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omments4.xml" ContentType="application/vnd.openxmlformats-officedocument.spreadsheetml.comments+xml"/>
  <Override PartName="/xl/drawings/drawing7.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12 (Mariana Zhu)/"/>
    </mc:Choice>
  </mc:AlternateContent>
  <xr:revisionPtr revIDLastSave="9011" documentId="11_9A5A452CEFA4E04EA296ABD5866849978B999C5A" xr6:coauthVersionLast="47" xr6:coauthVersionMax="47" xr10:uidLastSave="{A83CA5A7-9C7A-44C5-B86B-C438F5E609E5}"/>
  <bookViews>
    <workbookView xWindow="-108" yWindow="-108" windowWidth="23256" windowHeight="12456" tabRatio="777" activeTab="1"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WACC" sheetId="6" r:id="rId8"/>
    <sheet name="Multiples" sheetId="11" r:id="rId9"/>
    <sheet name="Inputs" sheetId="9" r:id="rId10"/>
    <sheet name="Sensitivity" sheetId="27" r:id="rId11"/>
    <sheet name="Sheet1" sheetId="29" r:id="rId12"/>
  </sheets>
  <externalReferences>
    <externalReference r:id="rId13"/>
  </externalReferences>
  <definedNames>
    <definedName name="_xlnm._FilterDatabase" localSheetId="6" hidden="1">DCF!$AO$298:$AR$301</definedName>
    <definedName name="_xlnm._FilterDatabase" localSheetId="2" hidden="1">Industry!$I$28:$I$39</definedName>
    <definedName name="_xlchart.v1.0" hidden="1">Summary!$AB$4:$AB$4999</definedName>
    <definedName name="_xlchart.v1.4" hidden="1">Sensitivity!$B$56:$B$10055</definedName>
    <definedName name="_xlchart.v5.1" hidden="1">Segments!$B$5</definedName>
    <definedName name="_xlchart.v5.2" hidden="1">Segments!$B$6:$B$10</definedName>
    <definedName name="_xlchart.v5.3"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9" hidden="1">{"'Sheet1'!$A$1:$H$145"}</definedName>
    <definedName name="HTML_Control" localSheetId="8" hidden="1">{"'Sheet1'!$A$1:$H$145"}</definedName>
    <definedName name="HTML_Control" localSheetId="3" hidden="1">{"'Sheet1'!$A$1:$H$145"}</definedName>
    <definedName name="HTML_Control" localSheetId="1"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17" l="1"/>
  <c r="G77" i="9"/>
  <c r="Y51" i="4"/>
  <c r="X51" i="4"/>
  <c r="Y52" i="4"/>
  <c r="X52" i="4"/>
  <c r="W52" i="4"/>
  <c r="S50" i="4"/>
  <c r="J122" i="17"/>
  <c r="J121" i="17"/>
  <c r="I122" i="17"/>
  <c r="Q69" i="4"/>
  <c r="S64" i="4"/>
  <c r="S63" i="4"/>
  <c r="S56" i="4"/>
  <c r="S55" i="4"/>
  <c r="R68" i="4"/>
  <c r="S68" i="4" s="1"/>
  <c r="R67" i="4"/>
  <c r="S67" i="4" s="1"/>
  <c r="R66" i="4"/>
  <c r="S66" i="4" s="1"/>
  <c r="R65" i="4"/>
  <c r="S65" i="4" s="1"/>
  <c r="R64" i="4"/>
  <c r="R63" i="4"/>
  <c r="R62" i="4"/>
  <c r="S62" i="4" s="1"/>
  <c r="R61" i="4"/>
  <c r="S61" i="4" s="1"/>
  <c r="R60" i="4"/>
  <c r="S60" i="4" s="1"/>
  <c r="R59" i="4"/>
  <c r="S59" i="4" s="1"/>
  <c r="R58" i="4"/>
  <c r="S58" i="4" s="1"/>
  <c r="R57" i="4"/>
  <c r="S57" i="4" s="1"/>
  <c r="R56" i="4"/>
  <c r="R55" i="4"/>
  <c r="R54" i="4"/>
  <c r="S54" i="4" s="1"/>
  <c r="R53" i="4"/>
  <c r="S53" i="4" s="1"/>
  <c r="R52" i="4"/>
  <c r="S52" i="4" s="1"/>
  <c r="R51" i="4"/>
  <c r="S51" i="4" s="1"/>
  <c r="R50" i="4"/>
  <c r="P69" i="4"/>
  <c r="C11" i="27"/>
  <c r="H8" i="3"/>
  <c r="I8" i="3"/>
  <c r="J8" i="3"/>
  <c r="K8" i="3"/>
  <c r="G8" i="3"/>
  <c r="H7" i="3"/>
  <c r="I7" i="3"/>
  <c r="J7" i="3"/>
  <c r="K7" i="3"/>
  <c r="G7" i="3"/>
  <c r="H6" i="3"/>
  <c r="I6" i="3"/>
  <c r="J6" i="3"/>
  <c r="K6" i="3"/>
  <c r="L6" i="3"/>
  <c r="M6" i="3"/>
  <c r="N6" i="3"/>
  <c r="O6" i="3"/>
  <c r="G6" i="3"/>
  <c r="F8" i="3"/>
  <c r="F7" i="3"/>
  <c r="F6" i="3"/>
  <c r="G23" i="19"/>
  <c r="H23" i="19"/>
  <c r="I23" i="19"/>
  <c r="G21" i="19"/>
  <c r="H21" i="19"/>
  <c r="I21" i="19"/>
  <c r="G19" i="19"/>
  <c r="H19" i="19"/>
  <c r="I19" i="19"/>
  <c r="F21" i="19"/>
  <c r="F19" i="19"/>
  <c r="D20" i="19"/>
  <c r="D21" i="19"/>
  <c r="D22" i="19"/>
  <c r="D23" i="19"/>
  <c r="D19" i="19"/>
  <c r="G18" i="19"/>
  <c r="H18" i="19"/>
  <c r="I18" i="19"/>
  <c r="F18" i="19"/>
  <c r="D18" i="19"/>
  <c r="F296" i="8"/>
  <c r="H275" i="8"/>
  <c r="D281" i="8"/>
  <c r="D284" i="8"/>
  <c r="D282" i="8"/>
  <c r="Q154" i="8"/>
  <c r="I154" i="8"/>
  <c r="J154" i="8"/>
  <c r="K154" i="8"/>
  <c r="L154" i="8"/>
  <c r="M154" i="8"/>
  <c r="H154" i="8"/>
  <c r="I23" i="8"/>
  <c r="J23" i="8" s="1"/>
  <c r="K23" i="8" s="1"/>
  <c r="L23" i="8" s="1"/>
  <c r="M23" i="8" s="1"/>
  <c r="N23" i="8" s="1"/>
  <c r="O23" i="8" s="1"/>
  <c r="P23" i="8" s="1"/>
  <c r="Q23" i="8" s="1"/>
  <c r="G21" i="6"/>
  <c r="E17" i="8"/>
  <c r="E21" i="8" s="1"/>
  <c r="F17" i="8"/>
  <c r="G17" i="8"/>
  <c r="H17" i="8" s="1"/>
  <c r="G15" i="6"/>
  <c r="E11" i="3"/>
  <c r="W49" i="4"/>
  <c r="X49" i="4" s="1"/>
  <c r="Y49" i="4" s="1"/>
  <c r="E69" i="3"/>
  <c r="G124" i="8"/>
  <c r="H132" i="8"/>
  <c r="I8" i="17"/>
  <c r="I275" i="8"/>
  <c r="J275" i="8" s="1"/>
  <c r="K275" i="8" s="1"/>
  <c r="L275" i="8" s="1"/>
  <c r="M275" i="8" s="1"/>
  <c r="N275" i="8" s="1"/>
  <c r="O275" i="8" s="1"/>
  <c r="P275" i="8" s="1"/>
  <c r="I29" i="3"/>
  <c r="I30" i="3"/>
  <c r="I31" i="3"/>
  <c r="I32" i="3"/>
  <c r="I33" i="3"/>
  <c r="I34" i="3"/>
  <c r="I35" i="3"/>
  <c r="I36" i="3"/>
  <c r="I37" i="3"/>
  <c r="I38" i="3"/>
  <c r="I39" i="3"/>
  <c r="I28" i="3"/>
  <c r="G40" i="3"/>
  <c r="D15" i="17"/>
  <c r="E15" i="17"/>
  <c r="E85" i="17" a="1"/>
  <c r="E85" i="17" s="1"/>
  <c r="AA5" i="19"/>
  <c r="AA6" i="19" s="1"/>
  <c r="AA7" i="19" s="1"/>
  <c r="AA8" i="19" s="1"/>
  <c r="AA9" i="19" s="1"/>
  <c r="AA10" i="19" s="1"/>
  <c r="AA11" i="19" s="1"/>
  <c r="AA12" i="19" s="1"/>
  <c r="AA13" i="19" s="1"/>
  <c r="AA14" i="19" s="1"/>
  <c r="AA15" i="19" s="1"/>
  <c r="AA16" i="19" s="1"/>
  <c r="AA17" i="19" s="1"/>
  <c r="AA18" i="19" s="1"/>
  <c r="AA19" i="19" s="1"/>
  <c r="AA20" i="19" s="1"/>
  <c r="AA21" i="19" s="1"/>
  <c r="AA22" i="19" s="1"/>
  <c r="AA23" i="19" s="1"/>
  <c r="AA24" i="19" s="1"/>
  <c r="AA25" i="19" s="1"/>
  <c r="AA26" i="19" s="1"/>
  <c r="AA27" i="19" s="1"/>
  <c r="AA28" i="19" s="1"/>
  <c r="AA29" i="19" s="1"/>
  <c r="AA30" i="19" s="1"/>
  <c r="AA31" i="19" s="1"/>
  <c r="AA32" i="19" s="1"/>
  <c r="AA33" i="19" s="1"/>
  <c r="AA34" i="19" s="1"/>
  <c r="AA35" i="19" s="1"/>
  <c r="AA36" i="19" s="1"/>
  <c r="AA37" i="19" s="1"/>
  <c r="AA38" i="19" s="1"/>
  <c r="AA39" i="19" s="1"/>
  <c r="AA40" i="19" s="1"/>
  <c r="AA41" i="19" s="1"/>
  <c r="AA42" i="19" s="1"/>
  <c r="AA43" i="19" s="1"/>
  <c r="AA44" i="19" s="1"/>
  <c r="AA45" i="19" s="1"/>
  <c r="AA46" i="19" s="1"/>
  <c r="AA47" i="19" s="1"/>
  <c r="AA48" i="19" s="1"/>
  <c r="AA49" i="19" s="1"/>
  <c r="AA50" i="19" s="1"/>
  <c r="AA51" i="19" s="1"/>
  <c r="AA52" i="19" s="1"/>
  <c r="AA53" i="19" s="1"/>
  <c r="AA54" i="19" s="1"/>
  <c r="AA55" i="19" s="1"/>
  <c r="AA56" i="19" s="1"/>
  <c r="AA59" i="19" s="1"/>
  <c r="AA60" i="19" s="1"/>
  <c r="AA61" i="19" s="1"/>
  <c r="AA62" i="19" s="1"/>
  <c r="AA63" i="19" s="1"/>
  <c r="AA64" i="19" s="1"/>
  <c r="AA65" i="19" s="1"/>
  <c r="AA66" i="19" s="1"/>
  <c r="AA67" i="19" s="1"/>
  <c r="AA68" i="19" s="1"/>
  <c r="AA69" i="19" s="1"/>
  <c r="AA70" i="19" s="1"/>
  <c r="AA71" i="19" s="1"/>
  <c r="AA72" i="19" s="1"/>
  <c r="AA73" i="19" s="1"/>
  <c r="AA74" i="19" s="1"/>
  <c r="AA75" i="19" s="1"/>
  <c r="AA76" i="19" s="1"/>
  <c r="AA77" i="19" s="1"/>
  <c r="AA78" i="19" s="1"/>
  <c r="AA79" i="19" s="1"/>
  <c r="AA80" i="19" s="1"/>
  <c r="AA81" i="19" s="1"/>
  <c r="AA82" i="19" s="1"/>
  <c r="AA83" i="19" s="1"/>
  <c r="AA84" i="19" s="1"/>
  <c r="AA85" i="19" s="1"/>
  <c r="AA86" i="19" s="1"/>
  <c r="AA87" i="19" s="1"/>
  <c r="AA88" i="19" s="1"/>
  <c r="AA89" i="19" s="1"/>
  <c r="AA90" i="19" s="1"/>
  <c r="AA91" i="19" s="1"/>
  <c r="AA92" i="19" s="1"/>
  <c r="AA93" i="19" s="1"/>
  <c r="AA94" i="19" s="1"/>
  <c r="AA95" i="19" s="1"/>
  <c r="AA96" i="19" s="1"/>
  <c r="AA97" i="19" s="1"/>
  <c r="AA98" i="19" s="1"/>
  <c r="AA99" i="19" s="1"/>
  <c r="AA100" i="19" s="1"/>
  <c r="AA101" i="19" s="1"/>
  <c r="AA102" i="19" s="1"/>
  <c r="AA103" i="19" s="1"/>
  <c r="AA104" i="19" s="1"/>
  <c r="AA105" i="19" s="1"/>
  <c r="AA106" i="19" s="1"/>
  <c r="AA107" i="19" s="1"/>
  <c r="AA108" i="19" s="1"/>
  <c r="AA109" i="19" s="1"/>
  <c r="AA110" i="19" s="1"/>
  <c r="AA111" i="19" s="1"/>
  <c r="AA112" i="19" s="1"/>
  <c r="AA113" i="19" s="1"/>
  <c r="AA114" i="19" s="1"/>
  <c r="AA115" i="19" s="1"/>
  <c r="AA116" i="19" s="1"/>
  <c r="AA117" i="19" s="1"/>
  <c r="AA118" i="19" s="1"/>
  <c r="AA119" i="19" s="1"/>
  <c r="AA120" i="19" s="1"/>
  <c r="AA121" i="19" s="1"/>
  <c r="AA122" i="19" s="1"/>
  <c r="AA123" i="19" s="1"/>
  <c r="AA124" i="19" s="1"/>
  <c r="AA125" i="19" s="1"/>
  <c r="AA126" i="19" s="1"/>
  <c r="AA127" i="19" s="1"/>
  <c r="AA128" i="19" s="1"/>
  <c r="AA129" i="19" s="1"/>
  <c r="AA130" i="19" s="1"/>
  <c r="AA131" i="19" s="1"/>
  <c r="AA132" i="19" s="1"/>
  <c r="AA133" i="19" s="1"/>
  <c r="AA134" i="19" s="1"/>
  <c r="AA135" i="19" s="1"/>
  <c r="AA136" i="19" s="1"/>
  <c r="AA137" i="19" s="1"/>
  <c r="AA138" i="19" s="1"/>
  <c r="AA139" i="19" s="1"/>
  <c r="AA140" i="19" s="1"/>
  <c r="AA141" i="19" s="1"/>
  <c r="AA142" i="19" s="1"/>
  <c r="AA143" i="19" s="1"/>
  <c r="AA144" i="19" s="1"/>
  <c r="AA145" i="19" s="1"/>
  <c r="AA146" i="19" s="1"/>
  <c r="AA147" i="19" s="1"/>
  <c r="AA148" i="19" s="1"/>
  <c r="AA149" i="19" s="1"/>
  <c r="AA150" i="19" s="1"/>
  <c r="AA151" i="19" s="1"/>
  <c r="AA152" i="19" s="1"/>
  <c r="AA153" i="19" s="1"/>
  <c r="AA154" i="19" s="1"/>
  <c r="AA155" i="19" s="1"/>
  <c r="AA156" i="19" s="1"/>
  <c r="AA157" i="19" s="1"/>
  <c r="AA158" i="19" s="1"/>
  <c r="AA159" i="19" s="1"/>
  <c r="AA160" i="19" s="1"/>
  <c r="AA161" i="19" s="1"/>
  <c r="AA162" i="19" s="1"/>
  <c r="AA163" i="19" s="1"/>
  <c r="AA164" i="19" s="1"/>
  <c r="AA165" i="19" s="1"/>
  <c r="AA166" i="19" s="1"/>
  <c r="AA167" i="19" s="1"/>
  <c r="AA168" i="19" s="1"/>
  <c r="AA169" i="19" s="1"/>
  <c r="AA170" i="19" s="1"/>
  <c r="AA171" i="19" s="1"/>
  <c r="AA172" i="19" s="1"/>
  <c r="AA173" i="19" s="1"/>
  <c r="AA174" i="19" s="1"/>
  <c r="AA175" i="19" s="1"/>
  <c r="AA176" i="19" s="1"/>
  <c r="AA177" i="19" s="1"/>
  <c r="AA178" i="19" s="1"/>
  <c r="AA179" i="19" s="1"/>
  <c r="AA180" i="19" s="1"/>
  <c r="AA181" i="19" s="1"/>
  <c r="AA182" i="19" s="1"/>
  <c r="AA183" i="19" s="1"/>
  <c r="AA184" i="19" s="1"/>
  <c r="AA185" i="19" s="1"/>
  <c r="AA186" i="19" s="1"/>
  <c r="AA187" i="19" s="1"/>
  <c r="AA188" i="19" s="1"/>
  <c r="AA189" i="19" s="1"/>
  <c r="AA190" i="19" s="1"/>
  <c r="AA191" i="19" s="1"/>
  <c r="AA192" i="19" s="1"/>
  <c r="AA193" i="19" s="1"/>
  <c r="AA194" i="19" s="1"/>
  <c r="AA195" i="19" s="1"/>
  <c r="AA196" i="19" s="1"/>
  <c r="AA197" i="19" s="1"/>
  <c r="AA198" i="19" s="1"/>
  <c r="AA199" i="19" s="1"/>
  <c r="AA200" i="19" s="1"/>
  <c r="AA201" i="19" s="1"/>
  <c r="AA202" i="19" s="1"/>
  <c r="AA203" i="19" s="1"/>
  <c r="AA204" i="19" s="1"/>
  <c r="AA205" i="19" s="1"/>
  <c r="AA206" i="19" s="1"/>
  <c r="AA207" i="19" s="1"/>
  <c r="AA208" i="19" s="1"/>
  <c r="AA209" i="19" s="1"/>
  <c r="AA210" i="19" s="1"/>
  <c r="AA211" i="19" s="1"/>
  <c r="AA212" i="19" s="1"/>
  <c r="AA213" i="19" s="1"/>
  <c r="AA214" i="19" s="1"/>
  <c r="AA215" i="19" s="1"/>
  <c r="AA216" i="19" s="1"/>
  <c r="AA217" i="19" s="1"/>
  <c r="AA218" i="19" s="1"/>
  <c r="AA219" i="19" s="1"/>
  <c r="AA220" i="19" s="1"/>
  <c r="AA221" i="19" s="1"/>
  <c r="AA222" i="19" s="1"/>
  <c r="AA223" i="19" s="1"/>
  <c r="AA224" i="19" s="1"/>
  <c r="AA225" i="19" s="1"/>
  <c r="AA226" i="19" s="1"/>
  <c r="AA227" i="19" s="1"/>
  <c r="AA228" i="19" s="1"/>
  <c r="AA229" i="19" s="1"/>
  <c r="AA230" i="19" s="1"/>
  <c r="AA231" i="19" s="1"/>
  <c r="AA232" i="19" s="1"/>
  <c r="AA233" i="19" s="1"/>
  <c r="AA234" i="19" s="1"/>
  <c r="AA235" i="19" s="1"/>
  <c r="AA236" i="19" s="1"/>
  <c r="AA237" i="19" s="1"/>
  <c r="AA238" i="19" s="1"/>
  <c r="AA239" i="19" s="1"/>
  <c r="AA240" i="19" s="1"/>
  <c r="AA241" i="19" s="1"/>
  <c r="AA242" i="19" s="1"/>
  <c r="AA243" i="19" s="1"/>
  <c r="AA244" i="19" s="1"/>
  <c r="AA245" i="19" s="1"/>
  <c r="AA246" i="19" s="1"/>
  <c r="AA247" i="19" s="1"/>
  <c r="AA248" i="19" s="1"/>
  <c r="AA249" i="19" s="1"/>
  <c r="AA250" i="19" s="1"/>
  <c r="AA251" i="19" s="1"/>
  <c r="AA252" i="19" s="1"/>
  <c r="AA253" i="19" s="1"/>
  <c r="AA254" i="19" s="1"/>
  <c r="AA255" i="19" s="1"/>
  <c r="AA256" i="19" s="1"/>
  <c r="AA257" i="19" s="1"/>
  <c r="AA258" i="19" s="1"/>
  <c r="AA259" i="19" s="1"/>
  <c r="AA260" i="19" s="1"/>
  <c r="AA261" i="19" s="1"/>
  <c r="AA262" i="19" s="1"/>
  <c r="AA263" i="19" s="1"/>
  <c r="AA264" i="19" s="1"/>
  <c r="AA265" i="19" s="1"/>
  <c r="AA266" i="19" s="1"/>
  <c r="AA267" i="19" s="1"/>
  <c r="AA268" i="19" s="1"/>
  <c r="AA269" i="19" s="1"/>
  <c r="AA270" i="19" s="1"/>
  <c r="AA271" i="19" s="1"/>
  <c r="AA272" i="19" s="1"/>
  <c r="AA273" i="19" s="1"/>
  <c r="AA274" i="19" s="1"/>
  <c r="AA275" i="19" s="1"/>
  <c r="AA276" i="19" s="1"/>
  <c r="AA277" i="19" s="1"/>
  <c r="AA278" i="19" s="1"/>
  <c r="AA279" i="19" s="1"/>
  <c r="AA280" i="19" s="1"/>
  <c r="AA281" i="19" s="1"/>
  <c r="AA282" i="19" s="1"/>
  <c r="AA283" i="19" s="1"/>
  <c r="AA284" i="19" s="1"/>
  <c r="AA285" i="19" s="1"/>
  <c r="AA286" i="19" s="1"/>
  <c r="AA287" i="19" s="1"/>
  <c r="AA288" i="19" s="1"/>
  <c r="AA289" i="19" s="1"/>
  <c r="AA290" i="19" s="1"/>
  <c r="AA291" i="19" s="1"/>
  <c r="AA292" i="19" s="1"/>
  <c r="AA293" i="19" s="1"/>
  <c r="AA294" i="19" s="1"/>
  <c r="AA295" i="19" s="1"/>
  <c r="AA296" i="19" s="1"/>
  <c r="AA297" i="19" s="1"/>
  <c r="AA298" i="19" s="1"/>
  <c r="AA299" i="19" s="1"/>
  <c r="AA300" i="19" s="1"/>
  <c r="AA301" i="19" s="1"/>
  <c r="AA302" i="19" s="1"/>
  <c r="AA303" i="19" s="1"/>
  <c r="AA304" i="19" s="1"/>
  <c r="AA305" i="19" s="1"/>
  <c r="AA306" i="19" s="1"/>
  <c r="AA307" i="19" s="1"/>
  <c r="AA308" i="19" s="1"/>
  <c r="AA309" i="19" s="1"/>
  <c r="AA310" i="19" s="1"/>
  <c r="AA311" i="19" s="1"/>
  <c r="AA312" i="19" s="1"/>
  <c r="AA313" i="19" s="1"/>
  <c r="AA314" i="19" s="1"/>
  <c r="AA315" i="19" s="1"/>
  <c r="AA316" i="19" s="1"/>
  <c r="AA317" i="19" s="1"/>
  <c r="AA318" i="19" s="1"/>
  <c r="AA319" i="19" s="1"/>
  <c r="AA320" i="19" s="1"/>
  <c r="AA321" i="19" s="1"/>
  <c r="AA322" i="19" s="1"/>
  <c r="AA323" i="19" s="1"/>
  <c r="AA324" i="19" s="1"/>
  <c r="AA325" i="19" s="1"/>
  <c r="AA326" i="19" s="1"/>
  <c r="AA327" i="19" s="1"/>
  <c r="AA328" i="19" s="1"/>
  <c r="AA329" i="19" s="1"/>
  <c r="AA330" i="19" s="1"/>
  <c r="AA331" i="19" s="1"/>
  <c r="AA332" i="19" s="1"/>
  <c r="AA333" i="19" s="1"/>
  <c r="AA334" i="19" s="1"/>
  <c r="AA335" i="19" s="1"/>
  <c r="AA336" i="19" s="1"/>
  <c r="AA337" i="19" s="1"/>
  <c r="AA338" i="19" s="1"/>
  <c r="AA339" i="19" s="1"/>
  <c r="AA340" i="19" s="1"/>
  <c r="AA341" i="19" s="1"/>
  <c r="AA342" i="19" s="1"/>
  <c r="AA343" i="19" s="1"/>
  <c r="AA344" i="19" s="1"/>
  <c r="AA345" i="19" s="1"/>
  <c r="AA346" i="19" s="1"/>
  <c r="AA347" i="19" s="1"/>
  <c r="AA348" i="19" s="1"/>
  <c r="AA349" i="19" s="1"/>
  <c r="AA350" i="19" s="1"/>
  <c r="AA351" i="19" s="1"/>
  <c r="AA352" i="19" s="1"/>
  <c r="AA353" i="19" s="1"/>
  <c r="AA354" i="19" s="1"/>
  <c r="AA355" i="19" s="1"/>
  <c r="AA356" i="19" s="1"/>
  <c r="AA357" i="19" s="1"/>
  <c r="AA358" i="19" s="1"/>
  <c r="AA359" i="19" s="1"/>
  <c r="AA360" i="19" s="1"/>
  <c r="AA361" i="19" s="1"/>
  <c r="AA362" i="19" s="1"/>
  <c r="AA363" i="19" s="1"/>
  <c r="AA364" i="19" s="1"/>
  <c r="AA365" i="19" s="1"/>
  <c r="AA366" i="19" s="1"/>
  <c r="AA367" i="19" s="1"/>
  <c r="AA368" i="19" s="1"/>
  <c r="AA369" i="19" s="1"/>
  <c r="AA370" i="19" s="1"/>
  <c r="AA371" i="19" s="1"/>
  <c r="AA372" i="19" s="1"/>
  <c r="AA373" i="19" s="1"/>
  <c r="AA374" i="19" s="1"/>
  <c r="AA375" i="19" s="1"/>
  <c r="AA376" i="19" s="1"/>
  <c r="AA377" i="19" s="1"/>
  <c r="AA378" i="19" s="1"/>
  <c r="AA379" i="19" s="1"/>
  <c r="AA380" i="19" s="1"/>
  <c r="AA381" i="19" s="1"/>
  <c r="AA382" i="19" s="1"/>
  <c r="AA383" i="19" s="1"/>
  <c r="AA384" i="19" s="1"/>
  <c r="AA385" i="19" s="1"/>
  <c r="AA386" i="19" s="1"/>
  <c r="AA387" i="19" s="1"/>
  <c r="AA388" i="19" s="1"/>
  <c r="AA389" i="19" s="1"/>
  <c r="AA390" i="19" s="1"/>
  <c r="AA391" i="19" s="1"/>
  <c r="AA392" i="19" s="1"/>
  <c r="AA393" i="19" s="1"/>
  <c r="AA394" i="19" s="1"/>
  <c r="AA395" i="19" s="1"/>
  <c r="AA396" i="19" s="1"/>
  <c r="AA397" i="19" s="1"/>
  <c r="AA398" i="19" s="1"/>
  <c r="AA399" i="19" s="1"/>
  <c r="AA400" i="19" s="1"/>
  <c r="AA401" i="19" s="1"/>
  <c r="AA402" i="19" s="1"/>
  <c r="AA403" i="19" s="1"/>
  <c r="AA404" i="19" s="1"/>
  <c r="AA405" i="19" s="1"/>
  <c r="AA406" i="19" s="1"/>
  <c r="AA407" i="19" s="1"/>
  <c r="AA408" i="19" s="1"/>
  <c r="AA409" i="19" s="1"/>
  <c r="AA410" i="19" s="1"/>
  <c r="AA411" i="19" s="1"/>
  <c r="AA412" i="19" s="1"/>
  <c r="AA413" i="19" s="1"/>
  <c r="AA414" i="19" s="1"/>
  <c r="AA415" i="19" s="1"/>
  <c r="AA416" i="19" s="1"/>
  <c r="AA417" i="19" s="1"/>
  <c r="AA418" i="19" s="1"/>
  <c r="AA419" i="19" s="1"/>
  <c r="AA420" i="19" s="1"/>
  <c r="AA421" i="19" s="1"/>
  <c r="AA422" i="19" s="1"/>
  <c r="AA423" i="19" s="1"/>
  <c r="AA424" i="19" s="1"/>
  <c r="AA425" i="19" s="1"/>
  <c r="AA426" i="19" s="1"/>
  <c r="AA427" i="19" s="1"/>
  <c r="AA428" i="19" s="1"/>
  <c r="AA429" i="19" s="1"/>
  <c r="AA430" i="19" s="1"/>
  <c r="AA431" i="19" s="1"/>
  <c r="AA432" i="19" s="1"/>
  <c r="AA433" i="19" s="1"/>
  <c r="AA434" i="19" s="1"/>
  <c r="AA435" i="19" s="1"/>
  <c r="AA436" i="19" s="1"/>
  <c r="AA437" i="19" s="1"/>
  <c r="AA438" i="19" s="1"/>
  <c r="AA439" i="19" s="1"/>
  <c r="AA440" i="19" s="1"/>
  <c r="AA441" i="19" s="1"/>
  <c r="AA442" i="19" s="1"/>
  <c r="AA443" i="19" s="1"/>
  <c r="AA444" i="19" s="1"/>
  <c r="AA445" i="19" s="1"/>
  <c r="AA446" i="19" s="1"/>
  <c r="AA447" i="19" s="1"/>
  <c r="AA448" i="19" s="1"/>
  <c r="AA449" i="19" s="1"/>
  <c r="AA450" i="19" s="1"/>
  <c r="AA451" i="19" s="1"/>
  <c r="AA452" i="19" s="1"/>
  <c r="AA453" i="19" s="1"/>
  <c r="AA454" i="19" s="1"/>
  <c r="AA455" i="19" s="1"/>
  <c r="AA456" i="19" s="1"/>
  <c r="AA457" i="19" s="1"/>
  <c r="AA458" i="19" s="1"/>
  <c r="AA459" i="19" s="1"/>
  <c r="AA460" i="19" s="1"/>
  <c r="AA461" i="19" s="1"/>
  <c r="AA462" i="19" s="1"/>
  <c r="AA463" i="19" s="1"/>
  <c r="AA464" i="19" s="1"/>
  <c r="AA465" i="19" s="1"/>
  <c r="AA466" i="19" s="1"/>
  <c r="AA467" i="19" s="1"/>
  <c r="AA468" i="19" s="1"/>
  <c r="AA469" i="19" s="1"/>
  <c r="AA470" i="19" s="1"/>
  <c r="AA471" i="19" s="1"/>
  <c r="AA472" i="19" s="1"/>
  <c r="AA473" i="19" s="1"/>
  <c r="AA474" i="19" s="1"/>
  <c r="AA475" i="19" s="1"/>
  <c r="AA476" i="19" s="1"/>
  <c r="AA477" i="19" s="1"/>
  <c r="AA478" i="19" s="1"/>
  <c r="AA479" i="19" s="1"/>
  <c r="AA480" i="19" s="1"/>
  <c r="AA481" i="19" s="1"/>
  <c r="AA482" i="19" s="1"/>
  <c r="AA483" i="19" s="1"/>
  <c r="AA484" i="19" s="1"/>
  <c r="AA485" i="19" s="1"/>
  <c r="AA486" i="19" s="1"/>
  <c r="AA487" i="19" s="1"/>
  <c r="AA488" i="19" s="1"/>
  <c r="AA489" i="19" s="1"/>
  <c r="AA490" i="19" s="1"/>
  <c r="AA491" i="19" s="1"/>
  <c r="AA492" i="19" s="1"/>
  <c r="AA493" i="19" s="1"/>
  <c r="AA494" i="19" s="1"/>
  <c r="AA495" i="19" s="1"/>
  <c r="AA496" i="19" s="1"/>
  <c r="AA497" i="19" s="1"/>
  <c r="AA498" i="19" s="1"/>
  <c r="AA499" i="19" s="1"/>
  <c r="AA500" i="19" s="1"/>
  <c r="AA501" i="19" s="1"/>
  <c r="AA502" i="19" s="1"/>
  <c r="AA503" i="19" s="1"/>
  <c r="AA504" i="19" s="1"/>
  <c r="AA505" i="19" s="1"/>
  <c r="AA506" i="19" s="1"/>
  <c r="AA507" i="19" s="1"/>
  <c r="AA508" i="19" s="1"/>
  <c r="AA509" i="19" s="1"/>
  <c r="AA510" i="19" s="1"/>
  <c r="AA511" i="19" s="1"/>
  <c r="AA512" i="19" s="1"/>
  <c r="AA513" i="19" s="1"/>
  <c r="AA514" i="19" s="1"/>
  <c r="AA515" i="19" s="1"/>
  <c r="AA516" i="19" s="1"/>
  <c r="AA517" i="19" s="1"/>
  <c r="AA518" i="19" s="1"/>
  <c r="AA519" i="19" s="1"/>
  <c r="AA520" i="19" s="1"/>
  <c r="AA521" i="19" s="1"/>
  <c r="AA522" i="19" s="1"/>
  <c r="AA523" i="19" s="1"/>
  <c r="AA524" i="19" s="1"/>
  <c r="AA525" i="19" s="1"/>
  <c r="AA526" i="19" s="1"/>
  <c r="AA527" i="19" s="1"/>
  <c r="AA528" i="19" s="1"/>
  <c r="AA529" i="19" s="1"/>
  <c r="AA530" i="19" s="1"/>
  <c r="AA531" i="19" s="1"/>
  <c r="AA532" i="19" s="1"/>
  <c r="AA533" i="19" s="1"/>
  <c r="AA534" i="19" s="1"/>
  <c r="AA535" i="19" s="1"/>
  <c r="AA536" i="19" s="1"/>
  <c r="AA537" i="19" s="1"/>
  <c r="AA538" i="19" s="1"/>
  <c r="AA539" i="19" s="1"/>
  <c r="AA540" i="19" s="1"/>
  <c r="AA541" i="19" s="1"/>
  <c r="AA542" i="19" s="1"/>
  <c r="AA543" i="19" s="1"/>
  <c r="AA544" i="19" s="1"/>
  <c r="AA545" i="19" s="1"/>
  <c r="AA546" i="19" s="1"/>
  <c r="AA547" i="19" s="1"/>
  <c r="AA548" i="19" s="1"/>
  <c r="AA549" i="19" s="1"/>
  <c r="AA550" i="19" s="1"/>
  <c r="AA551" i="19" s="1"/>
  <c r="AA552" i="19" s="1"/>
  <c r="AA553" i="19" s="1"/>
  <c r="AA554" i="19" s="1"/>
  <c r="AA555" i="19" s="1"/>
  <c r="AA556" i="19" s="1"/>
  <c r="AA557" i="19" s="1"/>
  <c r="AA558" i="19" s="1"/>
  <c r="AA559" i="19" s="1"/>
  <c r="AA560" i="19" s="1"/>
  <c r="AA561" i="19" s="1"/>
  <c r="AA562" i="19" s="1"/>
  <c r="AA563" i="19" s="1"/>
  <c r="AA564" i="19" s="1"/>
  <c r="AA565" i="19" s="1"/>
  <c r="AA566" i="19" s="1"/>
  <c r="AA567" i="19" s="1"/>
  <c r="AA568" i="19" s="1"/>
  <c r="AA569" i="19" s="1"/>
  <c r="AA570" i="19" s="1"/>
  <c r="AA571" i="19" s="1"/>
  <c r="AA572" i="19" s="1"/>
  <c r="AA573" i="19" s="1"/>
  <c r="AA574" i="19" s="1"/>
  <c r="AA575" i="19" s="1"/>
  <c r="AA576" i="19" s="1"/>
  <c r="AA577" i="19" s="1"/>
  <c r="AA578" i="19" s="1"/>
  <c r="AA579" i="19" s="1"/>
  <c r="AA580" i="19" s="1"/>
  <c r="AA581" i="19" s="1"/>
  <c r="AA582" i="19" s="1"/>
  <c r="AA583" i="19" s="1"/>
  <c r="AA584" i="19" s="1"/>
  <c r="AA585" i="19" s="1"/>
  <c r="AA586" i="19" s="1"/>
  <c r="AA587" i="19" s="1"/>
  <c r="AA588" i="19" s="1"/>
  <c r="AA589" i="19" s="1"/>
  <c r="AA590" i="19" s="1"/>
  <c r="AA591" i="19" s="1"/>
  <c r="AA592" i="19" s="1"/>
  <c r="AA593" i="19" s="1"/>
  <c r="AA594" i="19" s="1"/>
  <c r="AA595" i="19" s="1"/>
  <c r="AA596" i="19" s="1"/>
  <c r="AA597" i="19" s="1"/>
  <c r="AA598" i="19" s="1"/>
  <c r="AA599" i="19" s="1"/>
  <c r="AA600" i="19" s="1"/>
  <c r="AA601" i="19" s="1"/>
  <c r="AA602" i="19" s="1"/>
  <c r="AA603" i="19" s="1"/>
  <c r="AA604" i="19" s="1"/>
  <c r="AA605" i="19" s="1"/>
  <c r="AA606" i="19" s="1"/>
  <c r="AA607" i="19" s="1"/>
  <c r="AA608" i="19" s="1"/>
  <c r="AA609" i="19" s="1"/>
  <c r="AA610" i="19" s="1"/>
  <c r="AA611" i="19" s="1"/>
  <c r="AA612" i="19" s="1"/>
  <c r="AA613" i="19" s="1"/>
  <c r="AA614" i="19" s="1"/>
  <c r="AA615" i="19" s="1"/>
  <c r="AA616" i="19" s="1"/>
  <c r="AA617" i="19" s="1"/>
  <c r="AA618" i="19" s="1"/>
  <c r="AA619" i="19" s="1"/>
  <c r="AA620" i="19" s="1"/>
  <c r="AA621" i="19" s="1"/>
  <c r="AA622" i="19" s="1"/>
  <c r="AA623" i="19" s="1"/>
  <c r="AA624" i="19" s="1"/>
  <c r="AA625" i="19" s="1"/>
  <c r="AA626" i="19" s="1"/>
  <c r="AA627" i="19" s="1"/>
  <c r="AA628" i="19" s="1"/>
  <c r="AA629" i="19" s="1"/>
  <c r="AA630" i="19" s="1"/>
  <c r="AA631" i="19" s="1"/>
  <c r="AA632" i="19" s="1"/>
  <c r="AA633" i="19" s="1"/>
  <c r="AA634" i="19" s="1"/>
  <c r="AA635" i="19" s="1"/>
  <c r="AA636" i="19" s="1"/>
  <c r="AA637" i="19" s="1"/>
  <c r="AA638" i="19" s="1"/>
  <c r="AA639" i="19" s="1"/>
  <c r="AA640" i="19" s="1"/>
  <c r="AA641" i="19" s="1"/>
  <c r="AA642" i="19" s="1"/>
  <c r="AA643" i="19" s="1"/>
  <c r="AA644" i="19" s="1"/>
  <c r="AA645" i="19" s="1"/>
  <c r="AA646" i="19" s="1"/>
  <c r="AA647" i="19" s="1"/>
  <c r="AA648" i="19" s="1"/>
  <c r="AA649" i="19" s="1"/>
  <c r="AA650" i="19" s="1"/>
  <c r="AA651" i="19" s="1"/>
  <c r="AA652" i="19" s="1"/>
  <c r="AA653" i="19" s="1"/>
  <c r="AA654" i="19" s="1"/>
  <c r="AA655" i="19" s="1"/>
  <c r="AA656" i="19" s="1"/>
  <c r="AA657" i="19" s="1"/>
  <c r="AA658" i="19" s="1"/>
  <c r="AA659" i="19" s="1"/>
  <c r="AA660" i="19" s="1"/>
  <c r="AA661" i="19" s="1"/>
  <c r="AA662" i="19" s="1"/>
  <c r="AA663" i="19" s="1"/>
  <c r="AA664" i="19" s="1"/>
  <c r="AA665" i="19" s="1"/>
  <c r="AA666" i="19" s="1"/>
  <c r="AA667" i="19" s="1"/>
  <c r="AA668" i="19" s="1"/>
  <c r="AA669" i="19" s="1"/>
  <c r="AA670" i="19" s="1"/>
  <c r="AA671" i="19" s="1"/>
  <c r="AA672" i="19" s="1"/>
  <c r="AA673" i="19" s="1"/>
  <c r="AA674" i="19" s="1"/>
  <c r="AA675" i="19" s="1"/>
  <c r="AA676" i="19" s="1"/>
  <c r="AA677" i="19" s="1"/>
  <c r="AA678" i="19" s="1"/>
  <c r="AA679" i="19" s="1"/>
  <c r="AA680" i="19" s="1"/>
  <c r="AA681" i="19" s="1"/>
  <c r="AA682" i="19" s="1"/>
  <c r="AA683" i="19" s="1"/>
  <c r="AA684" i="19" s="1"/>
  <c r="AA685" i="19" s="1"/>
  <c r="AA686" i="19" s="1"/>
  <c r="AA687" i="19" s="1"/>
  <c r="AA688" i="19" s="1"/>
  <c r="AA689" i="19" s="1"/>
  <c r="AA690" i="19" s="1"/>
  <c r="AA691" i="19" s="1"/>
  <c r="AA692" i="19" s="1"/>
  <c r="AA693" i="19" s="1"/>
  <c r="AA694" i="19" s="1"/>
  <c r="AA695" i="19" s="1"/>
  <c r="AA696" i="19" s="1"/>
  <c r="AA697" i="19" s="1"/>
  <c r="AA698" i="19" s="1"/>
  <c r="AA699" i="19" s="1"/>
  <c r="AA700" i="19" s="1"/>
  <c r="AA701" i="19" s="1"/>
  <c r="AA702" i="19" s="1"/>
  <c r="AA703" i="19" s="1"/>
  <c r="AA704" i="19" s="1"/>
  <c r="AA705" i="19" s="1"/>
  <c r="AA706" i="19" s="1"/>
  <c r="AA707" i="19" s="1"/>
  <c r="AA708" i="19" s="1"/>
  <c r="AA709" i="19" s="1"/>
  <c r="AA710" i="19" s="1"/>
  <c r="AA711" i="19" s="1"/>
  <c r="AA712" i="19" s="1"/>
  <c r="AA713" i="19" s="1"/>
  <c r="AA714" i="19" s="1"/>
  <c r="AA715" i="19" s="1"/>
  <c r="AA716" i="19" s="1"/>
  <c r="AA717" i="19" s="1"/>
  <c r="AA718" i="19" s="1"/>
  <c r="AA719" i="19" s="1"/>
  <c r="AA720" i="19" s="1"/>
  <c r="AA721" i="19" s="1"/>
  <c r="AA722" i="19" s="1"/>
  <c r="AA723" i="19" s="1"/>
  <c r="AA724" i="19" s="1"/>
  <c r="AA725" i="19" s="1"/>
  <c r="AA726" i="19" s="1"/>
  <c r="AA727" i="19" s="1"/>
  <c r="AA728" i="19" s="1"/>
  <c r="AA729" i="19" s="1"/>
  <c r="AA730" i="19" s="1"/>
  <c r="AA731" i="19" s="1"/>
  <c r="AA732" i="19" s="1"/>
  <c r="AA733" i="19" s="1"/>
  <c r="AA734" i="19" s="1"/>
  <c r="AA735" i="19" s="1"/>
  <c r="AA736" i="19" s="1"/>
  <c r="AA737" i="19" s="1"/>
  <c r="AA738" i="19" s="1"/>
  <c r="AA739" i="19" s="1"/>
  <c r="AA740" i="19" s="1"/>
  <c r="AA741" i="19" s="1"/>
  <c r="AA742" i="19" s="1"/>
  <c r="AA743" i="19" s="1"/>
  <c r="AA744" i="19" s="1"/>
  <c r="AA745" i="19" s="1"/>
  <c r="AA746" i="19" s="1"/>
  <c r="AA747" i="19" s="1"/>
  <c r="AA748" i="19" s="1"/>
  <c r="AA749" i="19" s="1"/>
  <c r="AA750" i="19" s="1"/>
  <c r="AA751" i="19" s="1"/>
  <c r="AA752" i="19" s="1"/>
  <c r="AA753" i="19" s="1"/>
  <c r="AA754" i="19" s="1"/>
  <c r="AA755" i="19" s="1"/>
  <c r="AA756" i="19" s="1"/>
  <c r="AA757" i="19" s="1"/>
  <c r="AA758" i="19" s="1"/>
  <c r="AA759" i="19" s="1"/>
  <c r="AA760" i="19" s="1"/>
  <c r="AA761" i="19" s="1"/>
  <c r="AA762" i="19" s="1"/>
  <c r="AA763" i="19" s="1"/>
  <c r="AA764" i="19" s="1"/>
  <c r="AA765" i="19" s="1"/>
  <c r="AA766" i="19" s="1"/>
  <c r="AA767" i="19" s="1"/>
  <c r="AA768" i="19" s="1"/>
  <c r="AA769" i="19" s="1"/>
  <c r="AA770" i="19" s="1"/>
  <c r="AA771" i="19" s="1"/>
  <c r="AA772" i="19" s="1"/>
  <c r="AA773" i="19" s="1"/>
  <c r="AA774" i="19" s="1"/>
  <c r="AA775" i="19" s="1"/>
  <c r="AA776" i="19" s="1"/>
  <c r="AA777" i="19" s="1"/>
  <c r="AA778" i="19" s="1"/>
  <c r="AA779" i="19" s="1"/>
  <c r="AA780" i="19" s="1"/>
  <c r="AA781" i="19" s="1"/>
  <c r="AA782" i="19" s="1"/>
  <c r="AA783" i="19" s="1"/>
  <c r="AA784" i="19" s="1"/>
  <c r="AA785" i="19" s="1"/>
  <c r="AA786" i="19" s="1"/>
  <c r="AA787" i="19" s="1"/>
  <c r="AA788" i="19" s="1"/>
  <c r="AA789" i="19" s="1"/>
  <c r="AA790" i="19" s="1"/>
  <c r="AA791" i="19" s="1"/>
  <c r="AA792" i="19" s="1"/>
  <c r="AA793" i="19" s="1"/>
  <c r="AA794" i="19" s="1"/>
  <c r="AA795" i="19" s="1"/>
  <c r="AA796" i="19" s="1"/>
  <c r="AA797" i="19" s="1"/>
  <c r="AA798" i="19" s="1"/>
  <c r="AA799" i="19" s="1"/>
  <c r="AA800" i="19" s="1"/>
  <c r="AA801" i="19" s="1"/>
  <c r="AA802" i="19" s="1"/>
  <c r="AA803" i="19" s="1"/>
  <c r="AA804" i="19" s="1"/>
  <c r="AA805" i="19" s="1"/>
  <c r="AA806" i="19" s="1"/>
  <c r="AA807" i="19" s="1"/>
  <c r="AA808" i="19" s="1"/>
  <c r="AA809" i="19" s="1"/>
  <c r="AA810" i="19" s="1"/>
  <c r="AA811" i="19" s="1"/>
  <c r="AA812" i="19" s="1"/>
  <c r="AA813" i="19" s="1"/>
  <c r="AA814" i="19" s="1"/>
  <c r="AA815" i="19" s="1"/>
  <c r="AA816" i="19" s="1"/>
  <c r="AA817" i="19" s="1"/>
  <c r="AA818" i="19" s="1"/>
  <c r="AA819" i="19" s="1"/>
  <c r="AA820" i="19" s="1"/>
  <c r="AA821" i="19" s="1"/>
  <c r="AA822" i="19" s="1"/>
  <c r="AA823" i="19" s="1"/>
  <c r="AA824" i="19" s="1"/>
  <c r="AA825" i="19" s="1"/>
  <c r="AA826" i="19" s="1"/>
  <c r="AA827" i="19" s="1"/>
  <c r="AA828" i="19" s="1"/>
  <c r="AA829" i="19" s="1"/>
  <c r="AA830" i="19" s="1"/>
  <c r="AA831" i="19" s="1"/>
  <c r="AA832" i="19" s="1"/>
  <c r="AA833" i="19" s="1"/>
  <c r="AA834" i="19" s="1"/>
  <c r="AA835" i="19" s="1"/>
  <c r="AA836" i="19" s="1"/>
  <c r="AA837" i="19" s="1"/>
  <c r="AA838" i="19" s="1"/>
  <c r="AA839" i="19" s="1"/>
  <c r="AA840" i="19" s="1"/>
  <c r="AA841" i="19" s="1"/>
  <c r="AA842" i="19" s="1"/>
  <c r="AA843" i="19" s="1"/>
  <c r="AA844" i="19" s="1"/>
  <c r="AA845" i="19" s="1"/>
  <c r="AA846" i="19" s="1"/>
  <c r="AA847" i="19" s="1"/>
  <c r="AA848" i="19" s="1"/>
  <c r="AA849" i="19" s="1"/>
  <c r="AA850" i="19" s="1"/>
  <c r="AA851" i="19" s="1"/>
  <c r="AA852" i="19" s="1"/>
  <c r="AA853" i="19" s="1"/>
  <c r="AA854" i="19" s="1"/>
  <c r="AA855" i="19" s="1"/>
  <c r="AA856" i="19" s="1"/>
  <c r="AA857" i="19" s="1"/>
  <c r="AA858" i="19" s="1"/>
  <c r="AA859" i="19" s="1"/>
  <c r="AA860" i="19" s="1"/>
  <c r="AA861" i="19" s="1"/>
  <c r="AA862" i="19" s="1"/>
  <c r="AA863" i="19" s="1"/>
  <c r="AA864" i="19" s="1"/>
  <c r="AA865" i="19" s="1"/>
  <c r="AA866" i="19" s="1"/>
  <c r="AA867" i="19" s="1"/>
  <c r="AA868" i="19" s="1"/>
  <c r="AA869" i="19" s="1"/>
  <c r="AA870" i="19" s="1"/>
  <c r="AA871" i="19" s="1"/>
  <c r="AA872" i="19" s="1"/>
  <c r="AA873" i="19" s="1"/>
  <c r="AA874" i="19" s="1"/>
  <c r="AA875" i="19" s="1"/>
  <c r="AA876" i="19" s="1"/>
  <c r="AA877" i="19" s="1"/>
  <c r="AA878" i="19" s="1"/>
  <c r="AA879" i="19" s="1"/>
  <c r="AA880" i="19" s="1"/>
  <c r="AA881" i="19" s="1"/>
  <c r="AA882" i="19" s="1"/>
  <c r="AA883" i="19" s="1"/>
  <c r="AA884" i="19" s="1"/>
  <c r="AA885" i="19" s="1"/>
  <c r="AA886" i="19" s="1"/>
  <c r="AA887" i="19" s="1"/>
  <c r="AA888" i="19" s="1"/>
  <c r="AA889" i="19" s="1"/>
  <c r="AA890" i="19" s="1"/>
  <c r="AA891" i="19" s="1"/>
  <c r="AA892" i="19" s="1"/>
  <c r="AA893" i="19" s="1"/>
  <c r="AA894" i="19" s="1"/>
  <c r="AA895" i="19" s="1"/>
  <c r="AA896" i="19" s="1"/>
  <c r="AA897" i="19" s="1"/>
  <c r="AA898" i="19" s="1"/>
  <c r="AA899" i="19" s="1"/>
  <c r="AA900" i="19" s="1"/>
  <c r="AA901" i="19" s="1"/>
  <c r="AA902" i="19" s="1"/>
  <c r="AA903" i="19" s="1"/>
  <c r="AA904" i="19" s="1"/>
  <c r="AA905" i="19" s="1"/>
  <c r="AA906" i="19" s="1"/>
  <c r="AA907" i="19" s="1"/>
  <c r="AA908" i="19" s="1"/>
  <c r="AA909" i="19" s="1"/>
  <c r="AA910" i="19" s="1"/>
  <c r="AA911" i="19" s="1"/>
  <c r="AA912" i="19" s="1"/>
  <c r="AA913" i="19" s="1"/>
  <c r="AA914" i="19" s="1"/>
  <c r="AA915" i="19" s="1"/>
  <c r="AA916" i="19" s="1"/>
  <c r="AA917" i="19" s="1"/>
  <c r="AA918" i="19" s="1"/>
  <c r="AA919" i="19" s="1"/>
  <c r="AA920" i="19" s="1"/>
  <c r="AA921" i="19" s="1"/>
  <c r="AA922" i="19" s="1"/>
  <c r="AA923" i="19" s="1"/>
  <c r="AA924" i="19" s="1"/>
  <c r="AA925" i="19" s="1"/>
  <c r="AA926" i="19" s="1"/>
  <c r="AA927" i="19" s="1"/>
  <c r="AA928" i="19" s="1"/>
  <c r="AA929" i="19" s="1"/>
  <c r="AA930" i="19" s="1"/>
  <c r="AA931" i="19" s="1"/>
  <c r="AA932" i="19" s="1"/>
  <c r="AA933" i="19" s="1"/>
  <c r="AA934" i="19" s="1"/>
  <c r="AA935" i="19" s="1"/>
  <c r="AA936" i="19" s="1"/>
  <c r="AA937" i="19" s="1"/>
  <c r="AA938" i="19" s="1"/>
  <c r="AA939" i="19" s="1"/>
  <c r="AA940" i="19" s="1"/>
  <c r="AA941" i="19" s="1"/>
  <c r="AA942" i="19" s="1"/>
  <c r="AA943" i="19" s="1"/>
  <c r="AA944" i="19" s="1"/>
  <c r="AA945" i="19" s="1"/>
  <c r="AA946" i="19" s="1"/>
  <c r="AA947" i="19" s="1"/>
  <c r="AA948" i="19" s="1"/>
  <c r="AA949" i="19" s="1"/>
  <c r="AA950" i="19" s="1"/>
  <c r="AA951" i="19" s="1"/>
  <c r="AA952" i="19" s="1"/>
  <c r="AA953" i="19" s="1"/>
  <c r="AA954" i="19" s="1"/>
  <c r="AA955" i="19" s="1"/>
  <c r="AA956" i="19" s="1"/>
  <c r="AA957" i="19" s="1"/>
  <c r="AA958" i="19" s="1"/>
  <c r="AA959" i="19" s="1"/>
  <c r="AA960" i="19" s="1"/>
  <c r="AA961" i="19" s="1"/>
  <c r="AA962" i="19" s="1"/>
  <c r="AA963" i="19" s="1"/>
  <c r="AA964" i="19" s="1"/>
  <c r="AA965" i="19" s="1"/>
  <c r="AA966" i="19" s="1"/>
  <c r="AA967" i="19" s="1"/>
  <c r="AA968" i="19" s="1"/>
  <c r="AA969" i="19" s="1"/>
  <c r="AA970" i="19" s="1"/>
  <c r="AA971" i="19" s="1"/>
  <c r="AA972" i="19" s="1"/>
  <c r="AA973" i="19" s="1"/>
  <c r="AA974" i="19" s="1"/>
  <c r="AA975" i="19" s="1"/>
  <c r="AA976" i="19" s="1"/>
  <c r="AA977" i="19" s="1"/>
  <c r="AA978" i="19" s="1"/>
  <c r="AA979" i="19" s="1"/>
  <c r="AA980" i="19" s="1"/>
  <c r="AA981" i="19" s="1"/>
  <c r="AA982" i="19" s="1"/>
  <c r="AA983" i="19" s="1"/>
  <c r="AA984" i="19" s="1"/>
  <c r="AA985" i="19" s="1"/>
  <c r="AA986" i="19" s="1"/>
  <c r="AA987" i="19" s="1"/>
  <c r="AA988" i="19" s="1"/>
  <c r="AA989" i="19" s="1"/>
  <c r="AA990" i="19" s="1"/>
  <c r="AA991" i="19" s="1"/>
  <c r="AA992" i="19" s="1"/>
  <c r="AA993" i="19" s="1"/>
  <c r="AA994" i="19" s="1"/>
  <c r="AA995" i="19" s="1"/>
  <c r="AA996" i="19" s="1"/>
  <c r="AA997" i="19" s="1"/>
  <c r="AA998" i="19" s="1"/>
  <c r="AA999" i="19" s="1"/>
  <c r="AA1000" i="19" s="1"/>
  <c r="AA1001" i="19" s="1"/>
  <c r="AA1002" i="19" s="1"/>
  <c r="AA1003" i="19" s="1"/>
  <c r="AA1004" i="19" s="1"/>
  <c r="AA1005" i="19" s="1"/>
  <c r="AA1006" i="19" s="1"/>
  <c r="AA1007" i="19" s="1"/>
  <c r="AA1008" i="19" s="1"/>
  <c r="AA1009" i="19" s="1"/>
  <c r="AA1010" i="19" s="1"/>
  <c r="AA1011" i="19" s="1"/>
  <c r="AA1012" i="19" s="1"/>
  <c r="AA1013" i="19" s="1"/>
  <c r="AA1014" i="19" s="1"/>
  <c r="AA1015" i="19" s="1"/>
  <c r="AA1016" i="19" s="1"/>
  <c r="AA1017" i="19" s="1"/>
  <c r="AA1018" i="19" s="1"/>
  <c r="AA1019" i="19" s="1"/>
  <c r="AA1020" i="19" s="1"/>
  <c r="AA1021" i="19" s="1"/>
  <c r="AA1022" i="19" s="1"/>
  <c r="AA1023" i="19" s="1"/>
  <c r="AA1024" i="19" s="1"/>
  <c r="AA1025" i="19" s="1"/>
  <c r="AA1026" i="19" s="1"/>
  <c r="AA1027" i="19" s="1"/>
  <c r="AA1028" i="19" s="1"/>
  <c r="AA1029" i="19" s="1"/>
  <c r="AA1030" i="19" s="1"/>
  <c r="AA1031" i="19" s="1"/>
  <c r="AA1032" i="19" s="1"/>
  <c r="AA1033" i="19" s="1"/>
  <c r="AA1034" i="19" s="1"/>
  <c r="AA1035" i="19" s="1"/>
  <c r="AA1036" i="19" s="1"/>
  <c r="AA1037" i="19" s="1"/>
  <c r="AA1038" i="19" s="1"/>
  <c r="AA1039" i="19" s="1"/>
  <c r="AA1040" i="19" s="1"/>
  <c r="AA1041" i="19" s="1"/>
  <c r="AA1042" i="19" s="1"/>
  <c r="AA1043" i="19" s="1"/>
  <c r="AA1044" i="19" s="1"/>
  <c r="AA1045" i="19" s="1"/>
  <c r="AA1046" i="19" s="1"/>
  <c r="AA1047" i="19" s="1"/>
  <c r="AA1048" i="19" s="1"/>
  <c r="AA1049" i="19" s="1"/>
  <c r="AA1050" i="19" s="1"/>
  <c r="AA1051" i="19" s="1"/>
  <c r="AA1052" i="19" s="1"/>
  <c r="AA1053" i="19" s="1"/>
  <c r="AA1054" i="19" s="1"/>
  <c r="AA1055" i="19" s="1"/>
  <c r="AA1056" i="19" s="1"/>
  <c r="AA1057" i="19" s="1"/>
  <c r="AA1058" i="19" s="1"/>
  <c r="AA1059" i="19" s="1"/>
  <c r="AA1060" i="19" s="1"/>
  <c r="AA1061" i="19" s="1"/>
  <c r="AA1062" i="19" s="1"/>
  <c r="AA1063" i="19" s="1"/>
  <c r="AA1064" i="19" s="1"/>
  <c r="AA1065" i="19" s="1"/>
  <c r="AA1066" i="19" s="1"/>
  <c r="AA1067" i="19" s="1"/>
  <c r="AA1068" i="19" s="1"/>
  <c r="AA1069" i="19" s="1"/>
  <c r="AA1070" i="19" s="1"/>
  <c r="AA1071" i="19" s="1"/>
  <c r="AA1072" i="19" s="1"/>
  <c r="AA1073" i="19" s="1"/>
  <c r="AA1074" i="19" s="1"/>
  <c r="AA1075" i="19" s="1"/>
  <c r="AA1076" i="19" s="1"/>
  <c r="AA1077" i="19" s="1"/>
  <c r="AA1078" i="19" s="1"/>
  <c r="AA1079" i="19" s="1"/>
  <c r="AA1080" i="19" s="1"/>
  <c r="AA1081" i="19" s="1"/>
  <c r="AA1082" i="19" s="1"/>
  <c r="AA1083" i="19" s="1"/>
  <c r="AA1084" i="19" s="1"/>
  <c r="AA1085" i="19" s="1"/>
  <c r="AA1086" i="19" s="1"/>
  <c r="AA1087" i="19" s="1"/>
  <c r="AA1088" i="19" s="1"/>
  <c r="AA1089" i="19" s="1"/>
  <c r="AA1090" i="19" s="1"/>
  <c r="AA1091" i="19" s="1"/>
  <c r="AA1092" i="19" s="1"/>
  <c r="AA1093" i="19" s="1"/>
  <c r="AA1094" i="19" s="1"/>
  <c r="AA1095" i="19" s="1"/>
  <c r="AA1096" i="19" s="1"/>
  <c r="AA1097" i="19" s="1"/>
  <c r="AA1098" i="19" s="1"/>
  <c r="AA1099" i="19" s="1"/>
  <c r="AA1100" i="19" s="1"/>
  <c r="AA1101" i="19" s="1"/>
  <c r="AA1102" i="19" s="1"/>
  <c r="AA1103" i="19" s="1"/>
  <c r="AA1104" i="19" s="1"/>
  <c r="AA1105" i="19" s="1"/>
  <c r="AA1106" i="19" s="1"/>
  <c r="AA1107" i="19" s="1"/>
  <c r="AA1108" i="19" s="1"/>
  <c r="AA1109" i="19" s="1"/>
  <c r="AA1110" i="19" s="1"/>
  <c r="AA1111" i="19" s="1"/>
  <c r="AA1112" i="19" s="1"/>
  <c r="AA1113" i="19" s="1"/>
  <c r="AA1114" i="19" s="1"/>
  <c r="AA1115" i="19" s="1"/>
  <c r="AA1116" i="19" s="1"/>
  <c r="AA1117" i="19" s="1"/>
  <c r="AA1118" i="19" s="1"/>
  <c r="AA1119" i="19" s="1"/>
  <c r="AA1120" i="19" s="1"/>
  <c r="AA1121" i="19" s="1"/>
  <c r="AA1122" i="19" s="1"/>
  <c r="AA1123" i="19" s="1"/>
  <c r="AA1124" i="19" s="1"/>
  <c r="AA1125" i="19" s="1"/>
  <c r="AA1126" i="19" s="1"/>
  <c r="AA1127" i="19" s="1"/>
  <c r="AA1128" i="19" s="1"/>
  <c r="AA1129" i="19" s="1"/>
  <c r="AA1130" i="19" s="1"/>
  <c r="AA1131" i="19" s="1"/>
  <c r="AA1132" i="19" s="1"/>
  <c r="AA1133" i="19" s="1"/>
  <c r="AA1134" i="19" s="1"/>
  <c r="AA1135" i="19" s="1"/>
  <c r="AA1136" i="19" s="1"/>
  <c r="AA1137" i="19" s="1"/>
  <c r="AA1138" i="19" s="1"/>
  <c r="AA1139" i="19" s="1"/>
  <c r="AA1140" i="19" s="1"/>
  <c r="AA1141" i="19" s="1"/>
  <c r="AA1142" i="19" s="1"/>
  <c r="AA1143" i="19" s="1"/>
  <c r="AA1144" i="19" s="1"/>
  <c r="AA1145" i="19" s="1"/>
  <c r="AA1146" i="19" s="1"/>
  <c r="AA1147" i="19" s="1"/>
  <c r="AA1148" i="19" s="1"/>
  <c r="AA1149" i="19" s="1"/>
  <c r="AA1150" i="19" s="1"/>
  <c r="AA1151" i="19" s="1"/>
  <c r="AA1152" i="19" s="1"/>
  <c r="AA1153" i="19" s="1"/>
  <c r="AA1154" i="19" s="1"/>
  <c r="AA1155" i="19" s="1"/>
  <c r="AA1156" i="19" s="1"/>
  <c r="AA1157" i="19" s="1"/>
  <c r="AA1158" i="19" s="1"/>
  <c r="AA1159" i="19" s="1"/>
  <c r="AA1160" i="19" s="1"/>
  <c r="AA1161" i="19" s="1"/>
  <c r="AA1162" i="19" s="1"/>
  <c r="AA1163" i="19" s="1"/>
  <c r="AA1164" i="19" s="1"/>
  <c r="AA1165" i="19" s="1"/>
  <c r="AA1166" i="19" s="1"/>
  <c r="AA1167" i="19" s="1"/>
  <c r="AA1168" i="19" s="1"/>
  <c r="AA1169" i="19" s="1"/>
  <c r="AA1170" i="19" s="1"/>
  <c r="AA1171" i="19" s="1"/>
  <c r="AA1172" i="19" s="1"/>
  <c r="AA1173" i="19" s="1"/>
  <c r="AA1174" i="19" s="1"/>
  <c r="AA1175" i="19" s="1"/>
  <c r="AA1176" i="19" s="1"/>
  <c r="AA1177" i="19" s="1"/>
  <c r="AA1178" i="19" s="1"/>
  <c r="AA1179" i="19" s="1"/>
  <c r="AA1180" i="19" s="1"/>
  <c r="AA1181" i="19" s="1"/>
  <c r="AA1182" i="19" s="1"/>
  <c r="AA1183" i="19" s="1"/>
  <c r="AA1184" i="19" s="1"/>
  <c r="AA1185" i="19" s="1"/>
  <c r="AA1186" i="19" s="1"/>
  <c r="AA1187" i="19" s="1"/>
  <c r="AA1188" i="19" s="1"/>
  <c r="AA1189" i="19" s="1"/>
  <c r="AA1190" i="19" s="1"/>
  <c r="AA1191" i="19" s="1"/>
  <c r="AA1192" i="19" s="1"/>
  <c r="AA1193" i="19" s="1"/>
  <c r="AA1194" i="19" s="1"/>
  <c r="AA1195" i="19" s="1"/>
  <c r="AA1196" i="19" s="1"/>
  <c r="AA1197" i="19" s="1"/>
  <c r="AA1198" i="19" s="1"/>
  <c r="AA1199" i="19" s="1"/>
  <c r="AA1200" i="19" s="1"/>
  <c r="AA1201" i="19" s="1"/>
  <c r="AA1202" i="19" s="1"/>
  <c r="AA1203" i="19" s="1"/>
  <c r="AA1204" i="19" s="1"/>
  <c r="AA1205" i="19" s="1"/>
  <c r="AA1206" i="19" s="1"/>
  <c r="AA1207" i="19" s="1"/>
  <c r="AA1208" i="19" s="1"/>
  <c r="AA1209" i="19" s="1"/>
  <c r="AA1210" i="19" s="1"/>
  <c r="AA1211" i="19" s="1"/>
  <c r="AA1212" i="19" s="1"/>
  <c r="AA1213" i="19" s="1"/>
  <c r="AA1214" i="19" s="1"/>
  <c r="AA1215" i="19" s="1"/>
  <c r="AA1216" i="19" s="1"/>
  <c r="AA1217" i="19" s="1"/>
  <c r="AA1218" i="19" s="1"/>
  <c r="AA1219" i="19" s="1"/>
  <c r="AA1220" i="19" s="1"/>
  <c r="AA1221" i="19" s="1"/>
  <c r="AA1222" i="19" s="1"/>
  <c r="AA1223" i="19" s="1"/>
  <c r="AA1224" i="19" s="1"/>
  <c r="AA1225" i="19" s="1"/>
  <c r="AA1226" i="19" s="1"/>
  <c r="AA1227" i="19" s="1"/>
  <c r="AA1228" i="19" s="1"/>
  <c r="AA1229" i="19" s="1"/>
  <c r="AA1230" i="19" s="1"/>
  <c r="AA1231" i="19" s="1"/>
  <c r="AA1232" i="19" s="1"/>
  <c r="AA1233" i="19" s="1"/>
  <c r="AA1234" i="19" s="1"/>
  <c r="AA1235" i="19" s="1"/>
  <c r="AA1236" i="19" s="1"/>
  <c r="AA1237" i="19" s="1"/>
  <c r="AA1238" i="19" s="1"/>
  <c r="AA1239" i="19" s="1"/>
  <c r="AA1240" i="19" s="1"/>
  <c r="AA1241" i="19" s="1"/>
  <c r="AA1242" i="19" s="1"/>
  <c r="AA1243" i="19" s="1"/>
  <c r="AA1244" i="19" s="1"/>
  <c r="AA1245" i="19" s="1"/>
  <c r="AA1246" i="19" s="1"/>
  <c r="AA1247" i="19" s="1"/>
  <c r="AA1248" i="19" s="1"/>
  <c r="AA1249" i="19" s="1"/>
  <c r="AA1250" i="19" s="1"/>
  <c r="AA1251" i="19" s="1"/>
  <c r="AA1252" i="19" s="1"/>
  <c r="AA1253" i="19" s="1"/>
  <c r="AA1254" i="19" s="1"/>
  <c r="AA1255" i="19" s="1"/>
  <c r="AA1256" i="19" s="1"/>
  <c r="AA1257" i="19" s="1"/>
  <c r="AA1258" i="19" s="1"/>
  <c r="AA1259" i="19" s="1"/>
  <c r="AA1260" i="19" s="1"/>
  <c r="AA1261" i="19" s="1"/>
  <c r="AA1262" i="19" s="1"/>
  <c r="AA1263" i="19" s="1"/>
  <c r="AA1264" i="19" s="1"/>
  <c r="AA1265" i="19" s="1"/>
  <c r="AA1266" i="19" s="1"/>
  <c r="AA1267" i="19" s="1"/>
  <c r="AA1268" i="19" s="1"/>
  <c r="AA1269" i="19" s="1"/>
  <c r="AA1270" i="19" s="1"/>
  <c r="AA1271" i="19" s="1"/>
  <c r="AA1272" i="19" s="1"/>
  <c r="AA1273" i="19" s="1"/>
  <c r="AA1274" i="19" s="1"/>
  <c r="AA1275" i="19" s="1"/>
  <c r="AA1276" i="19" s="1"/>
  <c r="AA1277" i="19" s="1"/>
  <c r="AA1278" i="19" s="1"/>
  <c r="AA1279" i="19" s="1"/>
  <c r="AA1280" i="19" s="1"/>
  <c r="AA1281" i="19" s="1"/>
  <c r="AA1282" i="19" s="1"/>
  <c r="AA1283" i="19" s="1"/>
  <c r="AA1284" i="19" s="1"/>
  <c r="AA1285" i="19" s="1"/>
  <c r="AA1286" i="19" s="1"/>
  <c r="AA1287" i="19" s="1"/>
  <c r="AA1288" i="19" s="1"/>
  <c r="AA1289" i="19" s="1"/>
  <c r="AA1290" i="19" s="1"/>
  <c r="AA1291" i="19" s="1"/>
  <c r="AA1292" i="19" s="1"/>
  <c r="AA1293" i="19" s="1"/>
  <c r="AA1294" i="19" s="1"/>
  <c r="AA1295" i="19" s="1"/>
  <c r="AA1296" i="19" s="1"/>
  <c r="AA1297" i="19" s="1"/>
  <c r="AA1298" i="19" s="1"/>
  <c r="AA1299" i="19" s="1"/>
  <c r="AA1300" i="19" s="1"/>
  <c r="AA1301" i="19" s="1"/>
  <c r="AA1302" i="19" s="1"/>
  <c r="AA1303" i="19" s="1"/>
  <c r="AA1304" i="19" s="1"/>
  <c r="AA1305" i="19" s="1"/>
  <c r="AA1306" i="19" s="1"/>
  <c r="AA1307" i="19" s="1"/>
  <c r="AA1308" i="19" s="1"/>
  <c r="AA1309" i="19" s="1"/>
  <c r="AA1310" i="19" s="1"/>
  <c r="AA1311" i="19" s="1"/>
  <c r="AA1312" i="19" s="1"/>
  <c r="AA1313" i="19" s="1"/>
  <c r="AA1314" i="19" s="1"/>
  <c r="AA1315" i="19" s="1"/>
  <c r="AA1316" i="19" s="1"/>
  <c r="AA1317" i="19" s="1"/>
  <c r="AA1318" i="19" s="1"/>
  <c r="AA1319" i="19" s="1"/>
  <c r="AA1320" i="19" s="1"/>
  <c r="AA1321" i="19" s="1"/>
  <c r="AA1322" i="19" s="1"/>
  <c r="AA1323" i="19" s="1"/>
  <c r="AA1324" i="19" s="1"/>
  <c r="AA1325" i="19" s="1"/>
  <c r="AA1326" i="19" s="1"/>
  <c r="AA1327" i="19" s="1"/>
  <c r="AA1328" i="19" s="1"/>
  <c r="AA1329" i="19" s="1"/>
  <c r="AA1330" i="19" s="1"/>
  <c r="AA1331" i="19" s="1"/>
  <c r="AA1332" i="19" s="1"/>
  <c r="AA1333" i="19" s="1"/>
  <c r="AA1334" i="19" s="1"/>
  <c r="AA1335" i="19" s="1"/>
  <c r="AA1336" i="19" s="1"/>
  <c r="AA1337" i="19" s="1"/>
  <c r="AA1338" i="19" s="1"/>
  <c r="AA1339" i="19" s="1"/>
  <c r="AA1340" i="19" s="1"/>
  <c r="AA1341" i="19" s="1"/>
  <c r="AA1342" i="19" s="1"/>
  <c r="AA1343" i="19" s="1"/>
  <c r="AA1344" i="19" s="1"/>
  <c r="AA1345" i="19" s="1"/>
  <c r="AA1346" i="19" s="1"/>
  <c r="AA1347" i="19" s="1"/>
  <c r="AA1348" i="19" s="1"/>
  <c r="AA1349" i="19" s="1"/>
  <c r="AA1350" i="19" s="1"/>
  <c r="AA1351" i="19" s="1"/>
  <c r="AA1352" i="19" s="1"/>
  <c r="AA1353" i="19" s="1"/>
  <c r="AA1354" i="19" s="1"/>
  <c r="AA1355" i="19" s="1"/>
  <c r="AA1356" i="19" s="1"/>
  <c r="AA1357" i="19" s="1"/>
  <c r="AA1358" i="19" s="1"/>
  <c r="AA1359" i="19" s="1"/>
  <c r="AA1360" i="19" s="1"/>
  <c r="AA1361" i="19" s="1"/>
  <c r="AA1362" i="19" s="1"/>
  <c r="AA1363" i="19" s="1"/>
  <c r="AA1364" i="19" s="1"/>
  <c r="AA1365" i="19" s="1"/>
  <c r="AA1366" i="19" s="1"/>
  <c r="AA1367" i="19" s="1"/>
  <c r="AA1368" i="19" s="1"/>
  <c r="AA1369" i="19" s="1"/>
  <c r="AA1370" i="19" s="1"/>
  <c r="AA1371" i="19" s="1"/>
  <c r="AA1372" i="19" s="1"/>
  <c r="AA1373" i="19" s="1"/>
  <c r="AA1374" i="19" s="1"/>
  <c r="AA1375" i="19" s="1"/>
  <c r="AA1376" i="19" s="1"/>
  <c r="AA1377" i="19" s="1"/>
  <c r="AA1378" i="19" s="1"/>
  <c r="AA1379" i="19" s="1"/>
  <c r="AA1380" i="19" s="1"/>
  <c r="AA1381" i="19" s="1"/>
  <c r="AA1382" i="19" s="1"/>
  <c r="AA1383" i="19" s="1"/>
  <c r="AA1384" i="19" s="1"/>
  <c r="AA1385" i="19" s="1"/>
  <c r="AA1386" i="19" s="1"/>
  <c r="AA1387" i="19" s="1"/>
  <c r="AA1388" i="19" s="1"/>
  <c r="AA1389" i="19" s="1"/>
  <c r="AA1390" i="19" s="1"/>
  <c r="AA1391" i="19" s="1"/>
  <c r="AA1392" i="19" s="1"/>
  <c r="AA1393" i="19" s="1"/>
  <c r="AA1394" i="19" s="1"/>
  <c r="AA1395" i="19" s="1"/>
  <c r="AA1396" i="19" s="1"/>
  <c r="AA1397" i="19" s="1"/>
  <c r="AA1398" i="19" s="1"/>
  <c r="AA1399" i="19" s="1"/>
  <c r="AA1400" i="19" s="1"/>
  <c r="AA1401" i="19" s="1"/>
  <c r="AA1402" i="19" s="1"/>
  <c r="AA1403" i="19" s="1"/>
  <c r="AA1404" i="19" s="1"/>
  <c r="AA1405" i="19" s="1"/>
  <c r="AA1406" i="19" s="1"/>
  <c r="AA1407" i="19" s="1"/>
  <c r="AA1408" i="19" s="1"/>
  <c r="AA1409" i="19" s="1"/>
  <c r="AA1410" i="19" s="1"/>
  <c r="AA1411" i="19" s="1"/>
  <c r="AA1412" i="19" s="1"/>
  <c r="AA1413" i="19" s="1"/>
  <c r="AA1414" i="19" s="1"/>
  <c r="AA1415" i="19" s="1"/>
  <c r="AA1416" i="19" s="1"/>
  <c r="AA1417" i="19" s="1"/>
  <c r="AA1418" i="19" s="1"/>
  <c r="AA1419" i="19" s="1"/>
  <c r="AA1420" i="19" s="1"/>
  <c r="AA1421" i="19" s="1"/>
  <c r="AA1422" i="19" s="1"/>
  <c r="AA1423" i="19" s="1"/>
  <c r="AA1424" i="19" s="1"/>
  <c r="AA1425" i="19" s="1"/>
  <c r="AA1426" i="19" s="1"/>
  <c r="AA1427" i="19" s="1"/>
  <c r="AA1428" i="19" s="1"/>
  <c r="AA1429" i="19" s="1"/>
  <c r="AA1430" i="19" s="1"/>
  <c r="AA1431" i="19" s="1"/>
  <c r="AA1432" i="19" s="1"/>
  <c r="AA1433" i="19" s="1"/>
  <c r="AA1434" i="19" s="1"/>
  <c r="AA1435" i="19" s="1"/>
  <c r="AA1436" i="19" s="1"/>
  <c r="AA1437" i="19" s="1"/>
  <c r="AA1438" i="19" s="1"/>
  <c r="AA1439" i="19" s="1"/>
  <c r="AA1440" i="19" s="1"/>
  <c r="AA1441" i="19" s="1"/>
  <c r="AA1442" i="19" s="1"/>
  <c r="AA1443" i="19" s="1"/>
  <c r="AA1444" i="19" s="1"/>
  <c r="AA1445" i="19" s="1"/>
  <c r="AA1446" i="19" s="1"/>
  <c r="AA1447" i="19" s="1"/>
  <c r="AA1448" i="19" s="1"/>
  <c r="AA1449" i="19" s="1"/>
  <c r="AA1450" i="19" s="1"/>
  <c r="AA1451" i="19" s="1"/>
  <c r="AA1452" i="19" s="1"/>
  <c r="AA1453" i="19" s="1"/>
  <c r="AA1454" i="19" s="1"/>
  <c r="AA1455" i="19" s="1"/>
  <c r="AA1456" i="19" s="1"/>
  <c r="AA1457" i="19" s="1"/>
  <c r="AA1458" i="19" s="1"/>
  <c r="AA1459" i="19" s="1"/>
  <c r="AA1460" i="19" s="1"/>
  <c r="AA1461" i="19" s="1"/>
  <c r="AA1462" i="19" s="1"/>
  <c r="AA1463" i="19" s="1"/>
  <c r="AA1464" i="19" s="1"/>
  <c r="AA1465" i="19" s="1"/>
  <c r="AA1466" i="19" s="1"/>
  <c r="AA1467" i="19" s="1"/>
  <c r="AA1468" i="19" s="1"/>
  <c r="AA1469" i="19" s="1"/>
  <c r="AA1470" i="19" s="1"/>
  <c r="AA1471" i="19" s="1"/>
  <c r="AA1472" i="19" s="1"/>
  <c r="AA1473" i="19" s="1"/>
  <c r="AA1474" i="19" s="1"/>
  <c r="AA1475" i="19" s="1"/>
  <c r="AA1476" i="19" s="1"/>
  <c r="AA1477" i="19" s="1"/>
  <c r="AA1478" i="19" s="1"/>
  <c r="AA1479" i="19" s="1"/>
  <c r="AA1480" i="19" s="1"/>
  <c r="AA1481" i="19" s="1"/>
  <c r="AA1482" i="19" s="1"/>
  <c r="AA1483" i="19" s="1"/>
  <c r="AA1484" i="19" s="1"/>
  <c r="AA1485" i="19" s="1"/>
  <c r="AA1486" i="19" s="1"/>
  <c r="AA1487" i="19" s="1"/>
  <c r="AA1488" i="19" s="1"/>
  <c r="AA1489" i="19" s="1"/>
  <c r="AA1490" i="19" s="1"/>
  <c r="AA1491" i="19" s="1"/>
  <c r="AA1492" i="19" s="1"/>
  <c r="AA1493" i="19" s="1"/>
  <c r="AA1494" i="19" s="1"/>
  <c r="AA1495" i="19" s="1"/>
  <c r="AA1496" i="19" s="1"/>
  <c r="AA1497" i="19" s="1"/>
  <c r="AA1498" i="19" s="1"/>
  <c r="AA1499" i="19" s="1"/>
  <c r="AA1500" i="19" s="1"/>
  <c r="AA1501" i="19" s="1"/>
  <c r="AA1502" i="19" s="1"/>
  <c r="AA1503" i="19" s="1"/>
  <c r="AA1504" i="19" s="1"/>
  <c r="AA1505" i="19" s="1"/>
  <c r="AA1506" i="19" s="1"/>
  <c r="AA1507" i="19" s="1"/>
  <c r="AA1508" i="19" s="1"/>
  <c r="AA1509" i="19" s="1"/>
  <c r="AA1510" i="19" s="1"/>
  <c r="AA1511" i="19" s="1"/>
  <c r="AA1512" i="19" s="1"/>
  <c r="AA1513" i="19" s="1"/>
  <c r="AA1514" i="19" s="1"/>
  <c r="AA1515" i="19" s="1"/>
  <c r="AA1516" i="19" s="1"/>
  <c r="AA1517" i="19" s="1"/>
  <c r="AA1518" i="19" s="1"/>
  <c r="AA1519" i="19" s="1"/>
  <c r="AA1520" i="19" s="1"/>
  <c r="AA1521" i="19" s="1"/>
  <c r="AA1522" i="19" s="1"/>
  <c r="AA1523" i="19" s="1"/>
  <c r="AA1524" i="19" s="1"/>
  <c r="AA1525" i="19" s="1"/>
  <c r="AA1526" i="19" s="1"/>
  <c r="AA1527" i="19" s="1"/>
  <c r="AA1528" i="19" s="1"/>
  <c r="AA1529" i="19" s="1"/>
  <c r="AA1530" i="19" s="1"/>
  <c r="AA1531" i="19" s="1"/>
  <c r="AA1532" i="19" s="1"/>
  <c r="AA1533" i="19" s="1"/>
  <c r="AA1534" i="19" s="1"/>
  <c r="AA1535" i="19" s="1"/>
  <c r="AA1536" i="19" s="1"/>
  <c r="AA1537" i="19" s="1"/>
  <c r="AA1538" i="19" s="1"/>
  <c r="AA1539" i="19" s="1"/>
  <c r="AA1540" i="19" s="1"/>
  <c r="AA1541" i="19" s="1"/>
  <c r="AA1542" i="19" s="1"/>
  <c r="AA1543" i="19" s="1"/>
  <c r="AA1544" i="19" s="1"/>
  <c r="AA1545" i="19" s="1"/>
  <c r="AA1546" i="19" s="1"/>
  <c r="AA1547" i="19" s="1"/>
  <c r="AA1548" i="19" s="1"/>
  <c r="AA1549" i="19" s="1"/>
  <c r="AA1550" i="19" s="1"/>
  <c r="AA1551" i="19" s="1"/>
  <c r="AA1552" i="19" s="1"/>
  <c r="AA1553" i="19" s="1"/>
  <c r="AA1554" i="19" s="1"/>
  <c r="AA1555" i="19" s="1"/>
  <c r="AA1556" i="19" s="1"/>
  <c r="AA1557" i="19" s="1"/>
  <c r="AA1558" i="19" s="1"/>
  <c r="AA1559" i="19" s="1"/>
  <c r="AA1560" i="19" s="1"/>
  <c r="AA1561" i="19" s="1"/>
  <c r="AA1562" i="19" s="1"/>
  <c r="AA1563" i="19" s="1"/>
  <c r="AA1564" i="19" s="1"/>
  <c r="AA1565" i="19" s="1"/>
  <c r="AA1566" i="19" s="1"/>
  <c r="AA1567" i="19" s="1"/>
  <c r="AA1568" i="19" s="1"/>
  <c r="AA1569" i="19" s="1"/>
  <c r="AA1570" i="19" s="1"/>
  <c r="AA1571" i="19" s="1"/>
  <c r="AA1572" i="19" s="1"/>
  <c r="AA1573" i="19" s="1"/>
  <c r="AA1574" i="19" s="1"/>
  <c r="AA1575" i="19" s="1"/>
  <c r="AA1576" i="19" s="1"/>
  <c r="AA1577" i="19" s="1"/>
  <c r="AA1578" i="19" s="1"/>
  <c r="AA1579" i="19" s="1"/>
  <c r="AA1580" i="19" s="1"/>
  <c r="AA1581" i="19" s="1"/>
  <c r="AA1582" i="19" s="1"/>
  <c r="AA1583" i="19" s="1"/>
  <c r="AA1584" i="19" s="1"/>
  <c r="AA1585" i="19" s="1"/>
  <c r="AA1586" i="19" s="1"/>
  <c r="AA1587" i="19" s="1"/>
  <c r="AA1588" i="19" s="1"/>
  <c r="AA1589" i="19" s="1"/>
  <c r="AA1590" i="19" s="1"/>
  <c r="AA1591" i="19" s="1"/>
  <c r="AA1592" i="19" s="1"/>
  <c r="AA1593" i="19" s="1"/>
  <c r="AA1594" i="19" s="1"/>
  <c r="AA1595" i="19" s="1"/>
  <c r="AA1596" i="19" s="1"/>
  <c r="AA1597" i="19" s="1"/>
  <c r="AA1598" i="19" s="1"/>
  <c r="AA1599" i="19" s="1"/>
  <c r="AA1600" i="19" s="1"/>
  <c r="AA1601" i="19" s="1"/>
  <c r="AA1602" i="19" s="1"/>
  <c r="AA1603" i="19" s="1"/>
  <c r="AA1604" i="19" s="1"/>
  <c r="AA1605" i="19" s="1"/>
  <c r="AA1606" i="19" s="1"/>
  <c r="AA1607" i="19" s="1"/>
  <c r="AA1608" i="19" s="1"/>
  <c r="AA1609" i="19" s="1"/>
  <c r="AA1610" i="19" s="1"/>
  <c r="AA1611" i="19" s="1"/>
  <c r="AA1612" i="19" s="1"/>
  <c r="AA1613" i="19" s="1"/>
  <c r="AA1614" i="19" s="1"/>
  <c r="AA1615" i="19" s="1"/>
  <c r="AA1616" i="19" s="1"/>
  <c r="AA1617" i="19" s="1"/>
  <c r="AA1618" i="19" s="1"/>
  <c r="AA1619" i="19" s="1"/>
  <c r="AA1620" i="19" s="1"/>
  <c r="AA1621" i="19" s="1"/>
  <c r="AA1622" i="19" s="1"/>
  <c r="AA1623" i="19" s="1"/>
  <c r="AA1624" i="19" s="1"/>
  <c r="AA1625" i="19" s="1"/>
  <c r="AA1626" i="19" s="1"/>
  <c r="AA1627" i="19" s="1"/>
  <c r="AA1628" i="19" s="1"/>
  <c r="AA1629" i="19" s="1"/>
  <c r="AA1630" i="19" s="1"/>
  <c r="AA1631" i="19" s="1"/>
  <c r="AA1632" i="19" s="1"/>
  <c r="AA1633" i="19" s="1"/>
  <c r="AA1634" i="19" s="1"/>
  <c r="AA1635" i="19" s="1"/>
  <c r="AA1636" i="19" s="1"/>
  <c r="AA1637" i="19" s="1"/>
  <c r="AA1638" i="19" s="1"/>
  <c r="AA1639" i="19" s="1"/>
  <c r="AA1640" i="19" s="1"/>
  <c r="AA1641" i="19" s="1"/>
  <c r="AA1642" i="19" s="1"/>
  <c r="AA1643" i="19" s="1"/>
  <c r="AA1644" i="19" s="1"/>
  <c r="AA1645" i="19" s="1"/>
  <c r="AA1646" i="19" s="1"/>
  <c r="AA1647" i="19" s="1"/>
  <c r="AA1648" i="19" s="1"/>
  <c r="AA1649" i="19" s="1"/>
  <c r="AA1650" i="19" s="1"/>
  <c r="AA1651" i="19" s="1"/>
  <c r="AA1652" i="19" s="1"/>
  <c r="AA1653" i="19" s="1"/>
  <c r="AA1654" i="19" s="1"/>
  <c r="AA1655" i="19" s="1"/>
  <c r="AA1656" i="19" s="1"/>
  <c r="AA1657" i="19" s="1"/>
  <c r="AA1658" i="19" s="1"/>
  <c r="AA1659" i="19" s="1"/>
  <c r="AA1660" i="19" s="1"/>
  <c r="AA1661" i="19" s="1"/>
  <c r="AA1662" i="19" s="1"/>
  <c r="AA1663" i="19" s="1"/>
  <c r="AA1664" i="19" s="1"/>
  <c r="AA1665" i="19" s="1"/>
  <c r="AA1666" i="19" s="1"/>
  <c r="AA1667" i="19" s="1"/>
  <c r="AA1668" i="19" s="1"/>
  <c r="AA1669" i="19" s="1"/>
  <c r="AA1670" i="19" s="1"/>
  <c r="AA1671" i="19" s="1"/>
  <c r="AA1672" i="19" s="1"/>
  <c r="AA1673" i="19" s="1"/>
  <c r="AA1674" i="19" s="1"/>
  <c r="AA1675" i="19" s="1"/>
  <c r="AA1676" i="19" s="1"/>
  <c r="AA1677" i="19" s="1"/>
  <c r="AA1678" i="19" s="1"/>
  <c r="AA1679" i="19" s="1"/>
  <c r="AA1680" i="19" s="1"/>
  <c r="AA1681" i="19" s="1"/>
  <c r="AA1682" i="19" s="1"/>
  <c r="AA1683" i="19" s="1"/>
  <c r="AA1684" i="19" s="1"/>
  <c r="AA1685" i="19" s="1"/>
  <c r="AA1686" i="19" s="1"/>
  <c r="AA1687" i="19" s="1"/>
  <c r="AA1688" i="19" s="1"/>
  <c r="AA1689" i="19" s="1"/>
  <c r="AA1690" i="19" s="1"/>
  <c r="AA1691" i="19" s="1"/>
  <c r="AA1692" i="19" s="1"/>
  <c r="AA1693" i="19" s="1"/>
  <c r="AA1694" i="19" s="1"/>
  <c r="AA1695" i="19" s="1"/>
  <c r="AA1696" i="19" s="1"/>
  <c r="AA1697" i="19" s="1"/>
  <c r="AA1698" i="19" s="1"/>
  <c r="AA1699" i="19" s="1"/>
  <c r="AA1700" i="19" s="1"/>
  <c r="AA1701" i="19" s="1"/>
  <c r="AA1702" i="19" s="1"/>
  <c r="AA1703" i="19" s="1"/>
  <c r="AA1704" i="19" s="1"/>
  <c r="AA1705" i="19" s="1"/>
  <c r="AA1706" i="19" s="1"/>
  <c r="AA1707" i="19" s="1"/>
  <c r="AA1708" i="19" s="1"/>
  <c r="AA1709" i="19" s="1"/>
  <c r="AA1710" i="19" s="1"/>
  <c r="AA1711" i="19" s="1"/>
  <c r="AA1712" i="19" s="1"/>
  <c r="AA1713" i="19" s="1"/>
  <c r="AA1714" i="19" s="1"/>
  <c r="AA1715" i="19" s="1"/>
  <c r="AA1716" i="19" s="1"/>
  <c r="AA1717" i="19" s="1"/>
  <c r="AA1718" i="19" s="1"/>
  <c r="AA1719" i="19" s="1"/>
  <c r="AA1720" i="19" s="1"/>
  <c r="AA1721" i="19" s="1"/>
  <c r="AA1722" i="19" s="1"/>
  <c r="AA1723" i="19" s="1"/>
  <c r="AA1724" i="19" s="1"/>
  <c r="AA1725" i="19" s="1"/>
  <c r="AA1726" i="19" s="1"/>
  <c r="AA1727" i="19" s="1"/>
  <c r="AA1728" i="19" s="1"/>
  <c r="AA1729" i="19" s="1"/>
  <c r="AA1730" i="19" s="1"/>
  <c r="AA1731" i="19" s="1"/>
  <c r="AA1732" i="19" s="1"/>
  <c r="AA1733" i="19" s="1"/>
  <c r="AA1734" i="19" s="1"/>
  <c r="AA1735" i="19" s="1"/>
  <c r="AA1736" i="19" s="1"/>
  <c r="AA1737" i="19" s="1"/>
  <c r="AA1738" i="19" s="1"/>
  <c r="AA1739" i="19" s="1"/>
  <c r="AA1740" i="19" s="1"/>
  <c r="AA1741" i="19" s="1"/>
  <c r="AA1742" i="19" s="1"/>
  <c r="AA1743" i="19" s="1"/>
  <c r="AA1744" i="19" s="1"/>
  <c r="AA1745" i="19" s="1"/>
  <c r="AA1746" i="19" s="1"/>
  <c r="AA1747" i="19" s="1"/>
  <c r="AA1748" i="19" s="1"/>
  <c r="AA1749" i="19" s="1"/>
  <c r="AA1750" i="19" s="1"/>
  <c r="AA1751" i="19" s="1"/>
  <c r="AA1752" i="19" s="1"/>
  <c r="AA1753" i="19" s="1"/>
  <c r="AA1754" i="19" s="1"/>
  <c r="AA1755" i="19" s="1"/>
  <c r="AA1756" i="19" s="1"/>
  <c r="AA1757" i="19" s="1"/>
  <c r="AA1758" i="19" s="1"/>
  <c r="AA1759" i="19" s="1"/>
  <c r="AA1760" i="19" s="1"/>
  <c r="AA1761" i="19" s="1"/>
  <c r="AA1762" i="19" s="1"/>
  <c r="AA1763" i="19" s="1"/>
  <c r="AA1764" i="19" s="1"/>
  <c r="AA1765" i="19" s="1"/>
  <c r="AA1766" i="19" s="1"/>
  <c r="AA1767" i="19" s="1"/>
  <c r="AA1768" i="19" s="1"/>
  <c r="AA1769" i="19" s="1"/>
  <c r="AA1770" i="19" s="1"/>
  <c r="AA1771" i="19" s="1"/>
  <c r="AA1772" i="19" s="1"/>
  <c r="AA1773" i="19" s="1"/>
  <c r="AA1774" i="19" s="1"/>
  <c r="AA1775" i="19" s="1"/>
  <c r="AA1776" i="19" s="1"/>
  <c r="AA1777" i="19" s="1"/>
  <c r="AA1778" i="19" s="1"/>
  <c r="AA1779" i="19" s="1"/>
  <c r="AA1780" i="19" s="1"/>
  <c r="AA1781" i="19" s="1"/>
  <c r="AA1782" i="19" s="1"/>
  <c r="AA1783" i="19" s="1"/>
  <c r="AA1784" i="19" s="1"/>
  <c r="AA1785" i="19" s="1"/>
  <c r="AA1786" i="19" s="1"/>
  <c r="AA1787" i="19" s="1"/>
  <c r="AA1788" i="19" s="1"/>
  <c r="AA1789" i="19" s="1"/>
  <c r="AA1790" i="19" s="1"/>
  <c r="AA1791" i="19" s="1"/>
  <c r="AA1792" i="19" s="1"/>
  <c r="AA1793" i="19" s="1"/>
  <c r="AA1794" i="19" s="1"/>
  <c r="AA1795" i="19" s="1"/>
  <c r="AA1796" i="19" s="1"/>
  <c r="AA1797" i="19" s="1"/>
  <c r="AA1798" i="19" s="1"/>
  <c r="AA1799" i="19" s="1"/>
  <c r="AA1800" i="19" s="1"/>
  <c r="AA1801" i="19" s="1"/>
  <c r="AA1802" i="19" s="1"/>
  <c r="AA1803" i="19" s="1"/>
  <c r="AA1804" i="19" s="1"/>
  <c r="AA1805" i="19" s="1"/>
  <c r="AA1806" i="19" s="1"/>
  <c r="AA1807" i="19" s="1"/>
  <c r="AA1808" i="19" s="1"/>
  <c r="AA1809" i="19" s="1"/>
  <c r="AA1810" i="19" s="1"/>
  <c r="AA1811" i="19" s="1"/>
  <c r="AA1812" i="19" s="1"/>
  <c r="AA1813" i="19" s="1"/>
  <c r="AA1814" i="19" s="1"/>
  <c r="AA1815" i="19" s="1"/>
  <c r="AA1816" i="19" s="1"/>
  <c r="AA1817" i="19" s="1"/>
  <c r="AA1818" i="19" s="1"/>
  <c r="AA1819" i="19" s="1"/>
  <c r="AA1820" i="19" s="1"/>
  <c r="AA1821" i="19" s="1"/>
  <c r="AA1822" i="19" s="1"/>
  <c r="AA1823" i="19" s="1"/>
  <c r="AA1824" i="19" s="1"/>
  <c r="AA1825" i="19" s="1"/>
  <c r="AA1826" i="19" s="1"/>
  <c r="AA1827" i="19" s="1"/>
  <c r="AA1828" i="19" s="1"/>
  <c r="AA1829" i="19" s="1"/>
  <c r="AA1830" i="19" s="1"/>
  <c r="AA1831" i="19" s="1"/>
  <c r="AA1832" i="19" s="1"/>
  <c r="AA1833" i="19" s="1"/>
  <c r="AA1834" i="19" s="1"/>
  <c r="AA1835" i="19" s="1"/>
  <c r="AA1836" i="19" s="1"/>
  <c r="AA1837" i="19" s="1"/>
  <c r="AA1838" i="19" s="1"/>
  <c r="AA1839" i="19" s="1"/>
  <c r="AA1840" i="19" s="1"/>
  <c r="AA1841" i="19" s="1"/>
  <c r="AA1842" i="19" s="1"/>
  <c r="AA1843" i="19" s="1"/>
  <c r="AA1844" i="19" s="1"/>
  <c r="AA1845" i="19" s="1"/>
  <c r="AA1846" i="19" s="1"/>
  <c r="AA1847" i="19" s="1"/>
  <c r="AA1848" i="19" s="1"/>
  <c r="AA1849" i="19" s="1"/>
  <c r="AA1850" i="19" s="1"/>
  <c r="AA1851" i="19" s="1"/>
  <c r="AA1852" i="19" s="1"/>
  <c r="AA1853" i="19" s="1"/>
  <c r="AA1854" i="19" s="1"/>
  <c r="AA1855" i="19" s="1"/>
  <c r="AA1856" i="19" s="1"/>
  <c r="AA1857" i="19" s="1"/>
  <c r="AA1858" i="19" s="1"/>
  <c r="AA1859" i="19" s="1"/>
  <c r="AA1860" i="19" s="1"/>
  <c r="AA1861" i="19" s="1"/>
  <c r="AA1862" i="19" s="1"/>
  <c r="AA1863" i="19" s="1"/>
  <c r="AA1864" i="19" s="1"/>
  <c r="AA1865" i="19" s="1"/>
  <c r="AA1866" i="19" s="1"/>
  <c r="AA1867" i="19" s="1"/>
  <c r="AA1868" i="19" s="1"/>
  <c r="AA1869" i="19" s="1"/>
  <c r="AA1870" i="19" s="1"/>
  <c r="AA1871" i="19" s="1"/>
  <c r="AA1872" i="19" s="1"/>
  <c r="AA1873" i="19" s="1"/>
  <c r="AA1874" i="19" s="1"/>
  <c r="AA1875" i="19" s="1"/>
  <c r="AA1876" i="19" s="1"/>
  <c r="AA1877" i="19" s="1"/>
  <c r="AA1878" i="19" s="1"/>
  <c r="AA1879" i="19" s="1"/>
  <c r="AA1880" i="19" s="1"/>
  <c r="AA1881" i="19" s="1"/>
  <c r="AA1882" i="19" s="1"/>
  <c r="AA1883" i="19" s="1"/>
  <c r="AA1884" i="19" s="1"/>
  <c r="AA1885" i="19" s="1"/>
  <c r="AA1886" i="19" s="1"/>
  <c r="AA1887" i="19" s="1"/>
  <c r="AA1888" i="19" s="1"/>
  <c r="AA1889" i="19" s="1"/>
  <c r="AA1890" i="19" s="1"/>
  <c r="AA1891" i="19" s="1"/>
  <c r="AA1892" i="19" s="1"/>
  <c r="AA1893" i="19" s="1"/>
  <c r="AA1894" i="19" s="1"/>
  <c r="AA1895" i="19" s="1"/>
  <c r="AA1896" i="19" s="1"/>
  <c r="AA1897" i="19" s="1"/>
  <c r="AA1898" i="19" s="1"/>
  <c r="AA1899" i="19" s="1"/>
  <c r="AA1900" i="19" s="1"/>
  <c r="AA1901" i="19" s="1"/>
  <c r="AA1902" i="19" s="1"/>
  <c r="AA1903" i="19" s="1"/>
  <c r="AA1904" i="19" s="1"/>
  <c r="AA1905" i="19" s="1"/>
  <c r="AA1906" i="19" s="1"/>
  <c r="AA1907" i="19" s="1"/>
  <c r="AA1908" i="19" s="1"/>
  <c r="AA1909" i="19" s="1"/>
  <c r="AA1910" i="19" s="1"/>
  <c r="AA1911" i="19" s="1"/>
  <c r="AA1912" i="19" s="1"/>
  <c r="AA1913" i="19" s="1"/>
  <c r="AA1914" i="19" s="1"/>
  <c r="AA1915" i="19" s="1"/>
  <c r="AA1916" i="19" s="1"/>
  <c r="AA1917" i="19" s="1"/>
  <c r="AA1918" i="19" s="1"/>
  <c r="AA1919" i="19" s="1"/>
  <c r="AA1920" i="19" s="1"/>
  <c r="AA1921" i="19" s="1"/>
  <c r="AA1922" i="19" s="1"/>
  <c r="AA1923" i="19" s="1"/>
  <c r="AA1924" i="19" s="1"/>
  <c r="AA1925" i="19" s="1"/>
  <c r="AA1926" i="19" s="1"/>
  <c r="AA1927" i="19" s="1"/>
  <c r="AA1928" i="19" s="1"/>
  <c r="AA1929" i="19" s="1"/>
  <c r="AA1930" i="19" s="1"/>
  <c r="AA1931" i="19" s="1"/>
  <c r="AA1932" i="19" s="1"/>
  <c r="AA1933" i="19" s="1"/>
  <c r="AA1934" i="19" s="1"/>
  <c r="AA1935" i="19" s="1"/>
  <c r="AA1936" i="19" s="1"/>
  <c r="AA1937" i="19" s="1"/>
  <c r="AA1938" i="19" s="1"/>
  <c r="AA1939" i="19" s="1"/>
  <c r="AA1940" i="19" s="1"/>
  <c r="AA1941" i="19" s="1"/>
  <c r="AA1942" i="19" s="1"/>
  <c r="AA1943" i="19" s="1"/>
  <c r="AA1944" i="19" s="1"/>
  <c r="AA1945" i="19" s="1"/>
  <c r="AA1946" i="19" s="1"/>
  <c r="AA1947" i="19" s="1"/>
  <c r="AA1948" i="19" s="1"/>
  <c r="AA1949" i="19" s="1"/>
  <c r="AA1950" i="19" s="1"/>
  <c r="AA1951" i="19" s="1"/>
  <c r="AA1952" i="19" s="1"/>
  <c r="AA1953" i="19" s="1"/>
  <c r="AA1954" i="19" s="1"/>
  <c r="AA1955" i="19" s="1"/>
  <c r="AA1956" i="19" s="1"/>
  <c r="AA1957" i="19" s="1"/>
  <c r="AA1958" i="19" s="1"/>
  <c r="AA1959" i="19" s="1"/>
  <c r="AA1960" i="19" s="1"/>
  <c r="AA1961" i="19" s="1"/>
  <c r="AA1962" i="19" s="1"/>
  <c r="AA1963" i="19" s="1"/>
  <c r="AA1964" i="19" s="1"/>
  <c r="AA1965" i="19" s="1"/>
  <c r="AA1966" i="19" s="1"/>
  <c r="AA1967" i="19" s="1"/>
  <c r="AA1968" i="19" s="1"/>
  <c r="AA1969" i="19" s="1"/>
  <c r="AA1970" i="19" s="1"/>
  <c r="AA1971" i="19" s="1"/>
  <c r="AA1972" i="19" s="1"/>
  <c r="AA1973" i="19" s="1"/>
  <c r="AA1974" i="19" s="1"/>
  <c r="AA1975" i="19" s="1"/>
  <c r="AA1976" i="19" s="1"/>
  <c r="AA1977" i="19" s="1"/>
  <c r="AA1978" i="19" s="1"/>
  <c r="AA1979" i="19" s="1"/>
  <c r="AA1980" i="19" s="1"/>
  <c r="AA1981" i="19" s="1"/>
  <c r="AA1982" i="19" s="1"/>
  <c r="AA1983" i="19" s="1"/>
  <c r="AA1984" i="19" s="1"/>
  <c r="AA1985" i="19" s="1"/>
  <c r="AA1986" i="19" s="1"/>
  <c r="AA1987" i="19" s="1"/>
  <c r="AA1988" i="19" s="1"/>
  <c r="AA1989" i="19" s="1"/>
  <c r="AA1990" i="19" s="1"/>
  <c r="AA1991" i="19" s="1"/>
  <c r="AA1992" i="19" s="1"/>
  <c r="AA1993" i="19" s="1"/>
  <c r="AA1994" i="19" s="1"/>
  <c r="AA1995" i="19" s="1"/>
  <c r="AA1996" i="19" s="1"/>
  <c r="AA1997" i="19" s="1"/>
  <c r="AA1998" i="19" s="1"/>
  <c r="AA1999" i="19" s="1"/>
  <c r="AA2000" i="19" s="1"/>
  <c r="AA2001" i="19" s="1"/>
  <c r="AA2002" i="19" s="1"/>
  <c r="AA2003" i="19" s="1"/>
  <c r="AA2004" i="19" s="1"/>
  <c r="AA2005" i="19" s="1"/>
  <c r="AA2006" i="19" s="1"/>
  <c r="AA2007" i="19" s="1"/>
  <c r="AA2008" i="19" s="1"/>
  <c r="AA2009" i="19" s="1"/>
  <c r="AA2010" i="19" s="1"/>
  <c r="AA2011" i="19" s="1"/>
  <c r="AA2012" i="19" s="1"/>
  <c r="AA2013" i="19" s="1"/>
  <c r="AA2014" i="19" s="1"/>
  <c r="AA2015" i="19" s="1"/>
  <c r="AA2016" i="19" s="1"/>
  <c r="AA2017" i="19" s="1"/>
  <c r="AA2018" i="19" s="1"/>
  <c r="AA2019" i="19" s="1"/>
  <c r="AA2020" i="19" s="1"/>
  <c r="AA2021" i="19" s="1"/>
  <c r="AA2022" i="19" s="1"/>
  <c r="AA2023" i="19" s="1"/>
  <c r="AA2024" i="19" s="1"/>
  <c r="AA2025" i="19" s="1"/>
  <c r="AA2026" i="19" s="1"/>
  <c r="AA2027" i="19" s="1"/>
  <c r="AA2028" i="19" s="1"/>
  <c r="AA2029" i="19" s="1"/>
  <c r="AA2030" i="19" s="1"/>
  <c r="AA2031" i="19" s="1"/>
  <c r="AA2032" i="19" s="1"/>
  <c r="AA2033" i="19" s="1"/>
  <c r="AA2034" i="19" s="1"/>
  <c r="AA2035" i="19" s="1"/>
  <c r="AA2036" i="19" s="1"/>
  <c r="AA2037" i="19" s="1"/>
  <c r="AA2038" i="19" s="1"/>
  <c r="AA2039" i="19" s="1"/>
  <c r="AA2040" i="19" s="1"/>
  <c r="AA2041" i="19" s="1"/>
  <c r="AA2042" i="19" s="1"/>
  <c r="AA2043" i="19" s="1"/>
  <c r="AA2044" i="19" s="1"/>
  <c r="AA2045" i="19" s="1"/>
  <c r="AA2046" i="19" s="1"/>
  <c r="AA2047" i="19" s="1"/>
  <c r="AA2048" i="19" s="1"/>
  <c r="AA2049" i="19" s="1"/>
  <c r="AA2050" i="19" s="1"/>
  <c r="AA2051" i="19" s="1"/>
  <c r="AA2052" i="19" s="1"/>
  <c r="AA2053" i="19" s="1"/>
  <c r="AA2054" i="19" s="1"/>
  <c r="AA2055" i="19" s="1"/>
  <c r="AA2056" i="19" s="1"/>
  <c r="AA2057" i="19" s="1"/>
  <c r="AA2058" i="19" s="1"/>
  <c r="AA2059" i="19" s="1"/>
  <c r="AA2060" i="19" s="1"/>
  <c r="AA2061" i="19" s="1"/>
  <c r="AA2062" i="19" s="1"/>
  <c r="AA2063" i="19" s="1"/>
  <c r="AA2064" i="19" s="1"/>
  <c r="AA2065" i="19" s="1"/>
  <c r="AA2066" i="19" s="1"/>
  <c r="AA2067" i="19" s="1"/>
  <c r="AA2068" i="19" s="1"/>
  <c r="AA2069" i="19" s="1"/>
  <c r="AA2070" i="19" s="1"/>
  <c r="AA2071" i="19" s="1"/>
  <c r="AA2072" i="19" s="1"/>
  <c r="AA2073" i="19" s="1"/>
  <c r="AA2074" i="19" s="1"/>
  <c r="AA2075" i="19" s="1"/>
  <c r="AA2076" i="19" s="1"/>
  <c r="AA2077" i="19" s="1"/>
  <c r="AA2078" i="19" s="1"/>
  <c r="AA2079" i="19" s="1"/>
  <c r="AA2080" i="19" s="1"/>
  <c r="AA2081" i="19" s="1"/>
  <c r="AA2082" i="19" s="1"/>
  <c r="AA2083" i="19" s="1"/>
  <c r="AA2084" i="19" s="1"/>
  <c r="AA2085" i="19" s="1"/>
  <c r="AA2086" i="19" s="1"/>
  <c r="AA2087" i="19" s="1"/>
  <c r="AA2088" i="19" s="1"/>
  <c r="AA2089" i="19" s="1"/>
  <c r="AA2090" i="19" s="1"/>
  <c r="AA2091" i="19" s="1"/>
  <c r="AA2092" i="19" s="1"/>
  <c r="AA2093" i="19" s="1"/>
  <c r="AA2094" i="19" s="1"/>
  <c r="AA2095" i="19" s="1"/>
  <c r="AA2096" i="19" s="1"/>
  <c r="AA2097" i="19" s="1"/>
  <c r="AA2098" i="19" s="1"/>
  <c r="AA2099" i="19" s="1"/>
  <c r="AA2100" i="19" s="1"/>
  <c r="AA2101" i="19" s="1"/>
  <c r="AA2102" i="19" s="1"/>
  <c r="AA2103" i="19" s="1"/>
  <c r="AA2104" i="19" s="1"/>
  <c r="AA2105" i="19" s="1"/>
  <c r="AA2106" i="19" s="1"/>
  <c r="AA2107" i="19" s="1"/>
  <c r="AA2108" i="19" s="1"/>
  <c r="AA2109" i="19" s="1"/>
  <c r="AA2110" i="19" s="1"/>
  <c r="AA2111" i="19" s="1"/>
  <c r="AA2112" i="19" s="1"/>
  <c r="AA2113" i="19" s="1"/>
  <c r="AA2114" i="19" s="1"/>
  <c r="AA2115" i="19" s="1"/>
  <c r="AA2116" i="19" s="1"/>
  <c r="AA2117" i="19" s="1"/>
  <c r="AA2118" i="19" s="1"/>
  <c r="AA2119" i="19" s="1"/>
  <c r="AA2120" i="19" s="1"/>
  <c r="AA2121" i="19" s="1"/>
  <c r="AA2122" i="19" s="1"/>
  <c r="AA2123" i="19" s="1"/>
  <c r="AA2124" i="19" s="1"/>
  <c r="AA2125" i="19" s="1"/>
  <c r="AA2126" i="19" s="1"/>
  <c r="AA2127" i="19" s="1"/>
  <c r="AA2128" i="19" s="1"/>
  <c r="AA2129" i="19" s="1"/>
  <c r="AA2130" i="19" s="1"/>
  <c r="AA2131" i="19" s="1"/>
  <c r="AA2132" i="19" s="1"/>
  <c r="AA2133" i="19" s="1"/>
  <c r="AA2134" i="19" s="1"/>
  <c r="AA2135" i="19" s="1"/>
  <c r="AA2136" i="19" s="1"/>
  <c r="AA2137" i="19" s="1"/>
  <c r="AA2138" i="19" s="1"/>
  <c r="AA2139" i="19" s="1"/>
  <c r="AA2140" i="19" s="1"/>
  <c r="AA2141" i="19" s="1"/>
  <c r="AA2142" i="19" s="1"/>
  <c r="AA2143" i="19" s="1"/>
  <c r="AA2144" i="19" s="1"/>
  <c r="AA2145" i="19" s="1"/>
  <c r="AA2146" i="19" s="1"/>
  <c r="AA2147" i="19" s="1"/>
  <c r="AA2148" i="19" s="1"/>
  <c r="AA2149" i="19" s="1"/>
  <c r="AA2150" i="19" s="1"/>
  <c r="AA2151" i="19" s="1"/>
  <c r="AA2152" i="19" s="1"/>
  <c r="AA2153" i="19" s="1"/>
  <c r="AA2154" i="19" s="1"/>
  <c r="AA2155" i="19" s="1"/>
  <c r="AA2156" i="19" s="1"/>
  <c r="AA2157" i="19" s="1"/>
  <c r="AA2158" i="19" s="1"/>
  <c r="AA2159" i="19" s="1"/>
  <c r="AA2160" i="19" s="1"/>
  <c r="AA2161" i="19" s="1"/>
  <c r="AA2162" i="19" s="1"/>
  <c r="AA2163" i="19" s="1"/>
  <c r="AA2164" i="19" s="1"/>
  <c r="AA2165" i="19" s="1"/>
  <c r="AA2166" i="19" s="1"/>
  <c r="AA2167" i="19" s="1"/>
  <c r="AA2168" i="19" s="1"/>
  <c r="AA2169" i="19" s="1"/>
  <c r="AA2170" i="19" s="1"/>
  <c r="AA2171" i="19" s="1"/>
  <c r="AA2172" i="19" s="1"/>
  <c r="AA2173" i="19" s="1"/>
  <c r="AA2174" i="19" s="1"/>
  <c r="AA2175" i="19" s="1"/>
  <c r="AA2176" i="19" s="1"/>
  <c r="AA2177" i="19" s="1"/>
  <c r="AA2178" i="19" s="1"/>
  <c r="AA2179" i="19" s="1"/>
  <c r="AA2180" i="19" s="1"/>
  <c r="AA2181" i="19" s="1"/>
  <c r="AA2182" i="19" s="1"/>
  <c r="AA2183" i="19" s="1"/>
  <c r="AA2184" i="19" s="1"/>
  <c r="AA2185" i="19" s="1"/>
  <c r="AA2186" i="19" s="1"/>
  <c r="AA2187" i="19" s="1"/>
  <c r="AA2188" i="19" s="1"/>
  <c r="AA2189" i="19" s="1"/>
  <c r="AA2190" i="19" s="1"/>
  <c r="AA2191" i="19" s="1"/>
  <c r="AA2192" i="19" s="1"/>
  <c r="AA2193" i="19" s="1"/>
  <c r="AA2194" i="19" s="1"/>
  <c r="AA2195" i="19" s="1"/>
  <c r="AA2196" i="19" s="1"/>
  <c r="AA2197" i="19" s="1"/>
  <c r="AA2198" i="19" s="1"/>
  <c r="AA2199" i="19" s="1"/>
  <c r="AA2200" i="19" s="1"/>
  <c r="AA2201" i="19" s="1"/>
  <c r="AA2202" i="19" s="1"/>
  <c r="AA2203" i="19" s="1"/>
  <c r="AA2204" i="19" s="1"/>
  <c r="AA2205" i="19" s="1"/>
  <c r="AA2206" i="19" s="1"/>
  <c r="AA2207" i="19" s="1"/>
  <c r="AA2208" i="19" s="1"/>
  <c r="AA2209" i="19" s="1"/>
  <c r="AA2210" i="19" s="1"/>
  <c r="AA2211" i="19" s="1"/>
  <c r="AA2212" i="19" s="1"/>
  <c r="AA2213" i="19" s="1"/>
  <c r="AA2214" i="19" s="1"/>
  <c r="AA2215" i="19" s="1"/>
  <c r="AA2216" i="19" s="1"/>
  <c r="AA2217" i="19" s="1"/>
  <c r="AA2218" i="19" s="1"/>
  <c r="AA2219" i="19" s="1"/>
  <c r="AA2220" i="19" s="1"/>
  <c r="AA2221" i="19" s="1"/>
  <c r="AA2222" i="19" s="1"/>
  <c r="AA2223" i="19" s="1"/>
  <c r="AA2224" i="19" s="1"/>
  <c r="AA2225" i="19" s="1"/>
  <c r="AA2226" i="19" s="1"/>
  <c r="AA2227" i="19" s="1"/>
  <c r="AA2228" i="19" s="1"/>
  <c r="AA2229" i="19" s="1"/>
  <c r="AA2230" i="19" s="1"/>
  <c r="AA2231" i="19" s="1"/>
  <c r="AA2232" i="19" s="1"/>
  <c r="AA2233" i="19" s="1"/>
  <c r="AA2234" i="19" s="1"/>
  <c r="AA2235" i="19" s="1"/>
  <c r="AA2236" i="19" s="1"/>
  <c r="AA2237" i="19" s="1"/>
  <c r="AA2238" i="19" s="1"/>
  <c r="AA2239" i="19" s="1"/>
  <c r="AA2240" i="19" s="1"/>
  <c r="AA2241" i="19" s="1"/>
  <c r="AA2242" i="19" s="1"/>
  <c r="AA2243" i="19" s="1"/>
  <c r="AA2244" i="19" s="1"/>
  <c r="AA2245" i="19" s="1"/>
  <c r="AA2246" i="19" s="1"/>
  <c r="AA2247" i="19" s="1"/>
  <c r="AA2248" i="19" s="1"/>
  <c r="AA2249" i="19" s="1"/>
  <c r="AA2250" i="19" s="1"/>
  <c r="AA2251" i="19" s="1"/>
  <c r="AA2252" i="19" s="1"/>
  <c r="AA2253" i="19" s="1"/>
  <c r="AA2254" i="19" s="1"/>
  <c r="AA2255" i="19" s="1"/>
  <c r="AA2256" i="19" s="1"/>
  <c r="AA2257" i="19" s="1"/>
  <c r="AA2258" i="19" s="1"/>
  <c r="AA2259" i="19" s="1"/>
  <c r="AA2260" i="19" s="1"/>
  <c r="AA2261" i="19" s="1"/>
  <c r="AA2262" i="19" s="1"/>
  <c r="AA2263" i="19" s="1"/>
  <c r="AA2264" i="19" s="1"/>
  <c r="AA2265" i="19" s="1"/>
  <c r="AA2266" i="19" s="1"/>
  <c r="AA2267" i="19" s="1"/>
  <c r="AA2268" i="19" s="1"/>
  <c r="AA2269" i="19" s="1"/>
  <c r="AA2270" i="19" s="1"/>
  <c r="AA2271" i="19" s="1"/>
  <c r="AA2272" i="19" s="1"/>
  <c r="AA2273" i="19" s="1"/>
  <c r="AA2274" i="19" s="1"/>
  <c r="AA2275" i="19" s="1"/>
  <c r="AA2276" i="19" s="1"/>
  <c r="AA2277" i="19" s="1"/>
  <c r="AA2278" i="19" s="1"/>
  <c r="AA2279" i="19" s="1"/>
  <c r="AA2280" i="19" s="1"/>
  <c r="AA2281" i="19" s="1"/>
  <c r="AA2282" i="19" s="1"/>
  <c r="AA2283" i="19" s="1"/>
  <c r="AA2284" i="19" s="1"/>
  <c r="AA2285" i="19" s="1"/>
  <c r="AA2286" i="19" s="1"/>
  <c r="AA2287" i="19" s="1"/>
  <c r="AA2288" i="19" s="1"/>
  <c r="AA2289" i="19" s="1"/>
  <c r="AA2290" i="19" s="1"/>
  <c r="AA2291" i="19" s="1"/>
  <c r="AA2292" i="19" s="1"/>
  <c r="AA2293" i="19" s="1"/>
  <c r="AA2294" i="19" s="1"/>
  <c r="AA2295" i="19" s="1"/>
  <c r="AA2296" i="19" s="1"/>
  <c r="AA2297" i="19" s="1"/>
  <c r="AA2298" i="19" s="1"/>
  <c r="AA2299" i="19" s="1"/>
  <c r="AA2300" i="19" s="1"/>
  <c r="AA2301" i="19" s="1"/>
  <c r="AA2302" i="19" s="1"/>
  <c r="AA2303" i="19" s="1"/>
  <c r="AA2304" i="19" s="1"/>
  <c r="AA2305" i="19" s="1"/>
  <c r="AA2306" i="19" s="1"/>
  <c r="AA2307" i="19" s="1"/>
  <c r="AA2308" i="19" s="1"/>
  <c r="AA2309" i="19" s="1"/>
  <c r="AA2310" i="19" s="1"/>
  <c r="AA2311" i="19" s="1"/>
  <c r="AA2312" i="19" s="1"/>
  <c r="AA2313" i="19" s="1"/>
  <c r="AA2314" i="19" s="1"/>
  <c r="AA2315" i="19" s="1"/>
  <c r="AA2316" i="19" s="1"/>
  <c r="AA2317" i="19" s="1"/>
  <c r="AA2318" i="19" s="1"/>
  <c r="AA2319" i="19" s="1"/>
  <c r="AA2320" i="19" s="1"/>
  <c r="AA2321" i="19" s="1"/>
  <c r="AA2322" i="19" s="1"/>
  <c r="AA2323" i="19" s="1"/>
  <c r="AA2324" i="19" s="1"/>
  <c r="AA2325" i="19" s="1"/>
  <c r="AA2326" i="19" s="1"/>
  <c r="AA2327" i="19" s="1"/>
  <c r="AA2328" i="19" s="1"/>
  <c r="AA2329" i="19" s="1"/>
  <c r="AA2330" i="19" s="1"/>
  <c r="AA2331" i="19" s="1"/>
  <c r="AA2332" i="19" s="1"/>
  <c r="AA2333" i="19" s="1"/>
  <c r="AA2334" i="19" s="1"/>
  <c r="AA2335" i="19" s="1"/>
  <c r="AA2336" i="19" s="1"/>
  <c r="AA2337" i="19" s="1"/>
  <c r="AA2338" i="19" s="1"/>
  <c r="AA2339" i="19" s="1"/>
  <c r="AA2340" i="19" s="1"/>
  <c r="AA2341" i="19" s="1"/>
  <c r="AA2342" i="19" s="1"/>
  <c r="AA2343" i="19" s="1"/>
  <c r="AA2344" i="19" s="1"/>
  <c r="AA2345" i="19" s="1"/>
  <c r="AA2346" i="19" s="1"/>
  <c r="AA2347" i="19" s="1"/>
  <c r="AA2348" i="19" s="1"/>
  <c r="AA2349" i="19" s="1"/>
  <c r="AA2350" i="19" s="1"/>
  <c r="AA2351" i="19" s="1"/>
  <c r="AA2352" i="19" s="1"/>
  <c r="AA2353" i="19" s="1"/>
  <c r="AA2354" i="19" s="1"/>
  <c r="AA2355" i="19" s="1"/>
  <c r="AA2356" i="19" s="1"/>
  <c r="AA2357" i="19" s="1"/>
  <c r="AA2358" i="19" s="1"/>
  <c r="AA2359" i="19" s="1"/>
  <c r="AA2360" i="19" s="1"/>
  <c r="AA2361" i="19" s="1"/>
  <c r="AA2362" i="19" s="1"/>
  <c r="AA2363" i="19" s="1"/>
  <c r="AA2364" i="19" s="1"/>
  <c r="AA2365" i="19" s="1"/>
  <c r="AA2366" i="19" s="1"/>
  <c r="AA2367" i="19" s="1"/>
  <c r="AA2368" i="19" s="1"/>
  <c r="AA2369" i="19" s="1"/>
  <c r="AA2370" i="19" s="1"/>
  <c r="AA2371" i="19" s="1"/>
  <c r="AA2372" i="19" s="1"/>
  <c r="AA2373" i="19" s="1"/>
  <c r="AA2374" i="19" s="1"/>
  <c r="AA2375" i="19" s="1"/>
  <c r="AA2376" i="19" s="1"/>
  <c r="AA2377" i="19" s="1"/>
  <c r="AA2378" i="19" s="1"/>
  <c r="AA2379" i="19" s="1"/>
  <c r="AA2380" i="19" s="1"/>
  <c r="AA2381" i="19" s="1"/>
  <c r="AA2382" i="19" s="1"/>
  <c r="AA2383" i="19" s="1"/>
  <c r="AA2384" i="19" s="1"/>
  <c r="AA2385" i="19" s="1"/>
  <c r="AA2386" i="19" s="1"/>
  <c r="AA2387" i="19" s="1"/>
  <c r="AA2388" i="19" s="1"/>
  <c r="AA2389" i="19" s="1"/>
  <c r="AA2390" i="19" s="1"/>
  <c r="AA2391" i="19" s="1"/>
  <c r="AA2392" i="19" s="1"/>
  <c r="AA2393" i="19" s="1"/>
  <c r="AA2394" i="19" s="1"/>
  <c r="AA2395" i="19" s="1"/>
  <c r="AA2396" i="19" s="1"/>
  <c r="AA2397" i="19" s="1"/>
  <c r="AA2398" i="19" s="1"/>
  <c r="AA2399" i="19" s="1"/>
  <c r="AA2400" i="19" s="1"/>
  <c r="AA2401" i="19" s="1"/>
  <c r="AA2402" i="19" s="1"/>
  <c r="AA2403" i="19" s="1"/>
  <c r="AA2404" i="19" s="1"/>
  <c r="AA2405" i="19" s="1"/>
  <c r="AA2406" i="19" s="1"/>
  <c r="AA2407" i="19" s="1"/>
  <c r="AA2408" i="19" s="1"/>
  <c r="AA2409" i="19" s="1"/>
  <c r="AA2410" i="19" s="1"/>
  <c r="AA2411" i="19" s="1"/>
  <c r="AA2412" i="19" s="1"/>
  <c r="AA2413" i="19" s="1"/>
  <c r="AA2414" i="19" s="1"/>
  <c r="AA2415" i="19" s="1"/>
  <c r="AA2416" i="19" s="1"/>
  <c r="AA2417" i="19" s="1"/>
  <c r="AA2418" i="19" s="1"/>
  <c r="AA2419" i="19" s="1"/>
  <c r="AA2420" i="19" s="1"/>
  <c r="AA2421" i="19" s="1"/>
  <c r="AA2422" i="19" s="1"/>
  <c r="AA2423" i="19" s="1"/>
  <c r="AA2424" i="19" s="1"/>
  <c r="AA2425" i="19" s="1"/>
  <c r="AA2426" i="19" s="1"/>
  <c r="AA2427" i="19" s="1"/>
  <c r="AA2428" i="19" s="1"/>
  <c r="AA2429" i="19" s="1"/>
  <c r="AA2430" i="19" s="1"/>
  <c r="AA2431" i="19" s="1"/>
  <c r="AA2432" i="19" s="1"/>
  <c r="AA2433" i="19" s="1"/>
  <c r="AA2434" i="19" s="1"/>
  <c r="AA2435" i="19" s="1"/>
  <c r="AA2436" i="19" s="1"/>
  <c r="AA2437" i="19" s="1"/>
  <c r="AA2438" i="19" s="1"/>
  <c r="AA2439" i="19" s="1"/>
  <c r="AA2440" i="19" s="1"/>
  <c r="AA2441" i="19" s="1"/>
  <c r="AA2442" i="19" s="1"/>
  <c r="AA2443" i="19" s="1"/>
  <c r="AA2444" i="19" s="1"/>
  <c r="AA2445" i="19" s="1"/>
  <c r="AA2446" i="19" s="1"/>
  <c r="AA2447" i="19" s="1"/>
  <c r="AA2448" i="19" s="1"/>
  <c r="AA2449" i="19" s="1"/>
  <c r="AA2450" i="19" s="1"/>
  <c r="AA2451" i="19" s="1"/>
  <c r="AA2452" i="19" s="1"/>
  <c r="AA2453" i="19" s="1"/>
  <c r="AA2454" i="19" s="1"/>
  <c r="AA2455" i="19" s="1"/>
  <c r="AA2456" i="19" s="1"/>
  <c r="AA2457" i="19" s="1"/>
  <c r="AA2458" i="19" s="1"/>
  <c r="AA2459" i="19" s="1"/>
  <c r="AA2460" i="19" s="1"/>
  <c r="AA2461" i="19" s="1"/>
  <c r="AA2462" i="19" s="1"/>
  <c r="AA2463" i="19" s="1"/>
  <c r="AA2464" i="19" s="1"/>
  <c r="AA2465" i="19" s="1"/>
  <c r="AA2466" i="19" s="1"/>
  <c r="AA2467" i="19" s="1"/>
  <c r="AA2468" i="19" s="1"/>
  <c r="AA2469" i="19" s="1"/>
  <c r="AA2470" i="19" s="1"/>
  <c r="AA2471" i="19" s="1"/>
  <c r="AA2472" i="19" s="1"/>
  <c r="AA2473" i="19" s="1"/>
  <c r="AA2474" i="19" s="1"/>
  <c r="AA2475" i="19" s="1"/>
  <c r="AA2476" i="19" s="1"/>
  <c r="AA2477" i="19" s="1"/>
  <c r="AA2478" i="19" s="1"/>
  <c r="AA2479" i="19" s="1"/>
  <c r="AA2480" i="19" s="1"/>
  <c r="AA2481" i="19" s="1"/>
  <c r="AA2482" i="19" s="1"/>
  <c r="AA2483" i="19" s="1"/>
  <c r="AA2484" i="19" s="1"/>
  <c r="AA2485" i="19" s="1"/>
  <c r="AA2486" i="19" s="1"/>
  <c r="AA2487" i="19" s="1"/>
  <c r="AA2488" i="19" s="1"/>
  <c r="AA2489" i="19" s="1"/>
  <c r="AA2490" i="19" s="1"/>
  <c r="AA2491" i="19" s="1"/>
  <c r="AA2492" i="19" s="1"/>
  <c r="AA2493" i="19" s="1"/>
  <c r="AA2494" i="19" s="1"/>
  <c r="AA2495" i="19" s="1"/>
  <c r="AA2496" i="19" s="1"/>
  <c r="AA2497" i="19" s="1"/>
  <c r="AA2498" i="19" s="1"/>
  <c r="AA2499" i="19" s="1"/>
  <c r="AA2500" i="19" s="1"/>
  <c r="AA2501" i="19" s="1"/>
  <c r="AA2502" i="19" s="1"/>
  <c r="AA2503" i="19" s="1"/>
  <c r="AA2504" i="19" s="1"/>
  <c r="AA2505" i="19" s="1"/>
  <c r="AA2506" i="19" s="1"/>
  <c r="AA2507" i="19" s="1"/>
  <c r="AA2508" i="19" s="1"/>
  <c r="AA2509" i="19" s="1"/>
  <c r="AA2510" i="19" s="1"/>
  <c r="AA2511" i="19" s="1"/>
  <c r="AA2512" i="19" s="1"/>
  <c r="AA2513" i="19" s="1"/>
  <c r="AA2514" i="19" s="1"/>
  <c r="AA2515" i="19" s="1"/>
  <c r="AA2516" i="19" s="1"/>
  <c r="AA2517" i="19" s="1"/>
  <c r="AA2518" i="19" s="1"/>
  <c r="AA2519" i="19" s="1"/>
  <c r="AA2520" i="19" s="1"/>
  <c r="AA2521" i="19" s="1"/>
  <c r="AA2522" i="19" s="1"/>
  <c r="AA2523" i="19" s="1"/>
  <c r="AA2524" i="19" s="1"/>
  <c r="AA2525" i="19" s="1"/>
  <c r="AA2526" i="19" s="1"/>
  <c r="AA2527" i="19" s="1"/>
  <c r="AA2528" i="19" s="1"/>
  <c r="AA2529" i="19" s="1"/>
  <c r="AA2530" i="19" s="1"/>
  <c r="AA2531" i="19" s="1"/>
  <c r="AA2532" i="19" s="1"/>
  <c r="AA2533" i="19" s="1"/>
  <c r="AA2534" i="19" s="1"/>
  <c r="AA2535" i="19" s="1"/>
  <c r="AA2536" i="19" s="1"/>
  <c r="AA2537" i="19" s="1"/>
  <c r="AA2538" i="19" s="1"/>
  <c r="AA2539" i="19" s="1"/>
  <c r="AA2540" i="19" s="1"/>
  <c r="AA2541" i="19" s="1"/>
  <c r="AA2542" i="19" s="1"/>
  <c r="AA2543" i="19" s="1"/>
  <c r="AA2544" i="19" s="1"/>
  <c r="AA2545" i="19" s="1"/>
  <c r="AA2546" i="19" s="1"/>
  <c r="AA2547" i="19" s="1"/>
  <c r="AA2548" i="19" s="1"/>
  <c r="AA2549" i="19" s="1"/>
  <c r="AA2550" i="19" s="1"/>
  <c r="AA2551" i="19" s="1"/>
  <c r="AA2552" i="19" s="1"/>
  <c r="AA2553" i="19" s="1"/>
  <c r="AA2554" i="19" s="1"/>
  <c r="AA2555" i="19" s="1"/>
  <c r="AA2556" i="19" s="1"/>
  <c r="AA2557" i="19" s="1"/>
  <c r="AA2558" i="19" s="1"/>
  <c r="AA2559" i="19" s="1"/>
  <c r="AA2560" i="19" s="1"/>
  <c r="AA2561" i="19" s="1"/>
  <c r="AA2562" i="19" s="1"/>
  <c r="AA2563" i="19" s="1"/>
  <c r="AA2564" i="19" s="1"/>
  <c r="AA2565" i="19" s="1"/>
  <c r="AA2566" i="19" s="1"/>
  <c r="AA2567" i="19" s="1"/>
  <c r="AA2568" i="19" s="1"/>
  <c r="AA2569" i="19" s="1"/>
  <c r="AA2570" i="19" s="1"/>
  <c r="AA2571" i="19" s="1"/>
  <c r="AA2572" i="19" s="1"/>
  <c r="AA2573" i="19" s="1"/>
  <c r="AA2574" i="19" s="1"/>
  <c r="AA2575" i="19" s="1"/>
  <c r="AA2576" i="19" s="1"/>
  <c r="AA2577" i="19" s="1"/>
  <c r="AA2578" i="19" s="1"/>
  <c r="AA2579" i="19" s="1"/>
  <c r="AA2580" i="19" s="1"/>
  <c r="AA2581" i="19" s="1"/>
  <c r="AA2582" i="19" s="1"/>
  <c r="AA2583" i="19" s="1"/>
  <c r="AA2584" i="19" s="1"/>
  <c r="AA2585" i="19" s="1"/>
  <c r="AA2586" i="19" s="1"/>
  <c r="AA2587" i="19" s="1"/>
  <c r="AA2588" i="19" s="1"/>
  <c r="AA2589" i="19" s="1"/>
  <c r="AA2590" i="19" s="1"/>
  <c r="AA2591" i="19" s="1"/>
  <c r="AA2592" i="19" s="1"/>
  <c r="AA2593" i="19" s="1"/>
  <c r="AA2594" i="19" s="1"/>
  <c r="AA2595" i="19" s="1"/>
  <c r="AA2596" i="19" s="1"/>
  <c r="AA2597" i="19" s="1"/>
  <c r="AA2598" i="19" s="1"/>
  <c r="AA2599" i="19" s="1"/>
  <c r="AA2600" i="19" s="1"/>
  <c r="AA2601" i="19" s="1"/>
  <c r="AA2602" i="19" s="1"/>
  <c r="AA2603" i="19" s="1"/>
  <c r="AA2604" i="19" s="1"/>
  <c r="AA2605" i="19" s="1"/>
  <c r="AA2606" i="19" s="1"/>
  <c r="AA2607" i="19" s="1"/>
  <c r="AA2608" i="19" s="1"/>
  <c r="AA2609" i="19" s="1"/>
  <c r="AA2610" i="19" s="1"/>
  <c r="AA2611" i="19" s="1"/>
  <c r="AA2612" i="19" s="1"/>
  <c r="AA2613" i="19" s="1"/>
  <c r="AA2614" i="19" s="1"/>
  <c r="AA2615" i="19" s="1"/>
  <c r="AA2616" i="19" s="1"/>
  <c r="AA2617" i="19" s="1"/>
  <c r="AA2618" i="19" s="1"/>
  <c r="AA2619" i="19" s="1"/>
  <c r="AA2620" i="19" s="1"/>
  <c r="AA2621" i="19" s="1"/>
  <c r="AA2622" i="19" s="1"/>
  <c r="AA2623" i="19" s="1"/>
  <c r="AA2624" i="19" s="1"/>
  <c r="AA2625" i="19" s="1"/>
  <c r="AA2626" i="19" s="1"/>
  <c r="AA2627" i="19" s="1"/>
  <c r="AA2628" i="19" s="1"/>
  <c r="AA2629" i="19" s="1"/>
  <c r="AA2630" i="19" s="1"/>
  <c r="AA2631" i="19" s="1"/>
  <c r="AA2632" i="19" s="1"/>
  <c r="AA2633" i="19" s="1"/>
  <c r="AA2634" i="19" s="1"/>
  <c r="AA2635" i="19" s="1"/>
  <c r="AA2636" i="19" s="1"/>
  <c r="AA2637" i="19" s="1"/>
  <c r="AA2638" i="19" s="1"/>
  <c r="AA2639" i="19" s="1"/>
  <c r="AA2640" i="19" s="1"/>
  <c r="AA2641" i="19" s="1"/>
  <c r="AA2642" i="19" s="1"/>
  <c r="AA2643" i="19" s="1"/>
  <c r="AA2644" i="19" s="1"/>
  <c r="AA2645" i="19" s="1"/>
  <c r="AA2646" i="19" s="1"/>
  <c r="AA2647" i="19" s="1"/>
  <c r="AA2648" i="19" s="1"/>
  <c r="AA2649" i="19" s="1"/>
  <c r="AA2650" i="19" s="1"/>
  <c r="AA2651" i="19" s="1"/>
  <c r="AA2652" i="19" s="1"/>
  <c r="AA2653" i="19" s="1"/>
  <c r="AA2654" i="19" s="1"/>
  <c r="AA2655" i="19" s="1"/>
  <c r="AA2656" i="19" s="1"/>
  <c r="AA2657" i="19" s="1"/>
  <c r="AA2658" i="19" s="1"/>
  <c r="AA2659" i="19" s="1"/>
  <c r="AA2660" i="19" s="1"/>
  <c r="AA2661" i="19" s="1"/>
  <c r="AA2662" i="19" s="1"/>
  <c r="AA2663" i="19" s="1"/>
  <c r="AA2664" i="19" s="1"/>
  <c r="AA2665" i="19" s="1"/>
  <c r="AA2666" i="19" s="1"/>
  <c r="AA2667" i="19" s="1"/>
  <c r="AA2668" i="19" s="1"/>
  <c r="AA2669" i="19" s="1"/>
  <c r="AA2670" i="19" s="1"/>
  <c r="AA2671" i="19" s="1"/>
  <c r="AA2672" i="19" s="1"/>
  <c r="AA2673" i="19" s="1"/>
  <c r="AA2674" i="19" s="1"/>
  <c r="AA2675" i="19" s="1"/>
  <c r="AA2676" i="19" s="1"/>
  <c r="AA2677" i="19" s="1"/>
  <c r="AA2678" i="19" s="1"/>
  <c r="AA2679" i="19" s="1"/>
  <c r="AA2680" i="19" s="1"/>
  <c r="AA2681" i="19" s="1"/>
  <c r="AA2682" i="19" s="1"/>
  <c r="AA2683" i="19" s="1"/>
  <c r="AA2684" i="19" s="1"/>
  <c r="AA2685" i="19" s="1"/>
  <c r="AA2686" i="19" s="1"/>
  <c r="AA2687" i="19" s="1"/>
  <c r="AA2688" i="19" s="1"/>
  <c r="AA2689" i="19" s="1"/>
  <c r="AA2690" i="19" s="1"/>
  <c r="AA2691" i="19" s="1"/>
  <c r="AA2692" i="19" s="1"/>
  <c r="AA2693" i="19" s="1"/>
  <c r="AA2694" i="19" s="1"/>
  <c r="AA2695" i="19" s="1"/>
  <c r="AA2696" i="19" s="1"/>
  <c r="AA2697" i="19" s="1"/>
  <c r="AA2698" i="19" s="1"/>
  <c r="AA2699" i="19" s="1"/>
  <c r="AA2700" i="19" s="1"/>
  <c r="AA2701" i="19" s="1"/>
  <c r="AA2702" i="19" s="1"/>
  <c r="AA2703" i="19" s="1"/>
  <c r="AA2704" i="19" s="1"/>
  <c r="AA2705" i="19" s="1"/>
  <c r="AA2706" i="19" s="1"/>
  <c r="AA2707" i="19" s="1"/>
  <c r="AA2708" i="19" s="1"/>
  <c r="AA2709" i="19" s="1"/>
  <c r="AA2710" i="19" s="1"/>
  <c r="AA2711" i="19" s="1"/>
  <c r="AA2712" i="19" s="1"/>
  <c r="AA2713" i="19" s="1"/>
  <c r="AA2714" i="19" s="1"/>
  <c r="AA2715" i="19" s="1"/>
  <c r="AA2716" i="19" s="1"/>
  <c r="AA2717" i="19" s="1"/>
  <c r="AA2718" i="19" s="1"/>
  <c r="AA2719" i="19" s="1"/>
  <c r="AA2720" i="19" s="1"/>
  <c r="AA2721" i="19" s="1"/>
  <c r="AA2722" i="19" s="1"/>
  <c r="AA2723" i="19" s="1"/>
  <c r="AA2724" i="19" s="1"/>
  <c r="AA2725" i="19" s="1"/>
  <c r="AA2726" i="19" s="1"/>
  <c r="AA2727" i="19" s="1"/>
  <c r="AA2728" i="19" s="1"/>
  <c r="AA2729" i="19" s="1"/>
  <c r="AA2730" i="19" s="1"/>
  <c r="AA2731" i="19" s="1"/>
  <c r="AA2732" i="19" s="1"/>
  <c r="AA2733" i="19" s="1"/>
  <c r="AA2734" i="19" s="1"/>
  <c r="AA2735" i="19" s="1"/>
  <c r="AA2736" i="19" s="1"/>
  <c r="AA2737" i="19" s="1"/>
  <c r="AA2738" i="19" s="1"/>
  <c r="AA2739" i="19" s="1"/>
  <c r="AA2740" i="19" s="1"/>
  <c r="AA2741" i="19" s="1"/>
  <c r="AA2742" i="19" s="1"/>
  <c r="AA2743" i="19" s="1"/>
  <c r="AA2744" i="19" s="1"/>
  <c r="AA2745" i="19" s="1"/>
  <c r="AA2746" i="19" s="1"/>
  <c r="AA2747" i="19" s="1"/>
  <c r="AA2748" i="19" s="1"/>
  <c r="AA2749" i="19" s="1"/>
  <c r="AA2750" i="19" s="1"/>
  <c r="AA2751" i="19" s="1"/>
  <c r="AA2752" i="19" s="1"/>
  <c r="AA2753" i="19" s="1"/>
  <c r="AA2754" i="19" s="1"/>
  <c r="AA2755" i="19" s="1"/>
  <c r="AA2756" i="19" s="1"/>
  <c r="AA2757" i="19" s="1"/>
  <c r="AA2758" i="19" s="1"/>
  <c r="AA2759" i="19" s="1"/>
  <c r="AA2760" i="19" s="1"/>
  <c r="AA2761" i="19" s="1"/>
  <c r="AA2762" i="19" s="1"/>
  <c r="AA2763" i="19" s="1"/>
  <c r="AA2764" i="19" s="1"/>
  <c r="AA2765" i="19" s="1"/>
  <c r="AA2766" i="19" s="1"/>
  <c r="AA2767" i="19" s="1"/>
  <c r="AA2768" i="19" s="1"/>
  <c r="AA2769" i="19" s="1"/>
  <c r="AA2770" i="19" s="1"/>
  <c r="AA2771" i="19" s="1"/>
  <c r="AA2772" i="19" s="1"/>
  <c r="AA2773" i="19" s="1"/>
  <c r="AA2774" i="19" s="1"/>
  <c r="AA2775" i="19" s="1"/>
  <c r="AA2776" i="19" s="1"/>
  <c r="AA2777" i="19" s="1"/>
  <c r="AA2778" i="19" s="1"/>
  <c r="AA2779" i="19" s="1"/>
  <c r="AA2780" i="19" s="1"/>
  <c r="AA2781" i="19" s="1"/>
  <c r="AA2782" i="19" s="1"/>
  <c r="AA2783" i="19" s="1"/>
  <c r="AA2784" i="19" s="1"/>
  <c r="AA2785" i="19" s="1"/>
  <c r="AA2786" i="19" s="1"/>
  <c r="AA2787" i="19" s="1"/>
  <c r="AA2788" i="19" s="1"/>
  <c r="AA2789" i="19" s="1"/>
  <c r="AA2790" i="19" s="1"/>
  <c r="AA2791" i="19" s="1"/>
  <c r="AA2792" i="19" s="1"/>
  <c r="AA2793" i="19" s="1"/>
  <c r="AA2794" i="19" s="1"/>
  <c r="AA2795" i="19" s="1"/>
  <c r="AA2796" i="19" s="1"/>
  <c r="AA2797" i="19" s="1"/>
  <c r="AA2798" i="19" s="1"/>
  <c r="AA2799" i="19" s="1"/>
  <c r="AA2800" i="19" s="1"/>
  <c r="AA2801" i="19" s="1"/>
  <c r="AA2802" i="19" s="1"/>
  <c r="AA2803" i="19" s="1"/>
  <c r="AA2804" i="19" s="1"/>
  <c r="AA2805" i="19" s="1"/>
  <c r="AA2806" i="19" s="1"/>
  <c r="AA2807" i="19" s="1"/>
  <c r="AA2808" i="19" s="1"/>
  <c r="AA2809" i="19" s="1"/>
  <c r="AA2810" i="19" s="1"/>
  <c r="AA2811" i="19" s="1"/>
  <c r="AA2812" i="19" s="1"/>
  <c r="AA2813" i="19" s="1"/>
  <c r="AA2814" i="19" s="1"/>
  <c r="AA2815" i="19" s="1"/>
  <c r="AA2816" i="19" s="1"/>
  <c r="AA2817" i="19" s="1"/>
  <c r="AA2818" i="19" s="1"/>
  <c r="AA2819" i="19" s="1"/>
  <c r="AA2820" i="19" s="1"/>
  <c r="AA2821" i="19" s="1"/>
  <c r="AA2822" i="19" s="1"/>
  <c r="AA2823" i="19" s="1"/>
  <c r="AA2824" i="19" s="1"/>
  <c r="AA2825" i="19" s="1"/>
  <c r="AA2826" i="19" s="1"/>
  <c r="AA2827" i="19" s="1"/>
  <c r="AA2828" i="19" s="1"/>
  <c r="AA2829" i="19" s="1"/>
  <c r="AA2830" i="19" s="1"/>
  <c r="AA2831" i="19" s="1"/>
  <c r="AA2832" i="19" s="1"/>
  <c r="AA2833" i="19" s="1"/>
  <c r="AA2834" i="19" s="1"/>
  <c r="AA2835" i="19" s="1"/>
  <c r="AA2836" i="19" s="1"/>
  <c r="AA2837" i="19" s="1"/>
  <c r="AA2838" i="19" s="1"/>
  <c r="AA2839" i="19" s="1"/>
  <c r="AA2840" i="19" s="1"/>
  <c r="AA2841" i="19" s="1"/>
  <c r="AA2842" i="19" s="1"/>
  <c r="AA2843" i="19" s="1"/>
  <c r="AA2844" i="19" s="1"/>
  <c r="AA2845" i="19" s="1"/>
  <c r="AA2846" i="19" s="1"/>
  <c r="AA2847" i="19" s="1"/>
  <c r="AA2848" i="19" s="1"/>
  <c r="AA2849" i="19" s="1"/>
  <c r="AA2850" i="19" s="1"/>
  <c r="AA2851" i="19" s="1"/>
  <c r="AA2852" i="19" s="1"/>
  <c r="AA2853" i="19" s="1"/>
  <c r="AA2854" i="19" s="1"/>
  <c r="AA2855" i="19" s="1"/>
  <c r="AA2856" i="19" s="1"/>
  <c r="AA2857" i="19" s="1"/>
  <c r="AA2858" i="19" s="1"/>
  <c r="AA2859" i="19" s="1"/>
  <c r="AA2860" i="19" s="1"/>
  <c r="AA2861" i="19" s="1"/>
  <c r="AA2862" i="19" s="1"/>
  <c r="AA2863" i="19" s="1"/>
  <c r="AA2864" i="19" s="1"/>
  <c r="AA2865" i="19" s="1"/>
  <c r="AA2866" i="19" s="1"/>
  <c r="AA2867" i="19" s="1"/>
  <c r="AA2868" i="19" s="1"/>
  <c r="AA2869" i="19" s="1"/>
  <c r="AA2870" i="19" s="1"/>
  <c r="AA2871" i="19" s="1"/>
  <c r="AA2872" i="19" s="1"/>
  <c r="AA2873" i="19" s="1"/>
  <c r="AA2874" i="19" s="1"/>
  <c r="AA2875" i="19" s="1"/>
  <c r="AA2876" i="19" s="1"/>
  <c r="AA2877" i="19" s="1"/>
  <c r="AA2878" i="19" s="1"/>
  <c r="AA2879" i="19" s="1"/>
  <c r="AA2880" i="19" s="1"/>
  <c r="AA2881" i="19" s="1"/>
  <c r="AA2882" i="19" s="1"/>
  <c r="AA2883" i="19" s="1"/>
  <c r="AA2884" i="19" s="1"/>
  <c r="AA2885" i="19" s="1"/>
  <c r="AA2886" i="19" s="1"/>
  <c r="AA2887" i="19" s="1"/>
  <c r="AA2888" i="19" s="1"/>
  <c r="AA2889" i="19" s="1"/>
  <c r="AA2890" i="19" s="1"/>
  <c r="AA2891" i="19" s="1"/>
  <c r="AA2892" i="19" s="1"/>
  <c r="AA2893" i="19" s="1"/>
  <c r="AA2894" i="19" s="1"/>
  <c r="AA2895" i="19" s="1"/>
  <c r="AA2896" i="19" s="1"/>
  <c r="AA2897" i="19" s="1"/>
  <c r="AA2898" i="19" s="1"/>
  <c r="AA2899" i="19" s="1"/>
  <c r="AA2900" i="19" s="1"/>
  <c r="AA2901" i="19" s="1"/>
  <c r="AA2902" i="19" s="1"/>
  <c r="AA2903" i="19" s="1"/>
  <c r="AA2904" i="19" s="1"/>
  <c r="AA2905" i="19" s="1"/>
  <c r="AA2906" i="19" s="1"/>
  <c r="AA2907" i="19" s="1"/>
  <c r="AA2908" i="19" s="1"/>
  <c r="AA2909" i="19" s="1"/>
  <c r="AA2910" i="19" s="1"/>
  <c r="AA2911" i="19" s="1"/>
  <c r="AA2912" i="19" s="1"/>
  <c r="AA2913" i="19" s="1"/>
  <c r="AA2914" i="19" s="1"/>
  <c r="AA2915" i="19" s="1"/>
  <c r="AA2916" i="19" s="1"/>
  <c r="AA2917" i="19" s="1"/>
  <c r="AA2918" i="19" s="1"/>
  <c r="AA2919" i="19" s="1"/>
  <c r="AA2920" i="19" s="1"/>
  <c r="AA2921" i="19" s="1"/>
  <c r="AA2922" i="19" s="1"/>
  <c r="AA2923" i="19" s="1"/>
  <c r="AA2924" i="19" s="1"/>
  <c r="AA2925" i="19" s="1"/>
  <c r="AA2926" i="19" s="1"/>
  <c r="AA2927" i="19" s="1"/>
  <c r="AA2928" i="19" s="1"/>
  <c r="AA2929" i="19" s="1"/>
  <c r="AA2930" i="19" s="1"/>
  <c r="AA2931" i="19" s="1"/>
  <c r="AA2932" i="19" s="1"/>
  <c r="AA2933" i="19" s="1"/>
  <c r="AA2934" i="19" s="1"/>
  <c r="AA2935" i="19" s="1"/>
  <c r="AA2936" i="19" s="1"/>
  <c r="AA2937" i="19" s="1"/>
  <c r="AA2938" i="19" s="1"/>
  <c r="AA2939" i="19" s="1"/>
  <c r="AA2940" i="19" s="1"/>
  <c r="AA2941" i="19" s="1"/>
  <c r="AA2942" i="19" s="1"/>
  <c r="AA2943" i="19" s="1"/>
  <c r="AA2944" i="19" s="1"/>
  <c r="AA2945" i="19" s="1"/>
  <c r="AA2946" i="19" s="1"/>
  <c r="AA2947" i="19" s="1"/>
  <c r="AA2948" i="19" s="1"/>
  <c r="AA2949" i="19" s="1"/>
  <c r="AA2950" i="19" s="1"/>
  <c r="AA2951" i="19" s="1"/>
  <c r="AA2952" i="19" s="1"/>
  <c r="AA2953" i="19" s="1"/>
  <c r="AA2954" i="19" s="1"/>
  <c r="AA2955" i="19" s="1"/>
  <c r="AA2956" i="19" s="1"/>
  <c r="AA2957" i="19" s="1"/>
  <c r="AA2958" i="19" s="1"/>
  <c r="AA2959" i="19" s="1"/>
  <c r="AA2960" i="19" s="1"/>
  <c r="AA2961" i="19" s="1"/>
  <c r="AA2962" i="19" s="1"/>
  <c r="AA2963" i="19" s="1"/>
  <c r="AA2964" i="19" s="1"/>
  <c r="AA2965" i="19" s="1"/>
  <c r="AA2966" i="19" s="1"/>
  <c r="AA2967" i="19" s="1"/>
  <c r="AA2968" i="19" s="1"/>
  <c r="AA2969" i="19" s="1"/>
  <c r="AA2970" i="19" s="1"/>
  <c r="AA2971" i="19" s="1"/>
  <c r="AA2972" i="19" s="1"/>
  <c r="AA2973" i="19" s="1"/>
  <c r="AA2974" i="19" s="1"/>
  <c r="AA2975" i="19" s="1"/>
  <c r="AA2976" i="19" s="1"/>
  <c r="AA2977" i="19" s="1"/>
  <c r="AA2978" i="19" s="1"/>
  <c r="AA2979" i="19" s="1"/>
  <c r="AA2980" i="19" s="1"/>
  <c r="AA2981" i="19" s="1"/>
  <c r="AA2982" i="19" s="1"/>
  <c r="AA2983" i="19" s="1"/>
  <c r="AA2984" i="19" s="1"/>
  <c r="AA2985" i="19" s="1"/>
  <c r="AA2986" i="19" s="1"/>
  <c r="AA2987" i="19" s="1"/>
  <c r="AA2988" i="19" s="1"/>
  <c r="AA2989" i="19" s="1"/>
  <c r="AA2990" i="19" s="1"/>
  <c r="AA2991" i="19" s="1"/>
  <c r="AA2992" i="19" s="1"/>
  <c r="AA2993" i="19" s="1"/>
  <c r="AA2994" i="19" s="1"/>
  <c r="AA2995" i="19" s="1"/>
  <c r="AA2996" i="19" s="1"/>
  <c r="AA2997" i="19" s="1"/>
  <c r="AA2998" i="19" s="1"/>
  <c r="AA2999" i="19" s="1"/>
  <c r="AA3000" i="19" s="1"/>
  <c r="AA3001" i="19" s="1"/>
  <c r="AA3002" i="19" s="1"/>
  <c r="AA3003" i="19" s="1"/>
  <c r="AA3004" i="19" s="1"/>
  <c r="AA3005" i="19" s="1"/>
  <c r="AA3006" i="19" s="1"/>
  <c r="AA3007" i="19" s="1"/>
  <c r="AA3008" i="19" s="1"/>
  <c r="AA3009" i="19" s="1"/>
  <c r="AA3010" i="19" s="1"/>
  <c r="AA3011" i="19" s="1"/>
  <c r="AA3012" i="19" s="1"/>
  <c r="AA3013" i="19" s="1"/>
  <c r="AA3014" i="19" s="1"/>
  <c r="AA3015" i="19" s="1"/>
  <c r="AA3016" i="19" s="1"/>
  <c r="AA3017" i="19" s="1"/>
  <c r="AA3018" i="19" s="1"/>
  <c r="AA3019" i="19" s="1"/>
  <c r="AA3020" i="19" s="1"/>
  <c r="AA3021" i="19" s="1"/>
  <c r="AA3022" i="19" s="1"/>
  <c r="AA3023" i="19" s="1"/>
  <c r="AA3024" i="19" s="1"/>
  <c r="AA3025" i="19" s="1"/>
  <c r="AA3026" i="19" s="1"/>
  <c r="AA3027" i="19" s="1"/>
  <c r="AA3028" i="19" s="1"/>
  <c r="AA3029" i="19" s="1"/>
  <c r="AA3030" i="19" s="1"/>
  <c r="AA3031" i="19" s="1"/>
  <c r="AA3032" i="19" s="1"/>
  <c r="AA3033" i="19" s="1"/>
  <c r="AA3034" i="19" s="1"/>
  <c r="AA3035" i="19" s="1"/>
  <c r="AA3036" i="19" s="1"/>
  <c r="AA3037" i="19" s="1"/>
  <c r="AA3038" i="19" s="1"/>
  <c r="AA3039" i="19" s="1"/>
  <c r="AA3040" i="19" s="1"/>
  <c r="AA3041" i="19" s="1"/>
  <c r="AA3042" i="19" s="1"/>
  <c r="AA3043" i="19" s="1"/>
  <c r="AA3044" i="19" s="1"/>
  <c r="AA3045" i="19" s="1"/>
  <c r="AA3046" i="19" s="1"/>
  <c r="AA3047" i="19" s="1"/>
  <c r="AA3048" i="19" s="1"/>
  <c r="AA3049" i="19" s="1"/>
  <c r="AA3050" i="19" s="1"/>
  <c r="AA3051" i="19" s="1"/>
  <c r="AA3052" i="19" s="1"/>
  <c r="AA3053" i="19" s="1"/>
  <c r="AA3054" i="19" s="1"/>
  <c r="AA3055" i="19" s="1"/>
  <c r="AA3056" i="19" s="1"/>
  <c r="AA3057" i="19" s="1"/>
  <c r="AA3058" i="19" s="1"/>
  <c r="AA3059" i="19" s="1"/>
  <c r="AA3060" i="19" s="1"/>
  <c r="AA3061" i="19" s="1"/>
  <c r="AA3062" i="19" s="1"/>
  <c r="AA3063" i="19" s="1"/>
  <c r="AA3064" i="19" s="1"/>
  <c r="AA3065" i="19" s="1"/>
  <c r="AA3066" i="19" s="1"/>
  <c r="AA3067" i="19" s="1"/>
  <c r="AA3068" i="19" s="1"/>
  <c r="AA3069" i="19" s="1"/>
  <c r="AA3070" i="19" s="1"/>
  <c r="AA3071" i="19" s="1"/>
  <c r="AA3072" i="19" s="1"/>
  <c r="AA3073" i="19" s="1"/>
  <c r="AA3074" i="19" s="1"/>
  <c r="AA3075" i="19" s="1"/>
  <c r="AA3076" i="19" s="1"/>
  <c r="AA3077" i="19" s="1"/>
  <c r="AA3078" i="19" s="1"/>
  <c r="AA3079" i="19" s="1"/>
  <c r="AA3080" i="19" s="1"/>
  <c r="AA3081" i="19" s="1"/>
  <c r="AA3082" i="19" s="1"/>
  <c r="AA3083" i="19" s="1"/>
  <c r="AA3084" i="19" s="1"/>
  <c r="AA3085" i="19" s="1"/>
  <c r="AA3086" i="19" s="1"/>
  <c r="AA3087" i="19" s="1"/>
  <c r="AA3088" i="19" s="1"/>
  <c r="AA3089" i="19" s="1"/>
  <c r="AA3090" i="19" s="1"/>
  <c r="AA3091" i="19" s="1"/>
  <c r="AA3092" i="19" s="1"/>
  <c r="AA3093" i="19" s="1"/>
  <c r="AA3094" i="19" s="1"/>
  <c r="AA3095" i="19" s="1"/>
  <c r="AA3096" i="19" s="1"/>
  <c r="AA3097" i="19" s="1"/>
  <c r="AA3098" i="19" s="1"/>
  <c r="AA3099" i="19" s="1"/>
  <c r="AA3100" i="19" s="1"/>
  <c r="AA3101" i="19" s="1"/>
  <c r="AA3102" i="19" s="1"/>
  <c r="AA3103" i="19" s="1"/>
  <c r="AA3104" i="19" s="1"/>
  <c r="AA3105" i="19" s="1"/>
  <c r="AA3106" i="19" s="1"/>
  <c r="AA3107" i="19" s="1"/>
  <c r="AA3108" i="19" s="1"/>
  <c r="AA3109" i="19" s="1"/>
  <c r="AA3110" i="19" s="1"/>
  <c r="AA3111" i="19" s="1"/>
  <c r="AA3112" i="19" s="1"/>
  <c r="AA3113" i="19" s="1"/>
  <c r="AA3114" i="19" s="1"/>
  <c r="AA3115" i="19" s="1"/>
  <c r="AA3116" i="19" s="1"/>
  <c r="AA3117" i="19" s="1"/>
  <c r="AA3118" i="19" s="1"/>
  <c r="AA3119" i="19" s="1"/>
  <c r="AA3120" i="19" s="1"/>
  <c r="AA3121" i="19" s="1"/>
  <c r="AA3122" i="19" s="1"/>
  <c r="AA3123" i="19" s="1"/>
  <c r="AA3124" i="19" s="1"/>
  <c r="AA3125" i="19" s="1"/>
  <c r="AA3126" i="19" s="1"/>
  <c r="AA3127" i="19" s="1"/>
  <c r="AA3128" i="19" s="1"/>
  <c r="AA3129" i="19" s="1"/>
  <c r="AA3130" i="19" s="1"/>
  <c r="AA3131" i="19" s="1"/>
  <c r="AA3132" i="19" s="1"/>
  <c r="AA3133" i="19" s="1"/>
  <c r="AA3134" i="19" s="1"/>
  <c r="AA3135" i="19" s="1"/>
  <c r="AA3136" i="19" s="1"/>
  <c r="AA3137" i="19" s="1"/>
  <c r="AA3138" i="19" s="1"/>
  <c r="AA3139" i="19" s="1"/>
  <c r="AA3140" i="19" s="1"/>
  <c r="AA3141" i="19" s="1"/>
  <c r="AA3142" i="19" s="1"/>
  <c r="AA3143" i="19" s="1"/>
  <c r="AA3144" i="19" s="1"/>
  <c r="AA3145" i="19" s="1"/>
  <c r="AA3146" i="19" s="1"/>
  <c r="AA3147" i="19" s="1"/>
  <c r="AA3148" i="19" s="1"/>
  <c r="AA3149" i="19" s="1"/>
  <c r="AA3150" i="19" s="1"/>
  <c r="AA3151" i="19" s="1"/>
  <c r="AA3152" i="19" s="1"/>
  <c r="AA3153" i="19" s="1"/>
  <c r="AA3154" i="19" s="1"/>
  <c r="AA3155" i="19" s="1"/>
  <c r="AA3156" i="19" s="1"/>
  <c r="AA3157" i="19" s="1"/>
  <c r="AA3158" i="19" s="1"/>
  <c r="AA3159" i="19" s="1"/>
  <c r="AA3160" i="19" s="1"/>
  <c r="AA3161" i="19" s="1"/>
  <c r="AA3162" i="19" s="1"/>
  <c r="AA3163" i="19" s="1"/>
  <c r="AA3164" i="19" s="1"/>
  <c r="AA3165" i="19" s="1"/>
  <c r="AA3166" i="19" s="1"/>
  <c r="AA3167" i="19" s="1"/>
  <c r="AA3168" i="19" s="1"/>
  <c r="AA3169" i="19" s="1"/>
  <c r="AA3170" i="19" s="1"/>
  <c r="AA3171" i="19" s="1"/>
  <c r="AA3172" i="19" s="1"/>
  <c r="AA3173" i="19" s="1"/>
  <c r="AA3174" i="19" s="1"/>
  <c r="AA3175" i="19" s="1"/>
  <c r="AA3176" i="19" s="1"/>
  <c r="AA3177" i="19" s="1"/>
  <c r="AA3178" i="19" s="1"/>
  <c r="AA3179" i="19" s="1"/>
  <c r="AA3180" i="19" s="1"/>
  <c r="AA3181" i="19" s="1"/>
  <c r="AA3182" i="19" s="1"/>
  <c r="AA3183" i="19" s="1"/>
  <c r="AA3184" i="19" s="1"/>
  <c r="AA3185" i="19" s="1"/>
  <c r="AA3186" i="19" s="1"/>
  <c r="AA3187" i="19" s="1"/>
  <c r="AA3188" i="19" s="1"/>
  <c r="AA3189" i="19" s="1"/>
  <c r="AA3190" i="19" s="1"/>
  <c r="AA3191" i="19" s="1"/>
  <c r="AA3192" i="19" s="1"/>
  <c r="AA3193" i="19" s="1"/>
  <c r="AA3194" i="19" s="1"/>
  <c r="AA3195" i="19" s="1"/>
  <c r="AA3196" i="19" s="1"/>
  <c r="AA3197" i="19" s="1"/>
  <c r="AA3198" i="19" s="1"/>
  <c r="AA3199" i="19" s="1"/>
  <c r="AA3200" i="19" s="1"/>
  <c r="AA3201" i="19" s="1"/>
  <c r="AA3202" i="19" s="1"/>
  <c r="AA3203" i="19" s="1"/>
  <c r="AA3204" i="19" s="1"/>
  <c r="AA3205" i="19" s="1"/>
  <c r="AA3206" i="19" s="1"/>
  <c r="AA3207" i="19" s="1"/>
  <c r="AA3208" i="19" s="1"/>
  <c r="AA3209" i="19" s="1"/>
  <c r="AA3210" i="19" s="1"/>
  <c r="AA3211" i="19" s="1"/>
  <c r="AA3212" i="19" s="1"/>
  <c r="AA3213" i="19" s="1"/>
  <c r="AA3214" i="19" s="1"/>
  <c r="AA3215" i="19" s="1"/>
  <c r="AA3216" i="19" s="1"/>
  <c r="AA3217" i="19" s="1"/>
  <c r="AA3218" i="19" s="1"/>
  <c r="AA3219" i="19" s="1"/>
  <c r="AA3220" i="19" s="1"/>
  <c r="AA3221" i="19" s="1"/>
  <c r="AA3222" i="19" s="1"/>
  <c r="AA3223" i="19" s="1"/>
  <c r="AA3224" i="19" s="1"/>
  <c r="AA3225" i="19" s="1"/>
  <c r="AA3226" i="19" s="1"/>
  <c r="AA3227" i="19" s="1"/>
  <c r="AA3228" i="19" s="1"/>
  <c r="AA3229" i="19" s="1"/>
  <c r="AA3230" i="19" s="1"/>
  <c r="AA3231" i="19" s="1"/>
  <c r="AA3232" i="19" s="1"/>
  <c r="AA3233" i="19" s="1"/>
  <c r="AA3234" i="19" s="1"/>
  <c r="AA3235" i="19" s="1"/>
  <c r="AA3236" i="19" s="1"/>
  <c r="AA3237" i="19" s="1"/>
  <c r="AA3238" i="19" s="1"/>
  <c r="AA3239" i="19" s="1"/>
  <c r="AA3240" i="19" s="1"/>
  <c r="AA3241" i="19" s="1"/>
  <c r="AA3242" i="19" s="1"/>
  <c r="AA3243" i="19" s="1"/>
  <c r="AA3244" i="19" s="1"/>
  <c r="AA3245" i="19" s="1"/>
  <c r="AA3246" i="19" s="1"/>
  <c r="AA3247" i="19" s="1"/>
  <c r="AA3248" i="19" s="1"/>
  <c r="AA3249" i="19" s="1"/>
  <c r="AA3250" i="19" s="1"/>
  <c r="AA3251" i="19" s="1"/>
  <c r="AA3252" i="19" s="1"/>
  <c r="AA3253" i="19" s="1"/>
  <c r="AA3254" i="19" s="1"/>
  <c r="AA3255" i="19" s="1"/>
  <c r="AA3256" i="19" s="1"/>
  <c r="AA3257" i="19" s="1"/>
  <c r="AA3258" i="19" s="1"/>
  <c r="AA3259" i="19" s="1"/>
  <c r="AA3260" i="19" s="1"/>
  <c r="AA3261" i="19" s="1"/>
  <c r="AA3262" i="19" s="1"/>
  <c r="AA3263" i="19" s="1"/>
  <c r="AA3264" i="19" s="1"/>
  <c r="AA3265" i="19" s="1"/>
  <c r="AA3266" i="19" s="1"/>
  <c r="AA3267" i="19" s="1"/>
  <c r="AA3268" i="19" s="1"/>
  <c r="AA3269" i="19" s="1"/>
  <c r="AA3270" i="19" s="1"/>
  <c r="AA3271" i="19" s="1"/>
  <c r="AA3272" i="19" s="1"/>
  <c r="AA3273" i="19" s="1"/>
  <c r="AA3274" i="19" s="1"/>
  <c r="AA3275" i="19" s="1"/>
  <c r="AA3276" i="19" s="1"/>
  <c r="AA3277" i="19" s="1"/>
  <c r="AA3278" i="19" s="1"/>
  <c r="AA3279" i="19" s="1"/>
  <c r="AA3280" i="19" s="1"/>
  <c r="AA3281" i="19" s="1"/>
  <c r="AA3282" i="19" s="1"/>
  <c r="AA3283" i="19" s="1"/>
  <c r="AA3284" i="19" s="1"/>
  <c r="AA3285" i="19" s="1"/>
  <c r="AA3286" i="19" s="1"/>
  <c r="AA3287" i="19" s="1"/>
  <c r="AA3288" i="19" s="1"/>
  <c r="AA3289" i="19" s="1"/>
  <c r="AA3290" i="19" s="1"/>
  <c r="AA3291" i="19" s="1"/>
  <c r="AA3292" i="19" s="1"/>
  <c r="AA3293" i="19" s="1"/>
  <c r="AA3294" i="19" s="1"/>
  <c r="AA3295" i="19" s="1"/>
  <c r="AA3296" i="19" s="1"/>
  <c r="AA3297" i="19" s="1"/>
  <c r="AA3298" i="19" s="1"/>
  <c r="AA3299" i="19" s="1"/>
  <c r="AA3300" i="19" s="1"/>
  <c r="AA3301" i="19" s="1"/>
  <c r="AA3302" i="19" s="1"/>
  <c r="AA3303" i="19" s="1"/>
  <c r="AA3304" i="19" s="1"/>
  <c r="AA3305" i="19" s="1"/>
  <c r="AA3306" i="19" s="1"/>
  <c r="AA3307" i="19" s="1"/>
  <c r="AA3308" i="19" s="1"/>
  <c r="AA3309" i="19" s="1"/>
  <c r="AA3310" i="19" s="1"/>
  <c r="AA3311" i="19" s="1"/>
  <c r="AA3312" i="19" s="1"/>
  <c r="AA3313" i="19" s="1"/>
  <c r="AA3314" i="19" s="1"/>
  <c r="AA3315" i="19" s="1"/>
  <c r="AA3316" i="19" s="1"/>
  <c r="AA3317" i="19" s="1"/>
  <c r="AA3318" i="19" s="1"/>
  <c r="AA3319" i="19" s="1"/>
  <c r="AA3320" i="19" s="1"/>
  <c r="AA3321" i="19" s="1"/>
  <c r="AA3322" i="19" s="1"/>
  <c r="AA3323" i="19" s="1"/>
  <c r="AA3324" i="19" s="1"/>
  <c r="AA3325" i="19" s="1"/>
  <c r="AA3326" i="19" s="1"/>
  <c r="AA3327" i="19" s="1"/>
  <c r="AA3328" i="19" s="1"/>
  <c r="AA3329" i="19" s="1"/>
  <c r="AA3330" i="19" s="1"/>
  <c r="AA3331" i="19" s="1"/>
  <c r="AA3332" i="19" s="1"/>
  <c r="AA3333" i="19" s="1"/>
  <c r="AA3334" i="19" s="1"/>
  <c r="AA3335" i="19" s="1"/>
  <c r="AA3336" i="19" s="1"/>
  <c r="AA3337" i="19" s="1"/>
  <c r="AA3338" i="19" s="1"/>
  <c r="AA3339" i="19" s="1"/>
  <c r="AA3340" i="19" s="1"/>
  <c r="AA3341" i="19" s="1"/>
  <c r="AA3342" i="19" s="1"/>
  <c r="AA3343" i="19" s="1"/>
  <c r="AA3344" i="19" s="1"/>
  <c r="AA3345" i="19" s="1"/>
  <c r="AA3346" i="19" s="1"/>
  <c r="AA3347" i="19" s="1"/>
  <c r="AA3348" i="19" s="1"/>
  <c r="AA3349" i="19" s="1"/>
  <c r="AA3350" i="19" s="1"/>
  <c r="AA3351" i="19" s="1"/>
  <c r="AA3352" i="19" s="1"/>
  <c r="AA3353" i="19" s="1"/>
  <c r="AA3354" i="19" s="1"/>
  <c r="AA3355" i="19" s="1"/>
  <c r="AA3356" i="19" s="1"/>
  <c r="AA3357" i="19" s="1"/>
  <c r="AA3358" i="19" s="1"/>
  <c r="AA3359" i="19" s="1"/>
  <c r="AA3360" i="19" s="1"/>
  <c r="AA3361" i="19" s="1"/>
  <c r="AA3362" i="19" s="1"/>
  <c r="AA3363" i="19" s="1"/>
  <c r="AA3364" i="19" s="1"/>
  <c r="AA3365" i="19" s="1"/>
  <c r="AA3366" i="19" s="1"/>
  <c r="AA3367" i="19" s="1"/>
  <c r="AA3368" i="19" s="1"/>
  <c r="AA3369" i="19" s="1"/>
  <c r="AA3370" i="19" s="1"/>
  <c r="AA3371" i="19" s="1"/>
  <c r="AA3372" i="19" s="1"/>
  <c r="AA3373" i="19" s="1"/>
  <c r="AA3374" i="19" s="1"/>
  <c r="AA3375" i="19" s="1"/>
  <c r="AA3376" i="19" s="1"/>
  <c r="AA3377" i="19" s="1"/>
  <c r="AA3378" i="19" s="1"/>
  <c r="AA3379" i="19" s="1"/>
  <c r="AA3380" i="19" s="1"/>
  <c r="AA3381" i="19" s="1"/>
  <c r="AA3382" i="19" s="1"/>
  <c r="AA3383" i="19" s="1"/>
  <c r="AA3384" i="19" s="1"/>
  <c r="AA3385" i="19" s="1"/>
  <c r="AA3386" i="19" s="1"/>
  <c r="AA3387" i="19" s="1"/>
  <c r="AA3388" i="19" s="1"/>
  <c r="AA3389" i="19" s="1"/>
  <c r="AA3390" i="19" s="1"/>
  <c r="AA3391" i="19" s="1"/>
  <c r="AA3392" i="19" s="1"/>
  <c r="AA3393" i="19" s="1"/>
  <c r="AA3394" i="19" s="1"/>
  <c r="AA3395" i="19" s="1"/>
  <c r="AA3396" i="19" s="1"/>
  <c r="AA3397" i="19" s="1"/>
  <c r="AA3398" i="19" s="1"/>
  <c r="AA3399" i="19" s="1"/>
  <c r="AA3400" i="19" s="1"/>
  <c r="AA3401" i="19" s="1"/>
  <c r="AA3402" i="19" s="1"/>
  <c r="AA3403" i="19" s="1"/>
  <c r="AA3404" i="19" s="1"/>
  <c r="AA3405" i="19" s="1"/>
  <c r="AA3406" i="19" s="1"/>
  <c r="AA3407" i="19" s="1"/>
  <c r="AA3408" i="19" s="1"/>
  <c r="AA3409" i="19" s="1"/>
  <c r="AA3410" i="19" s="1"/>
  <c r="AA3411" i="19" s="1"/>
  <c r="AA3412" i="19" s="1"/>
  <c r="AA3413" i="19" s="1"/>
  <c r="AA3414" i="19" s="1"/>
  <c r="AA3415" i="19" s="1"/>
  <c r="AA3416" i="19" s="1"/>
  <c r="AA3417" i="19" s="1"/>
  <c r="AA3418" i="19" s="1"/>
  <c r="AA3419" i="19" s="1"/>
  <c r="AA3420" i="19" s="1"/>
  <c r="AA3421" i="19" s="1"/>
  <c r="AA3422" i="19" s="1"/>
  <c r="AA3423" i="19" s="1"/>
  <c r="AA3424" i="19" s="1"/>
  <c r="AA3425" i="19" s="1"/>
  <c r="AA3426" i="19" s="1"/>
  <c r="AA3427" i="19" s="1"/>
  <c r="AA3428" i="19" s="1"/>
  <c r="AA3429" i="19" s="1"/>
  <c r="AA3430" i="19" s="1"/>
  <c r="AA3431" i="19" s="1"/>
  <c r="AA3432" i="19" s="1"/>
  <c r="AA3433" i="19" s="1"/>
  <c r="AA3434" i="19" s="1"/>
  <c r="AA3435" i="19" s="1"/>
  <c r="AA3436" i="19" s="1"/>
  <c r="AA3437" i="19" s="1"/>
  <c r="AA3438" i="19" s="1"/>
  <c r="AA3439" i="19" s="1"/>
  <c r="AA3440" i="19" s="1"/>
  <c r="AA3441" i="19" s="1"/>
  <c r="AA3442" i="19" s="1"/>
  <c r="AA3443" i="19" s="1"/>
  <c r="AA3444" i="19" s="1"/>
  <c r="AA3445" i="19" s="1"/>
  <c r="AA3446" i="19" s="1"/>
  <c r="AA3447" i="19" s="1"/>
  <c r="AA3448" i="19" s="1"/>
  <c r="AA3449" i="19" s="1"/>
  <c r="AA3450" i="19" s="1"/>
  <c r="AA3451" i="19" s="1"/>
  <c r="AA3452" i="19" s="1"/>
  <c r="AA3453" i="19" s="1"/>
  <c r="AA3454" i="19" s="1"/>
  <c r="AA3455" i="19" s="1"/>
  <c r="AA3456" i="19" s="1"/>
  <c r="AA3457" i="19" s="1"/>
  <c r="AA3458" i="19" s="1"/>
  <c r="AA3459" i="19" s="1"/>
  <c r="AA3460" i="19" s="1"/>
  <c r="AA3461" i="19" s="1"/>
  <c r="AA3462" i="19" s="1"/>
  <c r="AA3463" i="19" s="1"/>
  <c r="AA3464" i="19" s="1"/>
  <c r="AA3465" i="19" s="1"/>
  <c r="AA3466" i="19" s="1"/>
  <c r="AA3467" i="19" s="1"/>
  <c r="AA3468" i="19" s="1"/>
  <c r="AA3469" i="19" s="1"/>
  <c r="AA3470" i="19" s="1"/>
  <c r="AA3471" i="19" s="1"/>
  <c r="AA3472" i="19" s="1"/>
  <c r="AA3473" i="19" s="1"/>
  <c r="AA3474" i="19" s="1"/>
  <c r="AA3475" i="19" s="1"/>
  <c r="AA3476" i="19" s="1"/>
  <c r="AA3477" i="19" s="1"/>
  <c r="AA3478" i="19" s="1"/>
  <c r="AA3479" i="19" s="1"/>
  <c r="AA3480" i="19" s="1"/>
  <c r="AA3481" i="19" s="1"/>
  <c r="AA3482" i="19" s="1"/>
  <c r="AA3483" i="19" s="1"/>
  <c r="AA3484" i="19" s="1"/>
  <c r="AA3485" i="19" s="1"/>
  <c r="AA3486" i="19" s="1"/>
  <c r="AA3487" i="19" s="1"/>
  <c r="AA3488" i="19" s="1"/>
  <c r="AA3489" i="19" s="1"/>
  <c r="AA3490" i="19" s="1"/>
  <c r="AA3491" i="19" s="1"/>
  <c r="AA3492" i="19" s="1"/>
  <c r="AA3493" i="19" s="1"/>
  <c r="AA3494" i="19" s="1"/>
  <c r="AA3495" i="19" s="1"/>
  <c r="AA3496" i="19" s="1"/>
  <c r="AA3497" i="19" s="1"/>
  <c r="AA3498" i="19" s="1"/>
  <c r="AA3499" i="19" s="1"/>
  <c r="AA3500" i="19" s="1"/>
  <c r="AA3501" i="19" s="1"/>
  <c r="AA3502" i="19" s="1"/>
  <c r="AA3503" i="19" s="1"/>
  <c r="AA3504" i="19" s="1"/>
  <c r="AA3505" i="19" s="1"/>
  <c r="AA3506" i="19" s="1"/>
  <c r="AA3507" i="19" s="1"/>
  <c r="AA3508" i="19" s="1"/>
  <c r="AA3509" i="19" s="1"/>
  <c r="AA3510" i="19" s="1"/>
  <c r="AA3511" i="19" s="1"/>
  <c r="AA3512" i="19" s="1"/>
  <c r="AA3513" i="19" s="1"/>
  <c r="AA3514" i="19" s="1"/>
  <c r="AA3515" i="19" s="1"/>
  <c r="AA3516" i="19" s="1"/>
  <c r="AA3517" i="19" s="1"/>
  <c r="AA3518" i="19" s="1"/>
  <c r="AA3519" i="19" s="1"/>
  <c r="AA3520" i="19" s="1"/>
  <c r="AA3521" i="19" s="1"/>
  <c r="AA3522" i="19" s="1"/>
  <c r="AA3523" i="19" s="1"/>
  <c r="AA3524" i="19" s="1"/>
  <c r="AA3525" i="19" s="1"/>
  <c r="AA3526" i="19" s="1"/>
  <c r="AA3527" i="19" s="1"/>
  <c r="AA3528" i="19" s="1"/>
  <c r="AA3529" i="19" s="1"/>
  <c r="AA3530" i="19" s="1"/>
  <c r="AA3531" i="19" s="1"/>
  <c r="AA3532" i="19" s="1"/>
  <c r="AA3533" i="19" s="1"/>
  <c r="AA3534" i="19" s="1"/>
  <c r="AA3535" i="19" s="1"/>
  <c r="AA3536" i="19" s="1"/>
  <c r="AA3537" i="19" s="1"/>
  <c r="AA3538" i="19" s="1"/>
  <c r="AA3539" i="19" s="1"/>
  <c r="AA3540" i="19" s="1"/>
  <c r="AA3541" i="19" s="1"/>
  <c r="AA3542" i="19" s="1"/>
  <c r="AA3543" i="19" s="1"/>
  <c r="AA3544" i="19" s="1"/>
  <c r="AA3545" i="19" s="1"/>
  <c r="AA3546" i="19" s="1"/>
  <c r="AA3547" i="19" s="1"/>
  <c r="AA3548" i="19" s="1"/>
  <c r="AA3549" i="19" s="1"/>
  <c r="AA3550" i="19" s="1"/>
  <c r="AA3551" i="19" s="1"/>
  <c r="AA3552" i="19" s="1"/>
  <c r="AA3553" i="19" s="1"/>
  <c r="AA3554" i="19" s="1"/>
  <c r="AA3555" i="19" s="1"/>
  <c r="AA3556" i="19" s="1"/>
  <c r="AA3557" i="19" s="1"/>
  <c r="AA3558" i="19" s="1"/>
  <c r="AA3559" i="19" s="1"/>
  <c r="AA3560" i="19" s="1"/>
  <c r="AA3561" i="19" s="1"/>
  <c r="AA3562" i="19" s="1"/>
  <c r="AA3563" i="19" s="1"/>
  <c r="AA3564" i="19" s="1"/>
  <c r="AA3565" i="19" s="1"/>
  <c r="AA3566" i="19" s="1"/>
  <c r="AA3567" i="19" s="1"/>
  <c r="AA3568" i="19" s="1"/>
  <c r="AA3569" i="19" s="1"/>
  <c r="AA3570" i="19" s="1"/>
  <c r="AA3571" i="19" s="1"/>
  <c r="AA3572" i="19" s="1"/>
  <c r="AA3573" i="19" s="1"/>
  <c r="AA3574" i="19" s="1"/>
  <c r="AA3575" i="19" s="1"/>
  <c r="AA3576" i="19" s="1"/>
  <c r="AA3577" i="19" s="1"/>
  <c r="AA3578" i="19" s="1"/>
  <c r="AA3579" i="19" s="1"/>
  <c r="AA3580" i="19" s="1"/>
  <c r="AA3581" i="19" s="1"/>
  <c r="AA3582" i="19" s="1"/>
  <c r="AA3583" i="19" s="1"/>
  <c r="AA3584" i="19" s="1"/>
  <c r="AA3585" i="19" s="1"/>
  <c r="AA3586" i="19" s="1"/>
  <c r="AA3587" i="19" s="1"/>
  <c r="AA3588" i="19" s="1"/>
  <c r="AA3589" i="19" s="1"/>
  <c r="AA3590" i="19" s="1"/>
  <c r="AA3591" i="19" s="1"/>
  <c r="AA3592" i="19" s="1"/>
  <c r="AA3593" i="19" s="1"/>
  <c r="AA3594" i="19" s="1"/>
  <c r="AA3595" i="19" s="1"/>
  <c r="AA3596" i="19" s="1"/>
  <c r="AA3597" i="19" s="1"/>
  <c r="AA3598" i="19" s="1"/>
  <c r="AA3599" i="19" s="1"/>
  <c r="AA3600" i="19" s="1"/>
  <c r="AA3601" i="19" s="1"/>
  <c r="AA3602" i="19" s="1"/>
  <c r="AA3603" i="19" s="1"/>
  <c r="AA3604" i="19" s="1"/>
  <c r="AA3605" i="19" s="1"/>
  <c r="AA3606" i="19" s="1"/>
  <c r="AA3607" i="19" s="1"/>
  <c r="AA3608" i="19" s="1"/>
  <c r="AA3609" i="19" s="1"/>
  <c r="AA3610" i="19" s="1"/>
  <c r="AA3611" i="19" s="1"/>
  <c r="AA3612" i="19" s="1"/>
  <c r="AA3613" i="19" s="1"/>
  <c r="AA3614" i="19" s="1"/>
  <c r="AA3615" i="19" s="1"/>
  <c r="AA3616" i="19" s="1"/>
  <c r="AA3617" i="19" s="1"/>
  <c r="AA3618" i="19" s="1"/>
  <c r="AA3619" i="19" s="1"/>
  <c r="AA3620" i="19" s="1"/>
  <c r="AA3621" i="19" s="1"/>
  <c r="AA3622" i="19" s="1"/>
  <c r="AA3623" i="19" s="1"/>
  <c r="AA3624" i="19" s="1"/>
  <c r="AA3625" i="19" s="1"/>
  <c r="AA3626" i="19" s="1"/>
  <c r="AA3627" i="19" s="1"/>
  <c r="AA3628" i="19" s="1"/>
  <c r="AA3629" i="19" s="1"/>
  <c r="AA3630" i="19" s="1"/>
  <c r="AA3631" i="19" s="1"/>
  <c r="AA3632" i="19" s="1"/>
  <c r="AA3633" i="19" s="1"/>
  <c r="AA3634" i="19" s="1"/>
  <c r="AA3635" i="19" s="1"/>
  <c r="AA3636" i="19" s="1"/>
  <c r="AA3637" i="19" s="1"/>
  <c r="AA3638" i="19" s="1"/>
  <c r="AA3639" i="19" s="1"/>
  <c r="AA3640" i="19" s="1"/>
  <c r="AA3641" i="19" s="1"/>
  <c r="AA3642" i="19" s="1"/>
  <c r="AA3643" i="19" s="1"/>
  <c r="AA3644" i="19" s="1"/>
  <c r="AA3645" i="19" s="1"/>
  <c r="AA3646" i="19" s="1"/>
  <c r="AA3647" i="19" s="1"/>
  <c r="AA3648" i="19" s="1"/>
  <c r="AA3649" i="19" s="1"/>
  <c r="AA3650" i="19" s="1"/>
  <c r="AA3651" i="19" s="1"/>
  <c r="AA3652" i="19" s="1"/>
  <c r="AA3653" i="19" s="1"/>
  <c r="AA3654" i="19" s="1"/>
  <c r="AA3655" i="19" s="1"/>
  <c r="AA3656" i="19" s="1"/>
  <c r="AA3657" i="19" s="1"/>
  <c r="AA3658" i="19" s="1"/>
  <c r="AA3659" i="19" s="1"/>
  <c r="AA3660" i="19" s="1"/>
  <c r="AA3661" i="19" s="1"/>
  <c r="AA3662" i="19" s="1"/>
  <c r="AA3663" i="19" s="1"/>
  <c r="AA3664" i="19" s="1"/>
  <c r="AA3665" i="19" s="1"/>
  <c r="AA3666" i="19" s="1"/>
  <c r="AA3667" i="19" s="1"/>
  <c r="AA3668" i="19" s="1"/>
  <c r="AA3669" i="19" s="1"/>
  <c r="AA3670" i="19" s="1"/>
  <c r="AA3671" i="19" s="1"/>
  <c r="AA3672" i="19" s="1"/>
  <c r="AA3673" i="19" s="1"/>
  <c r="AA3674" i="19" s="1"/>
  <c r="AA3675" i="19" s="1"/>
  <c r="AA3676" i="19" s="1"/>
  <c r="AA3677" i="19" s="1"/>
  <c r="AA3678" i="19" s="1"/>
  <c r="AA3679" i="19" s="1"/>
  <c r="AA3680" i="19" s="1"/>
  <c r="AA3681" i="19" s="1"/>
  <c r="AA3682" i="19" s="1"/>
  <c r="AA3683" i="19" s="1"/>
  <c r="AA3684" i="19" s="1"/>
  <c r="AA3685" i="19" s="1"/>
  <c r="AA3686" i="19" s="1"/>
  <c r="AA3687" i="19" s="1"/>
  <c r="AA3688" i="19" s="1"/>
  <c r="AA3689" i="19" s="1"/>
  <c r="AA3690" i="19" s="1"/>
  <c r="AA3691" i="19" s="1"/>
  <c r="AA3692" i="19" s="1"/>
  <c r="AA3693" i="19" s="1"/>
  <c r="AA3694" i="19" s="1"/>
  <c r="AA3695" i="19" s="1"/>
  <c r="AA3696" i="19" s="1"/>
  <c r="AA3697" i="19" s="1"/>
  <c r="AA3698" i="19" s="1"/>
  <c r="AA3699" i="19" s="1"/>
  <c r="AA3700" i="19" s="1"/>
  <c r="AA3701" i="19" s="1"/>
  <c r="AA3702" i="19" s="1"/>
  <c r="AA3703" i="19" s="1"/>
  <c r="AA3704" i="19" s="1"/>
  <c r="AA3705" i="19" s="1"/>
  <c r="AA3706" i="19" s="1"/>
  <c r="AA3707" i="19" s="1"/>
  <c r="AA3708" i="19" s="1"/>
  <c r="AA3709" i="19" s="1"/>
  <c r="AA3710" i="19" s="1"/>
  <c r="AA3711" i="19" s="1"/>
  <c r="AA3712" i="19" s="1"/>
  <c r="AA3713" i="19" s="1"/>
  <c r="AA3714" i="19" s="1"/>
  <c r="AA3715" i="19" s="1"/>
  <c r="AA3716" i="19" s="1"/>
  <c r="AA3717" i="19" s="1"/>
  <c r="AA3718" i="19" s="1"/>
  <c r="AA3719" i="19" s="1"/>
  <c r="AA3720" i="19" s="1"/>
  <c r="AA3721" i="19" s="1"/>
  <c r="AA3722" i="19" s="1"/>
  <c r="AA3723" i="19" s="1"/>
  <c r="AA3724" i="19" s="1"/>
  <c r="AA3725" i="19" s="1"/>
  <c r="AA3726" i="19" s="1"/>
  <c r="AA3727" i="19" s="1"/>
  <c r="AA3728" i="19" s="1"/>
  <c r="AA3729" i="19" s="1"/>
  <c r="AA3730" i="19" s="1"/>
  <c r="AA3731" i="19" s="1"/>
  <c r="AA3732" i="19" s="1"/>
  <c r="AA3733" i="19" s="1"/>
  <c r="AA3734" i="19" s="1"/>
  <c r="AA3735" i="19" s="1"/>
  <c r="AA3736" i="19" s="1"/>
  <c r="AA3737" i="19" s="1"/>
  <c r="AA3738" i="19" s="1"/>
  <c r="AA3739" i="19" s="1"/>
  <c r="AA3740" i="19" s="1"/>
  <c r="AA3741" i="19" s="1"/>
  <c r="AA3742" i="19" s="1"/>
  <c r="AA3743" i="19" s="1"/>
  <c r="AA3744" i="19" s="1"/>
  <c r="AA3745" i="19" s="1"/>
  <c r="AA3746" i="19" s="1"/>
  <c r="AA3747" i="19" s="1"/>
  <c r="AA3748" i="19" s="1"/>
  <c r="AA3749" i="19" s="1"/>
  <c r="AA3750" i="19" s="1"/>
  <c r="AA3751" i="19" s="1"/>
  <c r="AA3752" i="19" s="1"/>
  <c r="AA3753" i="19" s="1"/>
  <c r="AA3754" i="19" s="1"/>
  <c r="AA3755" i="19" s="1"/>
  <c r="AA3756" i="19" s="1"/>
  <c r="AA3757" i="19" s="1"/>
  <c r="AA3758" i="19" s="1"/>
  <c r="AA3759" i="19" s="1"/>
  <c r="AA3760" i="19" s="1"/>
  <c r="AA3761" i="19" s="1"/>
  <c r="AA3762" i="19" s="1"/>
  <c r="AA3763" i="19" s="1"/>
  <c r="AA3764" i="19" s="1"/>
  <c r="AA3765" i="19" s="1"/>
  <c r="AA3766" i="19" s="1"/>
  <c r="AA3767" i="19" s="1"/>
  <c r="AA3768" i="19" s="1"/>
  <c r="AA3769" i="19" s="1"/>
  <c r="AA3770" i="19" s="1"/>
  <c r="AA3771" i="19" s="1"/>
  <c r="AA3772" i="19" s="1"/>
  <c r="AA3773" i="19" s="1"/>
  <c r="AA3774" i="19" s="1"/>
  <c r="AA3775" i="19" s="1"/>
  <c r="AA3776" i="19" s="1"/>
  <c r="AA3777" i="19" s="1"/>
  <c r="AA3778" i="19" s="1"/>
  <c r="AA3779" i="19" s="1"/>
  <c r="AA3780" i="19" s="1"/>
  <c r="AA3781" i="19" s="1"/>
  <c r="AA3782" i="19" s="1"/>
  <c r="AA3783" i="19" s="1"/>
  <c r="AA3784" i="19" s="1"/>
  <c r="AA3785" i="19" s="1"/>
  <c r="AA3786" i="19" s="1"/>
  <c r="AA3787" i="19" s="1"/>
  <c r="AA3788" i="19" s="1"/>
  <c r="AA3789" i="19" s="1"/>
  <c r="AA3790" i="19" s="1"/>
  <c r="AA3791" i="19" s="1"/>
  <c r="AA3792" i="19" s="1"/>
  <c r="AA3793" i="19" s="1"/>
  <c r="AA3794" i="19" s="1"/>
  <c r="AA3795" i="19" s="1"/>
  <c r="AA3796" i="19" s="1"/>
  <c r="AA3797" i="19" s="1"/>
  <c r="AA3798" i="19" s="1"/>
  <c r="AA3799" i="19" s="1"/>
  <c r="AA3800" i="19" s="1"/>
  <c r="AA3801" i="19" s="1"/>
  <c r="AA3802" i="19" s="1"/>
  <c r="AA3803" i="19" s="1"/>
  <c r="AA3804" i="19" s="1"/>
  <c r="AA3805" i="19" s="1"/>
  <c r="AA3806" i="19" s="1"/>
  <c r="AA3807" i="19" s="1"/>
  <c r="AA3808" i="19" s="1"/>
  <c r="AA3809" i="19" s="1"/>
  <c r="AA3810" i="19" s="1"/>
  <c r="AA3811" i="19" s="1"/>
  <c r="AA3812" i="19" s="1"/>
  <c r="AA3813" i="19" s="1"/>
  <c r="AA3814" i="19" s="1"/>
  <c r="AA3815" i="19" s="1"/>
  <c r="AA3816" i="19" s="1"/>
  <c r="AA3817" i="19" s="1"/>
  <c r="AA3818" i="19" s="1"/>
  <c r="AA3819" i="19" s="1"/>
  <c r="AA3820" i="19" s="1"/>
  <c r="AA3821" i="19" s="1"/>
  <c r="AA3822" i="19" s="1"/>
  <c r="AA3823" i="19" s="1"/>
  <c r="AA3824" i="19" s="1"/>
  <c r="AA3825" i="19" s="1"/>
  <c r="AA3826" i="19" s="1"/>
  <c r="AA3827" i="19" s="1"/>
  <c r="AA3828" i="19" s="1"/>
  <c r="AA3829" i="19" s="1"/>
  <c r="AA3830" i="19" s="1"/>
  <c r="AA3831" i="19" s="1"/>
  <c r="AA3832" i="19" s="1"/>
  <c r="AA3833" i="19" s="1"/>
  <c r="AA3834" i="19" s="1"/>
  <c r="AA3835" i="19" s="1"/>
  <c r="AA3836" i="19" s="1"/>
  <c r="AA3837" i="19" s="1"/>
  <c r="AA3838" i="19" s="1"/>
  <c r="AA3839" i="19" s="1"/>
  <c r="AA3840" i="19" s="1"/>
  <c r="AA3841" i="19" s="1"/>
  <c r="AA3842" i="19" s="1"/>
  <c r="AA3843" i="19" s="1"/>
  <c r="AA3844" i="19" s="1"/>
  <c r="AA3845" i="19" s="1"/>
  <c r="AA3846" i="19" s="1"/>
  <c r="AA3847" i="19" s="1"/>
  <c r="AA3848" i="19" s="1"/>
  <c r="AA3849" i="19" s="1"/>
  <c r="AA3850" i="19" s="1"/>
  <c r="AA3851" i="19" s="1"/>
  <c r="AA3852" i="19" s="1"/>
  <c r="AA3853" i="19" s="1"/>
  <c r="AA3854" i="19" s="1"/>
  <c r="AA3855" i="19" s="1"/>
  <c r="AA3856" i="19" s="1"/>
  <c r="AA3857" i="19" s="1"/>
  <c r="AA3858" i="19" s="1"/>
  <c r="AA3859" i="19" s="1"/>
  <c r="AA3860" i="19" s="1"/>
  <c r="AA3861" i="19" s="1"/>
  <c r="AA3862" i="19" s="1"/>
  <c r="AA3863" i="19" s="1"/>
  <c r="AA3864" i="19" s="1"/>
  <c r="AA3865" i="19" s="1"/>
  <c r="AA3866" i="19" s="1"/>
  <c r="AA3867" i="19" s="1"/>
  <c r="AA3868" i="19" s="1"/>
  <c r="AA3869" i="19" s="1"/>
  <c r="AA3870" i="19" s="1"/>
  <c r="AA3871" i="19" s="1"/>
  <c r="AA3872" i="19" s="1"/>
  <c r="AA3873" i="19" s="1"/>
  <c r="AA3874" i="19" s="1"/>
  <c r="AA3875" i="19" s="1"/>
  <c r="AA3876" i="19" s="1"/>
  <c r="AA3877" i="19" s="1"/>
  <c r="AA3878" i="19" s="1"/>
  <c r="AA3879" i="19" s="1"/>
  <c r="AA3880" i="19" s="1"/>
  <c r="AA3881" i="19" s="1"/>
  <c r="AA3882" i="19" s="1"/>
  <c r="AA3883" i="19" s="1"/>
  <c r="AA3884" i="19" s="1"/>
  <c r="AA3885" i="19" s="1"/>
  <c r="AA3886" i="19" s="1"/>
  <c r="AA3887" i="19" s="1"/>
  <c r="AA3888" i="19" s="1"/>
  <c r="AA3889" i="19" s="1"/>
  <c r="AA3890" i="19" s="1"/>
  <c r="AA3891" i="19" s="1"/>
  <c r="AA3892" i="19" s="1"/>
  <c r="AA3893" i="19" s="1"/>
  <c r="AA3894" i="19" s="1"/>
  <c r="AA3895" i="19" s="1"/>
  <c r="AA3896" i="19" s="1"/>
  <c r="AA3897" i="19" s="1"/>
  <c r="AA3898" i="19" s="1"/>
  <c r="AA3899" i="19" s="1"/>
  <c r="AA3900" i="19" s="1"/>
  <c r="AA3901" i="19" s="1"/>
  <c r="AA3902" i="19" s="1"/>
  <c r="AA3903" i="19" s="1"/>
  <c r="AA3904" i="19" s="1"/>
  <c r="AA3905" i="19" s="1"/>
  <c r="AA3906" i="19" s="1"/>
  <c r="AA3907" i="19" s="1"/>
  <c r="AA3908" i="19" s="1"/>
  <c r="AA3909" i="19" s="1"/>
  <c r="AA3910" i="19" s="1"/>
  <c r="AA3911" i="19" s="1"/>
  <c r="AA3912" i="19" s="1"/>
  <c r="AA3913" i="19" s="1"/>
  <c r="AA3914" i="19" s="1"/>
  <c r="AA3915" i="19" s="1"/>
  <c r="AA3916" i="19" s="1"/>
  <c r="AA3917" i="19" s="1"/>
  <c r="AA3918" i="19" s="1"/>
  <c r="AA3919" i="19" s="1"/>
  <c r="AA3920" i="19" s="1"/>
  <c r="AA3921" i="19" s="1"/>
  <c r="AA3922" i="19" s="1"/>
  <c r="AA3923" i="19" s="1"/>
  <c r="AA3924" i="19" s="1"/>
  <c r="AA3925" i="19" s="1"/>
  <c r="AA3926" i="19" s="1"/>
  <c r="AA3927" i="19" s="1"/>
  <c r="AA3928" i="19" s="1"/>
  <c r="AA3929" i="19" s="1"/>
  <c r="AA3930" i="19" s="1"/>
  <c r="AA3931" i="19" s="1"/>
  <c r="AA3932" i="19" s="1"/>
  <c r="AA3933" i="19" s="1"/>
  <c r="AA3934" i="19" s="1"/>
  <c r="AA3935" i="19" s="1"/>
  <c r="AA3936" i="19" s="1"/>
  <c r="AA3937" i="19" s="1"/>
  <c r="AA3938" i="19" s="1"/>
  <c r="AA3939" i="19" s="1"/>
  <c r="AA3940" i="19" s="1"/>
  <c r="AA3941" i="19" s="1"/>
  <c r="AA3942" i="19" s="1"/>
  <c r="AA3943" i="19" s="1"/>
  <c r="AA3944" i="19" s="1"/>
  <c r="AA3945" i="19" s="1"/>
  <c r="AA3946" i="19" s="1"/>
  <c r="AA3947" i="19" s="1"/>
  <c r="AA3948" i="19" s="1"/>
  <c r="AA3949" i="19" s="1"/>
  <c r="AA3950" i="19" s="1"/>
  <c r="AA3951" i="19" s="1"/>
  <c r="AA3952" i="19" s="1"/>
  <c r="AA3953" i="19" s="1"/>
  <c r="AA3954" i="19" s="1"/>
  <c r="AA3955" i="19" s="1"/>
  <c r="AA3956" i="19" s="1"/>
  <c r="AA3957" i="19" s="1"/>
  <c r="AA3958" i="19" s="1"/>
  <c r="AA3959" i="19" s="1"/>
  <c r="AA3960" i="19" s="1"/>
  <c r="AA3961" i="19" s="1"/>
  <c r="AA3962" i="19" s="1"/>
  <c r="AA3963" i="19" s="1"/>
  <c r="AA3964" i="19" s="1"/>
  <c r="AA3965" i="19" s="1"/>
  <c r="AA3966" i="19" s="1"/>
  <c r="AA3967" i="19" s="1"/>
  <c r="AA3968" i="19" s="1"/>
  <c r="AA3969" i="19" s="1"/>
  <c r="AA3970" i="19" s="1"/>
  <c r="AA3971" i="19" s="1"/>
  <c r="AA3972" i="19" s="1"/>
  <c r="AA3973" i="19" s="1"/>
  <c r="AA3974" i="19" s="1"/>
  <c r="AA3975" i="19" s="1"/>
  <c r="AA3976" i="19" s="1"/>
  <c r="AA3977" i="19" s="1"/>
  <c r="AA3978" i="19" s="1"/>
  <c r="AA3979" i="19" s="1"/>
  <c r="AA3980" i="19" s="1"/>
  <c r="AA3981" i="19" s="1"/>
  <c r="AA3982" i="19" s="1"/>
  <c r="AA3983" i="19" s="1"/>
  <c r="AA3984" i="19" s="1"/>
  <c r="AA3985" i="19" s="1"/>
  <c r="AA3986" i="19" s="1"/>
  <c r="AA3987" i="19" s="1"/>
  <c r="AA3988" i="19" s="1"/>
  <c r="AA3989" i="19" s="1"/>
  <c r="AA3990" i="19" s="1"/>
  <c r="AA3991" i="19" s="1"/>
  <c r="AA3992" i="19" s="1"/>
  <c r="AA3993" i="19" s="1"/>
  <c r="AA3994" i="19" s="1"/>
  <c r="AA3995" i="19" s="1"/>
  <c r="AA3996" i="19" s="1"/>
  <c r="AA3997" i="19" s="1"/>
  <c r="AA3998" i="19" s="1"/>
  <c r="AA3999" i="19" s="1"/>
  <c r="AA4000" i="19" s="1"/>
  <c r="AA4001" i="19" s="1"/>
  <c r="AA4002" i="19" s="1"/>
  <c r="AA4003" i="19" s="1"/>
  <c r="AA4004" i="19" s="1"/>
  <c r="AA4005" i="19" s="1"/>
  <c r="AA4006" i="19" s="1"/>
  <c r="AA4007" i="19" s="1"/>
  <c r="AA4008" i="19" s="1"/>
  <c r="AA4009" i="19" s="1"/>
  <c r="AA4010" i="19" s="1"/>
  <c r="AA4011" i="19" s="1"/>
  <c r="AA4012" i="19" s="1"/>
  <c r="AA4013" i="19" s="1"/>
  <c r="AA4014" i="19" s="1"/>
  <c r="AA4015" i="19" s="1"/>
  <c r="AA4016" i="19" s="1"/>
  <c r="AA4017" i="19" s="1"/>
  <c r="AA4018" i="19" s="1"/>
  <c r="AA4019" i="19" s="1"/>
  <c r="AA4020" i="19" s="1"/>
  <c r="AA4021" i="19" s="1"/>
  <c r="AA4022" i="19" s="1"/>
  <c r="AA4023" i="19" s="1"/>
  <c r="AA4024" i="19" s="1"/>
  <c r="AA4025" i="19" s="1"/>
  <c r="AA4026" i="19" s="1"/>
  <c r="AA4027" i="19" s="1"/>
  <c r="AA4028" i="19" s="1"/>
  <c r="AA4029" i="19" s="1"/>
  <c r="AA4030" i="19" s="1"/>
  <c r="AA4031" i="19" s="1"/>
  <c r="AA4032" i="19" s="1"/>
  <c r="AA4033" i="19" s="1"/>
  <c r="AA4034" i="19" s="1"/>
  <c r="AA4035" i="19" s="1"/>
  <c r="AA4036" i="19" s="1"/>
  <c r="AA4037" i="19" s="1"/>
  <c r="AA4038" i="19" s="1"/>
  <c r="AA4039" i="19" s="1"/>
  <c r="AA4040" i="19" s="1"/>
  <c r="AA4041" i="19" s="1"/>
  <c r="AA4042" i="19" s="1"/>
  <c r="AA4043" i="19" s="1"/>
  <c r="AA4044" i="19" s="1"/>
  <c r="AA4045" i="19" s="1"/>
  <c r="AA4046" i="19" s="1"/>
  <c r="AA4047" i="19" s="1"/>
  <c r="AA4048" i="19" s="1"/>
  <c r="AA4049" i="19" s="1"/>
  <c r="AA4050" i="19" s="1"/>
  <c r="AA4051" i="19" s="1"/>
  <c r="AA4052" i="19" s="1"/>
  <c r="AA4053" i="19" s="1"/>
  <c r="AA4054" i="19" s="1"/>
  <c r="AA4055" i="19" s="1"/>
  <c r="AA4056" i="19" s="1"/>
  <c r="AA4057" i="19" s="1"/>
  <c r="AA4058" i="19" s="1"/>
  <c r="AA4059" i="19" s="1"/>
  <c r="AA4060" i="19" s="1"/>
  <c r="AA4061" i="19" s="1"/>
  <c r="AA4062" i="19" s="1"/>
  <c r="AA4063" i="19" s="1"/>
  <c r="AA4064" i="19" s="1"/>
  <c r="AA4065" i="19" s="1"/>
  <c r="AA4066" i="19" s="1"/>
  <c r="AA4067" i="19" s="1"/>
  <c r="AA4068" i="19" s="1"/>
  <c r="AA4069" i="19" s="1"/>
  <c r="AA4070" i="19" s="1"/>
  <c r="AA4071" i="19" s="1"/>
  <c r="AA4072" i="19" s="1"/>
  <c r="AA4073" i="19" s="1"/>
  <c r="AA4074" i="19" s="1"/>
  <c r="AA4075" i="19" s="1"/>
  <c r="AA4076" i="19" s="1"/>
  <c r="AA4077" i="19" s="1"/>
  <c r="AA4078" i="19" s="1"/>
  <c r="AA4079" i="19" s="1"/>
  <c r="AA4080" i="19" s="1"/>
  <c r="AA4081" i="19" s="1"/>
  <c r="AA4082" i="19" s="1"/>
  <c r="AA4083" i="19" s="1"/>
  <c r="AA4084" i="19" s="1"/>
  <c r="AA4085" i="19" s="1"/>
  <c r="AA4086" i="19" s="1"/>
  <c r="AA4087" i="19" s="1"/>
  <c r="AA4088" i="19" s="1"/>
  <c r="AA4089" i="19" s="1"/>
  <c r="AA4090" i="19" s="1"/>
  <c r="AA4091" i="19" s="1"/>
  <c r="AA4092" i="19" s="1"/>
  <c r="AA4093" i="19" s="1"/>
  <c r="AA4094" i="19" s="1"/>
  <c r="AA4095" i="19" s="1"/>
  <c r="AA4096" i="19" s="1"/>
  <c r="AA4097" i="19" s="1"/>
  <c r="AA4098" i="19" s="1"/>
  <c r="AA4099" i="19" s="1"/>
  <c r="AA4100" i="19" s="1"/>
  <c r="AA4101" i="19" s="1"/>
  <c r="AA4102" i="19" s="1"/>
  <c r="AA4103" i="19" s="1"/>
  <c r="AA4104" i="19" s="1"/>
  <c r="AA4105" i="19" s="1"/>
  <c r="AA4106" i="19" s="1"/>
  <c r="AA4107" i="19" s="1"/>
  <c r="AA4108" i="19" s="1"/>
  <c r="AA4109" i="19" s="1"/>
  <c r="AA4110" i="19" s="1"/>
  <c r="AA4111" i="19" s="1"/>
  <c r="AA4112" i="19" s="1"/>
  <c r="AA4113" i="19" s="1"/>
  <c r="AA4114" i="19" s="1"/>
  <c r="AA4115" i="19" s="1"/>
  <c r="AA4116" i="19" s="1"/>
  <c r="AA4117" i="19" s="1"/>
  <c r="AA4118" i="19" s="1"/>
  <c r="AA4119" i="19" s="1"/>
  <c r="AA4120" i="19" s="1"/>
  <c r="AA4121" i="19" s="1"/>
  <c r="AA4122" i="19" s="1"/>
  <c r="AA4123" i="19" s="1"/>
  <c r="AA4124" i="19" s="1"/>
  <c r="AA4125" i="19" s="1"/>
  <c r="AA4126" i="19" s="1"/>
  <c r="AA4127" i="19" s="1"/>
  <c r="AA4128" i="19" s="1"/>
  <c r="AA4129" i="19" s="1"/>
  <c r="AA4130" i="19" s="1"/>
  <c r="AA4131" i="19" s="1"/>
  <c r="AA4132" i="19" s="1"/>
  <c r="AA4133" i="19" s="1"/>
  <c r="AA4134" i="19" s="1"/>
  <c r="AA4135" i="19" s="1"/>
  <c r="AA4136" i="19" s="1"/>
  <c r="AA4137" i="19" s="1"/>
  <c r="AA4138" i="19" s="1"/>
  <c r="AA4139" i="19" s="1"/>
  <c r="AA4140" i="19" s="1"/>
  <c r="AA4141" i="19" s="1"/>
  <c r="AA4142" i="19" s="1"/>
  <c r="AA4143" i="19" s="1"/>
  <c r="AA4144" i="19" s="1"/>
  <c r="AA4145" i="19" s="1"/>
  <c r="AA4146" i="19" s="1"/>
  <c r="AA4147" i="19" s="1"/>
  <c r="AA4148" i="19" s="1"/>
  <c r="AA4149" i="19" s="1"/>
  <c r="AA4150" i="19" s="1"/>
  <c r="AA4151" i="19" s="1"/>
  <c r="AA4152" i="19" s="1"/>
  <c r="AA4153" i="19" s="1"/>
  <c r="AA4154" i="19" s="1"/>
  <c r="AA4155" i="19" s="1"/>
  <c r="AA4156" i="19" s="1"/>
  <c r="AA4157" i="19" s="1"/>
  <c r="AA4158" i="19" s="1"/>
  <c r="AA4159" i="19" s="1"/>
  <c r="AA4160" i="19" s="1"/>
  <c r="AA4161" i="19" s="1"/>
  <c r="AA4162" i="19" s="1"/>
  <c r="AA4163" i="19" s="1"/>
  <c r="AA4164" i="19" s="1"/>
  <c r="AA4165" i="19" s="1"/>
  <c r="AA4166" i="19" s="1"/>
  <c r="AA4167" i="19" s="1"/>
  <c r="AA4168" i="19" s="1"/>
  <c r="AA4169" i="19" s="1"/>
  <c r="AA4170" i="19" s="1"/>
  <c r="AA4171" i="19" s="1"/>
  <c r="AA4172" i="19" s="1"/>
  <c r="AA4173" i="19" s="1"/>
  <c r="AA4174" i="19" s="1"/>
  <c r="AA4175" i="19" s="1"/>
  <c r="AA4176" i="19" s="1"/>
  <c r="AA4177" i="19" s="1"/>
  <c r="AA4178" i="19" s="1"/>
  <c r="AA4179" i="19" s="1"/>
  <c r="AA4180" i="19" s="1"/>
  <c r="AA4181" i="19" s="1"/>
  <c r="AA4182" i="19" s="1"/>
  <c r="AA4183" i="19" s="1"/>
  <c r="AA4184" i="19" s="1"/>
  <c r="AA4185" i="19" s="1"/>
  <c r="AA4186" i="19" s="1"/>
  <c r="AA4187" i="19" s="1"/>
  <c r="AA4188" i="19" s="1"/>
  <c r="AA4189" i="19" s="1"/>
  <c r="AA4190" i="19" s="1"/>
  <c r="AA4191" i="19" s="1"/>
  <c r="AA4192" i="19" s="1"/>
  <c r="AA4193" i="19" s="1"/>
  <c r="AA4194" i="19" s="1"/>
  <c r="AA4195" i="19" s="1"/>
  <c r="AA4196" i="19" s="1"/>
  <c r="AA4197" i="19" s="1"/>
  <c r="AA4198" i="19" s="1"/>
  <c r="AA4199" i="19" s="1"/>
  <c r="AA4200" i="19" s="1"/>
  <c r="AA4201" i="19" s="1"/>
  <c r="AA4202" i="19" s="1"/>
  <c r="AA4203" i="19" s="1"/>
  <c r="AA4204" i="19" s="1"/>
  <c r="AA4205" i="19" s="1"/>
  <c r="AA4206" i="19" s="1"/>
  <c r="AA4207" i="19" s="1"/>
  <c r="AA4208" i="19" s="1"/>
  <c r="AA4209" i="19" s="1"/>
  <c r="AA4210" i="19" s="1"/>
  <c r="AA4211" i="19" s="1"/>
  <c r="AA4212" i="19" s="1"/>
  <c r="AA4213" i="19" s="1"/>
  <c r="AA4214" i="19" s="1"/>
  <c r="AA4215" i="19" s="1"/>
  <c r="AA4216" i="19" s="1"/>
  <c r="AA4217" i="19" s="1"/>
  <c r="AA4218" i="19" s="1"/>
  <c r="AA4219" i="19" s="1"/>
  <c r="AA4220" i="19" s="1"/>
  <c r="AA4221" i="19" s="1"/>
  <c r="AA4222" i="19" s="1"/>
  <c r="AA4223" i="19" s="1"/>
  <c r="AA4224" i="19" s="1"/>
  <c r="AA4225" i="19" s="1"/>
  <c r="AA4226" i="19" s="1"/>
  <c r="AA4227" i="19" s="1"/>
  <c r="AA4228" i="19" s="1"/>
  <c r="AA4229" i="19" s="1"/>
  <c r="AA4230" i="19" s="1"/>
  <c r="AA4231" i="19" s="1"/>
  <c r="AA4232" i="19" s="1"/>
  <c r="AA4233" i="19" s="1"/>
  <c r="AA4234" i="19" s="1"/>
  <c r="AA4235" i="19" s="1"/>
  <c r="AA4236" i="19" s="1"/>
  <c r="AA4237" i="19" s="1"/>
  <c r="AA4238" i="19" s="1"/>
  <c r="AA4239" i="19" s="1"/>
  <c r="AA4240" i="19" s="1"/>
  <c r="AA4241" i="19" s="1"/>
  <c r="AA4242" i="19" s="1"/>
  <c r="AA4243" i="19" s="1"/>
  <c r="AA4244" i="19" s="1"/>
  <c r="AA4245" i="19" s="1"/>
  <c r="AA4246" i="19" s="1"/>
  <c r="AA4247" i="19" s="1"/>
  <c r="AA4248" i="19" s="1"/>
  <c r="AA4249" i="19" s="1"/>
  <c r="AA4250" i="19" s="1"/>
  <c r="AA4251" i="19" s="1"/>
  <c r="AA4252" i="19" s="1"/>
  <c r="AA4253" i="19" s="1"/>
  <c r="AA4254" i="19" s="1"/>
  <c r="AA4255" i="19" s="1"/>
  <c r="AA4256" i="19" s="1"/>
  <c r="AA4257" i="19" s="1"/>
  <c r="AA4258" i="19" s="1"/>
  <c r="AA4259" i="19" s="1"/>
  <c r="AA4260" i="19" s="1"/>
  <c r="AA4261" i="19" s="1"/>
  <c r="AA4262" i="19" s="1"/>
  <c r="AA4263" i="19" s="1"/>
  <c r="AA4264" i="19" s="1"/>
  <c r="AA4265" i="19" s="1"/>
  <c r="AA4266" i="19" s="1"/>
  <c r="AA4267" i="19" s="1"/>
  <c r="AA4268" i="19" s="1"/>
  <c r="AA4269" i="19" s="1"/>
  <c r="AA4270" i="19" s="1"/>
  <c r="AA4271" i="19" s="1"/>
  <c r="AA4272" i="19" s="1"/>
  <c r="AA4273" i="19" s="1"/>
  <c r="AA4274" i="19" s="1"/>
  <c r="AA4275" i="19" s="1"/>
  <c r="AA4276" i="19" s="1"/>
  <c r="AA4277" i="19" s="1"/>
  <c r="AA4278" i="19" s="1"/>
  <c r="AA4279" i="19" s="1"/>
  <c r="AA4280" i="19" s="1"/>
  <c r="AA4281" i="19" s="1"/>
  <c r="AA4282" i="19" s="1"/>
  <c r="AA4283" i="19" s="1"/>
  <c r="AA4284" i="19" s="1"/>
  <c r="AA4285" i="19" s="1"/>
  <c r="AA4286" i="19" s="1"/>
  <c r="AA4287" i="19" s="1"/>
  <c r="AA4288" i="19" s="1"/>
  <c r="AA4289" i="19" s="1"/>
  <c r="AA4290" i="19" s="1"/>
  <c r="AA4291" i="19" s="1"/>
  <c r="AA4292" i="19" s="1"/>
  <c r="AA4293" i="19" s="1"/>
  <c r="AA4294" i="19" s="1"/>
  <c r="AA4295" i="19" s="1"/>
  <c r="AA4296" i="19" s="1"/>
  <c r="AA4297" i="19" s="1"/>
  <c r="AA4298" i="19" s="1"/>
  <c r="AA4299" i="19" s="1"/>
  <c r="AA4300" i="19" s="1"/>
  <c r="AA4301" i="19" s="1"/>
  <c r="AA4302" i="19" s="1"/>
  <c r="AA4303" i="19" s="1"/>
  <c r="AA4304" i="19" s="1"/>
  <c r="AA4305" i="19" s="1"/>
  <c r="AA4306" i="19" s="1"/>
  <c r="AA4307" i="19" s="1"/>
  <c r="AA4308" i="19" s="1"/>
  <c r="AA4309" i="19" s="1"/>
  <c r="AA4310" i="19" s="1"/>
  <c r="AA4311" i="19" s="1"/>
  <c r="AA4312" i="19" s="1"/>
  <c r="AA4313" i="19" s="1"/>
  <c r="AA4314" i="19" s="1"/>
  <c r="AA4315" i="19" s="1"/>
  <c r="AA4316" i="19" s="1"/>
  <c r="AA4317" i="19" s="1"/>
  <c r="AA4318" i="19" s="1"/>
  <c r="AA4319" i="19" s="1"/>
  <c r="AA4320" i="19" s="1"/>
  <c r="AA4321" i="19" s="1"/>
  <c r="AA4322" i="19" s="1"/>
  <c r="AA4323" i="19" s="1"/>
  <c r="AA4324" i="19" s="1"/>
  <c r="AA4325" i="19" s="1"/>
  <c r="AA4326" i="19" s="1"/>
  <c r="AA4327" i="19" s="1"/>
  <c r="AA4328" i="19" s="1"/>
  <c r="AA4329" i="19" s="1"/>
  <c r="AA4330" i="19" s="1"/>
  <c r="AA4331" i="19" s="1"/>
  <c r="AA4332" i="19" s="1"/>
  <c r="AA4333" i="19" s="1"/>
  <c r="AA4334" i="19" s="1"/>
  <c r="AA4335" i="19" s="1"/>
  <c r="AA4336" i="19" s="1"/>
  <c r="AA4337" i="19" s="1"/>
  <c r="AA4338" i="19" s="1"/>
  <c r="AA4339" i="19" s="1"/>
  <c r="AA4340" i="19" s="1"/>
  <c r="AA4341" i="19" s="1"/>
  <c r="AA4342" i="19" s="1"/>
  <c r="AA4343" i="19" s="1"/>
  <c r="AA4344" i="19" s="1"/>
  <c r="AA4345" i="19" s="1"/>
  <c r="AA4346" i="19" s="1"/>
  <c r="AA4347" i="19" s="1"/>
  <c r="AA4348" i="19" s="1"/>
  <c r="AA4349" i="19" s="1"/>
  <c r="AA4350" i="19" s="1"/>
  <c r="AA4351" i="19" s="1"/>
  <c r="AA4352" i="19" s="1"/>
  <c r="AA4353" i="19" s="1"/>
  <c r="AA4354" i="19" s="1"/>
  <c r="AA4355" i="19" s="1"/>
  <c r="AA4356" i="19" s="1"/>
  <c r="AA4357" i="19" s="1"/>
  <c r="AA4358" i="19" s="1"/>
  <c r="AA4359" i="19" s="1"/>
  <c r="AA4360" i="19" s="1"/>
  <c r="AA4361" i="19" s="1"/>
  <c r="AA4362" i="19" s="1"/>
  <c r="AA4363" i="19" s="1"/>
  <c r="AA4364" i="19" s="1"/>
  <c r="AA4365" i="19" s="1"/>
  <c r="AA4366" i="19" s="1"/>
  <c r="AA4367" i="19" s="1"/>
  <c r="AA4368" i="19" s="1"/>
  <c r="AA4369" i="19" s="1"/>
  <c r="AA4370" i="19" s="1"/>
  <c r="AA4371" i="19" s="1"/>
  <c r="AA4372" i="19" s="1"/>
  <c r="AA4373" i="19" s="1"/>
  <c r="AA4374" i="19" s="1"/>
  <c r="AA4375" i="19" s="1"/>
  <c r="AA4376" i="19" s="1"/>
  <c r="AA4377" i="19" s="1"/>
  <c r="AA4378" i="19" s="1"/>
  <c r="AA4379" i="19" s="1"/>
  <c r="AA4380" i="19" s="1"/>
  <c r="AA4381" i="19" s="1"/>
  <c r="AA4382" i="19" s="1"/>
  <c r="AA4383" i="19" s="1"/>
  <c r="AA4384" i="19" s="1"/>
  <c r="AA4385" i="19" s="1"/>
  <c r="AA4386" i="19" s="1"/>
  <c r="AA4387" i="19" s="1"/>
  <c r="AA4388" i="19" s="1"/>
  <c r="AA4389" i="19" s="1"/>
  <c r="AA4390" i="19" s="1"/>
  <c r="AA4391" i="19" s="1"/>
  <c r="AA4392" i="19" s="1"/>
  <c r="AA4393" i="19" s="1"/>
  <c r="AA4394" i="19" s="1"/>
  <c r="AA4395" i="19" s="1"/>
  <c r="AA4396" i="19" s="1"/>
  <c r="AA4397" i="19" s="1"/>
  <c r="AA4398" i="19" s="1"/>
  <c r="AA4399" i="19" s="1"/>
  <c r="AA4400" i="19" s="1"/>
  <c r="AA4401" i="19" s="1"/>
  <c r="AA4402" i="19" s="1"/>
  <c r="AA4403" i="19" s="1"/>
  <c r="AA4404" i="19" s="1"/>
  <c r="AA4405" i="19" s="1"/>
  <c r="AA4406" i="19" s="1"/>
  <c r="AA4407" i="19" s="1"/>
  <c r="AA4408" i="19" s="1"/>
  <c r="AA4409" i="19" s="1"/>
  <c r="AA4410" i="19" s="1"/>
  <c r="AA4411" i="19" s="1"/>
  <c r="AA4412" i="19" s="1"/>
  <c r="AA4413" i="19" s="1"/>
  <c r="AA4414" i="19" s="1"/>
  <c r="AA4415" i="19" s="1"/>
  <c r="AA4416" i="19" s="1"/>
  <c r="AA4417" i="19" s="1"/>
  <c r="AA4418" i="19" s="1"/>
  <c r="AA4419" i="19" s="1"/>
  <c r="AA4420" i="19" s="1"/>
  <c r="AA4421" i="19" s="1"/>
  <c r="AA4422" i="19" s="1"/>
  <c r="AA4423" i="19" s="1"/>
  <c r="AA4424" i="19" s="1"/>
  <c r="AA4425" i="19" s="1"/>
  <c r="AA4426" i="19" s="1"/>
  <c r="AA4427" i="19" s="1"/>
  <c r="AA4428" i="19" s="1"/>
  <c r="AA4429" i="19" s="1"/>
  <c r="AA4430" i="19" s="1"/>
  <c r="AA4431" i="19" s="1"/>
  <c r="AA4432" i="19" s="1"/>
  <c r="AA4433" i="19" s="1"/>
  <c r="AA4434" i="19" s="1"/>
  <c r="AA4435" i="19" s="1"/>
  <c r="AA4436" i="19" s="1"/>
  <c r="AA4437" i="19" s="1"/>
  <c r="AA4438" i="19" s="1"/>
  <c r="AA4439" i="19" s="1"/>
  <c r="AA4440" i="19" s="1"/>
  <c r="AA4441" i="19" s="1"/>
  <c r="AA4442" i="19" s="1"/>
  <c r="AA4443" i="19" s="1"/>
  <c r="AA4444" i="19" s="1"/>
  <c r="AA4445" i="19" s="1"/>
  <c r="AA4446" i="19" s="1"/>
  <c r="AA4447" i="19" s="1"/>
  <c r="AA4448" i="19" s="1"/>
  <c r="AA4449" i="19" s="1"/>
  <c r="AA4450" i="19" s="1"/>
  <c r="AA4451" i="19" s="1"/>
  <c r="AA4452" i="19" s="1"/>
  <c r="AA4453" i="19" s="1"/>
  <c r="AA4454" i="19" s="1"/>
  <c r="AA4455" i="19" s="1"/>
  <c r="AA4456" i="19" s="1"/>
  <c r="AA4457" i="19" s="1"/>
  <c r="AA4458" i="19" s="1"/>
  <c r="AA4459" i="19" s="1"/>
  <c r="AA4460" i="19" s="1"/>
  <c r="AA4461" i="19" s="1"/>
  <c r="AA4462" i="19" s="1"/>
  <c r="AA4463" i="19" s="1"/>
  <c r="AA4464" i="19" s="1"/>
  <c r="AA4465" i="19" s="1"/>
  <c r="AA4466" i="19" s="1"/>
  <c r="AA4467" i="19" s="1"/>
  <c r="AA4468" i="19" s="1"/>
  <c r="AA4469" i="19" s="1"/>
  <c r="AA4470" i="19" s="1"/>
  <c r="AA4471" i="19" s="1"/>
  <c r="AA4472" i="19" s="1"/>
  <c r="AA4473" i="19" s="1"/>
  <c r="AA4474" i="19" s="1"/>
  <c r="AA4475" i="19" s="1"/>
  <c r="AA4476" i="19" s="1"/>
  <c r="AA4477" i="19" s="1"/>
  <c r="AA4478" i="19" s="1"/>
  <c r="AA4479" i="19" s="1"/>
  <c r="AA4480" i="19" s="1"/>
  <c r="AA4481" i="19" s="1"/>
  <c r="AA4482" i="19" s="1"/>
  <c r="AA4483" i="19" s="1"/>
  <c r="AA4484" i="19" s="1"/>
  <c r="AA4485" i="19" s="1"/>
  <c r="AA4486" i="19" s="1"/>
  <c r="AA4487" i="19" s="1"/>
  <c r="AA4488" i="19" s="1"/>
  <c r="AA4489" i="19" s="1"/>
  <c r="AA4490" i="19" s="1"/>
  <c r="AA4491" i="19" s="1"/>
  <c r="AA4492" i="19" s="1"/>
  <c r="AA4493" i="19" s="1"/>
  <c r="AA4494" i="19" s="1"/>
  <c r="AA4495" i="19" s="1"/>
  <c r="AA4496" i="19" s="1"/>
  <c r="AA4497" i="19" s="1"/>
  <c r="AA4498" i="19" s="1"/>
  <c r="AA4499" i="19" s="1"/>
  <c r="AA4500" i="19" s="1"/>
  <c r="AA4501" i="19" s="1"/>
  <c r="AA4502" i="19" s="1"/>
  <c r="AA4503" i="19" s="1"/>
  <c r="AA4504" i="19" s="1"/>
  <c r="AA4505" i="19" s="1"/>
  <c r="AA4506" i="19" s="1"/>
  <c r="AA4507" i="19" s="1"/>
  <c r="AA4508" i="19" s="1"/>
  <c r="AA4509" i="19" s="1"/>
  <c r="AA4510" i="19" s="1"/>
  <c r="AA4511" i="19" s="1"/>
  <c r="AA4512" i="19" s="1"/>
  <c r="AA4513" i="19" s="1"/>
  <c r="AA4514" i="19" s="1"/>
  <c r="AA4515" i="19" s="1"/>
  <c r="AA4516" i="19" s="1"/>
  <c r="AA4517" i="19" s="1"/>
  <c r="AA4518" i="19" s="1"/>
  <c r="AA4519" i="19" s="1"/>
  <c r="AA4520" i="19" s="1"/>
  <c r="AA4521" i="19" s="1"/>
  <c r="AA4522" i="19" s="1"/>
  <c r="AA4523" i="19" s="1"/>
  <c r="AA4524" i="19" s="1"/>
  <c r="AA4525" i="19" s="1"/>
  <c r="AA4526" i="19" s="1"/>
  <c r="AA4527" i="19" s="1"/>
  <c r="AA4528" i="19" s="1"/>
  <c r="AA4529" i="19" s="1"/>
  <c r="AA4530" i="19" s="1"/>
  <c r="AA4531" i="19" s="1"/>
  <c r="AA4532" i="19" s="1"/>
  <c r="AA4533" i="19" s="1"/>
  <c r="AA4534" i="19" s="1"/>
  <c r="AA4535" i="19" s="1"/>
  <c r="AA4536" i="19" s="1"/>
  <c r="AA4537" i="19" s="1"/>
  <c r="AA4538" i="19" s="1"/>
  <c r="AA4539" i="19" s="1"/>
  <c r="AA4540" i="19" s="1"/>
  <c r="AA4541" i="19" s="1"/>
  <c r="AA4542" i="19" s="1"/>
  <c r="AA4543" i="19" s="1"/>
  <c r="AA4544" i="19" s="1"/>
  <c r="AA4545" i="19" s="1"/>
  <c r="AA4546" i="19" s="1"/>
  <c r="AA4547" i="19" s="1"/>
  <c r="AA4548" i="19" s="1"/>
  <c r="AA4549" i="19" s="1"/>
  <c r="AA4550" i="19" s="1"/>
  <c r="AA4551" i="19" s="1"/>
  <c r="AA4552" i="19" s="1"/>
  <c r="AA4553" i="19" s="1"/>
  <c r="AA4554" i="19" s="1"/>
  <c r="AA4555" i="19" s="1"/>
  <c r="AA4556" i="19" s="1"/>
  <c r="AA4557" i="19" s="1"/>
  <c r="AA4558" i="19" s="1"/>
  <c r="AA4559" i="19" s="1"/>
  <c r="AA4560" i="19" s="1"/>
  <c r="AA4561" i="19" s="1"/>
  <c r="AA4562" i="19" s="1"/>
  <c r="AA4563" i="19" s="1"/>
  <c r="AA4564" i="19" s="1"/>
  <c r="AA4565" i="19" s="1"/>
  <c r="AA4566" i="19" s="1"/>
  <c r="AA4567" i="19" s="1"/>
  <c r="AA4568" i="19" s="1"/>
  <c r="AA4569" i="19" s="1"/>
  <c r="AA4570" i="19" s="1"/>
  <c r="AA4571" i="19" s="1"/>
  <c r="AA4572" i="19" s="1"/>
  <c r="AA4573" i="19" s="1"/>
  <c r="AA4574" i="19" s="1"/>
  <c r="AA4575" i="19" s="1"/>
  <c r="AA4576" i="19" s="1"/>
  <c r="AA4577" i="19" s="1"/>
  <c r="AA4578" i="19" s="1"/>
  <c r="AA4579" i="19" s="1"/>
  <c r="AA4580" i="19" s="1"/>
  <c r="AA4581" i="19" s="1"/>
  <c r="AA4582" i="19" s="1"/>
  <c r="AA4583" i="19" s="1"/>
  <c r="AA4584" i="19" s="1"/>
  <c r="AA4585" i="19" s="1"/>
  <c r="AA4586" i="19" s="1"/>
  <c r="AA4587" i="19" s="1"/>
  <c r="AA4588" i="19" s="1"/>
  <c r="AA4589" i="19" s="1"/>
  <c r="AA4590" i="19" s="1"/>
  <c r="AA4591" i="19" s="1"/>
  <c r="AA4592" i="19" s="1"/>
  <c r="AA4593" i="19" s="1"/>
  <c r="AA4594" i="19" s="1"/>
  <c r="AA4595" i="19" s="1"/>
  <c r="AA4596" i="19" s="1"/>
  <c r="AA4597" i="19" s="1"/>
  <c r="AA4598" i="19" s="1"/>
  <c r="AA4599" i="19" s="1"/>
  <c r="AA4600" i="19" s="1"/>
  <c r="AA4601" i="19" s="1"/>
  <c r="AA4602" i="19" s="1"/>
  <c r="AA4603" i="19" s="1"/>
  <c r="AA4604" i="19" s="1"/>
  <c r="AA4605" i="19" s="1"/>
  <c r="AA4606" i="19" s="1"/>
  <c r="AA4607" i="19" s="1"/>
  <c r="AA4608" i="19" s="1"/>
  <c r="AA4609" i="19" s="1"/>
  <c r="AA4610" i="19" s="1"/>
  <c r="AA4611" i="19" s="1"/>
  <c r="AA4612" i="19" s="1"/>
  <c r="AA4613" i="19" s="1"/>
  <c r="AA4614" i="19" s="1"/>
  <c r="AA4615" i="19" s="1"/>
  <c r="AA4616" i="19" s="1"/>
  <c r="AA4617" i="19" s="1"/>
  <c r="AA4618" i="19" s="1"/>
  <c r="AA4619" i="19" s="1"/>
  <c r="AA4620" i="19" s="1"/>
  <c r="AA4621" i="19" s="1"/>
  <c r="AA4622" i="19" s="1"/>
  <c r="AA4623" i="19" s="1"/>
  <c r="AA4624" i="19" s="1"/>
  <c r="AA4625" i="19" s="1"/>
  <c r="AA4626" i="19" s="1"/>
  <c r="AA4627" i="19" s="1"/>
  <c r="AA4628" i="19" s="1"/>
  <c r="AA4629" i="19" s="1"/>
  <c r="AA4630" i="19" s="1"/>
  <c r="AA4631" i="19" s="1"/>
  <c r="AA4632" i="19" s="1"/>
  <c r="AA4633" i="19" s="1"/>
  <c r="AA4634" i="19" s="1"/>
  <c r="AA4635" i="19" s="1"/>
  <c r="AA4636" i="19" s="1"/>
  <c r="AA4637" i="19" s="1"/>
  <c r="AA4638" i="19" s="1"/>
  <c r="AA4639" i="19" s="1"/>
  <c r="AA4640" i="19" s="1"/>
  <c r="AA4641" i="19" s="1"/>
  <c r="AA4642" i="19" s="1"/>
  <c r="AA4643" i="19" s="1"/>
  <c r="AA4644" i="19" s="1"/>
  <c r="AA4645" i="19" s="1"/>
  <c r="AA4646" i="19" s="1"/>
  <c r="AA4647" i="19" s="1"/>
  <c r="AA4648" i="19" s="1"/>
  <c r="AA4649" i="19" s="1"/>
  <c r="AA4650" i="19" s="1"/>
  <c r="AA4651" i="19" s="1"/>
  <c r="AA4652" i="19" s="1"/>
  <c r="AA4653" i="19" s="1"/>
  <c r="AA4654" i="19" s="1"/>
  <c r="AA4655" i="19" s="1"/>
  <c r="AA4656" i="19" s="1"/>
  <c r="AA4657" i="19" s="1"/>
  <c r="AA4658" i="19" s="1"/>
  <c r="AA4659" i="19" s="1"/>
  <c r="AA4660" i="19" s="1"/>
  <c r="AA4661" i="19" s="1"/>
  <c r="AA4662" i="19" s="1"/>
  <c r="AA4663" i="19" s="1"/>
  <c r="AA4664" i="19" s="1"/>
  <c r="AA4665" i="19" s="1"/>
  <c r="AA4666" i="19" s="1"/>
  <c r="AA4667" i="19" s="1"/>
  <c r="AA4668" i="19" s="1"/>
  <c r="AA4669" i="19" s="1"/>
  <c r="AA4670" i="19" s="1"/>
  <c r="AA4671" i="19" s="1"/>
  <c r="AA4672" i="19" s="1"/>
  <c r="AA4673" i="19" s="1"/>
  <c r="AA4674" i="19" s="1"/>
  <c r="AA4675" i="19" s="1"/>
  <c r="AA4676" i="19" s="1"/>
  <c r="AA4677" i="19" s="1"/>
  <c r="AA4678" i="19" s="1"/>
  <c r="AA4679" i="19" s="1"/>
  <c r="AA4680" i="19" s="1"/>
  <c r="AA4681" i="19" s="1"/>
  <c r="AA4682" i="19" s="1"/>
  <c r="AA4683" i="19" s="1"/>
  <c r="AA4684" i="19" s="1"/>
  <c r="AA4685" i="19" s="1"/>
  <c r="AA4686" i="19" s="1"/>
  <c r="AA4687" i="19" s="1"/>
  <c r="AA4688" i="19" s="1"/>
  <c r="AA4689" i="19" s="1"/>
  <c r="AA4690" i="19" s="1"/>
  <c r="AA4691" i="19" s="1"/>
  <c r="AA4692" i="19" s="1"/>
  <c r="AA4693" i="19" s="1"/>
  <c r="AA4694" i="19" s="1"/>
  <c r="AA4695" i="19" s="1"/>
  <c r="AA4696" i="19" s="1"/>
  <c r="AA4697" i="19" s="1"/>
  <c r="AA4698" i="19" s="1"/>
  <c r="AA4699" i="19" s="1"/>
  <c r="AA4700" i="19" s="1"/>
  <c r="AA4701" i="19" s="1"/>
  <c r="AA4702" i="19" s="1"/>
  <c r="AA4703" i="19" s="1"/>
  <c r="AA4704" i="19" s="1"/>
  <c r="AA4705" i="19" s="1"/>
  <c r="AA4706" i="19" s="1"/>
  <c r="AA4707" i="19" s="1"/>
  <c r="AA4708" i="19" s="1"/>
  <c r="AA4709" i="19" s="1"/>
  <c r="AA4710" i="19" s="1"/>
  <c r="AA4711" i="19" s="1"/>
  <c r="AA4712" i="19" s="1"/>
  <c r="AA4713" i="19" s="1"/>
  <c r="AA4714" i="19" s="1"/>
  <c r="AA4715" i="19" s="1"/>
  <c r="AA4716" i="19" s="1"/>
  <c r="AA4717" i="19" s="1"/>
  <c r="AA4718" i="19" s="1"/>
  <c r="AA4719" i="19" s="1"/>
  <c r="AA4720" i="19" s="1"/>
  <c r="AA4721" i="19" s="1"/>
  <c r="AA4722" i="19" s="1"/>
  <c r="AA4723" i="19" s="1"/>
  <c r="AA4724" i="19" s="1"/>
  <c r="AA4725" i="19" s="1"/>
  <c r="AA4726" i="19" s="1"/>
  <c r="AA4727" i="19" s="1"/>
  <c r="AA4728" i="19" s="1"/>
  <c r="AA4729" i="19" s="1"/>
  <c r="AA4730" i="19" s="1"/>
  <c r="AA4731" i="19" s="1"/>
  <c r="AA4732" i="19" s="1"/>
  <c r="AA4733" i="19" s="1"/>
  <c r="AA4734" i="19" s="1"/>
  <c r="AA4735" i="19" s="1"/>
  <c r="AA4736" i="19" s="1"/>
  <c r="AA4737" i="19" s="1"/>
  <c r="AA4738" i="19" s="1"/>
  <c r="AA4739" i="19" s="1"/>
  <c r="AA4740" i="19" s="1"/>
  <c r="AA4741" i="19" s="1"/>
  <c r="AA4742" i="19" s="1"/>
  <c r="AA4743" i="19" s="1"/>
  <c r="AA4744" i="19" s="1"/>
  <c r="AA4745" i="19" s="1"/>
  <c r="AA4746" i="19" s="1"/>
  <c r="AA4747" i="19" s="1"/>
  <c r="AA4748" i="19" s="1"/>
  <c r="AA4749" i="19" s="1"/>
  <c r="AA4750" i="19" s="1"/>
  <c r="AA4751" i="19" s="1"/>
  <c r="AA4752" i="19" s="1"/>
  <c r="AA4753" i="19" s="1"/>
  <c r="AA4754" i="19" s="1"/>
  <c r="AA4755" i="19" s="1"/>
  <c r="AA4756" i="19" s="1"/>
  <c r="AA4757" i="19" s="1"/>
  <c r="AA4758" i="19" s="1"/>
  <c r="AA4759" i="19" s="1"/>
  <c r="AA4760" i="19" s="1"/>
  <c r="AA4761" i="19" s="1"/>
  <c r="AA4762" i="19" s="1"/>
  <c r="AA4763" i="19" s="1"/>
  <c r="AA4764" i="19" s="1"/>
  <c r="AA4765" i="19" s="1"/>
  <c r="AA4766" i="19" s="1"/>
  <c r="AA4767" i="19" s="1"/>
  <c r="AA4768" i="19" s="1"/>
  <c r="AA4769" i="19" s="1"/>
  <c r="AA4770" i="19" s="1"/>
  <c r="AA4771" i="19" s="1"/>
  <c r="AA4772" i="19" s="1"/>
  <c r="AA4773" i="19" s="1"/>
  <c r="AA4774" i="19" s="1"/>
  <c r="AA4775" i="19" s="1"/>
  <c r="AA4776" i="19" s="1"/>
  <c r="AA4777" i="19" s="1"/>
  <c r="AA4778" i="19" s="1"/>
  <c r="AA4779" i="19" s="1"/>
  <c r="AA4780" i="19" s="1"/>
  <c r="AA4781" i="19" s="1"/>
  <c r="AA4782" i="19" s="1"/>
  <c r="AA4783" i="19" s="1"/>
  <c r="AA4784" i="19" s="1"/>
  <c r="AA4785" i="19" s="1"/>
  <c r="AA4786" i="19" s="1"/>
  <c r="AA4787" i="19" s="1"/>
  <c r="AA4788" i="19" s="1"/>
  <c r="AA4789" i="19" s="1"/>
  <c r="AA4790" i="19" s="1"/>
  <c r="AA4791" i="19" s="1"/>
  <c r="AA4792" i="19" s="1"/>
  <c r="AA4793" i="19" s="1"/>
  <c r="AA4794" i="19" s="1"/>
  <c r="AA4795" i="19" s="1"/>
  <c r="AA4796" i="19" s="1"/>
  <c r="AA4797" i="19" s="1"/>
  <c r="AA4798" i="19" s="1"/>
  <c r="AA4799" i="19" s="1"/>
  <c r="AA4800" i="19" s="1"/>
  <c r="AA4801" i="19" s="1"/>
  <c r="AA4802" i="19" s="1"/>
  <c r="AA4803" i="19" s="1"/>
  <c r="AA4804" i="19" s="1"/>
  <c r="AA4805" i="19" s="1"/>
  <c r="AA4806" i="19" s="1"/>
  <c r="AA4807" i="19" s="1"/>
  <c r="AA4808" i="19" s="1"/>
  <c r="AA4809" i="19" s="1"/>
  <c r="AA4810" i="19" s="1"/>
  <c r="AA4811" i="19" s="1"/>
  <c r="AA4812" i="19" s="1"/>
  <c r="AA4813" i="19" s="1"/>
  <c r="AA4814" i="19" s="1"/>
  <c r="AA4815" i="19" s="1"/>
  <c r="AA4816" i="19" s="1"/>
  <c r="AA4817" i="19" s="1"/>
  <c r="AA4818" i="19" s="1"/>
  <c r="AA4819" i="19" s="1"/>
  <c r="AA4820" i="19" s="1"/>
  <c r="AA4821" i="19" s="1"/>
  <c r="AA4822" i="19" s="1"/>
  <c r="AA4823" i="19" s="1"/>
  <c r="AA4824" i="19" s="1"/>
  <c r="AA4825" i="19" s="1"/>
  <c r="AA4826" i="19" s="1"/>
  <c r="AA4827" i="19" s="1"/>
  <c r="AA4828" i="19" s="1"/>
  <c r="AA4829" i="19" s="1"/>
  <c r="AA4830" i="19" s="1"/>
  <c r="AA4831" i="19" s="1"/>
  <c r="AA4832" i="19" s="1"/>
  <c r="AA4833" i="19" s="1"/>
  <c r="AA4834" i="19" s="1"/>
  <c r="AA4835" i="19" s="1"/>
  <c r="AA4836" i="19" s="1"/>
  <c r="AA4837" i="19" s="1"/>
  <c r="AA4838" i="19" s="1"/>
  <c r="AA4839" i="19" s="1"/>
  <c r="AA4840" i="19" s="1"/>
  <c r="AA4841" i="19" s="1"/>
  <c r="AA4842" i="19" s="1"/>
  <c r="AA4843" i="19" s="1"/>
  <c r="AA4844" i="19" s="1"/>
  <c r="AA4845" i="19" s="1"/>
  <c r="AA4846" i="19" s="1"/>
  <c r="AA4847" i="19" s="1"/>
  <c r="AA4848" i="19" s="1"/>
  <c r="AA4849" i="19" s="1"/>
  <c r="AA4850" i="19" s="1"/>
  <c r="AA4851" i="19" s="1"/>
  <c r="AA4852" i="19" s="1"/>
  <c r="AA4853" i="19" s="1"/>
  <c r="AA4854" i="19" s="1"/>
  <c r="AA4855" i="19" s="1"/>
  <c r="AA4856" i="19" s="1"/>
  <c r="AA4857" i="19" s="1"/>
  <c r="AA4858" i="19" s="1"/>
  <c r="AA4859" i="19" s="1"/>
  <c r="AA4860" i="19" s="1"/>
  <c r="AA4861" i="19" s="1"/>
  <c r="AA4862" i="19" s="1"/>
  <c r="AA4863" i="19" s="1"/>
  <c r="AA4864" i="19" s="1"/>
  <c r="AA4865" i="19" s="1"/>
  <c r="AA4866" i="19" s="1"/>
  <c r="AA4867" i="19" s="1"/>
  <c r="AA4868" i="19" s="1"/>
  <c r="AA4869" i="19" s="1"/>
  <c r="AA4870" i="19" s="1"/>
  <c r="AA4871" i="19" s="1"/>
  <c r="AA4872" i="19" s="1"/>
  <c r="AA4873" i="19" s="1"/>
  <c r="AA4874" i="19" s="1"/>
  <c r="AA4875" i="19" s="1"/>
  <c r="AA4876" i="19" s="1"/>
  <c r="AA4877" i="19" s="1"/>
  <c r="AA4878" i="19" s="1"/>
  <c r="AA4879" i="19" s="1"/>
  <c r="AA4880" i="19" s="1"/>
  <c r="AA4881" i="19" s="1"/>
  <c r="AA4882" i="19" s="1"/>
  <c r="AA4883" i="19" s="1"/>
  <c r="AA4884" i="19" s="1"/>
  <c r="AA4885" i="19" s="1"/>
  <c r="AA4886" i="19" s="1"/>
  <c r="AA4887" i="19" s="1"/>
  <c r="AA4888" i="19" s="1"/>
  <c r="AA4889" i="19" s="1"/>
  <c r="AA4890" i="19" s="1"/>
  <c r="AA4891" i="19" s="1"/>
  <c r="AA4892" i="19" s="1"/>
  <c r="AA4893" i="19" s="1"/>
  <c r="AA4894" i="19" s="1"/>
  <c r="AA4895" i="19" s="1"/>
  <c r="AA4896" i="19" s="1"/>
  <c r="AA4897" i="19" s="1"/>
  <c r="AA4898" i="19" s="1"/>
  <c r="AA4899" i="19" s="1"/>
  <c r="AA4900" i="19" s="1"/>
  <c r="AA4901" i="19" s="1"/>
  <c r="AA4902" i="19" s="1"/>
  <c r="AA4903" i="19" s="1"/>
  <c r="AA4904" i="19" s="1"/>
  <c r="AA4905" i="19" s="1"/>
  <c r="AA4906" i="19" s="1"/>
  <c r="AA4907" i="19" s="1"/>
  <c r="AA4908" i="19" s="1"/>
  <c r="AA4909" i="19" s="1"/>
  <c r="AA4910" i="19" s="1"/>
  <c r="AA4911" i="19" s="1"/>
  <c r="AA4912" i="19" s="1"/>
  <c r="AA4913" i="19" s="1"/>
  <c r="AA4914" i="19" s="1"/>
  <c r="AA4915" i="19" s="1"/>
  <c r="AA4916" i="19" s="1"/>
  <c r="AA4917" i="19" s="1"/>
  <c r="AA4918" i="19" s="1"/>
  <c r="AA4919" i="19" s="1"/>
  <c r="AA4920" i="19" s="1"/>
  <c r="AA4921" i="19" s="1"/>
  <c r="AA4922" i="19" s="1"/>
  <c r="AA4923" i="19" s="1"/>
  <c r="AA4924" i="19" s="1"/>
  <c r="AA4925" i="19" s="1"/>
  <c r="AA4926" i="19" s="1"/>
  <c r="AA4927" i="19" s="1"/>
  <c r="AA4928" i="19" s="1"/>
  <c r="AA4929" i="19" s="1"/>
  <c r="AA4930" i="19" s="1"/>
  <c r="AA4931" i="19" s="1"/>
  <c r="AA4932" i="19" s="1"/>
  <c r="AA4933" i="19" s="1"/>
  <c r="AA4934" i="19" s="1"/>
  <c r="AA4935" i="19" s="1"/>
  <c r="AA4936" i="19" s="1"/>
  <c r="AA4937" i="19" s="1"/>
  <c r="AA4938" i="19" s="1"/>
  <c r="AA4939" i="19" s="1"/>
  <c r="AA4940" i="19" s="1"/>
  <c r="AA4941" i="19" s="1"/>
  <c r="AA4942" i="19" s="1"/>
  <c r="AA4943" i="19" s="1"/>
  <c r="AA4944" i="19" s="1"/>
  <c r="AA4945" i="19" s="1"/>
  <c r="AA4946" i="19" s="1"/>
  <c r="AA4947" i="19" s="1"/>
  <c r="AA4948" i="19" s="1"/>
  <c r="AA4949" i="19" s="1"/>
  <c r="AA4950" i="19" s="1"/>
  <c r="AA4951" i="19" s="1"/>
  <c r="AA4952" i="19" s="1"/>
  <c r="AA4953" i="19" s="1"/>
  <c r="AA4954" i="19" s="1"/>
  <c r="AA4955" i="19" s="1"/>
  <c r="AA4956" i="19" s="1"/>
  <c r="AA4957" i="19" s="1"/>
  <c r="AA4958" i="19" s="1"/>
  <c r="AA4959" i="19" s="1"/>
  <c r="AA4960" i="19" s="1"/>
  <c r="AA4961" i="19" s="1"/>
  <c r="AA4962" i="19" s="1"/>
  <c r="AA4963" i="19" s="1"/>
  <c r="AA4964" i="19" s="1"/>
  <c r="AA4965" i="19" s="1"/>
  <c r="AA4966" i="19" s="1"/>
  <c r="AA4967" i="19" s="1"/>
  <c r="AA4968" i="19" s="1"/>
  <c r="AA4969" i="19" s="1"/>
  <c r="AA4970" i="19" s="1"/>
  <c r="AA4971" i="19" s="1"/>
  <c r="AA4972" i="19" s="1"/>
  <c r="AA4973" i="19" s="1"/>
  <c r="AA4974" i="19" s="1"/>
  <c r="AA4975" i="19" s="1"/>
  <c r="AA4976" i="19" s="1"/>
  <c r="AA4977" i="19" s="1"/>
  <c r="AA4978" i="19" s="1"/>
  <c r="AA4979" i="19" s="1"/>
  <c r="AA4980" i="19" s="1"/>
  <c r="AA4981" i="19" s="1"/>
  <c r="AA4982" i="19" s="1"/>
  <c r="AA4983" i="19" s="1"/>
  <c r="AA4984" i="19" s="1"/>
  <c r="AA4985" i="19" s="1"/>
  <c r="AA4986" i="19" s="1"/>
  <c r="AA4987" i="19" s="1"/>
  <c r="AA4988" i="19" s="1"/>
  <c r="AA4989" i="19" s="1"/>
  <c r="AA4990" i="19" s="1"/>
  <c r="AA4991" i="19" s="1"/>
  <c r="AA4992" i="19" s="1"/>
  <c r="AA4993" i="19" s="1"/>
  <c r="AA4994" i="19" s="1"/>
  <c r="AA4995" i="19" s="1"/>
  <c r="AA4996" i="19" s="1"/>
  <c r="AA4997" i="19" s="1"/>
  <c r="AA4998" i="19" s="1"/>
  <c r="AA4999" i="19" s="1"/>
  <c r="J11" i="29" a="1"/>
  <c r="J11" i="29" l="1"/>
  <c r="S69" i="4"/>
  <c r="N9" i="4"/>
  <c r="M9" i="4"/>
  <c r="L9" i="4"/>
  <c r="K9" i="4"/>
  <c r="D9" i="4"/>
  <c r="N8" i="4"/>
  <c r="M8" i="4"/>
  <c r="L8" i="4"/>
  <c r="K8" i="4"/>
  <c r="D8" i="4"/>
  <c r="N7" i="4"/>
  <c r="M7" i="4"/>
  <c r="L7" i="4"/>
  <c r="K7" i="4"/>
  <c r="D7" i="4"/>
  <c r="K14" i="27"/>
  <c r="K13" i="27"/>
  <c r="G34" i="4" l="1"/>
  <c r="H34" i="4"/>
  <c r="I34" i="4"/>
  <c r="J34" i="4" s="1"/>
  <c r="AW279" i="8"/>
  <c r="AW280" i="8"/>
  <c r="AW281" i="8"/>
  <c r="AW282" i="8"/>
  <c r="AW283" i="8"/>
  <c r="AW284" i="8"/>
  <c r="AW285" i="8"/>
  <c r="AW286" i="8"/>
  <c r="AW287" i="8"/>
  <c r="AW288" i="8"/>
  <c r="AW289" i="8"/>
  <c r="AW290" i="8"/>
  <c r="AW291" i="8"/>
  <c r="AW292" i="8"/>
  <c r="AW293" i="8"/>
  <c r="AW294" i="8"/>
  <c r="AW295" i="8"/>
  <c r="AW296" i="8"/>
  <c r="AW297" i="8"/>
  <c r="AW298" i="8" s="1"/>
  <c r="AW299" i="8" s="1"/>
  <c r="AW300" i="8" s="1"/>
  <c r="AW301" i="8" s="1"/>
  <c r="AW302" i="8"/>
  <c r="AW303" i="8" s="1"/>
  <c r="AW304" i="8" s="1"/>
  <c r="AW305" i="8" s="1"/>
  <c r="AW306" i="8" s="1"/>
  <c r="AW307" i="8" s="1"/>
  <c r="AW308" i="8" s="1"/>
  <c r="AW309" i="8" s="1"/>
  <c r="AW310" i="8" s="1"/>
  <c r="AW311" i="8" s="1"/>
  <c r="AW312" i="8" s="1"/>
  <c r="AW313" i="8" s="1"/>
  <c r="AW314" i="8" s="1"/>
  <c r="AW315" i="8" s="1"/>
  <c r="AW316" i="8" s="1"/>
  <c r="AW317" i="8" s="1"/>
  <c r="AW318" i="8" s="1"/>
  <c r="AW319" i="8" s="1"/>
  <c r="AW320" i="8" s="1"/>
  <c r="AW321" i="8" s="1"/>
  <c r="AW322" i="8" s="1"/>
  <c r="AW323" i="8" s="1"/>
  <c r="AW324" i="8" s="1"/>
  <c r="AW325" i="8" s="1"/>
  <c r="AW326" i="8" s="1"/>
  <c r="AW327" i="8" s="1"/>
  <c r="AW328" i="8" s="1"/>
  <c r="AW329" i="8" s="1"/>
  <c r="AW330" i="8" s="1"/>
  <c r="AW331" i="8" s="1"/>
  <c r="AW332" i="8" s="1"/>
  <c r="AW333" i="8" s="1"/>
  <c r="AW334" i="8" s="1"/>
  <c r="AW335" i="8" s="1"/>
  <c r="AW336" i="8" s="1"/>
  <c r="AW337" i="8" s="1"/>
  <c r="AW338" i="8" s="1"/>
  <c r="AW339" i="8" s="1"/>
  <c r="AW340" i="8" s="1"/>
  <c r="AW341" i="8" s="1"/>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W366" i="8" s="1"/>
  <c r="AW367" i="8" s="1"/>
  <c r="AW368" i="8" s="1"/>
  <c r="AW369" i="8" s="1"/>
  <c r="AW370" i="8" s="1"/>
  <c r="AW371" i="8" s="1"/>
  <c r="AW372" i="8" s="1"/>
  <c r="AW373" i="8" s="1"/>
  <c r="AW374" i="8" s="1"/>
  <c r="AW375" i="8" s="1"/>
  <c r="AW376" i="8" s="1"/>
  <c r="AW377" i="8" s="1"/>
  <c r="AW378" i="8" s="1"/>
  <c r="AW379" i="8" s="1"/>
  <c r="AW380" i="8" s="1"/>
  <c r="AW381" i="8" s="1"/>
  <c r="AW382" i="8" s="1"/>
  <c r="AW383" i="8" s="1"/>
  <c r="AW384" i="8" s="1"/>
  <c r="AW385" i="8" s="1"/>
  <c r="AW386" i="8" s="1"/>
  <c r="AW387" i="8" s="1"/>
  <c r="AW388" i="8" s="1"/>
  <c r="AW389" i="8" s="1"/>
  <c r="AW390" i="8" s="1"/>
  <c r="AW391" i="8" s="1"/>
  <c r="AW392" i="8" s="1"/>
  <c r="AW393" i="8" s="1"/>
  <c r="AW394" i="8" s="1"/>
  <c r="AW395" i="8" s="1"/>
  <c r="AW396" i="8" s="1"/>
  <c r="AW397" i="8" s="1"/>
  <c r="AW398" i="8" s="1"/>
  <c r="AW399" i="8" s="1"/>
  <c r="AW400" i="8" s="1"/>
  <c r="AW401" i="8" s="1"/>
  <c r="AW402" i="8" s="1"/>
  <c r="AW403" i="8" s="1"/>
  <c r="AW404" i="8" s="1"/>
  <c r="AW405" i="8" s="1"/>
  <c r="AW406" i="8" s="1"/>
  <c r="AW407" i="8" s="1"/>
  <c r="AW408" i="8" s="1"/>
  <c r="AW409" i="8" s="1"/>
  <c r="AW410" i="8" s="1"/>
  <c r="AW411" i="8" s="1"/>
  <c r="AW412" i="8" s="1"/>
  <c r="AW413" i="8" s="1"/>
  <c r="AW414" i="8" s="1"/>
  <c r="AW415" i="8" s="1"/>
  <c r="AW416" i="8" s="1"/>
  <c r="AW417" i="8" s="1"/>
  <c r="AW418" i="8" s="1"/>
  <c r="AW419" i="8" s="1"/>
  <c r="AW420" i="8" s="1"/>
  <c r="AW421" i="8" s="1"/>
  <c r="AW422" i="8" s="1"/>
  <c r="AW423" i="8" s="1"/>
  <c r="AW424" i="8" s="1"/>
  <c r="AW425" i="8" s="1"/>
  <c r="AW426" i="8" s="1"/>
  <c r="AW427" i="8" s="1"/>
  <c r="AW428" i="8" s="1"/>
  <c r="AW429" i="8" s="1"/>
  <c r="AW430" i="8" s="1"/>
  <c r="AW431" i="8" s="1"/>
  <c r="AW432" i="8" s="1"/>
  <c r="AW433" i="8" s="1"/>
  <c r="AW434" i="8" s="1"/>
  <c r="AW435" i="8" s="1"/>
  <c r="AW436" i="8" s="1"/>
  <c r="AW437" i="8" s="1"/>
  <c r="AW438" i="8" s="1"/>
  <c r="AW439" i="8" s="1"/>
  <c r="AW440" i="8" s="1"/>
  <c r="AW441" i="8" s="1"/>
  <c r="AW442" i="8" s="1"/>
  <c r="AW443" i="8" s="1"/>
  <c r="AW444" i="8" s="1"/>
  <c r="AW445" i="8" s="1"/>
  <c r="AW446" i="8" s="1"/>
  <c r="AW447" i="8" s="1"/>
  <c r="AW448" i="8" s="1"/>
  <c r="AW449" i="8" s="1"/>
  <c r="AW450" i="8" s="1"/>
  <c r="AW451" i="8" s="1"/>
  <c r="AW452" i="8" s="1"/>
  <c r="AW453" i="8" s="1"/>
  <c r="AW454" i="8" s="1"/>
  <c r="AW455" i="8" s="1"/>
  <c r="AW456" i="8" s="1"/>
  <c r="AW457" i="8" s="1"/>
  <c r="AW458" i="8" s="1"/>
  <c r="AW459" i="8" s="1"/>
  <c r="AW460" i="8" s="1"/>
  <c r="AW461" i="8" s="1"/>
  <c r="AW462" i="8" s="1"/>
  <c r="AW463" i="8" s="1"/>
  <c r="AW464" i="8" s="1"/>
  <c r="AW465" i="8" s="1"/>
  <c r="AW466" i="8" s="1"/>
  <c r="AW467" i="8" s="1"/>
  <c r="AW468" i="8" s="1"/>
  <c r="AW469" i="8" s="1"/>
  <c r="AW470" i="8" s="1"/>
  <c r="AW471" i="8" s="1"/>
  <c r="AW472" i="8" s="1"/>
  <c r="AW473" i="8" s="1"/>
  <c r="AW474" i="8" s="1"/>
  <c r="AW475" i="8" s="1"/>
  <c r="AW476" i="8" s="1"/>
  <c r="AW477" i="8" s="1"/>
  <c r="AW478" i="8" s="1"/>
  <c r="AW479" i="8" s="1"/>
  <c r="AW480" i="8" s="1"/>
  <c r="AW481" i="8" s="1"/>
  <c r="AW482" i="8" s="1"/>
  <c r="AW483" i="8" s="1"/>
  <c r="AW484" i="8" s="1"/>
  <c r="AW485" i="8" s="1"/>
  <c r="AW486" i="8" s="1"/>
  <c r="AW487" i="8" s="1"/>
  <c r="AW488" i="8" s="1"/>
  <c r="AW489" i="8" s="1"/>
  <c r="AW490" i="8" s="1"/>
  <c r="AW491" i="8" s="1"/>
  <c r="AW492" i="8" s="1"/>
  <c r="AW493" i="8" s="1"/>
  <c r="AW494" i="8" s="1"/>
  <c r="AW495" i="8" s="1"/>
  <c r="AW496" i="8" s="1"/>
  <c r="AW497" i="8" s="1"/>
  <c r="AW498" i="8" s="1"/>
  <c r="AW499" i="8" s="1"/>
  <c r="AW500" i="8" s="1"/>
  <c r="AW501" i="8" s="1"/>
  <c r="AW502" i="8" s="1"/>
  <c r="AW503" i="8" s="1"/>
  <c r="AW504" i="8" s="1"/>
  <c r="AW505" i="8" s="1"/>
  <c r="AW506" i="8" s="1"/>
  <c r="AW507" i="8" s="1"/>
  <c r="AW508" i="8" s="1"/>
  <c r="AW509" i="8" s="1"/>
  <c r="AW510" i="8" s="1"/>
  <c r="AW511" i="8" s="1"/>
  <c r="AW512" i="8" s="1"/>
  <c r="AW513" i="8" s="1"/>
  <c r="AW514" i="8" s="1"/>
  <c r="AW515" i="8" s="1"/>
  <c r="AW516" i="8" s="1"/>
  <c r="AW517" i="8" s="1"/>
  <c r="AW518" i="8" s="1"/>
  <c r="AW519" i="8" s="1"/>
  <c r="AW520" i="8" s="1"/>
  <c r="AW521" i="8" s="1"/>
  <c r="AW522" i="8" s="1"/>
  <c r="AW523" i="8" s="1"/>
  <c r="AW524" i="8" s="1"/>
  <c r="AW525" i="8" s="1"/>
  <c r="AW526" i="8" s="1"/>
  <c r="AW527" i="8" s="1"/>
  <c r="AW528" i="8" s="1"/>
  <c r="AW529" i="8" s="1"/>
  <c r="AW530" i="8" s="1"/>
  <c r="AW531" i="8" s="1"/>
  <c r="AW532" i="8" s="1"/>
  <c r="AW533" i="8" s="1"/>
  <c r="AW534" i="8" s="1"/>
  <c r="AW535" i="8" s="1"/>
  <c r="AW536" i="8" s="1"/>
  <c r="AW537" i="8" s="1"/>
  <c r="AW538" i="8" s="1"/>
  <c r="AW539" i="8" s="1"/>
  <c r="AW540" i="8" s="1"/>
  <c r="AW541" i="8" s="1"/>
  <c r="AW542" i="8" s="1"/>
  <c r="AW543" i="8" s="1"/>
  <c r="AW544" i="8" s="1"/>
  <c r="AW545" i="8" s="1"/>
  <c r="AW546" i="8" s="1"/>
  <c r="AW547" i="8" s="1"/>
  <c r="AW548" i="8" s="1"/>
  <c r="AW549" i="8" s="1"/>
  <c r="AW550" i="8" s="1"/>
  <c r="AW551" i="8" s="1"/>
  <c r="AW552" i="8" s="1"/>
  <c r="AW553" i="8" s="1"/>
  <c r="AW554" i="8" s="1"/>
  <c r="AW555" i="8" s="1"/>
  <c r="AW556" i="8" s="1"/>
  <c r="AW557" i="8" s="1"/>
  <c r="AW558" i="8" s="1"/>
  <c r="AW559" i="8" s="1"/>
  <c r="AW560" i="8" s="1"/>
  <c r="AW561" i="8" s="1"/>
  <c r="AW562" i="8" s="1"/>
  <c r="AW563" i="8" s="1"/>
  <c r="AW564" i="8" s="1"/>
  <c r="AW565" i="8" s="1"/>
  <c r="AW566" i="8" s="1"/>
  <c r="AW567" i="8" s="1"/>
  <c r="AW568" i="8" s="1"/>
  <c r="AW569" i="8" s="1"/>
  <c r="AW570" i="8" s="1"/>
  <c r="AW571" i="8" s="1"/>
  <c r="AW572" i="8" s="1"/>
  <c r="AW573" i="8" s="1"/>
  <c r="AW574" i="8" s="1"/>
  <c r="AW575" i="8" s="1"/>
  <c r="AW576" i="8" s="1"/>
  <c r="AW577" i="8" s="1"/>
  <c r="AW578" i="8" s="1"/>
  <c r="AW579" i="8" s="1"/>
  <c r="AW580" i="8" s="1"/>
  <c r="AW581" i="8" s="1"/>
  <c r="AW582" i="8" s="1"/>
  <c r="AW583" i="8" s="1"/>
  <c r="AW584" i="8" s="1"/>
  <c r="AW585" i="8" s="1"/>
  <c r="AW586" i="8" s="1"/>
  <c r="AW587" i="8" s="1"/>
  <c r="AW588" i="8" s="1"/>
  <c r="AW589" i="8" s="1"/>
  <c r="AW590" i="8" s="1"/>
  <c r="AW591" i="8" s="1"/>
  <c r="AW592" i="8" s="1"/>
  <c r="AW593" i="8" s="1"/>
  <c r="AW594" i="8" s="1"/>
  <c r="AW595" i="8" s="1"/>
  <c r="AW596" i="8" s="1"/>
  <c r="AW597" i="8" s="1"/>
  <c r="AW598" i="8" s="1"/>
  <c r="AW599" i="8" s="1"/>
  <c r="AW600" i="8" s="1"/>
  <c r="AW601" i="8" s="1"/>
  <c r="AW602" i="8" s="1"/>
  <c r="AW603" i="8" s="1"/>
  <c r="AW604" i="8" s="1"/>
  <c r="AW605" i="8" s="1"/>
  <c r="AW606" i="8" s="1"/>
  <c r="AW607" i="8" s="1"/>
  <c r="AW608" i="8" s="1"/>
  <c r="AW609" i="8" s="1"/>
  <c r="AW610" i="8" s="1"/>
  <c r="AW611" i="8" s="1"/>
  <c r="AW612" i="8" s="1"/>
  <c r="AW613" i="8" s="1"/>
  <c r="AW614" i="8" s="1"/>
  <c r="AW615" i="8" s="1"/>
  <c r="AW616" i="8" s="1"/>
  <c r="AW617" i="8" s="1"/>
  <c r="AW618" i="8" s="1"/>
  <c r="AW619" i="8" s="1"/>
  <c r="AW620" i="8" s="1"/>
  <c r="AW621" i="8" s="1"/>
  <c r="AW622" i="8" s="1"/>
  <c r="AW623" i="8" s="1"/>
  <c r="AW624" i="8" s="1"/>
  <c r="AW625" i="8" s="1"/>
  <c r="AW626" i="8" s="1"/>
  <c r="AW627" i="8" s="1"/>
  <c r="AW628" i="8" s="1"/>
  <c r="AW629" i="8" s="1"/>
  <c r="AW630" i="8" s="1"/>
  <c r="AW631" i="8" s="1"/>
  <c r="AW632" i="8" s="1"/>
  <c r="AW633" i="8" s="1"/>
  <c r="AW634" i="8" s="1"/>
  <c r="AW635" i="8" s="1"/>
  <c r="AW636" i="8" s="1"/>
  <c r="AW637" i="8" s="1"/>
  <c r="AW638" i="8" s="1"/>
  <c r="AW639" i="8" s="1"/>
  <c r="AW640" i="8" s="1"/>
  <c r="AW641" i="8" s="1"/>
  <c r="AW642" i="8" s="1"/>
  <c r="AW643" i="8" s="1"/>
  <c r="AW644" i="8" s="1"/>
  <c r="AW645" i="8" s="1"/>
  <c r="AW646" i="8" s="1"/>
  <c r="AW647" i="8" s="1"/>
  <c r="AW648" i="8" s="1"/>
  <c r="AW649" i="8" s="1"/>
  <c r="AW650" i="8" s="1"/>
  <c r="AW651" i="8" s="1"/>
  <c r="AW652" i="8" s="1"/>
  <c r="AW653" i="8" s="1"/>
  <c r="AW654" i="8" s="1"/>
  <c r="AW655" i="8" s="1"/>
  <c r="AW656" i="8" s="1"/>
  <c r="AW657" i="8" s="1"/>
  <c r="AW658" i="8" s="1"/>
  <c r="AW659" i="8" s="1"/>
  <c r="AW660" i="8" s="1"/>
  <c r="AW661" i="8" s="1"/>
  <c r="AW662" i="8" s="1"/>
  <c r="AW663" i="8" s="1"/>
  <c r="AW664" i="8" s="1"/>
  <c r="AW665" i="8" s="1"/>
  <c r="AW666" i="8" s="1"/>
  <c r="AW667" i="8" s="1"/>
  <c r="AW668" i="8" s="1"/>
  <c r="AW669" i="8" s="1"/>
  <c r="AW670" i="8" s="1"/>
  <c r="AW671" i="8" s="1"/>
  <c r="AW672" i="8" s="1"/>
  <c r="AW673" i="8" s="1"/>
  <c r="AW674" i="8" s="1"/>
  <c r="AW675" i="8" s="1"/>
  <c r="AW676" i="8" s="1"/>
  <c r="AW677" i="8" s="1"/>
  <c r="AW678" i="8" s="1"/>
  <c r="AW679" i="8" s="1"/>
  <c r="AW680" i="8" s="1"/>
  <c r="AW681" i="8" s="1"/>
  <c r="AW682" i="8" s="1"/>
  <c r="AW683" i="8" s="1"/>
  <c r="AW684" i="8" s="1"/>
  <c r="AW685" i="8" s="1"/>
  <c r="AW686" i="8" s="1"/>
  <c r="AW687" i="8" s="1"/>
  <c r="AW688" i="8" s="1"/>
  <c r="AW689" i="8" s="1"/>
  <c r="AW690" i="8" s="1"/>
  <c r="AW691" i="8" s="1"/>
  <c r="AW692" i="8" s="1"/>
  <c r="AW693" i="8" s="1"/>
  <c r="AW694" i="8" s="1"/>
  <c r="AW695" i="8" s="1"/>
  <c r="AW696" i="8" s="1"/>
  <c r="AW697" i="8" s="1"/>
  <c r="AW698" i="8" s="1"/>
  <c r="AW699" i="8" s="1"/>
  <c r="AW700" i="8" s="1"/>
  <c r="AW701" i="8" s="1"/>
  <c r="AW702" i="8" s="1"/>
  <c r="AW703" i="8" s="1"/>
  <c r="AW704" i="8" s="1"/>
  <c r="AW705" i="8" s="1"/>
  <c r="AW706" i="8" s="1"/>
  <c r="AW707" i="8" s="1"/>
  <c r="AW708" i="8" s="1"/>
  <c r="AW709" i="8" s="1"/>
  <c r="AW710" i="8" s="1"/>
  <c r="AW711" i="8" s="1"/>
  <c r="AW712" i="8" s="1"/>
  <c r="AW713" i="8" s="1"/>
  <c r="AW714" i="8" s="1"/>
  <c r="AW715" i="8" s="1"/>
  <c r="AW716" i="8" s="1"/>
  <c r="AW717" i="8" s="1"/>
  <c r="AW718" i="8" s="1"/>
  <c r="AW719" i="8" s="1"/>
  <c r="AW720" i="8" s="1"/>
  <c r="AW721" i="8" s="1"/>
  <c r="AW722" i="8" s="1"/>
  <c r="AW723" i="8" s="1"/>
  <c r="AW724" i="8" s="1"/>
  <c r="AW725" i="8" s="1"/>
  <c r="AW726" i="8" s="1"/>
  <c r="AW727" i="8" s="1"/>
  <c r="AW728" i="8" s="1"/>
  <c r="AW729" i="8" s="1"/>
  <c r="AW730" i="8" s="1"/>
  <c r="AW731" i="8" s="1"/>
  <c r="AW732" i="8" s="1"/>
  <c r="AW733" i="8" s="1"/>
  <c r="AW734" i="8" s="1"/>
  <c r="AW735" i="8" s="1"/>
  <c r="AW736" i="8" s="1"/>
  <c r="AW737" i="8" s="1"/>
  <c r="AW738" i="8" s="1"/>
  <c r="AW739" i="8" s="1"/>
  <c r="AW740" i="8" s="1"/>
  <c r="AW741" i="8" s="1"/>
  <c r="AW742" i="8" s="1"/>
  <c r="AW743" i="8" s="1"/>
  <c r="AW744" i="8" s="1"/>
  <c r="AW745" i="8" s="1"/>
  <c r="AW746" i="8" s="1"/>
  <c r="AW747" i="8" s="1"/>
  <c r="AW748" i="8" s="1"/>
  <c r="AW749" i="8" s="1"/>
  <c r="AW750" i="8" s="1"/>
  <c r="AW751" i="8" s="1"/>
  <c r="AW752" i="8" s="1"/>
  <c r="AW753" i="8" s="1"/>
  <c r="AW754" i="8" s="1"/>
  <c r="AW755" i="8" s="1"/>
  <c r="AW756" i="8" s="1"/>
  <c r="AW757" i="8" s="1"/>
  <c r="AW758" i="8" s="1"/>
  <c r="AW759" i="8" s="1"/>
  <c r="AW760" i="8" s="1"/>
  <c r="AW761" i="8" s="1"/>
  <c r="AW762" i="8" s="1"/>
  <c r="AW763" i="8" s="1"/>
  <c r="AW764" i="8" s="1"/>
  <c r="AW765" i="8" s="1"/>
  <c r="AW766" i="8" s="1"/>
  <c r="AW767" i="8" s="1"/>
  <c r="AW768" i="8" s="1"/>
  <c r="AW769" i="8" s="1"/>
  <c r="AW770" i="8" s="1"/>
  <c r="AW771" i="8" s="1"/>
  <c r="AW772" i="8" s="1"/>
  <c r="AW773" i="8" s="1"/>
  <c r="AW774" i="8" s="1"/>
  <c r="AW775" i="8" s="1"/>
  <c r="AW776" i="8" s="1"/>
  <c r="AW777" i="8" s="1"/>
  <c r="AW778" i="8" s="1"/>
  <c r="AW779" i="8" s="1"/>
  <c r="AW780" i="8" s="1"/>
  <c r="AW781" i="8" s="1"/>
  <c r="AW782" i="8" s="1"/>
  <c r="AW783" i="8" s="1"/>
  <c r="AW784" i="8" s="1"/>
  <c r="AW785" i="8" s="1"/>
  <c r="AW786" i="8" s="1"/>
  <c r="AW787" i="8" s="1"/>
  <c r="AW788" i="8" s="1"/>
  <c r="AW789" i="8" s="1"/>
  <c r="AW790" i="8" s="1"/>
  <c r="AW791" i="8" s="1"/>
  <c r="AW792" i="8" s="1"/>
  <c r="AW793" i="8" s="1"/>
  <c r="AW794" i="8" s="1"/>
  <c r="AW795" i="8" s="1"/>
  <c r="AW796" i="8" s="1"/>
  <c r="AW797" i="8" s="1"/>
  <c r="AW798" i="8" s="1"/>
  <c r="AW799" i="8" s="1"/>
  <c r="AW800" i="8" s="1"/>
  <c r="AW801" i="8" s="1"/>
  <c r="AW802" i="8" s="1"/>
  <c r="AW803" i="8" s="1"/>
  <c r="AW804" i="8" s="1"/>
  <c r="AW805" i="8" s="1"/>
  <c r="AW806" i="8" s="1"/>
  <c r="AW807" i="8" s="1"/>
  <c r="AW808" i="8" s="1"/>
  <c r="AW809" i="8" s="1"/>
  <c r="AW810" i="8" s="1"/>
  <c r="AW811" i="8" s="1"/>
  <c r="AW812" i="8" s="1"/>
  <c r="AW813" i="8" s="1"/>
  <c r="AW814" i="8" s="1"/>
  <c r="AW815" i="8" s="1"/>
  <c r="AW816" i="8" s="1"/>
  <c r="AW817" i="8" s="1"/>
  <c r="AW818" i="8" s="1"/>
  <c r="AW819" i="8" s="1"/>
  <c r="AW820" i="8" s="1"/>
  <c r="AW821" i="8" s="1"/>
  <c r="AW822" i="8" s="1"/>
  <c r="AW823" i="8" s="1"/>
  <c r="AW824" i="8" s="1"/>
  <c r="AW825" i="8" s="1"/>
  <c r="AW826" i="8" s="1"/>
  <c r="AW827" i="8" s="1"/>
  <c r="AW828" i="8" s="1"/>
  <c r="AW829" i="8" s="1"/>
  <c r="AW830" i="8" s="1"/>
  <c r="AW831" i="8" s="1"/>
  <c r="AW832" i="8" s="1"/>
  <c r="AW833" i="8" s="1"/>
  <c r="AW834" i="8" s="1"/>
  <c r="AW835" i="8" s="1"/>
  <c r="AW836" i="8" s="1"/>
  <c r="AW837" i="8" s="1"/>
  <c r="AW838" i="8" s="1"/>
  <c r="AW839" i="8" s="1"/>
  <c r="AW840" i="8" s="1"/>
  <c r="AW841" i="8" s="1"/>
  <c r="AW842" i="8" s="1"/>
  <c r="AW843" i="8" s="1"/>
  <c r="AW844" i="8" s="1"/>
  <c r="AW845" i="8" s="1"/>
  <c r="AW846" i="8" s="1"/>
  <c r="AW847" i="8" s="1"/>
  <c r="AW848" i="8" s="1"/>
  <c r="AW849" i="8" s="1"/>
  <c r="AW850" i="8" s="1"/>
  <c r="AW851" i="8" s="1"/>
  <c r="AW852" i="8" s="1"/>
  <c r="AW853" i="8" s="1"/>
  <c r="AW854" i="8" s="1"/>
  <c r="AW855" i="8" s="1"/>
  <c r="AW856" i="8" s="1"/>
  <c r="AW857" i="8" s="1"/>
  <c r="AW858" i="8" s="1"/>
  <c r="AW859" i="8" s="1"/>
  <c r="AW860" i="8" s="1"/>
  <c r="AW861" i="8" s="1"/>
  <c r="AW862" i="8" s="1"/>
  <c r="AW863" i="8" s="1"/>
  <c r="AW864" i="8" s="1"/>
  <c r="AW865" i="8" s="1"/>
  <c r="AW866" i="8" s="1"/>
  <c r="AW867" i="8" s="1"/>
  <c r="AW868" i="8" s="1"/>
  <c r="AW869" i="8" s="1"/>
  <c r="AW870" i="8" s="1"/>
  <c r="AW871" i="8" s="1"/>
  <c r="AW872" i="8" s="1"/>
  <c r="AW873" i="8" s="1"/>
  <c r="AW874" i="8" s="1"/>
  <c r="AW875" i="8" s="1"/>
  <c r="AW876" i="8" s="1"/>
  <c r="AW877" i="8" s="1"/>
  <c r="AW878" i="8" s="1"/>
  <c r="AW879" i="8" s="1"/>
  <c r="AW880" i="8" s="1"/>
  <c r="AW881" i="8" s="1"/>
  <c r="AW882" i="8" s="1"/>
  <c r="AW883" i="8" s="1"/>
  <c r="AW884" i="8" s="1"/>
  <c r="AW885" i="8" s="1"/>
  <c r="AW886" i="8" s="1"/>
  <c r="AW887" i="8" s="1"/>
  <c r="AW888" i="8" s="1"/>
  <c r="AW889" i="8" s="1"/>
  <c r="AW890" i="8" s="1"/>
  <c r="AW891" i="8" s="1"/>
  <c r="AW892" i="8" s="1"/>
  <c r="AW893" i="8" s="1"/>
  <c r="AW894" i="8" s="1"/>
  <c r="AW895" i="8" s="1"/>
  <c r="AW896" i="8" s="1"/>
  <c r="AW897" i="8" s="1"/>
  <c r="AW898" i="8" s="1"/>
  <c r="AW899" i="8" s="1"/>
  <c r="AW900" i="8" s="1"/>
  <c r="AW901" i="8" s="1"/>
  <c r="AW902" i="8" s="1"/>
  <c r="AW903" i="8" s="1"/>
  <c r="AW904" i="8" s="1"/>
  <c r="AW905" i="8" s="1"/>
  <c r="AW906" i="8" s="1"/>
  <c r="AW907" i="8" s="1"/>
  <c r="AW908" i="8" s="1"/>
  <c r="AW909" i="8" s="1"/>
  <c r="AW910" i="8" s="1"/>
  <c r="AW911" i="8" s="1"/>
  <c r="AW912" i="8" s="1"/>
  <c r="AW913" i="8" s="1"/>
  <c r="AW914" i="8" s="1"/>
  <c r="AW915" i="8" s="1"/>
  <c r="AW916" i="8" s="1"/>
  <c r="AW917" i="8" s="1"/>
  <c r="AW918" i="8" s="1"/>
  <c r="AW919" i="8" s="1"/>
  <c r="AW920" i="8" s="1"/>
  <c r="AW921" i="8" s="1"/>
  <c r="AW922" i="8" s="1"/>
  <c r="AW923" i="8" s="1"/>
  <c r="AW924" i="8" s="1"/>
  <c r="AW925" i="8" s="1"/>
  <c r="AW926" i="8" s="1"/>
  <c r="AW927" i="8" s="1"/>
  <c r="AW928" i="8" s="1"/>
  <c r="AW929" i="8" s="1"/>
  <c r="AW930" i="8" s="1"/>
  <c r="AW931" i="8" s="1"/>
  <c r="AW932" i="8" s="1"/>
  <c r="AW933" i="8" s="1"/>
  <c r="AW934" i="8" s="1"/>
  <c r="AW935" i="8" s="1"/>
  <c r="AW936" i="8" s="1"/>
  <c r="AW937" i="8" s="1"/>
  <c r="AW938" i="8" s="1"/>
  <c r="AW939" i="8" s="1"/>
  <c r="AW940" i="8" s="1"/>
  <c r="AW941" i="8" s="1"/>
  <c r="AW942" i="8" s="1"/>
  <c r="AW943" i="8" s="1"/>
  <c r="AW944" i="8" s="1"/>
  <c r="AW945" i="8" s="1"/>
  <c r="AW946" i="8" s="1"/>
  <c r="AW947" i="8" s="1"/>
  <c r="AW948" i="8" s="1"/>
  <c r="AW949" i="8" s="1"/>
  <c r="AW950" i="8" s="1"/>
  <c r="AW951" i="8" s="1"/>
  <c r="AW952" i="8" s="1"/>
  <c r="AW953" i="8" s="1"/>
  <c r="AW954" i="8" s="1"/>
  <c r="AW955" i="8" s="1"/>
  <c r="AW956" i="8" s="1"/>
  <c r="AW957" i="8" s="1"/>
  <c r="AW958" i="8" s="1"/>
  <c r="AW959" i="8" s="1"/>
  <c r="AW960" i="8" s="1"/>
  <c r="AW961" i="8" s="1"/>
  <c r="AW962" i="8" s="1"/>
  <c r="AW963" i="8" s="1"/>
  <c r="AW964" i="8" s="1"/>
  <c r="AW965" i="8" s="1"/>
  <c r="AW966" i="8" s="1"/>
  <c r="AW967" i="8" s="1"/>
  <c r="AW968" i="8" s="1"/>
  <c r="AW969" i="8" s="1"/>
  <c r="AW970" i="8" s="1"/>
  <c r="AW971" i="8" s="1"/>
  <c r="AW972" i="8" s="1"/>
  <c r="AW973" i="8" s="1"/>
  <c r="AW974" i="8" s="1"/>
  <c r="AW975" i="8" s="1"/>
  <c r="AW976" i="8" s="1"/>
  <c r="AW977" i="8" s="1"/>
  <c r="AW978" i="8" s="1"/>
  <c r="AW979" i="8" s="1"/>
  <c r="AW980" i="8" s="1"/>
  <c r="AW981" i="8" s="1"/>
  <c r="AW982" i="8" s="1"/>
  <c r="AW983" i="8" s="1"/>
  <c r="AW984" i="8" s="1"/>
  <c r="AW985" i="8" s="1"/>
  <c r="AW986" i="8" s="1"/>
  <c r="AW987" i="8" s="1"/>
  <c r="AW988" i="8" s="1"/>
  <c r="AW989" i="8" s="1"/>
  <c r="AW990" i="8" s="1"/>
  <c r="AW991" i="8" s="1"/>
  <c r="AW992" i="8" s="1"/>
  <c r="AW993" i="8" s="1"/>
  <c r="AW994" i="8" s="1"/>
  <c r="AW995" i="8" s="1"/>
  <c r="AW996" i="8" s="1"/>
  <c r="AW997" i="8" s="1"/>
  <c r="AW998" i="8" s="1"/>
  <c r="AW999" i="8" s="1"/>
  <c r="AW1000" i="8" s="1"/>
  <c r="AW1001" i="8" s="1"/>
  <c r="AW1002" i="8" s="1"/>
  <c r="AW1003" i="8" s="1"/>
  <c r="AW1004" i="8" s="1"/>
  <c r="AW1005" i="8" s="1"/>
  <c r="AW1006" i="8" s="1"/>
  <c r="AW1007" i="8" s="1"/>
  <c r="AW1008" i="8" s="1"/>
  <c r="AW1009" i="8" s="1"/>
  <c r="AW1010" i="8" s="1"/>
  <c r="AW1011" i="8" s="1"/>
  <c r="AW1012" i="8" s="1"/>
  <c r="AW1013" i="8" s="1"/>
  <c r="AW1014" i="8" s="1"/>
  <c r="AW1015" i="8" s="1"/>
  <c r="AW1016" i="8" s="1"/>
  <c r="AW1017" i="8" s="1"/>
  <c r="AW1018" i="8" s="1"/>
  <c r="AW1019" i="8" s="1"/>
  <c r="AW1020" i="8" s="1"/>
  <c r="AW1021" i="8" s="1"/>
  <c r="AW1022" i="8" s="1"/>
  <c r="AW1023" i="8" s="1"/>
  <c r="AW1024" i="8" s="1"/>
  <c r="AW1025" i="8" s="1"/>
  <c r="AW1026" i="8" s="1"/>
  <c r="AW1027" i="8" s="1"/>
  <c r="AW1028" i="8" s="1"/>
  <c r="AW1029" i="8" s="1"/>
  <c r="AW1030" i="8" s="1"/>
  <c r="AW1031" i="8" s="1"/>
  <c r="AW1032" i="8" s="1"/>
  <c r="AW1033" i="8" s="1"/>
  <c r="AW1034" i="8" s="1"/>
  <c r="AW1035" i="8" s="1"/>
  <c r="AW1036" i="8" s="1"/>
  <c r="AW1037" i="8" s="1"/>
  <c r="AW1038" i="8" s="1"/>
  <c r="AW1039" i="8" s="1"/>
  <c r="AW1040" i="8" s="1"/>
  <c r="AW1041" i="8" s="1"/>
  <c r="AW1042" i="8" s="1"/>
  <c r="AW1043" i="8" s="1"/>
  <c r="AW1044" i="8" s="1"/>
  <c r="AW1045" i="8" s="1"/>
  <c r="AW1046" i="8" s="1"/>
  <c r="AW1047" i="8" s="1"/>
  <c r="AW1048" i="8" s="1"/>
  <c r="AW1049" i="8" s="1"/>
  <c r="AW1050" i="8" s="1"/>
  <c r="AW1051" i="8" s="1"/>
  <c r="AW1052" i="8" s="1"/>
  <c r="AW1053" i="8" s="1"/>
  <c r="AW1054" i="8" s="1"/>
  <c r="AW1055" i="8" s="1"/>
  <c r="AW1056" i="8" s="1"/>
  <c r="AW1057" i="8" s="1"/>
  <c r="AW1058" i="8" s="1"/>
  <c r="AW1059" i="8" s="1"/>
  <c r="AW1060" i="8" s="1"/>
  <c r="AW1061" i="8" s="1"/>
  <c r="AW1062" i="8" s="1"/>
  <c r="AW1063" i="8" s="1"/>
  <c r="AW1064" i="8" s="1"/>
  <c r="AW1065" i="8" s="1"/>
  <c r="AW1066" i="8" s="1"/>
  <c r="AW1067" i="8" s="1"/>
  <c r="AW1068" i="8" s="1"/>
  <c r="AW1069" i="8" s="1"/>
  <c r="AW1070" i="8" s="1"/>
  <c r="AW1071" i="8" s="1"/>
  <c r="AW1072" i="8" s="1"/>
  <c r="AW1073" i="8" s="1"/>
  <c r="AW1074" i="8" s="1"/>
  <c r="AW1075" i="8" s="1"/>
  <c r="AW1076" i="8" s="1"/>
  <c r="AW1077" i="8" s="1"/>
  <c r="AW1078" i="8" s="1"/>
  <c r="AW1079" i="8" s="1"/>
  <c r="AW1080" i="8" s="1"/>
  <c r="AW1081" i="8" s="1"/>
  <c r="AW1082" i="8" s="1"/>
  <c r="AW1083" i="8" s="1"/>
  <c r="AW1084" i="8" s="1"/>
  <c r="AW1085" i="8" s="1"/>
  <c r="AW1086" i="8" s="1"/>
  <c r="AW1087" i="8" s="1"/>
  <c r="AW1088" i="8" s="1"/>
  <c r="AW1089" i="8" s="1"/>
  <c r="AW1090" i="8" s="1"/>
  <c r="AW1091" i="8" s="1"/>
  <c r="AW1092" i="8" s="1"/>
  <c r="AW1093" i="8" s="1"/>
  <c r="AW1094" i="8" s="1"/>
  <c r="AW1095" i="8" s="1"/>
  <c r="AW1096" i="8" s="1"/>
  <c r="AW1097" i="8" s="1"/>
  <c r="AW1098" i="8" s="1"/>
  <c r="AW1099" i="8" s="1"/>
  <c r="AW1100" i="8" s="1"/>
  <c r="AW1101" i="8" s="1"/>
  <c r="AW1102" i="8" s="1"/>
  <c r="AW1103" i="8" s="1"/>
  <c r="AW1104" i="8" s="1"/>
  <c r="AW1105" i="8" s="1"/>
  <c r="AW1106" i="8" s="1"/>
  <c r="AW1107" i="8" s="1"/>
  <c r="AW1108" i="8" s="1"/>
  <c r="AW1109" i="8" s="1"/>
  <c r="AW1110" i="8" s="1"/>
  <c r="AW1111" i="8" s="1"/>
  <c r="AW1112" i="8" s="1"/>
  <c r="AW1113" i="8" s="1"/>
  <c r="AW1114" i="8" s="1"/>
  <c r="AW1115" i="8" s="1"/>
  <c r="AW1116" i="8" s="1"/>
  <c r="AW1117" i="8" s="1"/>
  <c r="AW1118" i="8" s="1"/>
  <c r="AW1119" i="8" s="1"/>
  <c r="AW1120" i="8" s="1"/>
  <c r="AW1121" i="8" s="1"/>
  <c r="AW1122" i="8" s="1"/>
  <c r="AW1123" i="8" s="1"/>
  <c r="AW1124" i="8" s="1"/>
  <c r="AW1125" i="8" s="1"/>
  <c r="AW1126" i="8" s="1"/>
  <c r="AW1127" i="8" s="1"/>
  <c r="AW1128" i="8" s="1"/>
  <c r="AW1129" i="8" s="1"/>
  <c r="AW1130" i="8" s="1"/>
  <c r="AW1131" i="8" s="1"/>
  <c r="AW1132" i="8" s="1"/>
  <c r="AW1133" i="8" s="1"/>
  <c r="AW1134" i="8" s="1"/>
  <c r="AW1135" i="8" s="1"/>
  <c r="AW1136" i="8" s="1"/>
  <c r="AW1137" i="8" s="1"/>
  <c r="AW1138" i="8" s="1"/>
  <c r="AW1139" i="8" s="1"/>
  <c r="AW1140" i="8" s="1"/>
  <c r="AW1141" i="8" s="1"/>
  <c r="AW1142" i="8" s="1"/>
  <c r="AW1143" i="8" s="1"/>
  <c r="AW1144" i="8" s="1"/>
  <c r="AW1145" i="8" s="1"/>
  <c r="AW1146" i="8" s="1"/>
  <c r="AW1147" i="8" s="1"/>
  <c r="AW1148" i="8" s="1"/>
  <c r="AW1149" i="8" s="1"/>
  <c r="AW1150" i="8" s="1"/>
  <c r="AW1151" i="8" s="1"/>
  <c r="AW1152" i="8" s="1"/>
  <c r="AW1153" i="8" s="1"/>
  <c r="AW1154" i="8" s="1"/>
  <c r="AW1155" i="8" s="1"/>
  <c r="AW1156" i="8" s="1"/>
  <c r="AW1157" i="8" s="1"/>
  <c r="AW1158" i="8" s="1"/>
  <c r="AW1159" i="8" s="1"/>
  <c r="AW1160" i="8" s="1"/>
  <c r="AW1161" i="8" s="1"/>
  <c r="AW1162" i="8" s="1"/>
  <c r="AW1163" i="8" s="1"/>
  <c r="AW1164" i="8" s="1"/>
  <c r="AW1165" i="8" s="1"/>
  <c r="AW1166" i="8" s="1"/>
  <c r="AW1167" i="8" s="1"/>
  <c r="AW1168" i="8" s="1"/>
  <c r="AW1169" i="8" s="1"/>
  <c r="AW1170" i="8" s="1"/>
  <c r="AW1171" i="8" s="1"/>
  <c r="AW1172" i="8" s="1"/>
  <c r="AW1173" i="8" s="1"/>
  <c r="AW1174" i="8" s="1"/>
  <c r="AW1175" i="8" s="1"/>
  <c r="AW1176" i="8" s="1"/>
  <c r="AW1177" i="8" s="1"/>
  <c r="AW1178" i="8" s="1"/>
  <c r="AW1179" i="8" s="1"/>
  <c r="AW1180" i="8" s="1"/>
  <c r="AW1181" i="8" s="1"/>
  <c r="AW1182" i="8" s="1"/>
  <c r="AW1183" i="8" s="1"/>
  <c r="AW1184" i="8" s="1"/>
  <c r="AW1185" i="8" s="1"/>
  <c r="AW1186" i="8" s="1"/>
  <c r="AW1187" i="8" s="1"/>
  <c r="AW1188" i="8" s="1"/>
  <c r="AW1189" i="8" s="1"/>
  <c r="AW1190" i="8" s="1"/>
  <c r="AW1191" i="8" s="1"/>
  <c r="AW1192" i="8" s="1"/>
  <c r="AW1193" i="8" s="1"/>
  <c r="AW1194" i="8" s="1"/>
  <c r="AW1195" i="8" s="1"/>
  <c r="AW1196" i="8" s="1"/>
  <c r="AW1197" i="8" s="1"/>
  <c r="AW1198" i="8" s="1"/>
  <c r="AW1199" i="8" s="1"/>
  <c r="AW1200" i="8" s="1"/>
  <c r="AW1201" i="8" s="1"/>
  <c r="AW1202" i="8" s="1"/>
  <c r="AW1203" i="8" s="1"/>
  <c r="AW1204" i="8" s="1"/>
  <c r="AW1205" i="8" s="1"/>
  <c r="AW1206" i="8" s="1"/>
  <c r="AW1207" i="8" s="1"/>
  <c r="AW1208" i="8" s="1"/>
  <c r="AW1209" i="8" s="1"/>
  <c r="AW1210" i="8" s="1"/>
  <c r="AW1211" i="8" s="1"/>
  <c r="AW1212" i="8" s="1"/>
  <c r="AW1213" i="8" s="1"/>
  <c r="AW1214" i="8" s="1"/>
  <c r="AW1215" i="8" s="1"/>
  <c r="AW1216" i="8" s="1"/>
  <c r="AW1217" i="8" s="1"/>
  <c r="AW1218" i="8" s="1"/>
  <c r="AW1219" i="8" s="1"/>
  <c r="AW1220" i="8" s="1"/>
  <c r="AW1221" i="8" s="1"/>
  <c r="AW1222" i="8" s="1"/>
  <c r="AW1223" i="8" s="1"/>
  <c r="AW1224" i="8" s="1"/>
  <c r="AW1225" i="8" s="1"/>
  <c r="AW1226" i="8" s="1"/>
  <c r="AW1227" i="8" s="1"/>
  <c r="AW1228" i="8" s="1"/>
  <c r="AW1229" i="8" s="1"/>
  <c r="AW1230" i="8" s="1"/>
  <c r="AW1231" i="8" s="1"/>
  <c r="AW1232" i="8" s="1"/>
  <c r="AW1233" i="8" s="1"/>
  <c r="AW1234" i="8" s="1"/>
  <c r="AW1235" i="8" s="1"/>
  <c r="AW1236" i="8" s="1"/>
  <c r="AW1237" i="8" s="1"/>
  <c r="AW1238" i="8" s="1"/>
  <c r="AW1239" i="8" s="1"/>
  <c r="AW1240" i="8" s="1"/>
  <c r="AW1241" i="8" s="1"/>
  <c r="AW1242" i="8" s="1"/>
  <c r="AW1243" i="8" s="1"/>
  <c r="AW1244" i="8" s="1"/>
  <c r="AW1245" i="8" s="1"/>
  <c r="AW1246" i="8" s="1"/>
  <c r="AW1247" i="8" s="1"/>
  <c r="AW1248" i="8" s="1"/>
  <c r="AW1249" i="8" s="1"/>
  <c r="AW1250" i="8" s="1"/>
  <c r="AW1251" i="8" s="1"/>
  <c r="AW1252" i="8" s="1"/>
  <c r="AW1253" i="8" s="1"/>
  <c r="AW1254" i="8" s="1"/>
  <c r="AW1255" i="8" s="1"/>
  <c r="AW1256" i="8" s="1"/>
  <c r="AW1257" i="8" s="1"/>
  <c r="AW1258" i="8" s="1"/>
  <c r="AW1259" i="8" s="1"/>
  <c r="AW1260" i="8" s="1"/>
  <c r="AW1261" i="8" s="1"/>
  <c r="AW1262" i="8" s="1"/>
  <c r="AW1263" i="8" s="1"/>
  <c r="AW1264" i="8" s="1"/>
  <c r="AW1265" i="8" s="1"/>
  <c r="AW1266" i="8" s="1"/>
  <c r="AW1267" i="8" s="1"/>
  <c r="AW1268" i="8" s="1"/>
  <c r="AW1269" i="8" s="1"/>
  <c r="AW1270" i="8" s="1"/>
  <c r="AW1271" i="8" s="1"/>
  <c r="AW1272" i="8" s="1"/>
  <c r="AW1273" i="8" s="1"/>
  <c r="AW1274" i="8" s="1"/>
  <c r="AW1275" i="8" s="1"/>
  <c r="AW1276" i="8" s="1"/>
  <c r="AW1277" i="8" s="1"/>
  <c r="AW1278" i="8" s="1"/>
  <c r="AW1279" i="8" s="1"/>
  <c r="AW1280" i="8" s="1"/>
  <c r="AW1281" i="8" s="1"/>
  <c r="AW1282" i="8" s="1"/>
  <c r="AW1283" i="8" s="1"/>
  <c r="AW1284" i="8" s="1"/>
  <c r="AW1285" i="8" s="1"/>
  <c r="AW1286" i="8" s="1"/>
  <c r="AW1287" i="8" s="1"/>
  <c r="AW1288" i="8" s="1"/>
  <c r="AW1289" i="8" s="1"/>
  <c r="AW1290" i="8" s="1"/>
  <c r="AW1291" i="8" s="1"/>
  <c r="AW1292" i="8" s="1"/>
  <c r="AW1293" i="8" s="1"/>
  <c r="AW1294" i="8" s="1"/>
  <c r="AW1295" i="8" s="1"/>
  <c r="AW1296" i="8" s="1"/>
  <c r="AW1297" i="8" s="1"/>
  <c r="AW1298" i="8" s="1"/>
  <c r="AW1299" i="8" s="1"/>
  <c r="AW1300" i="8" s="1"/>
  <c r="AW1301" i="8" s="1"/>
  <c r="AW1302" i="8" s="1"/>
  <c r="AW1303" i="8" s="1"/>
  <c r="AW1304" i="8" s="1"/>
  <c r="AW1305" i="8" s="1"/>
  <c r="AW1306" i="8" s="1"/>
  <c r="AW1307" i="8" s="1"/>
  <c r="AW1308" i="8" s="1"/>
  <c r="AW1309" i="8" s="1"/>
  <c r="AW1310" i="8" s="1"/>
  <c r="AW1311" i="8" s="1"/>
  <c r="AW1312" i="8" s="1"/>
  <c r="AW1313" i="8" s="1"/>
  <c r="AW1314" i="8" s="1"/>
  <c r="AW1315" i="8" s="1"/>
  <c r="AW1316" i="8" s="1"/>
  <c r="AW1317" i="8" s="1"/>
  <c r="AW1318" i="8" s="1"/>
  <c r="AW1319" i="8" s="1"/>
  <c r="AW1320" i="8" s="1"/>
  <c r="AW1321" i="8" s="1"/>
  <c r="AW1322" i="8" s="1"/>
  <c r="AW1323" i="8" s="1"/>
  <c r="AW1324" i="8" s="1"/>
  <c r="AW1325" i="8" s="1"/>
  <c r="AW1326" i="8" s="1"/>
  <c r="AW1327" i="8" s="1"/>
  <c r="AW1328" i="8" s="1"/>
  <c r="AW1329" i="8" s="1"/>
  <c r="AW1330" i="8" s="1"/>
  <c r="AW1331" i="8" s="1"/>
  <c r="AW1332" i="8" s="1"/>
  <c r="AW1333" i="8" s="1"/>
  <c r="AW1334" i="8" s="1"/>
  <c r="AW1335" i="8" s="1"/>
  <c r="AW1336" i="8" s="1"/>
  <c r="AW1337" i="8" s="1"/>
  <c r="AW1338" i="8" s="1"/>
  <c r="AW1339" i="8" s="1"/>
  <c r="AW1340" i="8" s="1"/>
  <c r="AW1341" i="8" s="1"/>
  <c r="AW1342" i="8" s="1"/>
  <c r="AW1343" i="8" s="1"/>
  <c r="AW1344" i="8" s="1"/>
  <c r="AW1345" i="8" s="1"/>
  <c r="AW1346" i="8" s="1"/>
  <c r="AW1347" i="8" s="1"/>
  <c r="AW1348" i="8" s="1"/>
  <c r="AW1349" i="8" s="1"/>
  <c r="AW1350" i="8" s="1"/>
  <c r="AW1351" i="8" s="1"/>
  <c r="AW1352" i="8" s="1"/>
  <c r="AW1353" i="8" s="1"/>
  <c r="AW1354" i="8" s="1"/>
  <c r="AW1355" i="8" s="1"/>
  <c r="AW1356" i="8" s="1"/>
  <c r="AW1357" i="8" s="1"/>
  <c r="AW1358" i="8" s="1"/>
  <c r="AW1359" i="8" s="1"/>
  <c r="AW1360" i="8" s="1"/>
  <c r="AW1361" i="8" s="1"/>
  <c r="AW1362" i="8" s="1"/>
  <c r="AW1363" i="8" s="1"/>
  <c r="AW1364" i="8" s="1"/>
  <c r="AW1365" i="8" s="1"/>
  <c r="AW1366" i="8" s="1"/>
  <c r="AW1367" i="8" s="1"/>
  <c r="AW1368" i="8" s="1"/>
  <c r="AW1369" i="8" s="1"/>
  <c r="AW1370" i="8" s="1"/>
  <c r="AW1371" i="8" s="1"/>
  <c r="AW1372" i="8" s="1"/>
  <c r="AW1373" i="8" s="1"/>
  <c r="AW1374" i="8" s="1"/>
  <c r="AW1375" i="8" s="1"/>
  <c r="AW1376" i="8" s="1"/>
  <c r="AW1377" i="8" s="1"/>
  <c r="AW1378" i="8" s="1"/>
  <c r="AW1379" i="8" s="1"/>
  <c r="AW1380" i="8" s="1"/>
  <c r="AW1381" i="8" s="1"/>
  <c r="AW1382" i="8" s="1"/>
  <c r="AW1383" i="8" s="1"/>
  <c r="AW1384" i="8" s="1"/>
  <c r="AW1385" i="8" s="1"/>
  <c r="AW1386" i="8" s="1"/>
  <c r="AW1387" i="8" s="1"/>
  <c r="AW1388" i="8" s="1"/>
  <c r="AW1389" i="8" s="1"/>
  <c r="AW1390" i="8" s="1"/>
  <c r="AW1391" i="8" s="1"/>
  <c r="AW1392" i="8" s="1"/>
  <c r="AW1393" i="8" s="1"/>
  <c r="AW1394" i="8" s="1"/>
  <c r="AW1395" i="8" s="1"/>
  <c r="AW1396" i="8" s="1"/>
  <c r="AW1397" i="8" s="1"/>
  <c r="AW1398" i="8" s="1"/>
  <c r="AW1399" i="8" s="1"/>
  <c r="AW1400" i="8" s="1"/>
  <c r="AW1401" i="8" s="1"/>
  <c r="AW1402" i="8" s="1"/>
  <c r="AW1403" i="8" s="1"/>
  <c r="AW1404" i="8" s="1"/>
  <c r="AW1405" i="8" s="1"/>
  <c r="AW1406" i="8" s="1"/>
  <c r="AW1407" i="8" s="1"/>
  <c r="AW1408" i="8" s="1"/>
  <c r="AW1409" i="8" s="1"/>
  <c r="AW1410" i="8" s="1"/>
  <c r="AW1411" i="8" s="1"/>
  <c r="AW1412" i="8" s="1"/>
  <c r="AW1413" i="8" s="1"/>
  <c r="AW1414" i="8" s="1"/>
  <c r="AW1415" i="8" s="1"/>
  <c r="AW1416" i="8" s="1"/>
  <c r="AW1417" i="8" s="1"/>
  <c r="AW1418" i="8" s="1"/>
  <c r="AW1419" i="8" s="1"/>
  <c r="AW1420" i="8" s="1"/>
  <c r="AW1421" i="8" s="1"/>
  <c r="AW1422" i="8" s="1"/>
  <c r="AW1423" i="8" s="1"/>
  <c r="AW1424" i="8" s="1"/>
  <c r="AW1425" i="8" s="1"/>
  <c r="AW1426" i="8" s="1"/>
  <c r="AW1427" i="8" s="1"/>
  <c r="AW1428" i="8" s="1"/>
  <c r="AW1429" i="8" s="1"/>
  <c r="AW1430" i="8" s="1"/>
  <c r="AW1431" i="8" s="1"/>
  <c r="AW1432" i="8" s="1"/>
  <c r="AW1433" i="8" s="1"/>
  <c r="AW1434" i="8" s="1"/>
  <c r="AW1435" i="8" s="1"/>
  <c r="AW1436" i="8" s="1"/>
  <c r="AW1437" i="8" s="1"/>
  <c r="AW1438" i="8" s="1"/>
  <c r="AW1439" i="8" s="1"/>
  <c r="AW1440" i="8" s="1"/>
  <c r="AW1441" i="8" s="1"/>
  <c r="AW1442" i="8" s="1"/>
  <c r="AW1443" i="8" s="1"/>
  <c r="AW1444" i="8" s="1"/>
  <c r="AW1445" i="8" s="1"/>
  <c r="AW1446" i="8" s="1"/>
  <c r="AW1447" i="8" s="1"/>
  <c r="AW1448" i="8" s="1"/>
  <c r="AW1449" i="8" s="1"/>
  <c r="AW1450" i="8" s="1"/>
  <c r="AW1451" i="8" s="1"/>
  <c r="AW1452" i="8" s="1"/>
  <c r="AW1453" i="8" s="1"/>
  <c r="AW1454" i="8" s="1"/>
  <c r="AW1455" i="8" s="1"/>
  <c r="AW1456" i="8" s="1"/>
  <c r="AW1457" i="8" s="1"/>
  <c r="AW1458" i="8" s="1"/>
  <c r="AW1459" i="8" s="1"/>
  <c r="AW1460" i="8" s="1"/>
  <c r="AW1461" i="8" s="1"/>
  <c r="AW1462" i="8" s="1"/>
  <c r="AW1463" i="8" s="1"/>
  <c r="AW1464" i="8" s="1"/>
  <c r="AW1465" i="8" s="1"/>
  <c r="AW1466" i="8" s="1"/>
  <c r="AW1467" i="8" s="1"/>
  <c r="AW1468" i="8" s="1"/>
  <c r="AW1469" i="8" s="1"/>
  <c r="AW1470" i="8" s="1"/>
  <c r="AW1471" i="8" s="1"/>
  <c r="AW1472" i="8" s="1"/>
  <c r="AW1473" i="8" s="1"/>
  <c r="AW1474" i="8" s="1"/>
  <c r="AW1475" i="8" s="1"/>
  <c r="AW1476" i="8" s="1"/>
  <c r="AW1477" i="8" s="1"/>
  <c r="AW1478" i="8" s="1"/>
  <c r="AW1479" i="8" s="1"/>
  <c r="AW1480" i="8" s="1"/>
  <c r="AW1481" i="8" s="1"/>
  <c r="AW1482" i="8" s="1"/>
  <c r="AW1483" i="8" s="1"/>
  <c r="AW1484" i="8" s="1"/>
  <c r="AW1485" i="8" s="1"/>
  <c r="AW1486" i="8" s="1"/>
  <c r="AW1487" i="8" s="1"/>
  <c r="AW1488" i="8" s="1"/>
  <c r="AW1489" i="8" s="1"/>
  <c r="AW1490" i="8" s="1"/>
  <c r="AW1491" i="8" s="1"/>
  <c r="AW1492" i="8" s="1"/>
  <c r="AW1493" i="8" s="1"/>
  <c r="AW1494" i="8" s="1"/>
  <c r="AW1495" i="8" s="1"/>
  <c r="AW1496" i="8" s="1"/>
  <c r="AW1497" i="8" s="1"/>
  <c r="AW1498" i="8" s="1"/>
  <c r="AW1499" i="8" s="1"/>
  <c r="AW1500" i="8" s="1"/>
  <c r="AW1501" i="8" s="1"/>
  <c r="AW1502" i="8" s="1"/>
  <c r="AW1503" i="8" s="1"/>
  <c r="AW1504" i="8" s="1"/>
  <c r="AW1505" i="8" s="1"/>
  <c r="AW1506" i="8" s="1"/>
  <c r="AW1507" i="8" s="1"/>
  <c r="AW1508" i="8" s="1"/>
  <c r="AW1509" i="8" s="1"/>
  <c r="AW1510" i="8" s="1"/>
  <c r="AW1511" i="8" s="1"/>
  <c r="AW1512" i="8" s="1"/>
  <c r="AW1513" i="8" s="1"/>
  <c r="AW1514" i="8" s="1"/>
  <c r="AW1515" i="8" s="1"/>
  <c r="AW1516" i="8" s="1"/>
  <c r="AW1517" i="8" s="1"/>
  <c r="AW1518" i="8" s="1"/>
  <c r="AW1519" i="8" s="1"/>
  <c r="AW1520" i="8" s="1"/>
  <c r="AW1521" i="8" s="1"/>
  <c r="AW1522" i="8" s="1"/>
  <c r="AW1523" i="8" s="1"/>
  <c r="AW1524" i="8" s="1"/>
  <c r="AW1525" i="8" s="1"/>
  <c r="AW1526" i="8" s="1"/>
  <c r="AW1527" i="8" s="1"/>
  <c r="AW1528" i="8" s="1"/>
  <c r="AW1529" i="8" s="1"/>
  <c r="AW1530" i="8" s="1"/>
  <c r="AW1531" i="8" s="1"/>
  <c r="AW1532" i="8" s="1"/>
  <c r="AW1533" i="8" s="1"/>
  <c r="AW1534" i="8" s="1"/>
  <c r="AW1535" i="8" s="1"/>
  <c r="AW1536" i="8" s="1"/>
  <c r="AW1537" i="8" s="1"/>
  <c r="AW1538" i="8" s="1"/>
  <c r="AW1539" i="8" s="1"/>
  <c r="AW1540" i="8" s="1"/>
  <c r="AW1541" i="8" s="1"/>
  <c r="AW1542" i="8" s="1"/>
  <c r="AW1543" i="8" s="1"/>
  <c r="AW1544" i="8" s="1"/>
  <c r="AW1545" i="8" s="1"/>
  <c r="AW1546" i="8" s="1"/>
  <c r="AW1547" i="8" s="1"/>
  <c r="AW1548" i="8" s="1"/>
  <c r="AW1549" i="8" s="1"/>
  <c r="AW1550" i="8" s="1"/>
  <c r="AW1551" i="8" s="1"/>
  <c r="AW1552" i="8" s="1"/>
  <c r="AW1553" i="8" s="1"/>
  <c r="AW1554" i="8" s="1"/>
  <c r="AW1555" i="8" s="1"/>
  <c r="AW1556" i="8" s="1"/>
  <c r="AW1557" i="8" s="1"/>
  <c r="AW1558" i="8" s="1"/>
  <c r="AW1559" i="8" s="1"/>
  <c r="AW1560" i="8" s="1"/>
  <c r="AW1561" i="8" s="1"/>
  <c r="AW1562" i="8" s="1"/>
  <c r="AW1563" i="8" s="1"/>
  <c r="AW1564" i="8" s="1"/>
  <c r="AW1565" i="8" s="1"/>
  <c r="AW1566" i="8" s="1"/>
  <c r="AW1567" i="8" s="1"/>
  <c r="AW1568" i="8" s="1"/>
  <c r="AW1569" i="8" s="1"/>
  <c r="AW1570" i="8" s="1"/>
  <c r="AW1571" i="8" s="1"/>
  <c r="AW1572" i="8" s="1"/>
  <c r="AW1573" i="8" s="1"/>
  <c r="AW1574" i="8" s="1"/>
  <c r="AW1575" i="8" s="1"/>
  <c r="AW1576" i="8" s="1"/>
  <c r="AW1577" i="8" s="1"/>
  <c r="AW1578" i="8" s="1"/>
  <c r="AW1579" i="8" s="1"/>
  <c r="AW1580" i="8" s="1"/>
  <c r="AW1581" i="8" s="1"/>
  <c r="AW1582" i="8" s="1"/>
  <c r="AW1583" i="8" s="1"/>
  <c r="AW1584" i="8" s="1"/>
  <c r="AW1585" i="8" s="1"/>
  <c r="AW1586" i="8" s="1"/>
  <c r="AW1587" i="8" s="1"/>
  <c r="AW1588" i="8" s="1"/>
  <c r="AW1589" i="8" s="1"/>
  <c r="AW1590" i="8" s="1"/>
  <c r="AW1591" i="8" s="1"/>
  <c r="AW1592" i="8" s="1"/>
  <c r="AW1593" i="8" s="1"/>
  <c r="AW1594" i="8" s="1"/>
  <c r="AW1595" i="8" s="1"/>
  <c r="AW1596" i="8" s="1"/>
  <c r="AW1597" i="8" s="1"/>
  <c r="AW1598" i="8" s="1"/>
  <c r="AW1599" i="8" s="1"/>
  <c r="AW1600" i="8" s="1"/>
  <c r="AW1601" i="8" s="1"/>
  <c r="AW1602" i="8" s="1"/>
  <c r="AW1603" i="8" s="1"/>
  <c r="AW1604" i="8" s="1"/>
  <c r="AW1605" i="8" s="1"/>
  <c r="AW1606" i="8" s="1"/>
  <c r="AW1607" i="8" s="1"/>
  <c r="AW1608" i="8" s="1"/>
  <c r="AW1609" i="8" s="1"/>
  <c r="AW1610" i="8" s="1"/>
  <c r="AW1611" i="8" s="1"/>
  <c r="AW1612" i="8" s="1"/>
  <c r="AW1613" i="8" s="1"/>
  <c r="AW1614" i="8" s="1"/>
  <c r="AW1615" i="8" s="1"/>
  <c r="AW1616" i="8" s="1"/>
  <c r="AW1617" i="8" s="1"/>
  <c r="AW1618" i="8" s="1"/>
  <c r="AW1619" i="8" s="1"/>
  <c r="AW1620" i="8" s="1"/>
  <c r="AW1621" i="8" s="1"/>
  <c r="AW1622" i="8" s="1"/>
  <c r="AW1623" i="8" s="1"/>
  <c r="AW1624" i="8" s="1"/>
  <c r="AW1625" i="8" s="1"/>
  <c r="AW1626" i="8" s="1"/>
  <c r="AW1627" i="8" s="1"/>
  <c r="AW1628" i="8" s="1"/>
  <c r="AW1629" i="8" s="1"/>
  <c r="AW1630" i="8" s="1"/>
  <c r="AW1631" i="8" s="1"/>
  <c r="AW1632" i="8" s="1"/>
  <c r="AW1633" i="8" s="1"/>
  <c r="AW1634" i="8" s="1"/>
  <c r="AW1635" i="8" s="1"/>
  <c r="AW1636" i="8" s="1"/>
  <c r="AW1637" i="8" s="1"/>
  <c r="AW1638" i="8" s="1"/>
  <c r="AW1639" i="8" s="1"/>
  <c r="AW1640" i="8" s="1"/>
  <c r="AW1641" i="8" s="1"/>
  <c r="AW1642" i="8" s="1"/>
  <c r="AW1643" i="8" s="1"/>
  <c r="AW1644" i="8" s="1"/>
  <c r="AW1645" i="8" s="1"/>
  <c r="AW1646" i="8" s="1"/>
  <c r="AW1647" i="8" s="1"/>
  <c r="AW1648" i="8" s="1"/>
  <c r="AW1649" i="8" s="1"/>
  <c r="AW1650" i="8" s="1"/>
  <c r="AW1651" i="8" s="1"/>
  <c r="AW1652" i="8" s="1"/>
  <c r="AW1653" i="8" s="1"/>
  <c r="AW1654" i="8" s="1"/>
  <c r="AW1655" i="8" s="1"/>
  <c r="AW1656" i="8" s="1"/>
  <c r="AW1657" i="8" s="1"/>
  <c r="AW1658" i="8" s="1"/>
  <c r="AW1659" i="8" s="1"/>
  <c r="AW1660" i="8" s="1"/>
  <c r="AW1661" i="8" s="1"/>
  <c r="AW1662" i="8" s="1"/>
  <c r="AW1663" i="8" s="1"/>
  <c r="AW1664" i="8" s="1"/>
  <c r="AW1665" i="8" s="1"/>
  <c r="AW1666" i="8" s="1"/>
  <c r="AW1667" i="8" s="1"/>
  <c r="AW1668" i="8" s="1"/>
  <c r="AW1669" i="8" s="1"/>
  <c r="AW1670" i="8" s="1"/>
  <c r="AW1671" i="8" s="1"/>
  <c r="AW1672" i="8" s="1"/>
  <c r="AW1673" i="8" s="1"/>
  <c r="AW1674" i="8" s="1"/>
  <c r="AW1675" i="8" s="1"/>
  <c r="AW1676" i="8" s="1"/>
  <c r="AW1677" i="8" s="1"/>
  <c r="AW1678" i="8" s="1"/>
  <c r="AW1679" i="8" s="1"/>
  <c r="AW1680" i="8" s="1"/>
  <c r="AW1681" i="8" s="1"/>
  <c r="AW1682" i="8" s="1"/>
  <c r="AW1683" i="8" s="1"/>
  <c r="AW1684" i="8" s="1"/>
  <c r="AW1685" i="8" s="1"/>
  <c r="AW1686" i="8" s="1"/>
  <c r="AW1687" i="8" s="1"/>
  <c r="AW1688" i="8" s="1"/>
  <c r="AW1689" i="8" s="1"/>
  <c r="AW1690" i="8" s="1"/>
  <c r="AW1691" i="8" s="1"/>
  <c r="AW1692" i="8" s="1"/>
  <c r="AW1693" i="8" s="1"/>
  <c r="AW1694" i="8" s="1"/>
  <c r="AW1695" i="8" s="1"/>
  <c r="AW1696" i="8" s="1"/>
  <c r="AW1697" i="8" s="1"/>
  <c r="AW1698" i="8" s="1"/>
  <c r="AW1699" i="8" s="1"/>
  <c r="AW1700" i="8" s="1"/>
  <c r="AW1701" i="8" s="1"/>
  <c r="AW1702" i="8" s="1"/>
  <c r="AW1703" i="8" s="1"/>
  <c r="AW1704" i="8" s="1"/>
  <c r="AW1705" i="8" s="1"/>
  <c r="AW1706" i="8" s="1"/>
  <c r="AW1707" i="8" s="1"/>
  <c r="AW1708" i="8" s="1"/>
  <c r="AW1709" i="8" s="1"/>
  <c r="AW1710" i="8" s="1"/>
  <c r="AW1711" i="8" s="1"/>
  <c r="AW1712" i="8" s="1"/>
  <c r="AW1713" i="8" s="1"/>
  <c r="AW1714" i="8" s="1"/>
  <c r="AW1715" i="8" s="1"/>
  <c r="AW1716" i="8" s="1"/>
  <c r="AW1717" i="8" s="1"/>
  <c r="AW1718" i="8" s="1"/>
  <c r="AW1719" i="8" s="1"/>
  <c r="AW1720" i="8" s="1"/>
  <c r="AW1721" i="8" s="1"/>
  <c r="AW1722" i="8" s="1"/>
  <c r="AW1723" i="8" s="1"/>
  <c r="AW1724" i="8" s="1"/>
  <c r="AW1725" i="8" s="1"/>
  <c r="AW1726" i="8" s="1"/>
  <c r="AW1727" i="8" s="1"/>
  <c r="AW1728" i="8" s="1"/>
  <c r="AW1729" i="8" s="1"/>
  <c r="AW1730" i="8" s="1"/>
  <c r="AW1731" i="8" s="1"/>
  <c r="AW1732" i="8" s="1"/>
  <c r="AW1733" i="8" s="1"/>
  <c r="AW1734" i="8" s="1"/>
  <c r="AW1735" i="8" s="1"/>
  <c r="AW1736" i="8" s="1"/>
  <c r="AW1737" i="8" s="1"/>
  <c r="AW1738" i="8" s="1"/>
  <c r="AW1739" i="8" s="1"/>
  <c r="AW1740" i="8" s="1"/>
  <c r="AW1741" i="8" s="1"/>
  <c r="AW1742" i="8" s="1"/>
  <c r="AW1743" i="8" s="1"/>
  <c r="AW1744" i="8" s="1"/>
  <c r="AW1745" i="8" s="1"/>
  <c r="AW1746" i="8" s="1"/>
  <c r="AW1747" i="8" s="1"/>
  <c r="AW1748" i="8" s="1"/>
  <c r="AW1749" i="8" s="1"/>
  <c r="AW1750" i="8" s="1"/>
  <c r="AW1751" i="8" s="1"/>
  <c r="AW1752" i="8" s="1"/>
  <c r="AW1753" i="8" s="1"/>
  <c r="AW1754" i="8" s="1"/>
  <c r="AW1755" i="8" s="1"/>
  <c r="AW1756" i="8" s="1"/>
  <c r="AW1757" i="8" s="1"/>
  <c r="AW1758" i="8" s="1"/>
  <c r="AW1759" i="8" s="1"/>
  <c r="AW1760" i="8" s="1"/>
  <c r="AW1761" i="8" s="1"/>
  <c r="AW1762" i="8" s="1"/>
  <c r="AW1763" i="8" s="1"/>
  <c r="AW1764" i="8" s="1"/>
  <c r="AW1765" i="8" s="1"/>
  <c r="AW1766" i="8" s="1"/>
  <c r="AW1767" i="8" s="1"/>
  <c r="AW1768" i="8" s="1"/>
  <c r="AW1769" i="8" s="1"/>
  <c r="AW1770" i="8" s="1"/>
  <c r="AW1771" i="8" s="1"/>
  <c r="AW1772" i="8" s="1"/>
  <c r="AW1773" i="8" s="1"/>
  <c r="AW1774" i="8" s="1"/>
  <c r="AW1775" i="8" s="1"/>
  <c r="AW1776" i="8" s="1"/>
  <c r="AW1777" i="8" s="1"/>
  <c r="AW1778" i="8" s="1"/>
  <c r="AW1779" i="8" s="1"/>
  <c r="AW1780" i="8" s="1"/>
  <c r="AW1781" i="8" s="1"/>
  <c r="AW1782" i="8" s="1"/>
  <c r="AW1783" i="8" s="1"/>
  <c r="AW1784" i="8" s="1"/>
  <c r="AW1785" i="8" s="1"/>
  <c r="AW1786" i="8" s="1"/>
  <c r="AW1787" i="8" s="1"/>
  <c r="AW1788" i="8" s="1"/>
  <c r="AW1789" i="8" s="1"/>
  <c r="AW1790" i="8" s="1"/>
  <c r="AW1791" i="8" s="1"/>
  <c r="AW1792" i="8" s="1"/>
  <c r="AW1793" i="8" s="1"/>
  <c r="AW1794" i="8" s="1"/>
  <c r="AW1795" i="8" s="1"/>
  <c r="AW1796" i="8" s="1"/>
  <c r="AW1797" i="8" s="1"/>
  <c r="AW1798" i="8" s="1"/>
  <c r="AW1799" i="8" s="1"/>
  <c r="AW1800" i="8" s="1"/>
  <c r="AW1801" i="8" s="1"/>
  <c r="AW1802" i="8" s="1"/>
  <c r="AW1803" i="8" s="1"/>
  <c r="AW1804" i="8" s="1"/>
  <c r="AW1805" i="8" s="1"/>
  <c r="AW1806" i="8" s="1"/>
  <c r="AW1807" i="8" s="1"/>
  <c r="AW1808" i="8" s="1"/>
  <c r="AW1809" i="8" s="1"/>
  <c r="AW1810" i="8" s="1"/>
  <c r="AW1811" i="8" s="1"/>
  <c r="AW1812" i="8" s="1"/>
  <c r="AW1813" i="8" s="1"/>
  <c r="AW1814" i="8" s="1"/>
  <c r="AW1815" i="8" s="1"/>
  <c r="AW1816" i="8" s="1"/>
  <c r="AW1817" i="8" s="1"/>
  <c r="AW1818" i="8" s="1"/>
  <c r="AW1819" i="8" s="1"/>
  <c r="AW1820" i="8" s="1"/>
  <c r="AW1821" i="8" s="1"/>
  <c r="AW1822" i="8" s="1"/>
  <c r="AW1823" i="8" s="1"/>
  <c r="AW1824" i="8" s="1"/>
  <c r="AW1825" i="8" s="1"/>
  <c r="AW1826" i="8" s="1"/>
  <c r="AW1827" i="8" s="1"/>
  <c r="AW1828" i="8" s="1"/>
  <c r="AW1829" i="8" s="1"/>
  <c r="AW1830" i="8" s="1"/>
  <c r="AW1831" i="8" s="1"/>
  <c r="AW1832" i="8" s="1"/>
  <c r="AW1833" i="8" s="1"/>
  <c r="AW1834" i="8" s="1"/>
  <c r="AW1835" i="8" s="1"/>
  <c r="AW1836" i="8" s="1"/>
  <c r="AW1837" i="8" s="1"/>
  <c r="AW1838" i="8" s="1"/>
  <c r="AW1839" i="8" s="1"/>
  <c r="AW1840" i="8" s="1"/>
  <c r="AW1841" i="8" s="1"/>
  <c r="AW1842" i="8" s="1"/>
  <c r="AW1843" i="8" s="1"/>
  <c r="AW1844" i="8" s="1"/>
  <c r="AW1845" i="8" s="1"/>
  <c r="AW1846" i="8" s="1"/>
  <c r="AW1847" i="8" s="1"/>
  <c r="AW1848" i="8" s="1"/>
  <c r="AW1849" i="8" s="1"/>
  <c r="AW1850" i="8" s="1"/>
  <c r="AW1851" i="8" s="1"/>
  <c r="AW1852" i="8" s="1"/>
  <c r="AW1853" i="8" s="1"/>
  <c r="AW1854" i="8" s="1"/>
  <c r="AW1855" i="8" s="1"/>
  <c r="AW1856" i="8" s="1"/>
  <c r="AW1857" i="8" s="1"/>
  <c r="AW1858" i="8" s="1"/>
  <c r="AW1859" i="8" s="1"/>
  <c r="AW1860" i="8" s="1"/>
  <c r="AW1861" i="8" s="1"/>
  <c r="AW1862" i="8" s="1"/>
  <c r="AW1863" i="8" s="1"/>
  <c r="AW1864" i="8" s="1"/>
  <c r="AW1865" i="8" s="1"/>
  <c r="AW1866" i="8" s="1"/>
  <c r="AW1867" i="8" s="1"/>
  <c r="AW1868" i="8" s="1"/>
  <c r="AW1869" i="8" s="1"/>
  <c r="AW1870" i="8" s="1"/>
  <c r="AW1871" i="8" s="1"/>
  <c r="AW1872" i="8" s="1"/>
  <c r="AW1873" i="8" s="1"/>
  <c r="AW1874" i="8" s="1"/>
  <c r="AW1875" i="8" s="1"/>
  <c r="AW1876" i="8" s="1"/>
  <c r="AW1877" i="8" s="1"/>
  <c r="AW1878" i="8" s="1"/>
  <c r="AW1879" i="8" s="1"/>
  <c r="AW1880" i="8" s="1"/>
  <c r="AW1881" i="8" s="1"/>
  <c r="AW1882" i="8" s="1"/>
  <c r="AW1883" i="8" s="1"/>
  <c r="AW1884" i="8" s="1"/>
  <c r="AW1885" i="8" s="1"/>
  <c r="AW1886" i="8" s="1"/>
  <c r="AW1887" i="8" s="1"/>
  <c r="AW1888" i="8" s="1"/>
  <c r="AW1889" i="8" s="1"/>
  <c r="AW1890" i="8" s="1"/>
  <c r="AW1891" i="8" s="1"/>
  <c r="AW1892" i="8" s="1"/>
  <c r="AW1893" i="8" s="1"/>
  <c r="AW1894" i="8" s="1"/>
  <c r="AW1895" i="8" s="1"/>
  <c r="AW1896" i="8" s="1"/>
  <c r="AW1897" i="8" s="1"/>
  <c r="AW1898" i="8" s="1"/>
  <c r="AW1899" i="8" s="1"/>
  <c r="AW1900" i="8" s="1"/>
  <c r="AW1901" i="8" s="1"/>
  <c r="AW1902" i="8" s="1"/>
  <c r="AW1903" i="8" s="1"/>
  <c r="AW1904" i="8" s="1"/>
  <c r="AW1905" i="8" s="1"/>
  <c r="AW1906" i="8" s="1"/>
  <c r="AW1907" i="8" s="1"/>
  <c r="AW1908" i="8" s="1"/>
  <c r="AW1909" i="8" s="1"/>
  <c r="AW1910" i="8" s="1"/>
  <c r="AW1911" i="8" s="1"/>
  <c r="AW1912" i="8" s="1"/>
  <c r="AW1913" i="8" s="1"/>
  <c r="AW1914" i="8" s="1"/>
  <c r="AW1915" i="8" s="1"/>
  <c r="AW1916" i="8" s="1"/>
  <c r="AW1917" i="8" s="1"/>
  <c r="AW1918" i="8" s="1"/>
  <c r="AW1919" i="8" s="1"/>
  <c r="AW1920" i="8" s="1"/>
  <c r="AW1921" i="8" s="1"/>
  <c r="AW1922" i="8" s="1"/>
  <c r="AW1923" i="8" s="1"/>
  <c r="AW1924" i="8" s="1"/>
  <c r="AW1925" i="8" s="1"/>
  <c r="AW1926" i="8" s="1"/>
  <c r="AW1927" i="8" s="1"/>
  <c r="AW1928" i="8" s="1"/>
  <c r="AW1929" i="8" s="1"/>
  <c r="AW1930" i="8" s="1"/>
  <c r="AW1931" i="8" s="1"/>
  <c r="AW1932" i="8" s="1"/>
  <c r="AW1933" i="8" s="1"/>
  <c r="AW1934" i="8" s="1"/>
  <c r="AW1935" i="8" s="1"/>
  <c r="AW1936" i="8" s="1"/>
  <c r="AW1937" i="8" s="1"/>
  <c r="AW1938" i="8" s="1"/>
  <c r="AW1939" i="8" s="1"/>
  <c r="AW1940" i="8" s="1"/>
  <c r="AW1941" i="8" s="1"/>
  <c r="AW1942" i="8" s="1"/>
  <c r="AW1943" i="8" s="1"/>
  <c r="AW1944" i="8" s="1"/>
  <c r="AW1945" i="8" s="1"/>
  <c r="AW1946" i="8" s="1"/>
  <c r="AW1947" i="8" s="1"/>
  <c r="AW1948" i="8" s="1"/>
  <c r="AW1949" i="8" s="1"/>
  <c r="AW1950" i="8" s="1"/>
  <c r="AW1951" i="8" s="1"/>
  <c r="AW1952" i="8" s="1"/>
  <c r="AW1953" i="8" s="1"/>
  <c r="AW1954" i="8" s="1"/>
  <c r="AW1955" i="8" s="1"/>
  <c r="AW1956" i="8" s="1"/>
  <c r="AW1957" i="8" s="1"/>
  <c r="AW1958" i="8" s="1"/>
  <c r="AW1959" i="8" s="1"/>
  <c r="AW1960" i="8" s="1"/>
  <c r="AW1961" i="8" s="1"/>
  <c r="AW1962" i="8" s="1"/>
  <c r="AW1963" i="8" s="1"/>
  <c r="AW1964" i="8" s="1"/>
  <c r="AW1965" i="8" s="1"/>
  <c r="AW1966" i="8" s="1"/>
  <c r="AW1967" i="8" s="1"/>
  <c r="AW1968" i="8" s="1"/>
  <c r="AW1969" i="8" s="1"/>
  <c r="AW1970" i="8" s="1"/>
  <c r="AW1971" i="8" s="1"/>
  <c r="AW1972" i="8" s="1"/>
  <c r="AW1973" i="8" s="1"/>
  <c r="AW1974" i="8" s="1"/>
  <c r="AW1975" i="8" s="1"/>
  <c r="AW1976" i="8" s="1"/>
  <c r="AW1977" i="8" s="1"/>
  <c r="AW1978" i="8" s="1"/>
  <c r="AW1979" i="8" s="1"/>
  <c r="AW1980" i="8" s="1"/>
  <c r="AW1981" i="8" s="1"/>
  <c r="AW1982" i="8" s="1"/>
  <c r="AW1983" i="8" s="1"/>
  <c r="AW1984" i="8" s="1"/>
  <c r="AW1985" i="8" s="1"/>
  <c r="AW1986" i="8" s="1"/>
  <c r="AW1987" i="8" s="1"/>
  <c r="AW1988" i="8" s="1"/>
  <c r="AW1989" i="8" s="1"/>
  <c r="AW1990" i="8" s="1"/>
  <c r="AW1991" i="8" s="1"/>
  <c r="AW1992" i="8" s="1"/>
  <c r="AW1993" i="8" s="1"/>
  <c r="AW1994" i="8" s="1"/>
  <c r="AW1995" i="8" s="1"/>
  <c r="AW1996" i="8" s="1"/>
  <c r="AW1997" i="8" s="1"/>
  <c r="AW1998" i="8" s="1"/>
  <c r="AW1999" i="8" s="1"/>
  <c r="AW2000" i="8" s="1"/>
  <c r="AW2001" i="8" s="1"/>
  <c r="AW2002" i="8" s="1"/>
  <c r="AW2003" i="8" s="1"/>
  <c r="AW2004" i="8" s="1"/>
  <c r="AW2005" i="8" s="1"/>
  <c r="AW2006" i="8" s="1"/>
  <c r="AW2007" i="8" s="1"/>
  <c r="AW2008" i="8" s="1"/>
  <c r="AW2009" i="8" s="1"/>
  <c r="AW2010" i="8" s="1"/>
  <c r="AW2011" i="8" s="1"/>
  <c r="AW2012" i="8" s="1"/>
  <c r="AW2013" i="8" s="1"/>
  <c r="AW2014" i="8" s="1"/>
  <c r="AW2015" i="8" s="1"/>
  <c r="AW2016" i="8" s="1"/>
  <c r="AW2017" i="8" s="1"/>
  <c r="AW2018" i="8" s="1"/>
  <c r="AW2019" i="8" s="1"/>
  <c r="AW2020" i="8" s="1"/>
  <c r="AW2021" i="8" s="1"/>
  <c r="AW2022" i="8" s="1"/>
  <c r="AW2023" i="8" s="1"/>
  <c r="AW2024" i="8" s="1"/>
  <c r="AW2025" i="8" s="1"/>
  <c r="AW2026" i="8" s="1"/>
  <c r="AW2027" i="8" s="1"/>
  <c r="AW2028" i="8" s="1"/>
  <c r="AW2029" i="8" s="1"/>
  <c r="AW2030" i="8" s="1"/>
  <c r="AW2031" i="8" s="1"/>
  <c r="AW2032" i="8" s="1"/>
  <c r="AW2033" i="8" s="1"/>
  <c r="AW2034" i="8" s="1"/>
  <c r="AW2035" i="8" s="1"/>
  <c r="AW2036" i="8" s="1"/>
  <c r="AW2037" i="8" s="1"/>
  <c r="AW2038" i="8" s="1"/>
  <c r="AW2039" i="8" s="1"/>
  <c r="AW2040" i="8" s="1"/>
  <c r="AW2041" i="8" s="1"/>
  <c r="AW2042" i="8" s="1"/>
  <c r="AW2043" i="8" s="1"/>
  <c r="AW2044" i="8" s="1"/>
  <c r="AW2045" i="8" s="1"/>
  <c r="AW2046" i="8" s="1"/>
  <c r="AW2047" i="8" s="1"/>
  <c r="AW2048" i="8" s="1"/>
  <c r="AW2049" i="8" s="1"/>
  <c r="AW2050" i="8" s="1"/>
  <c r="AW2051" i="8" s="1"/>
  <c r="AW2052" i="8" s="1"/>
  <c r="AW2053" i="8" s="1"/>
  <c r="AW2054" i="8" s="1"/>
  <c r="AW2055" i="8" s="1"/>
  <c r="AW2056" i="8" s="1"/>
  <c r="AW2057" i="8" s="1"/>
  <c r="AW2058" i="8" s="1"/>
  <c r="AW2059" i="8" s="1"/>
  <c r="AW2060" i="8" s="1"/>
  <c r="AW2061" i="8" s="1"/>
  <c r="AW2062" i="8" s="1"/>
  <c r="AW2063" i="8" s="1"/>
  <c r="AW2064" i="8" s="1"/>
  <c r="AW2065" i="8" s="1"/>
  <c r="AW2066" i="8" s="1"/>
  <c r="AW2067" i="8" s="1"/>
  <c r="AW2068" i="8" s="1"/>
  <c r="AW2069" i="8" s="1"/>
  <c r="AW2070" i="8" s="1"/>
  <c r="AW2071" i="8" s="1"/>
  <c r="AW2072" i="8" s="1"/>
  <c r="AW2073" i="8" s="1"/>
  <c r="AW2074" i="8" s="1"/>
  <c r="AW2075" i="8" s="1"/>
  <c r="AW2076" i="8" s="1"/>
  <c r="AW2077" i="8" s="1"/>
  <c r="AW2078" i="8" s="1"/>
  <c r="AW2079" i="8" s="1"/>
  <c r="AW2080" i="8" s="1"/>
  <c r="AW2081" i="8" s="1"/>
  <c r="AW2082" i="8" s="1"/>
  <c r="AW2083" i="8" s="1"/>
  <c r="AW2084" i="8" s="1"/>
  <c r="AW2085" i="8" s="1"/>
  <c r="AW2086" i="8" s="1"/>
  <c r="AW2087" i="8" s="1"/>
  <c r="AW2088" i="8" s="1"/>
  <c r="AW2089" i="8" s="1"/>
  <c r="AW2090" i="8" s="1"/>
  <c r="AW2091" i="8" s="1"/>
  <c r="AW2092" i="8" s="1"/>
  <c r="AW2093" i="8" s="1"/>
  <c r="AW2094" i="8" s="1"/>
  <c r="AW2095" i="8" s="1"/>
  <c r="AW2096" i="8" s="1"/>
  <c r="AW2097" i="8" s="1"/>
  <c r="AW2098" i="8" s="1"/>
  <c r="AW2099" i="8" s="1"/>
  <c r="AW2100" i="8" s="1"/>
  <c r="AW2101" i="8" s="1"/>
  <c r="AW2102" i="8" s="1"/>
  <c r="AW2103" i="8" s="1"/>
  <c r="AW2104" i="8" s="1"/>
  <c r="AW2105" i="8" s="1"/>
  <c r="AW2106" i="8" s="1"/>
  <c r="AW2107" i="8" s="1"/>
  <c r="AW2108" i="8" s="1"/>
  <c r="AW2109" i="8" s="1"/>
  <c r="AW2110" i="8" s="1"/>
  <c r="AW2111" i="8" s="1"/>
  <c r="AW2112" i="8" s="1"/>
  <c r="AW2113" i="8" s="1"/>
  <c r="AW2114" i="8" s="1"/>
  <c r="AW2115" i="8" s="1"/>
  <c r="AW2116" i="8" s="1"/>
  <c r="AW2117" i="8" s="1"/>
  <c r="AW2118" i="8" s="1"/>
  <c r="AW2119" i="8" s="1"/>
  <c r="AW2120" i="8" s="1"/>
  <c r="AW2121" i="8" s="1"/>
  <c r="AW2122" i="8" s="1"/>
  <c r="AW2123" i="8" s="1"/>
  <c r="AW2124" i="8" s="1"/>
  <c r="AW2125" i="8" s="1"/>
  <c r="AW2126" i="8" s="1"/>
  <c r="AW2127" i="8" s="1"/>
  <c r="AW2128" i="8" s="1"/>
  <c r="AW2129" i="8" s="1"/>
  <c r="AW2130" i="8" s="1"/>
  <c r="AW2131" i="8" s="1"/>
  <c r="AW2132" i="8" s="1"/>
  <c r="AW2133" i="8" s="1"/>
  <c r="AW2134" i="8" s="1"/>
  <c r="AW2135" i="8" s="1"/>
  <c r="AW2136" i="8" s="1"/>
  <c r="AW2137" i="8" s="1"/>
  <c r="AW2138" i="8" s="1"/>
  <c r="AW2139" i="8" s="1"/>
  <c r="AW2140" i="8" s="1"/>
  <c r="AW2141" i="8" s="1"/>
  <c r="AW2142" i="8" s="1"/>
  <c r="AW2143" i="8" s="1"/>
  <c r="AW2144" i="8" s="1"/>
  <c r="AW2145" i="8" s="1"/>
  <c r="AW2146" i="8" s="1"/>
  <c r="AW2147" i="8" s="1"/>
  <c r="AW2148" i="8" s="1"/>
  <c r="AW2149" i="8" s="1"/>
  <c r="AW2150" i="8" s="1"/>
  <c r="AW2151" i="8" s="1"/>
  <c r="AW2152" i="8" s="1"/>
  <c r="AW2153" i="8" s="1"/>
  <c r="AW2154" i="8" s="1"/>
  <c r="AW2155" i="8" s="1"/>
  <c r="AW2156" i="8" s="1"/>
  <c r="AW2157" i="8" s="1"/>
  <c r="AW2158" i="8" s="1"/>
  <c r="AW2159" i="8" s="1"/>
  <c r="AW2160" i="8" s="1"/>
  <c r="AW2161" i="8" s="1"/>
  <c r="AW2162" i="8" s="1"/>
  <c r="AW2163" i="8" s="1"/>
  <c r="AW2164" i="8" s="1"/>
  <c r="AW2165" i="8" s="1"/>
  <c r="AW2166" i="8" s="1"/>
  <c r="AW2167" i="8" s="1"/>
  <c r="AW2168" i="8" s="1"/>
  <c r="AW2169" i="8" s="1"/>
  <c r="AW2170" i="8" s="1"/>
  <c r="AW2171" i="8" s="1"/>
  <c r="AW2172" i="8" s="1"/>
  <c r="AW2173" i="8" s="1"/>
  <c r="AW2174" i="8" s="1"/>
  <c r="AW2175" i="8" s="1"/>
  <c r="AW2176" i="8" s="1"/>
  <c r="AW2177" i="8" s="1"/>
  <c r="AW2178" i="8" s="1"/>
  <c r="AW2179" i="8" s="1"/>
  <c r="AW2180" i="8" s="1"/>
  <c r="AW2181" i="8" s="1"/>
  <c r="AW2182" i="8" s="1"/>
  <c r="AW2183" i="8" s="1"/>
  <c r="AW2184" i="8" s="1"/>
  <c r="AW2185" i="8" s="1"/>
  <c r="AW2186" i="8" s="1"/>
  <c r="AW2187" i="8" s="1"/>
  <c r="AW2188" i="8" s="1"/>
  <c r="AW2189" i="8" s="1"/>
  <c r="AW2190" i="8" s="1"/>
  <c r="AW2191" i="8" s="1"/>
  <c r="AW2192" i="8" s="1"/>
  <c r="AW2193" i="8" s="1"/>
  <c r="AW2194" i="8" s="1"/>
  <c r="AW2195" i="8" s="1"/>
  <c r="AW2196" i="8" s="1"/>
  <c r="AW2197" i="8" s="1"/>
  <c r="AW2198" i="8" s="1"/>
  <c r="AW2199" i="8" s="1"/>
  <c r="AW2200" i="8" s="1"/>
  <c r="AW2201" i="8" s="1"/>
  <c r="AW2202" i="8" s="1"/>
  <c r="AW2203" i="8" s="1"/>
  <c r="AW2204" i="8" s="1"/>
  <c r="AW2205" i="8" s="1"/>
  <c r="AW2206" i="8" s="1"/>
  <c r="AW2207" i="8" s="1"/>
  <c r="AW2208" i="8" s="1"/>
  <c r="AW2209" i="8" s="1"/>
  <c r="AW2210" i="8" s="1"/>
  <c r="AW2211" i="8" s="1"/>
  <c r="AW2212" i="8" s="1"/>
  <c r="AW2213" i="8" s="1"/>
  <c r="AW2214" i="8" s="1"/>
  <c r="AW2215" i="8" s="1"/>
  <c r="AW2216" i="8" s="1"/>
  <c r="AW2217" i="8" s="1"/>
  <c r="AW2218" i="8" s="1"/>
  <c r="AW2219" i="8" s="1"/>
  <c r="AW2220" i="8" s="1"/>
  <c r="AW2221" i="8" s="1"/>
  <c r="AW2222" i="8" s="1"/>
  <c r="AW2223" i="8" s="1"/>
  <c r="AW2224" i="8" s="1"/>
  <c r="AW2225" i="8" s="1"/>
  <c r="AW2226" i="8" s="1"/>
  <c r="AW2227" i="8" s="1"/>
  <c r="AW2228" i="8" s="1"/>
  <c r="AW2229" i="8" s="1"/>
  <c r="AW2230" i="8" s="1"/>
  <c r="AW2231" i="8" s="1"/>
  <c r="AW2232" i="8" s="1"/>
  <c r="AW2233" i="8" s="1"/>
  <c r="AW2234" i="8" s="1"/>
  <c r="AW2235" i="8" s="1"/>
  <c r="AW2236" i="8" s="1"/>
  <c r="AW2237" i="8" s="1"/>
  <c r="AW2238" i="8" s="1"/>
  <c r="AW2239" i="8" s="1"/>
  <c r="AW2240" i="8" s="1"/>
  <c r="AW2241" i="8" s="1"/>
  <c r="AW2242" i="8" s="1"/>
  <c r="AW2243" i="8" s="1"/>
  <c r="AW2244" i="8" s="1"/>
  <c r="AW2245" i="8" s="1"/>
  <c r="AW2246" i="8" s="1"/>
  <c r="AW2247" i="8" s="1"/>
  <c r="AW2248" i="8" s="1"/>
  <c r="AW2249" i="8" s="1"/>
  <c r="AW2250" i="8" s="1"/>
  <c r="AW2251" i="8" s="1"/>
  <c r="AW2252" i="8" s="1"/>
  <c r="AW2253" i="8" s="1"/>
  <c r="AW2254" i="8" s="1"/>
  <c r="AW2255" i="8" s="1"/>
  <c r="AW2256" i="8" s="1"/>
  <c r="AW2257" i="8" s="1"/>
  <c r="AW2258" i="8" s="1"/>
  <c r="AW2259" i="8" s="1"/>
  <c r="AW2260" i="8" s="1"/>
  <c r="AW2261" i="8" s="1"/>
  <c r="AW2262" i="8" s="1"/>
  <c r="AW2263" i="8" s="1"/>
  <c r="AW2264" i="8" s="1"/>
  <c r="AW2265" i="8" s="1"/>
  <c r="AW2266" i="8" s="1"/>
  <c r="AW2267" i="8" s="1"/>
  <c r="AW2268" i="8" s="1"/>
  <c r="AW2269" i="8" s="1"/>
  <c r="AW2270" i="8" s="1"/>
  <c r="AW2271" i="8" s="1"/>
  <c r="AW2272" i="8" s="1"/>
  <c r="AW2273" i="8" s="1"/>
  <c r="AW2274" i="8" s="1"/>
  <c r="AW2275" i="8" s="1"/>
  <c r="AW2276" i="8" s="1"/>
  <c r="AW2277" i="8" s="1"/>
  <c r="AW2278" i="8" s="1"/>
  <c r="AW2279" i="8" s="1"/>
  <c r="AW2280" i="8" s="1"/>
  <c r="AW2281" i="8" s="1"/>
  <c r="AW2282" i="8" s="1"/>
  <c r="AW2283" i="8" s="1"/>
  <c r="AW2284" i="8" s="1"/>
  <c r="AW2285" i="8" s="1"/>
  <c r="AW2286" i="8" s="1"/>
  <c r="AW2287" i="8" s="1"/>
  <c r="AW2288" i="8" s="1"/>
  <c r="AW2289" i="8" s="1"/>
  <c r="AW2290" i="8" s="1"/>
  <c r="AW2291" i="8" s="1"/>
  <c r="AW2292" i="8" s="1"/>
  <c r="AW2293" i="8" s="1"/>
  <c r="AW2294" i="8" s="1"/>
  <c r="AW2295" i="8" s="1"/>
  <c r="AW2296" i="8" s="1"/>
  <c r="AW2297" i="8" s="1"/>
  <c r="AW2298" i="8" s="1"/>
  <c r="AW2299" i="8" s="1"/>
  <c r="AW2300" i="8" s="1"/>
  <c r="AW2301" i="8" s="1"/>
  <c r="AW2302" i="8" s="1"/>
  <c r="AW2303" i="8" s="1"/>
  <c r="AW2304" i="8" s="1"/>
  <c r="AW2305" i="8" s="1"/>
  <c r="AW2306" i="8" s="1"/>
  <c r="AW2307" i="8" s="1"/>
  <c r="AW2308" i="8" s="1"/>
  <c r="AW2309" i="8" s="1"/>
  <c r="AW2310" i="8" s="1"/>
  <c r="AW2311" i="8" s="1"/>
  <c r="AW2312" i="8" s="1"/>
  <c r="AW2313" i="8" s="1"/>
  <c r="AW2314" i="8" s="1"/>
  <c r="AW2315" i="8" s="1"/>
  <c r="AW2316" i="8" s="1"/>
  <c r="AW2317" i="8" s="1"/>
  <c r="AW2318" i="8" s="1"/>
  <c r="AW2319" i="8" s="1"/>
  <c r="AW2320" i="8" s="1"/>
  <c r="AW2321" i="8" s="1"/>
  <c r="AW2322" i="8" s="1"/>
  <c r="AW2323" i="8" s="1"/>
  <c r="AW2324" i="8" s="1"/>
  <c r="AW2325" i="8" s="1"/>
  <c r="AW2326" i="8" s="1"/>
  <c r="AW2327" i="8" s="1"/>
  <c r="AW2328" i="8" s="1"/>
  <c r="AW2329" i="8" s="1"/>
  <c r="AW2330" i="8" s="1"/>
  <c r="AW2331" i="8" s="1"/>
  <c r="AW2332" i="8" s="1"/>
  <c r="AW2333" i="8" s="1"/>
  <c r="AW2334" i="8" s="1"/>
  <c r="AW2335" i="8" s="1"/>
  <c r="AW2336" i="8" s="1"/>
  <c r="AW2337" i="8" s="1"/>
  <c r="AW2338" i="8" s="1"/>
  <c r="AW2339" i="8" s="1"/>
  <c r="AW2340" i="8" s="1"/>
  <c r="AW2341" i="8" s="1"/>
  <c r="AW2342" i="8" s="1"/>
  <c r="AW2343" i="8" s="1"/>
  <c r="AW2344" i="8" s="1"/>
  <c r="AW2345" i="8" s="1"/>
  <c r="AW2346" i="8" s="1"/>
  <c r="AW2347" i="8" s="1"/>
  <c r="AW2348" i="8" s="1"/>
  <c r="AW2349" i="8" s="1"/>
  <c r="AW2350" i="8" s="1"/>
  <c r="AW2351" i="8" s="1"/>
  <c r="AW2352" i="8" s="1"/>
  <c r="AW2353" i="8" s="1"/>
  <c r="AW2354" i="8" s="1"/>
  <c r="AW2355" i="8" s="1"/>
  <c r="AW2356" i="8" s="1"/>
  <c r="AW2357" i="8" s="1"/>
  <c r="AW2358" i="8" s="1"/>
  <c r="AW2359" i="8" s="1"/>
  <c r="AW2360" i="8" s="1"/>
  <c r="AW2361" i="8" s="1"/>
  <c r="AW2362" i="8" s="1"/>
  <c r="AW2363" i="8" s="1"/>
  <c r="AW2364" i="8" s="1"/>
  <c r="AW2365" i="8" s="1"/>
  <c r="AW2366" i="8" s="1"/>
  <c r="AW2367" i="8" s="1"/>
  <c r="AW2368" i="8" s="1"/>
  <c r="AW2369" i="8" s="1"/>
  <c r="AW2370" i="8" s="1"/>
  <c r="AW2371" i="8" s="1"/>
  <c r="AW2372" i="8" s="1"/>
  <c r="AW2373" i="8" s="1"/>
  <c r="AW2374" i="8" s="1"/>
  <c r="AW2375" i="8" s="1"/>
  <c r="AW2376" i="8" s="1"/>
  <c r="AW2377" i="8" s="1"/>
  <c r="AW2378" i="8" s="1"/>
  <c r="AW2379" i="8" s="1"/>
  <c r="AW2380" i="8" s="1"/>
  <c r="AW2381" i="8" s="1"/>
  <c r="AW2382" i="8" s="1"/>
  <c r="AW2383" i="8" s="1"/>
  <c r="AW2384" i="8" s="1"/>
  <c r="AW2385" i="8" s="1"/>
  <c r="AW2386" i="8" s="1"/>
  <c r="AW2387" i="8" s="1"/>
  <c r="AW2388" i="8" s="1"/>
  <c r="AW2389" i="8" s="1"/>
  <c r="AW2390" i="8" s="1"/>
  <c r="AW2391" i="8" s="1"/>
  <c r="AW2392" i="8" s="1"/>
  <c r="AW2393" i="8" s="1"/>
  <c r="AW2394" i="8" s="1"/>
  <c r="AW2395" i="8" s="1"/>
  <c r="AW2396" i="8" s="1"/>
  <c r="AW2397" i="8" s="1"/>
  <c r="AW2398" i="8" s="1"/>
  <c r="AW2399" i="8" s="1"/>
  <c r="AW2400" i="8" s="1"/>
  <c r="AW2401" i="8" s="1"/>
  <c r="AW2402" i="8" s="1"/>
  <c r="AW2403" i="8" s="1"/>
  <c r="AW2404" i="8" s="1"/>
  <c r="AW2405" i="8" s="1"/>
  <c r="AW2406" i="8" s="1"/>
  <c r="AW2407" i="8" s="1"/>
  <c r="AW2408" i="8" s="1"/>
  <c r="AW2409" i="8" s="1"/>
  <c r="AW2410" i="8" s="1"/>
  <c r="AW2411" i="8" s="1"/>
  <c r="AW2412" i="8" s="1"/>
  <c r="AW2413" i="8" s="1"/>
  <c r="AW2414" i="8" s="1"/>
  <c r="AW2415" i="8" s="1"/>
  <c r="AW2416" i="8" s="1"/>
  <c r="AW2417" i="8" s="1"/>
  <c r="AW2418" i="8" s="1"/>
  <c r="AW2419" i="8" s="1"/>
  <c r="AW2420" i="8" s="1"/>
  <c r="AW2421" i="8" s="1"/>
  <c r="AW2422" i="8" s="1"/>
  <c r="AW2423" i="8" s="1"/>
  <c r="AW2424" i="8" s="1"/>
  <c r="AW2425" i="8" s="1"/>
  <c r="AW2426" i="8" s="1"/>
  <c r="AW2427" i="8" s="1"/>
  <c r="AW2428" i="8" s="1"/>
  <c r="AW2429" i="8" s="1"/>
  <c r="AW2430" i="8" s="1"/>
  <c r="AW2431" i="8" s="1"/>
  <c r="AW2432" i="8" s="1"/>
  <c r="AW2433" i="8" s="1"/>
  <c r="AW2434" i="8" s="1"/>
  <c r="AW2435" i="8" s="1"/>
  <c r="AW2436" i="8" s="1"/>
  <c r="AW2437" i="8" s="1"/>
  <c r="AW2438" i="8" s="1"/>
  <c r="AW2439" i="8" s="1"/>
  <c r="AW2440" i="8" s="1"/>
  <c r="AW2441" i="8" s="1"/>
  <c r="AW2442" i="8" s="1"/>
  <c r="AW2443" i="8" s="1"/>
  <c r="AW2444" i="8" s="1"/>
  <c r="AW2445" i="8" s="1"/>
  <c r="AW2446" i="8" s="1"/>
  <c r="AW2447" i="8" s="1"/>
  <c r="AW2448" i="8" s="1"/>
  <c r="AW2449" i="8" s="1"/>
  <c r="AW2450" i="8" s="1"/>
  <c r="AW2451" i="8" s="1"/>
  <c r="AW2452" i="8" s="1"/>
  <c r="AW2453" i="8" s="1"/>
  <c r="AW2454" i="8" s="1"/>
  <c r="AW2455" i="8" s="1"/>
  <c r="AW2456" i="8" s="1"/>
  <c r="AW2457" i="8" s="1"/>
  <c r="AW2458" i="8" s="1"/>
  <c r="AW2459" i="8" s="1"/>
  <c r="AW2460" i="8" s="1"/>
  <c r="AW2461" i="8" s="1"/>
  <c r="AW2462" i="8" s="1"/>
  <c r="AW2463" i="8" s="1"/>
  <c r="AW2464" i="8" s="1"/>
  <c r="AW2465" i="8" s="1"/>
  <c r="AW2466" i="8" s="1"/>
  <c r="AW2467" i="8" s="1"/>
  <c r="AW2468" i="8" s="1"/>
  <c r="AW2469" i="8" s="1"/>
  <c r="AW2470" i="8" s="1"/>
  <c r="AW2471" i="8" s="1"/>
  <c r="AW2472" i="8" s="1"/>
  <c r="AW2473" i="8" s="1"/>
  <c r="AW2474" i="8" s="1"/>
  <c r="AW2475" i="8" s="1"/>
  <c r="AW2476" i="8" s="1"/>
  <c r="AW2477" i="8" s="1"/>
  <c r="AW2478" i="8" s="1"/>
  <c r="AW2479" i="8" s="1"/>
  <c r="AW2480" i="8" s="1"/>
  <c r="AW2481" i="8" s="1"/>
  <c r="AW2482" i="8" s="1"/>
  <c r="AW2483" i="8" s="1"/>
  <c r="AW2484" i="8" s="1"/>
  <c r="AW2485" i="8" s="1"/>
  <c r="AW2486" i="8" s="1"/>
  <c r="AW2487" i="8" s="1"/>
  <c r="AW2488" i="8" s="1"/>
  <c r="AW2489" i="8" s="1"/>
  <c r="AW2490" i="8" s="1"/>
  <c r="AW2491" i="8" s="1"/>
  <c r="AW2492" i="8" s="1"/>
  <c r="AW2493" i="8" s="1"/>
  <c r="AW2494" i="8" s="1"/>
  <c r="AW2495" i="8" s="1"/>
  <c r="AW2496" i="8" s="1"/>
  <c r="AW2497" i="8" s="1"/>
  <c r="AW2498" i="8" s="1"/>
  <c r="AW2499" i="8" s="1"/>
  <c r="AW2500" i="8" s="1"/>
  <c r="AW2501" i="8" s="1"/>
  <c r="AW2502" i="8" s="1"/>
  <c r="AW2503" i="8" s="1"/>
  <c r="AW2504" i="8" s="1"/>
  <c r="AW2505" i="8" s="1"/>
  <c r="AW2506" i="8" s="1"/>
  <c r="AW2507" i="8" s="1"/>
  <c r="AW2508" i="8" s="1"/>
  <c r="AW2509" i="8" s="1"/>
  <c r="AW2510" i="8" s="1"/>
  <c r="AW2511" i="8" s="1"/>
  <c r="AW2512" i="8" s="1"/>
  <c r="AW2513" i="8" s="1"/>
  <c r="AW2514" i="8" s="1"/>
  <c r="AW2515" i="8" s="1"/>
  <c r="AW2516" i="8" s="1"/>
  <c r="AW2517" i="8" s="1"/>
  <c r="AW2518" i="8" s="1"/>
  <c r="AW2519" i="8" s="1"/>
  <c r="AW2520" i="8" s="1"/>
  <c r="AW2521" i="8" s="1"/>
  <c r="AW2522" i="8" s="1"/>
  <c r="AW2523" i="8" s="1"/>
  <c r="AW2524" i="8" s="1"/>
  <c r="AW2525" i="8" s="1"/>
  <c r="AW2526" i="8" s="1"/>
  <c r="AW2527" i="8" s="1"/>
  <c r="AW2528" i="8" s="1"/>
  <c r="AW2529" i="8" s="1"/>
  <c r="AW2530" i="8" s="1"/>
  <c r="AW2531" i="8" s="1"/>
  <c r="AW2532" i="8" s="1"/>
  <c r="AW2533" i="8" s="1"/>
  <c r="AW2534" i="8" s="1"/>
  <c r="AW2535" i="8" s="1"/>
  <c r="AW2536" i="8" s="1"/>
  <c r="AW2537" i="8" s="1"/>
  <c r="AW2538" i="8" s="1"/>
  <c r="AW2539" i="8" s="1"/>
  <c r="AW2540" i="8" s="1"/>
  <c r="AW2541" i="8" s="1"/>
  <c r="AW2542" i="8" s="1"/>
  <c r="AW2543" i="8" s="1"/>
  <c r="AW2544" i="8" s="1"/>
  <c r="AW2545" i="8" s="1"/>
  <c r="AW2546" i="8" s="1"/>
  <c r="AW2547" i="8" s="1"/>
  <c r="AW2548" i="8" s="1"/>
  <c r="AW2549" i="8" s="1"/>
  <c r="AW2550" i="8" s="1"/>
  <c r="AW2551" i="8" s="1"/>
  <c r="AW2552" i="8" s="1"/>
  <c r="AW2553" i="8" s="1"/>
  <c r="AW2554" i="8" s="1"/>
  <c r="AW2555" i="8" s="1"/>
  <c r="AW2556" i="8" s="1"/>
  <c r="AW2557" i="8" s="1"/>
  <c r="AW2558" i="8" s="1"/>
  <c r="AW2559" i="8" s="1"/>
  <c r="AW2560" i="8" s="1"/>
  <c r="AW2561" i="8" s="1"/>
  <c r="AW2562" i="8" s="1"/>
  <c r="AW2563" i="8" s="1"/>
  <c r="AW2564" i="8" s="1"/>
  <c r="AW2565" i="8" s="1"/>
  <c r="AW2566" i="8" s="1"/>
  <c r="AW2567" i="8" s="1"/>
  <c r="AW2568" i="8" s="1"/>
  <c r="AW2569" i="8" s="1"/>
  <c r="AW2570" i="8" s="1"/>
  <c r="AW2571" i="8" s="1"/>
  <c r="AW2572" i="8" s="1"/>
  <c r="AW2573" i="8" s="1"/>
  <c r="AW2574" i="8" s="1"/>
  <c r="AW2575" i="8" s="1"/>
  <c r="AW2576" i="8" s="1"/>
  <c r="AW2577" i="8" s="1"/>
  <c r="AW2578" i="8" s="1"/>
  <c r="AW2579" i="8" s="1"/>
  <c r="AW2580" i="8" s="1"/>
  <c r="AW2581" i="8" s="1"/>
  <c r="AW2582" i="8" s="1"/>
  <c r="AW2583" i="8" s="1"/>
  <c r="AW2584" i="8" s="1"/>
  <c r="AW2585" i="8" s="1"/>
  <c r="AW2586" i="8" s="1"/>
  <c r="AW2587" i="8" s="1"/>
  <c r="AW2588" i="8" s="1"/>
  <c r="AW2589" i="8" s="1"/>
  <c r="AW2590" i="8" s="1"/>
  <c r="AW2591" i="8" s="1"/>
  <c r="AW2592" i="8" s="1"/>
  <c r="AW2593" i="8" s="1"/>
  <c r="AW2594" i="8" s="1"/>
  <c r="AW2595" i="8" s="1"/>
  <c r="AW2596" i="8" s="1"/>
  <c r="AW2597" i="8" s="1"/>
  <c r="AW2598" i="8" s="1"/>
  <c r="AW2599" i="8" s="1"/>
  <c r="AW2600" i="8" s="1"/>
  <c r="AW2601" i="8" s="1"/>
  <c r="AW2602" i="8" s="1"/>
  <c r="AW2603" i="8" s="1"/>
  <c r="AW2604" i="8" s="1"/>
  <c r="AW2605" i="8" s="1"/>
  <c r="AW2606" i="8" s="1"/>
  <c r="AW2607" i="8" s="1"/>
  <c r="AW2608" i="8" s="1"/>
  <c r="AW2609" i="8" s="1"/>
  <c r="AW2610" i="8" s="1"/>
  <c r="AW2611" i="8" s="1"/>
  <c r="AW2612" i="8" s="1"/>
  <c r="AW2613" i="8" s="1"/>
  <c r="AW2614" i="8" s="1"/>
  <c r="AW2615" i="8" s="1"/>
  <c r="AW2616" i="8" s="1"/>
  <c r="AW2617" i="8" s="1"/>
  <c r="AW2618" i="8" s="1"/>
  <c r="AW2619" i="8" s="1"/>
  <c r="AW2620" i="8" s="1"/>
  <c r="AW2621" i="8" s="1"/>
  <c r="AW2622" i="8" s="1"/>
  <c r="AW2623" i="8" s="1"/>
  <c r="AW2624" i="8" s="1"/>
  <c r="AW2625" i="8" s="1"/>
  <c r="AW2626" i="8" s="1"/>
  <c r="AW2627" i="8" s="1"/>
  <c r="AW2628" i="8" s="1"/>
  <c r="AW2629" i="8" s="1"/>
  <c r="AW2630" i="8" s="1"/>
  <c r="AW2631" i="8" s="1"/>
  <c r="AW2632" i="8" s="1"/>
  <c r="AW2633" i="8" s="1"/>
  <c r="AW2634" i="8" s="1"/>
  <c r="AW2635" i="8" s="1"/>
  <c r="AW2636" i="8" s="1"/>
  <c r="AW2637" i="8" s="1"/>
  <c r="AW2638" i="8" s="1"/>
  <c r="AW2639" i="8" s="1"/>
  <c r="AW2640" i="8" s="1"/>
  <c r="AW2641" i="8" s="1"/>
  <c r="AW2642" i="8" s="1"/>
  <c r="AW2643" i="8" s="1"/>
  <c r="AW2644" i="8" s="1"/>
  <c r="AW2645" i="8" s="1"/>
  <c r="AW2646" i="8" s="1"/>
  <c r="AW2647" i="8" s="1"/>
  <c r="AW2648" i="8" s="1"/>
  <c r="AW2649" i="8" s="1"/>
  <c r="AW2650" i="8" s="1"/>
  <c r="AW2651" i="8" s="1"/>
  <c r="AW2652" i="8" s="1"/>
  <c r="AW2653" i="8" s="1"/>
  <c r="AW2654" i="8" s="1"/>
  <c r="AW2655" i="8" s="1"/>
  <c r="AW2656" i="8" s="1"/>
  <c r="AW2657" i="8" s="1"/>
  <c r="AW2658" i="8" s="1"/>
  <c r="AW2659" i="8" s="1"/>
  <c r="AW2660" i="8" s="1"/>
  <c r="AW2661" i="8" s="1"/>
  <c r="AW2662" i="8" s="1"/>
  <c r="AW2663" i="8" s="1"/>
  <c r="AW2664" i="8" s="1"/>
  <c r="AW2665" i="8" s="1"/>
  <c r="AW2666" i="8" s="1"/>
  <c r="AW2667" i="8" s="1"/>
  <c r="AW2668" i="8" s="1"/>
  <c r="AW2669" i="8" s="1"/>
  <c r="AW2670" i="8" s="1"/>
  <c r="AW2671" i="8" s="1"/>
  <c r="AW2672" i="8" s="1"/>
  <c r="AW2673" i="8" s="1"/>
  <c r="AW2674" i="8" s="1"/>
  <c r="AW2675" i="8" s="1"/>
  <c r="AW2676" i="8" s="1"/>
  <c r="AW2677" i="8" s="1"/>
  <c r="AW2678" i="8" s="1"/>
  <c r="AW2679" i="8" s="1"/>
  <c r="AW2680" i="8" s="1"/>
  <c r="AW2681" i="8" s="1"/>
  <c r="AW2682" i="8" s="1"/>
  <c r="AW2683" i="8" s="1"/>
  <c r="AW2684" i="8" s="1"/>
  <c r="AW2685" i="8" s="1"/>
  <c r="AW2686" i="8" s="1"/>
  <c r="AW2687" i="8" s="1"/>
  <c r="AW2688" i="8" s="1"/>
  <c r="AW2689" i="8" s="1"/>
  <c r="AW2690" i="8" s="1"/>
  <c r="AW2691" i="8" s="1"/>
  <c r="AW2692" i="8" s="1"/>
  <c r="AW2693" i="8" s="1"/>
  <c r="AW2694" i="8" s="1"/>
  <c r="AW2695" i="8" s="1"/>
  <c r="AW2696" i="8" s="1"/>
  <c r="AW2697" i="8" s="1"/>
  <c r="AW2698" i="8" s="1"/>
  <c r="AW2699" i="8" s="1"/>
  <c r="AW2700" i="8" s="1"/>
  <c r="AW2701" i="8" s="1"/>
  <c r="AW2702" i="8" s="1"/>
  <c r="AW2703" i="8" s="1"/>
  <c r="AW2704" i="8" s="1"/>
  <c r="AW2705" i="8" s="1"/>
  <c r="AW2706" i="8" s="1"/>
  <c r="AW2707" i="8" s="1"/>
  <c r="AW2708" i="8" s="1"/>
  <c r="AW2709" i="8" s="1"/>
  <c r="AW2710" i="8" s="1"/>
  <c r="AW2711" i="8" s="1"/>
  <c r="AW2712" i="8" s="1"/>
  <c r="AW2713" i="8" s="1"/>
  <c r="AW2714" i="8" s="1"/>
  <c r="AW2715" i="8" s="1"/>
  <c r="AW2716" i="8" s="1"/>
  <c r="AW2717" i="8" s="1"/>
  <c r="AW2718" i="8" s="1"/>
  <c r="AW2719" i="8" s="1"/>
  <c r="AW2720" i="8" s="1"/>
  <c r="AW2721" i="8" s="1"/>
  <c r="AW2722" i="8" s="1"/>
  <c r="AW2723" i="8" s="1"/>
  <c r="AW2724" i="8" s="1"/>
  <c r="AW2725" i="8" s="1"/>
  <c r="AW2726" i="8" s="1"/>
  <c r="AW2727" i="8" s="1"/>
  <c r="AW2728" i="8" s="1"/>
  <c r="AW2729" i="8" s="1"/>
  <c r="AW2730" i="8" s="1"/>
  <c r="AW2731" i="8" s="1"/>
  <c r="AW2732" i="8" s="1"/>
  <c r="AW2733" i="8" s="1"/>
  <c r="AW2734" i="8" s="1"/>
  <c r="AW2735" i="8" s="1"/>
  <c r="AW2736" i="8" s="1"/>
  <c r="AW2737" i="8" s="1"/>
  <c r="AW2738" i="8" s="1"/>
  <c r="AW2739" i="8" s="1"/>
  <c r="AW2740" i="8" s="1"/>
  <c r="AW2741" i="8" s="1"/>
  <c r="AW2742" i="8" s="1"/>
  <c r="AW2743" i="8" s="1"/>
  <c r="AW2744" i="8" s="1"/>
  <c r="AW2745" i="8" s="1"/>
  <c r="AW2746" i="8" s="1"/>
  <c r="AW2747" i="8" s="1"/>
  <c r="AW2748" i="8" s="1"/>
  <c r="AW2749" i="8" s="1"/>
  <c r="AW2750" i="8" s="1"/>
  <c r="AW2751" i="8" s="1"/>
  <c r="AW2752" i="8" s="1"/>
  <c r="AW2753" i="8" s="1"/>
  <c r="AW2754" i="8" s="1"/>
  <c r="AW2755" i="8" s="1"/>
  <c r="AW2756" i="8" s="1"/>
  <c r="AW2757" i="8" s="1"/>
  <c r="AW2758" i="8" s="1"/>
  <c r="AW2759" i="8" s="1"/>
  <c r="AW2760" i="8" s="1"/>
  <c r="AW2761" i="8" s="1"/>
  <c r="AW2762" i="8" s="1"/>
  <c r="AW2763" i="8" s="1"/>
  <c r="AW2764" i="8" s="1"/>
  <c r="AW2765" i="8" s="1"/>
  <c r="AW2766" i="8" s="1"/>
  <c r="AW2767" i="8" s="1"/>
  <c r="AW2768" i="8" s="1"/>
  <c r="AW2769" i="8" s="1"/>
  <c r="AW2770" i="8" s="1"/>
  <c r="AW2771" i="8" s="1"/>
  <c r="AW2772" i="8" s="1"/>
  <c r="AW2773" i="8" s="1"/>
  <c r="AW2774" i="8" s="1"/>
  <c r="AW2775" i="8" s="1"/>
  <c r="AW2776" i="8" s="1"/>
  <c r="AW2777" i="8" s="1"/>
  <c r="AW2778" i="8" s="1"/>
  <c r="AW2779" i="8" s="1"/>
  <c r="AW2780" i="8" s="1"/>
  <c r="AW2781" i="8" s="1"/>
  <c r="AW2782" i="8" s="1"/>
  <c r="AW2783" i="8" s="1"/>
  <c r="AW2784" i="8" s="1"/>
  <c r="AW2785" i="8" s="1"/>
  <c r="AW2786" i="8" s="1"/>
  <c r="AW2787" i="8" s="1"/>
  <c r="AW2788" i="8" s="1"/>
  <c r="AW2789" i="8" s="1"/>
  <c r="AW2790" i="8" s="1"/>
  <c r="AW2791" i="8" s="1"/>
  <c r="AW2792" i="8" s="1"/>
  <c r="AW2793" i="8" s="1"/>
  <c r="AW2794" i="8" s="1"/>
  <c r="AW2795" i="8" s="1"/>
  <c r="AW2796" i="8" s="1"/>
  <c r="AW2797" i="8" s="1"/>
  <c r="AW2798" i="8" s="1"/>
  <c r="AW2799" i="8" s="1"/>
  <c r="AW2800" i="8" s="1"/>
  <c r="AW2801" i="8" s="1"/>
  <c r="AW2802" i="8" s="1"/>
  <c r="AW2803" i="8" s="1"/>
  <c r="AW2804" i="8" s="1"/>
  <c r="AW2805" i="8" s="1"/>
  <c r="AW2806" i="8" s="1"/>
  <c r="AW2807" i="8" s="1"/>
  <c r="AW2808" i="8" s="1"/>
  <c r="AW2809" i="8" s="1"/>
  <c r="AW2810" i="8" s="1"/>
  <c r="AW2811" i="8" s="1"/>
  <c r="AW2812" i="8" s="1"/>
  <c r="AW2813" i="8" s="1"/>
  <c r="AW2814" i="8" s="1"/>
  <c r="AW2815" i="8" s="1"/>
  <c r="AW2816" i="8" s="1"/>
  <c r="AW2817" i="8" s="1"/>
  <c r="AW2818" i="8" s="1"/>
  <c r="AW2819" i="8" s="1"/>
  <c r="AW2820" i="8" s="1"/>
  <c r="AW2821" i="8" s="1"/>
  <c r="AW2822" i="8" s="1"/>
  <c r="AW2823" i="8" s="1"/>
  <c r="AW2824" i="8" s="1"/>
  <c r="AW2825" i="8" s="1"/>
  <c r="AW2826" i="8" s="1"/>
  <c r="AW2827" i="8" s="1"/>
  <c r="AW2828" i="8" s="1"/>
  <c r="AW2829" i="8" s="1"/>
  <c r="AW2830" i="8" s="1"/>
  <c r="AW2831" i="8" s="1"/>
  <c r="AW2832" i="8" s="1"/>
  <c r="AW2833" i="8" s="1"/>
  <c r="AW2834" i="8" s="1"/>
  <c r="AW2835" i="8" s="1"/>
  <c r="AW2836" i="8" s="1"/>
  <c r="AW2837" i="8" s="1"/>
  <c r="AW2838" i="8" s="1"/>
  <c r="AW2839" i="8" s="1"/>
  <c r="AW2840" i="8" s="1"/>
  <c r="AW2841" i="8" s="1"/>
  <c r="AW2842" i="8" s="1"/>
  <c r="AW2843" i="8" s="1"/>
  <c r="AW2844" i="8" s="1"/>
  <c r="AW2845" i="8" s="1"/>
  <c r="AW2846" i="8" s="1"/>
  <c r="AW2847" i="8" s="1"/>
  <c r="AW2848" i="8" s="1"/>
  <c r="AW2849" i="8" s="1"/>
  <c r="AW2850" i="8" s="1"/>
  <c r="AW2851" i="8" s="1"/>
  <c r="AW2852" i="8" s="1"/>
  <c r="AW2853" i="8" s="1"/>
  <c r="AW2854" i="8" s="1"/>
  <c r="AW2855" i="8" s="1"/>
  <c r="AW2856" i="8" s="1"/>
  <c r="AW2857" i="8" s="1"/>
  <c r="AW2858" i="8" s="1"/>
  <c r="AW2859" i="8" s="1"/>
  <c r="AW2860" i="8" s="1"/>
  <c r="AW2861" i="8" s="1"/>
  <c r="AW2862" i="8" s="1"/>
  <c r="AW2863" i="8" s="1"/>
  <c r="AW2864" i="8" s="1"/>
  <c r="AW2865" i="8" s="1"/>
  <c r="AW2866" i="8" s="1"/>
  <c r="AW2867" i="8" s="1"/>
  <c r="AW2868" i="8" s="1"/>
  <c r="AW2869" i="8" s="1"/>
  <c r="AW2870" i="8" s="1"/>
  <c r="AW2871" i="8" s="1"/>
  <c r="AW2872" i="8" s="1"/>
  <c r="AW2873" i="8" s="1"/>
  <c r="AW2874" i="8" s="1"/>
  <c r="AW2875" i="8" s="1"/>
  <c r="AW2876" i="8" s="1"/>
  <c r="AW2877" i="8" s="1"/>
  <c r="AW2878" i="8" s="1"/>
  <c r="AW2879" i="8" s="1"/>
  <c r="AW2880" i="8" s="1"/>
  <c r="AW2881" i="8" s="1"/>
  <c r="AW2882" i="8" s="1"/>
  <c r="AW2883" i="8" s="1"/>
  <c r="AW2884" i="8" s="1"/>
  <c r="AW2885" i="8" s="1"/>
  <c r="AW2886" i="8" s="1"/>
  <c r="AW2887" i="8" s="1"/>
  <c r="AW2888" i="8" s="1"/>
  <c r="AW2889" i="8" s="1"/>
  <c r="AW2890" i="8" s="1"/>
  <c r="AW2891" i="8" s="1"/>
  <c r="AW2892" i="8" s="1"/>
  <c r="AW2893" i="8" s="1"/>
  <c r="AW2894" i="8" s="1"/>
  <c r="AW2895" i="8" s="1"/>
  <c r="AW2896" i="8" s="1"/>
  <c r="AW2897" i="8" s="1"/>
  <c r="AW2898" i="8" s="1"/>
  <c r="AW2899" i="8" s="1"/>
  <c r="AW2900" i="8" s="1"/>
  <c r="AW2901" i="8" s="1"/>
  <c r="AW2902" i="8" s="1"/>
  <c r="AW2903" i="8" s="1"/>
  <c r="AW2904" i="8" s="1"/>
  <c r="AW2905" i="8" s="1"/>
  <c r="AW2906" i="8" s="1"/>
  <c r="AW2907" i="8" s="1"/>
  <c r="AW2908" i="8" s="1"/>
  <c r="AW2909" i="8" s="1"/>
  <c r="AW2910" i="8" s="1"/>
  <c r="AW2911" i="8" s="1"/>
  <c r="AW2912" i="8" s="1"/>
  <c r="AW2913" i="8" s="1"/>
  <c r="AW2914" i="8" s="1"/>
  <c r="AW2915" i="8" s="1"/>
  <c r="AW2916" i="8" s="1"/>
  <c r="AW2917" i="8" s="1"/>
  <c r="AW2918" i="8" s="1"/>
  <c r="AW2919" i="8" s="1"/>
  <c r="AW2920" i="8" s="1"/>
  <c r="AW2921" i="8" s="1"/>
  <c r="AW2922" i="8" s="1"/>
  <c r="AW2923" i="8" s="1"/>
  <c r="AW2924" i="8" s="1"/>
  <c r="AW2925" i="8" s="1"/>
  <c r="AW2926" i="8" s="1"/>
  <c r="AW2927" i="8" s="1"/>
  <c r="AW2928" i="8" s="1"/>
  <c r="AW2929" i="8" s="1"/>
  <c r="AW2930" i="8" s="1"/>
  <c r="AW2931" i="8" s="1"/>
  <c r="AW2932" i="8" s="1"/>
  <c r="AW2933" i="8" s="1"/>
  <c r="AW2934" i="8" s="1"/>
  <c r="AW2935" i="8" s="1"/>
  <c r="AW2936" i="8" s="1"/>
  <c r="AW2937" i="8" s="1"/>
  <c r="AW2938" i="8" s="1"/>
  <c r="AW2939" i="8" s="1"/>
  <c r="AW2940" i="8" s="1"/>
  <c r="AW2941" i="8" s="1"/>
  <c r="AW2942" i="8" s="1"/>
  <c r="AW2943" i="8" s="1"/>
  <c r="AW2944" i="8" s="1"/>
  <c r="AW2945" i="8" s="1"/>
  <c r="AW2946" i="8" s="1"/>
  <c r="AW2947" i="8" s="1"/>
  <c r="AW2948" i="8" s="1"/>
  <c r="AW2949" i="8" s="1"/>
  <c r="AW2950" i="8" s="1"/>
  <c r="AW2951" i="8" s="1"/>
  <c r="AW2952" i="8" s="1"/>
  <c r="AW2953" i="8" s="1"/>
  <c r="AW2954" i="8" s="1"/>
  <c r="AW2955" i="8" s="1"/>
  <c r="AW2956" i="8" s="1"/>
  <c r="AW2957" i="8" s="1"/>
  <c r="AW2958" i="8" s="1"/>
  <c r="AW2959" i="8" s="1"/>
  <c r="AW2960" i="8" s="1"/>
  <c r="AW2961" i="8" s="1"/>
  <c r="AW2962" i="8" s="1"/>
  <c r="AW2963" i="8" s="1"/>
  <c r="AW2964" i="8" s="1"/>
  <c r="AW2965" i="8" s="1"/>
  <c r="AW2966" i="8" s="1"/>
  <c r="AW2967" i="8" s="1"/>
  <c r="AW2968" i="8" s="1"/>
  <c r="AW2969" i="8" s="1"/>
  <c r="AW2970" i="8" s="1"/>
  <c r="AW2971" i="8" s="1"/>
  <c r="AW2972" i="8" s="1"/>
  <c r="AW2973" i="8" s="1"/>
  <c r="AW2974" i="8" s="1"/>
  <c r="AW2975" i="8" s="1"/>
  <c r="AW2976" i="8" s="1"/>
  <c r="AW2977" i="8" s="1"/>
  <c r="AW2978" i="8" s="1"/>
  <c r="AW2979" i="8" s="1"/>
  <c r="AW2980" i="8" s="1"/>
  <c r="AW2981" i="8" s="1"/>
  <c r="AW2982" i="8" s="1"/>
  <c r="AW2983" i="8" s="1"/>
  <c r="AW2984" i="8" s="1"/>
  <c r="AW2985" i="8" s="1"/>
  <c r="AW2986" i="8" s="1"/>
  <c r="AW2987" i="8" s="1"/>
  <c r="AW2988" i="8" s="1"/>
  <c r="AW2989" i="8" s="1"/>
  <c r="AW2990" i="8" s="1"/>
  <c r="AW2991" i="8" s="1"/>
  <c r="AW2992" i="8" s="1"/>
  <c r="AW2993" i="8" s="1"/>
  <c r="AW2994" i="8" s="1"/>
  <c r="AW2995" i="8" s="1"/>
  <c r="AW2996" i="8" s="1"/>
  <c r="AW2997" i="8" s="1"/>
  <c r="AW2998" i="8" s="1"/>
  <c r="AW2999" i="8" s="1"/>
  <c r="AW3000" i="8" s="1"/>
  <c r="AW3001" i="8" s="1"/>
  <c r="AW3002" i="8" s="1"/>
  <c r="AW3003" i="8" s="1"/>
  <c r="AW3004" i="8" s="1"/>
  <c r="AW3005" i="8" s="1"/>
  <c r="AW3006" i="8" s="1"/>
  <c r="AW3007" i="8" s="1"/>
  <c r="AW3008" i="8" s="1"/>
  <c r="AW3009" i="8" s="1"/>
  <c r="AW3010" i="8" s="1"/>
  <c r="AW3011" i="8" s="1"/>
  <c r="AW3012" i="8" s="1"/>
  <c r="AW3013" i="8" s="1"/>
  <c r="AW3014" i="8" s="1"/>
  <c r="AW3015" i="8" s="1"/>
  <c r="AW3016" i="8" s="1"/>
  <c r="AW3017" i="8" s="1"/>
  <c r="AW3018" i="8" s="1"/>
  <c r="AW3019" i="8" s="1"/>
  <c r="AW3020" i="8" s="1"/>
  <c r="AW3021" i="8" s="1"/>
  <c r="AW3022" i="8" s="1"/>
  <c r="AW3023" i="8" s="1"/>
  <c r="AW3024" i="8" s="1"/>
  <c r="AW3025" i="8" s="1"/>
  <c r="AW3026" i="8" s="1"/>
  <c r="AW3027" i="8" s="1"/>
  <c r="AW3028" i="8" s="1"/>
  <c r="AW3029" i="8" s="1"/>
  <c r="AW3030" i="8" s="1"/>
  <c r="AW3031" i="8" s="1"/>
  <c r="AW3032" i="8" s="1"/>
  <c r="AW3033" i="8" s="1"/>
  <c r="AW3034" i="8" s="1"/>
  <c r="AW3035" i="8" s="1"/>
  <c r="AW3036" i="8" s="1"/>
  <c r="AW3037" i="8" s="1"/>
  <c r="AW3038" i="8" s="1"/>
  <c r="AW3039" i="8" s="1"/>
  <c r="AW3040" i="8" s="1"/>
  <c r="AW3041" i="8" s="1"/>
  <c r="AW3042" i="8" s="1"/>
  <c r="AW3043" i="8" s="1"/>
  <c r="AW3044" i="8" s="1"/>
  <c r="AW3045" i="8" s="1"/>
  <c r="AW3046" i="8" s="1"/>
  <c r="AW3047" i="8" s="1"/>
  <c r="AW3048" i="8" s="1"/>
  <c r="AW3049" i="8" s="1"/>
  <c r="AW3050" i="8" s="1"/>
  <c r="AW3051" i="8" s="1"/>
  <c r="AW3052" i="8" s="1"/>
  <c r="AW3053" i="8" s="1"/>
  <c r="AW3054" i="8" s="1"/>
  <c r="AW3055" i="8" s="1"/>
  <c r="AW3056" i="8" s="1"/>
  <c r="AW3057" i="8" s="1"/>
  <c r="AW3058" i="8" s="1"/>
  <c r="AW3059" i="8" s="1"/>
  <c r="AW3060" i="8" s="1"/>
  <c r="AW3061" i="8" s="1"/>
  <c r="AW3062" i="8" s="1"/>
  <c r="AW3063" i="8" s="1"/>
  <c r="AW3064" i="8" s="1"/>
  <c r="AW3065" i="8" s="1"/>
  <c r="AW3066" i="8" s="1"/>
  <c r="AW3067" i="8" s="1"/>
  <c r="AW3068" i="8" s="1"/>
  <c r="AW3069" i="8" s="1"/>
  <c r="AW3070" i="8" s="1"/>
  <c r="AW3071" i="8" s="1"/>
  <c r="AW3072" i="8" s="1"/>
  <c r="AW3073" i="8" s="1"/>
  <c r="AW3074" i="8" s="1"/>
  <c r="AW3075" i="8" s="1"/>
  <c r="AW3076" i="8" s="1"/>
  <c r="AW3077" i="8" s="1"/>
  <c r="AW3078" i="8" s="1"/>
  <c r="AW3079" i="8" s="1"/>
  <c r="AW3080" i="8" s="1"/>
  <c r="AW3081" i="8" s="1"/>
  <c r="AW3082" i="8" s="1"/>
  <c r="AW3083" i="8" s="1"/>
  <c r="AW3084" i="8" s="1"/>
  <c r="AW3085" i="8" s="1"/>
  <c r="AW3086" i="8" s="1"/>
  <c r="AW3087" i="8" s="1"/>
  <c r="AW3088" i="8" s="1"/>
  <c r="AW3089" i="8" s="1"/>
  <c r="AW3090" i="8" s="1"/>
  <c r="AW3091" i="8" s="1"/>
  <c r="AW3092" i="8" s="1"/>
  <c r="AW3093" i="8" s="1"/>
  <c r="AW3094" i="8" s="1"/>
  <c r="AW3095" i="8" s="1"/>
  <c r="AW3096" i="8" s="1"/>
  <c r="AW3097" i="8" s="1"/>
  <c r="AW3098" i="8" s="1"/>
  <c r="AW3099" i="8" s="1"/>
  <c r="AW3100" i="8" s="1"/>
  <c r="AW3101" i="8" s="1"/>
  <c r="AW3102" i="8" s="1"/>
  <c r="AW3103" i="8" s="1"/>
  <c r="AW3104" i="8" s="1"/>
  <c r="AW3105" i="8" s="1"/>
  <c r="AW3106" i="8" s="1"/>
  <c r="AW3107" i="8" s="1"/>
  <c r="AW3108" i="8" s="1"/>
  <c r="AW3109" i="8" s="1"/>
  <c r="AW3110" i="8" s="1"/>
  <c r="AW3111" i="8" s="1"/>
  <c r="AW3112" i="8" s="1"/>
  <c r="AW3113" i="8" s="1"/>
  <c r="AW3114" i="8" s="1"/>
  <c r="AW3115" i="8" s="1"/>
  <c r="AW3116" i="8" s="1"/>
  <c r="AW3117" i="8" s="1"/>
  <c r="AW3118" i="8" s="1"/>
  <c r="AW3119" i="8" s="1"/>
  <c r="AW3120" i="8" s="1"/>
  <c r="AW3121" i="8" s="1"/>
  <c r="AW3122" i="8" s="1"/>
  <c r="AW3123" i="8" s="1"/>
  <c r="AW3124" i="8" s="1"/>
  <c r="AW3125" i="8" s="1"/>
  <c r="AW3126" i="8" s="1"/>
  <c r="AW3127" i="8" s="1"/>
  <c r="AW3128" i="8" s="1"/>
  <c r="AW3129" i="8" s="1"/>
  <c r="AW3130" i="8" s="1"/>
  <c r="AW3131" i="8" s="1"/>
  <c r="AW3132" i="8" s="1"/>
  <c r="AW3133" i="8" s="1"/>
  <c r="AW3134" i="8" s="1"/>
  <c r="AW3135" i="8" s="1"/>
  <c r="AW3136" i="8" s="1"/>
  <c r="AW3137" i="8" s="1"/>
  <c r="AW3138" i="8" s="1"/>
  <c r="AW3139" i="8" s="1"/>
  <c r="AW3140" i="8" s="1"/>
  <c r="AW3141" i="8" s="1"/>
  <c r="AW3142" i="8" s="1"/>
  <c r="AW3143" i="8" s="1"/>
  <c r="AW3144" i="8" s="1"/>
  <c r="AW3145" i="8" s="1"/>
  <c r="AW3146" i="8" s="1"/>
  <c r="AW3147" i="8" s="1"/>
  <c r="AW3148" i="8" s="1"/>
  <c r="AW3149" i="8" s="1"/>
  <c r="AW3150" i="8" s="1"/>
  <c r="AW3151" i="8" s="1"/>
  <c r="AW3152" i="8" s="1"/>
  <c r="AW3153" i="8" s="1"/>
  <c r="AW3154" i="8" s="1"/>
  <c r="AW3155" i="8" s="1"/>
  <c r="AW3156" i="8" s="1"/>
  <c r="AW3157" i="8" s="1"/>
  <c r="AW3158" i="8" s="1"/>
  <c r="AW3159" i="8" s="1"/>
  <c r="AW3160" i="8" s="1"/>
  <c r="AW3161" i="8" s="1"/>
  <c r="AW3162" i="8" s="1"/>
  <c r="AW3163" i="8" s="1"/>
  <c r="AW3164" i="8" s="1"/>
  <c r="AW3165" i="8" s="1"/>
  <c r="AW3166" i="8" s="1"/>
  <c r="AW3167" i="8" s="1"/>
  <c r="AW3168" i="8" s="1"/>
  <c r="AW3169" i="8" s="1"/>
  <c r="AW3170" i="8" s="1"/>
  <c r="AW3171" i="8" s="1"/>
  <c r="AW3172" i="8" s="1"/>
  <c r="AW3173" i="8" s="1"/>
  <c r="AW3174" i="8" s="1"/>
  <c r="AW3175" i="8" s="1"/>
  <c r="AW3176" i="8" s="1"/>
  <c r="AW3177" i="8" s="1"/>
  <c r="AW3178" i="8" s="1"/>
  <c r="AW3179" i="8" s="1"/>
  <c r="AW3180" i="8" s="1"/>
  <c r="AW3181" i="8" s="1"/>
  <c r="AW3182" i="8" s="1"/>
  <c r="AW3183" i="8" s="1"/>
  <c r="AW3184" i="8" s="1"/>
  <c r="AW3185" i="8" s="1"/>
  <c r="AW3186" i="8" s="1"/>
  <c r="AW3187" i="8" s="1"/>
  <c r="AW3188" i="8" s="1"/>
  <c r="AW3189" i="8" s="1"/>
  <c r="AW3190" i="8" s="1"/>
  <c r="AW3191" i="8" s="1"/>
  <c r="AW3192" i="8" s="1"/>
  <c r="AW3193" i="8" s="1"/>
  <c r="AW3194" i="8" s="1"/>
  <c r="AW3195" i="8" s="1"/>
  <c r="AW3196" i="8" s="1"/>
  <c r="AW3197" i="8" s="1"/>
  <c r="AW3198" i="8" s="1"/>
  <c r="AW3199" i="8" s="1"/>
  <c r="AW3200" i="8" s="1"/>
  <c r="AW3201" i="8" s="1"/>
  <c r="AW3202" i="8" s="1"/>
  <c r="AW3203" i="8" s="1"/>
  <c r="AW3204" i="8" s="1"/>
  <c r="AW3205" i="8" s="1"/>
  <c r="AW3206" i="8" s="1"/>
  <c r="AW3207" i="8" s="1"/>
  <c r="AW3208" i="8" s="1"/>
  <c r="AW3209" i="8" s="1"/>
  <c r="AW3210" i="8" s="1"/>
  <c r="AW3211" i="8" s="1"/>
  <c r="AW3212" i="8" s="1"/>
  <c r="AW3213" i="8" s="1"/>
  <c r="AW3214" i="8" s="1"/>
  <c r="AW3215" i="8" s="1"/>
  <c r="AW3216" i="8" s="1"/>
  <c r="AW3217" i="8" s="1"/>
  <c r="AW3218" i="8" s="1"/>
  <c r="AW3219" i="8" s="1"/>
  <c r="AW3220" i="8" s="1"/>
  <c r="AW3221" i="8" s="1"/>
  <c r="AW3222" i="8" s="1"/>
  <c r="AW3223" i="8" s="1"/>
  <c r="AW3224" i="8" s="1"/>
  <c r="AW3225" i="8" s="1"/>
  <c r="AW3226" i="8" s="1"/>
  <c r="AW3227" i="8" s="1"/>
  <c r="AW3228" i="8" s="1"/>
  <c r="AW3229" i="8" s="1"/>
  <c r="AW3230" i="8" s="1"/>
  <c r="AW3231" i="8" s="1"/>
  <c r="AW3232" i="8" s="1"/>
  <c r="AW3233" i="8" s="1"/>
  <c r="AW3234" i="8" s="1"/>
  <c r="AW3235" i="8" s="1"/>
  <c r="AW3236" i="8" s="1"/>
  <c r="AW3237" i="8" s="1"/>
  <c r="AW3238" i="8" s="1"/>
  <c r="AW3239" i="8" s="1"/>
  <c r="AW3240" i="8" s="1"/>
  <c r="AW3241" i="8" s="1"/>
  <c r="AW3242" i="8" s="1"/>
  <c r="AW3243" i="8" s="1"/>
  <c r="AW3244" i="8" s="1"/>
  <c r="AW3245" i="8" s="1"/>
  <c r="AW3246" i="8" s="1"/>
  <c r="AW3247" i="8" s="1"/>
  <c r="AW3248" i="8" s="1"/>
  <c r="AW3249" i="8" s="1"/>
  <c r="AW3250" i="8" s="1"/>
  <c r="AW3251" i="8" s="1"/>
  <c r="AW3252" i="8" s="1"/>
  <c r="AW3253" i="8" s="1"/>
  <c r="AW3254" i="8" s="1"/>
  <c r="AW3255" i="8" s="1"/>
  <c r="AW3256" i="8" s="1"/>
  <c r="AW3257" i="8" s="1"/>
  <c r="AW3258" i="8" s="1"/>
  <c r="AW3259" i="8" s="1"/>
  <c r="AW3260" i="8" s="1"/>
  <c r="AW3261" i="8" s="1"/>
  <c r="AW3262" i="8" s="1"/>
  <c r="AW3263" i="8" s="1"/>
  <c r="AW3264" i="8" s="1"/>
  <c r="AW3265" i="8" s="1"/>
  <c r="AW3266" i="8" s="1"/>
  <c r="AW3267" i="8" s="1"/>
  <c r="AW3268" i="8" s="1"/>
  <c r="AW3269" i="8" s="1"/>
  <c r="AW3270" i="8" s="1"/>
  <c r="AW3271" i="8" s="1"/>
  <c r="AW3272" i="8" s="1"/>
  <c r="AW3273" i="8" s="1"/>
  <c r="AW3274" i="8" s="1"/>
  <c r="AW3275" i="8" s="1"/>
  <c r="AW3276" i="8" s="1"/>
  <c r="AW3277" i="8" s="1"/>
  <c r="AW3278" i="8" s="1"/>
  <c r="AW3279" i="8" s="1"/>
  <c r="AW3280" i="8" s="1"/>
  <c r="AW3281" i="8" s="1"/>
  <c r="AW3282" i="8" s="1"/>
  <c r="AW3283" i="8" s="1"/>
  <c r="AW3284" i="8" s="1"/>
  <c r="AW3285" i="8" s="1"/>
  <c r="AW3286" i="8" s="1"/>
  <c r="AW3287" i="8" s="1"/>
  <c r="AW3288" i="8" s="1"/>
  <c r="AW3289" i="8" s="1"/>
  <c r="AW3290" i="8" s="1"/>
  <c r="AW3291" i="8" s="1"/>
  <c r="AW3292" i="8" s="1"/>
  <c r="AW3293" i="8" s="1"/>
  <c r="AW3294" i="8" s="1"/>
  <c r="AW3295" i="8" s="1"/>
  <c r="AW3296" i="8" s="1"/>
  <c r="AW3297" i="8" s="1"/>
  <c r="AW3298" i="8" s="1"/>
  <c r="AW3299" i="8" s="1"/>
  <c r="AW3300" i="8" s="1"/>
  <c r="AW3301" i="8" s="1"/>
  <c r="AW3302" i="8" s="1"/>
  <c r="AW3303" i="8" s="1"/>
  <c r="AW3304" i="8" s="1"/>
  <c r="AW3305" i="8" s="1"/>
  <c r="AW3306" i="8" s="1"/>
  <c r="AW3307" i="8" s="1"/>
  <c r="AW3308" i="8" s="1"/>
  <c r="AW3309" i="8" s="1"/>
  <c r="AW3310" i="8" s="1"/>
  <c r="AW3311" i="8" s="1"/>
  <c r="AW3312" i="8" s="1"/>
  <c r="AW3313" i="8" s="1"/>
  <c r="AW3314" i="8" s="1"/>
  <c r="AW3315" i="8" s="1"/>
  <c r="AW3316" i="8" s="1"/>
  <c r="AW3317" i="8" s="1"/>
  <c r="AW3318" i="8" s="1"/>
  <c r="AW3319" i="8" s="1"/>
  <c r="AW3320" i="8" s="1"/>
  <c r="AW3321" i="8" s="1"/>
  <c r="AW3322" i="8" s="1"/>
  <c r="AW3323" i="8" s="1"/>
  <c r="AW3324" i="8" s="1"/>
  <c r="AW3325" i="8" s="1"/>
  <c r="AW3326" i="8" s="1"/>
  <c r="AW3327" i="8" s="1"/>
  <c r="AW3328" i="8" s="1"/>
  <c r="AW3329" i="8" s="1"/>
  <c r="AW3330" i="8" s="1"/>
  <c r="AW3331" i="8" s="1"/>
  <c r="AW3332" i="8" s="1"/>
  <c r="AW3333" i="8" s="1"/>
  <c r="AW3334" i="8" s="1"/>
  <c r="AW3335" i="8" s="1"/>
  <c r="AW3336" i="8" s="1"/>
  <c r="AW3337" i="8" s="1"/>
  <c r="AW3338" i="8" s="1"/>
  <c r="AW3339" i="8" s="1"/>
  <c r="AW3340" i="8" s="1"/>
  <c r="AW3341" i="8" s="1"/>
  <c r="AW3342" i="8" s="1"/>
  <c r="AW3343" i="8" s="1"/>
  <c r="AW3344" i="8" s="1"/>
  <c r="AW3345" i="8" s="1"/>
  <c r="AW3346" i="8" s="1"/>
  <c r="AW3347" i="8" s="1"/>
  <c r="AW3348" i="8" s="1"/>
  <c r="AW3349" i="8" s="1"/>
  <c r="AW3350" i="8" s="1"/>
  <c r="AW3351" i="8" s="1"/>
  <c r="AW3352" i="8" s="1"/>
  <c r="AW3353" i="8" s="1"/>
  <c r="AW3354" i="8" s="1"/>
  <c r="AW3355" i="8" s="1"/>
  <c r="AW3356" i="8" s="1"/>
  <c r="AW3357" i="8" s="1"/>
  <c r="AW3358" i="8" s="1"/>
  <c r="AW3359" i="8" s="1"/>
  <c r="AW3360" i="8" s="1"/>
  <c r="AW3361" i="8" s="1"/>
  <c r="AW3362" i="8" s="1"/>
  <c r="AW3363" i="8" s="1"/>
  <c r="AW3364" i="8" s="1"/>
  <c r="AW3365" i="8" s="1"/>
  <c r="AW3366" i="8" s="1"/>
  <c r="AW3367" i="8" s="1"/>
  <c r="AW3368" i="8" s="1"/>
  <c r="AW3369" i="8" s="1"/>
  <c r="AW3370" i="8" s="1"/>
  <c r="AW3371" i="8" s="1"/>
  <c r="AW3372" i="8" s="1"/>
  <c r="AW3373" i="8" s="1"/>
  <c r="AW3374" i="8" s="1"/>
  <c r="AW3375" i="8" s="1"/>
  <c r="AW3376" i="8" s="1"/>
  <c r="AW3377" i="8" s="1"/>
  <c r="AW3378" i="8" s="1"/>
  <c r="AW3379" i="8" s="1"/>
  <c r="AW3380" i="8" s="1"/>
  <c r="AW3381" i="8" s="1"/>
  <c r="AW3382" i="8" s="1"/>
  <c r="AW3383" i="8" s="1"/>
  <c r="AW3384" i="8" s="1"/>
  <c r="AW3385" i="8" s="1"/>
  <c r="AW3386" i="8" s="1"/>
  <c r="AW3387" i="8" s="1"/>
  <c r="AW3388" i="8" s="1"/>
  <c r="AW3389" i="8" s="1"/>
  <c r="AW3390" i="8" s="1"/>
  <c r="AW3391" i="8" s="1"/>
  <c r="AW3392" i="8" s="1"/>
  <c r="AW3393" i="8" s="1"/>
  <c r="AW3394" i="8" s="1"/>
  <c r="AW3395" i="8" s="1"/>
  <c r="AW3396" i="8" s="1"/>
  <c r="AW3397" i="8" s="1"/>
  <c r="AW3398" i="8" s="1"/>
  <c r="AW3399" i="8" s="1"/>
  <c r="AW3400" i="8" s="1"/>
  <c r="AW3401" i="8" s="1"/>
  <c r="AW3402" i="8" s="1"/>
  <c r="AW3403" i="8" s="1"/>
  <c r="AW3404" i="8" s="1"/>
  <c r="AW3405" i="8" s="1"/>
  <c r="AW3406" i="8" s="1"/>
  <c r="AW3407" i="8" s="1"/>
  <c r="AW3408" i="8" s="1"/>
  <c r="AW3409" i="8" s="1"/>
  <c r="AW3410" i="8" s="1"/>
  <c r="AW3411" i="8" s="1"/>
  <c r="AW3412" i="8" s="1"/>
  <c r="AW3413" i="8" s="1"/>
  <c r="AW3414" i="8" s="1"/>
  <c r="AW3415" i="8" s="1"/>
  <c r="AW3416" i="8" s="1"/>
  <c r="AW3417" i="8" s="1"/>
  <c r="AW3418" i="8" s="1"/>
  <c r="AW3419" i="8" s="1"/>
  <c r="AW3420" i="8" s="1"/>
  <c r="AW3421" i="8" s="1"/>
  <c r="AW3422" i="8" s="1"/>
  <c r="AW3423" i="8" s="1"/>
  <c r="AW3424" i="8" s="1"/>
  <c r="AW3425" i="8" s="1"/>
  <c r="AW3426" i="8" s="1"/>
  <c r="AW3427" i="8" s="1"/>
  <c r="AW3428" i="8" s="1"/>
  <c r="AW3429" i="8" s="1"/>
  <c r="AW3430" i="8" s="1"/>
  <c r="AW3431" i="8" s="1"/>
  <c r="AW3432" i="8" s="1"/>
  <c r="AW3433" i="8" s="1"/>
  <c r="AW3434" i="8" s="1"/>
  <c r="AW3435" i="8" s="1"/>
  <c r="AW3436" i="8" s="1"/>
  <c r="AW3437" i="8" s="1"/>
  <c r="AW3438" i="8" s="1"/>
  <c r="AW3439" i="8" s="1"/>
  <c r="AW3440" i="8" s="1"/>
  <c r="AW3441" i="8" s="1"/>
  <c r="AW3442" i="8" s="1"/>
  <c r="AW3443" i="8" s="1"/>
  <c r="AW3444" i="8" s="1"/>
  <c r="AW3445" i="8" s="1"/>
  <c r="AW3446" i="8" s="1"/>
  <c r="AW3447" i="8" s="1"/>
  <c r="AW3448" i="8" s="1"/>
  <c r="AW3449" i="8" s="1"/>
  <c r="AW3450" i="8" s="1"/>
  <c r="AW3451" i="8" s="1"/>
  <c r="AW3452" i="8" s="1"/>
  <c r="AW3453" i="8" s="1"/>
  <c r="AW3454" i="8" s="1"/>
  <c r="AW3455" i="8" s="1"/>
  <c r="AW3456" i="8" s="1"/>
  <c r="AW3457" i="8" s="1"/>
  <c r="AW3458" i="8" s="1"/>
  <c r="AW3459" i="8" s="1"/>
  <c r="AW3460" i="8" s="1"/>
  <c r="AW3461" i="8" s="1"/>
  <c r="AW3462" i="8" s="1"/>
  <c r="AW3463" i="8" s="1"/>
  <c r="AW3464" i="8" s="1"/>
  <c r="AW3465" i="8" s="1"/>
  <c r="AW3466" i="8" s="1"/>
  <c r="AW3467" i="8" s="1"/>
  <c r="AW3468" i="8" s="1"/>
  <c r="AW3469" i="8" s="1"/>
  <c r="AW3470" i="8" s="1"/>
  <c r="AW3471" i="8" s="1"/>
  <c r="AW3472" i="8" s="1"/>
  <c r="AW3473" i="8" s="1"/>
  <c r="AW3474" i="8" s="1"/>
  <c r="AW3475" i="8" s="1"/>
  <c r="AW3476" i="8" s="1"/>
  <c r="AW3477" i="8" s="1"/>
  <c r="AW3478" i="8" s="1"/>
  <c r="AW3479" i="8" s="1"/>
  <c r="AW3480" i="8" s="1"/>
  <c r="AW3481" i="8" s="1"/>
  <c r="AW3482" i="8" s="1"/>
  <c r="AW3483" i="8" s="1"/>
  <c r="AW3484" i="8" s="1"/>
  <c r="AW3485" i="8" s="1"/>
  <c r="AW3486" i="8" s="1"/>
  <c r="AW3487" i="8" s="1"/>
  <c r="AW3488" i="8" s="1"/>
  <c r="AW3489" i="8" s="1"/>
  <c r="AW3490" i="8" s="1"/>
  <c r="AW3491" i="8" s="1"/>
  <c r="AW3492" i="8" s="1"/>
  <c r="AW3493" i="8" s="1"/>
  <c r="AW3494" i="8" s="1"/>
  <c r="AW3495" i="8" s="1"/>
  <c r="AW3496" i="8" s="1"/>
  <c r="AW3497" i="8" s="1"/>
  <c r="AW3498" i="8" s="1"/>
  <c r="AW3499" i="8" s="1"/>
  <c r="AW3500" i="8" s="1"/>
  <c r="AW3501" i="8" s="1"/>
  <c r="AW3502" i="8" s="1"/>
  <c r="AW3503" i="8" s="1"/>
  <c r="AW3504" i="8" s="1"/>
  <c r="AW3505" i="8" s="1"/>
  <c r="AW3506" i="8" s="1"/>
  <c r="AW3507" i="8" s="1"/>
  <c r="AW3508" i="8" s="1"/>
  <c r="AW3509" i="8" s="1"/>
  <c r="AW3510" i="8" s="1"/>
  <c r="AW3511" i="8" s="1"/>
  <c r="AW3512" i="8" s="1"/>
  <c r="AW3513" i="8" s="1"/>
  <c r="AW3514" i="8" s="1"/>
  <c r="AW3515" i="8" s="1"/>
  <c r="AW3516" i="8" s="1"/>
  <c r="AW3517" i="8" s="1"/>
  <c r="AW3518" i="8" s="1"/>
  <c r="AW3519" i="8" s="1"/>
  <c r="AW3520" i="8" s="1"/>
  <c r="AW3521" i="8" s="1"/>
  <c r="AW3522" i="8" s="1"/>
  <c r="AW3523" i="8" s="1"/>
  <c r="AW3524" i="8" s="1"/>
  <c r="AW3525" i="8" s="1"/>
  <c r="AW3526" i="8" s="1"/>
  <c r="AW3527" i="8" s="1"/>
  <c r="AW3528" i="8" s="1"/>
  <c r="AW3529" i="8" s="1"/>
  <c r="AW3530" i="8" s="1"/>
  <c r="AW3531" i="8" s="1"/>
  <c r="AW3532" i="8" s="1"/>
  <c r="AW3533" i="8" s="1"/>
  <c r="AW3534" i="8" s="1"/>
  <c r="AW3535" i="8" s="1"/>
  <c r="AW3536" i="8" s="1"/>
  <c r="AW3537" i="8" s="1"/>
  <c r="AW3538" i="8" s="1"/>
  <c r="AW3539" i="8" s="1"/>
  <c r="AW3540" i="8" s="1"/>
  <c r="AW3541" i="8" s="1"/>
  <c r="AW3542" i="8" s="1"/>
  <c r="AW3543" i="8" s="1"/>
  <c r="AW3544" i="8" s="1"/>
  <c r="AW3545" i="8" s="1"/>
  <c r="AW3546" i="8" s="1"/>
  <c r="AW3547" i="8" s="1"/>
  <c r="AW3548" i="8" s="1"/>
  <c r="AW3549" i="8" s="1"/>
  <c r="AW3550" i="8" s="1"/>
  <c r="AW3551" i="8" s="1"/>
  <c r="AW3552" i="8" s="1"/>
  <c r="AW3553" i="8" s="1"/>
  <c r="AW3554" i="8" s="1"/>
  <c r="AW3555" i="8" s="1"/>
  <c r="AW3556" i="8" s="1"/>
  <c r="AW3557" i="8" s="1"/>
  <c r="AW3558" i="8" s="1"/>
  <c r="AW3559" i="8" s="1"/>
  <c r="AW3560" i="8" s="1"/>
  <c r="AW3561" i="8" s="1"/>
  <c r="AW3562" i="8" s="1"/>
  <c r="AW3563" i="8" s="1"/>
  <c r="AW3564" i="8" s="1"/>
  <c r="AW3565" i="8" s="1"/>
  <c r="AW3566" i="8" s="1"/>
  <c r="AW3567" i="8" s="1"/>
  <c r="AW3568" i="8" s="1"/>
  <c r="AW3569" i="8" s="1"/>
  <c r="AW3570" i="8" s="1"/>
  <c r="AW3571" i="8" s="1"/>
  <c r="AW3572" i="8" s="1"/>
  <c r="AW3573" i="8" s="1"/>
  <c r="AW3574" i="8" s="1"/>
  <c r="AW3575" i="8" s="1"/>
  <c r="AW3576" i="8" s="1"/>
  <c r="AW3577" i="8" s="1"/>
  <c r="AW3578" i="8" s="1"/>
  <c r="AW3579" i="8" s="1"/>
  <c r="AW3580" i="8" s="1"/>
  <c r="AW3581" i="8" s="1"/>
  <c r="AW3582" i="8" s="1"/>
  <c r="AW3583" i="8" s="1"/>
  <c r="AW3584" i="8" s="1"/>
  <c r="AW3585" i="8" s="1"/>
  <c r="AW3586" i="8" s="1"/>
  <c r="AW3587" i="8" s="1"/>
  <c r="AW3588" i="8" s="1"/>
  <c r="AW3589" i="8" s="1"/>
  <c r="AW3590" i="8" s="1"/>
  <c r="AW3591" i="8" s="1"/>
  <c r="AW3592" i="8" s="1"/>
  <c r="AW3593" i="8" s="1"/>
  <c r="AW3594" i="8" s="1"/>
  <c r="AW3595" i="8" s="1"/>
  <c r="AW3596" i="8" s="1"/>
  <c r="AW3597" i="8" s="1"/>
  <c r="AW3598" i="8" s="1"/>
  <c r="AW3599" i="8" s="1"/>
  <c r="AW3600" i="8" s="1"/>
  <c r="AW3601" i="8" s="1"/>
  <c r="AW3602" i="8" s="1"/>
  <c r="AW3603" i="8" s="1"/>
  <c r="AW3604" i="8" s="1"/>
  <c r="AW3605" i="8" s="1"/>
  <c r="AW3606" i="8" s="1"/>
  <c r="AW3607" i="8" s="1"/>
  <c r="AW3608" i="8" s="1"/>
  <c r="AW3609" i="8" s="1"/>
  <c r="AW3610" i="8" s="1"/>
  <c r="AW3611" i="8" s="1"/>
  <c r="AW3612" i="8" s="1"/>
  <c r="AW3613" i="8" s="1"/>
  <c r="AW3614" i="8" s="1"/>
  <c r="AW3615" i="8" s="1"/>
  <c r="AW3616" i="8" s="1"/>
  <c r="AW3617" i="8" s="1"/>
  <c r="AW3618" i="8" s="1"/>
  <c r="AW3619" i="8" s="1"/>
  <c r="AW3620" i="8" s="1"/>
  <c r="AW3621" i="8" s="1"/>
  <c r="AW3622" i="8" s="1"/>
  <c r="AW3623" i="8" s="1"/>
  <c r="AW3624" i="8" s="1"/>
  <c r="AW3625" i="8" s="1"/>
  <c r="AW3626" i="8" s="1"/>
  <c r="AW3627" i="8" s="1"/>
  <c r="AW3628" i="8" s="1"/>
  <c r="AW3629" i="8" s="1"/>
  <c r="AW3630" i="8" s="1"/>
  <c r="AW3631" i="8" s="1"/>
  <c r="AW3632" i="8" s="1"/>
  <c r="AW3633" i="8" s="1"/>
  <c r="AW3634" i="8" s="1"/>
  <c r="AW3635" i="8" s="1"/>
  <c r="AW3636" i="8" s="1"/>
  <c r="AW3637" i="8" s="1"/>
  <c r="AW3638" i="8" s="1"/>
  <c r="AW3639" i="8" s="1"/>
  <c r="AW3640" i="8" s="1"/>
  <c r="AW3641" i="8" s="1"/>
  <c r="AW3642" i="8" s="1"/>
  <c r="AW3643" i="8" s="1"/>
  <c r="AW3644" i="8" s="1"/>
  <c r="AW3645" i="8" s="1"/>
  <c r="AW3646" i="8" s="1"/>
  <c r="AW3647" i="8" s="1"/>
  <c r="AW3648" i="8" s="1"/>
  <c r="AW3649" i="8" s="1"/>
  <c r="AW3650" i="8" s="1"/>
  <c r="AW3651" i="8" s="1"/>
  <c r="AW3652" i="8" s="1"/>
  <c r="AW3653" i="8" s="1"/>
  <c r="AW3654" i="8" s="1"/>
  <c r="AW3655" i="8" s="1"/>
  <c r="AW3656" i="8" s="1"/>
  <c r="AW3657" i="8" s="1"/>
  <c r="AW3658" i="8" s="1"/>
  <c r="AW3659" i="8" s="1"/>
  <c r="AW3660" i="8" s="1"/>
  <c r="AW3661" i="8" s="1"/>
  <c r="AW3662" i="8" s="1"/>
  <c r="AW3663" i="8" s="1"/>
  <c r="AW3664" i="8" s="1"/>
  <c r="AW3665" i="8" s="1"/>
  <c r="AW3666" i="8" s="1"/>
  <c r="AW3667" i="8" s="1"/>
  <c r="AW3668" i="8" s="1"/>
  <c r="AW3669" i="8" s="1"/>
  <c r="AW3670" i="8" s="1"/>
  <c r="AW3671" i="8" s="1"/>
  <c r="AW3672" i="8" s="1"/>
  <c r="AW3673" i="8" s="1"/>
  <c r="AW3674" i="8" s="1"/>
  <c r="AW3675" i="8" s="1"/>
  <c r="AW3676" i="8" s="1"/>
  <c r="AW3677" i="8" s="1"/>
  <c r="AW3678" i="8" s="1"/>
  <c r="AW3679" i="8" s="1"/>
  <c r="AW3680" i="8" s="1"/>
  <c r="AW3681" i="8" s="1"/>
  <c r="AW3682" i="8" s="1"/>
  <c r="AW3683" i="8" s="1"/>
  <c r="AW3684" i="8" s="1"/>
  <c r="AW3685" i="8" s="1"/>
  <c r="AW3686" i="8" s="1"/>
  <c r="AW3687" i="8" s="1"/>
  <c r="AW3688" i="8" s="1"/>
  <c r="AW3689" i="8" s="1"/>
  <c r="AW3690" i="8" s="1"/>
  <c r="AW3691" i="8" s="1"/>
  <c r="AW3692" i="8" s="1"/>
  <c r="AW3693" i="8" s="1"/>
  <c r="AW3694" i="8" s="1"/>
  <c r="AW3695" i="8" s="1"/>
  <c r="AW3696" i="8" s="1"/>
  <c r="AW3697" i="8" s="1"/>
  <c r="AW3698" i="8" s="1"/>
  <c r="AW3699" i="8" s="1"/>
  <c r="AW3700" i="8" s="1"/>
  <c r="AW3701" i="8" s="1"/>
  <c r="AW3702" i="8" s="1"/>
  <c r="AW3703" i="8" s="1"/>
  <c r="AW3704" i="8" s="1"/>
  <c r="AW3705" i="8" s="1"/>
  <c r="AW3706" i="8" s="1"/>
  <c r="AW3707" i="8" s="1"/>
  <c r="AW3708" i="8" s="1"/>
  <c r="AW3709" i="8" s="1"/>
  <c r="AW3710" i="8" s="1"/>
  <c r="AW3711" i="8" s="1"/>
  <c r="AW3712" i="8" s="1"/>
  <c r="AW3713" i="8" s="1"/>
  <c r="AW3714" i="8" s="1"/>
  <c r="AW3715" i="8" s="1"/>
  <c r="AW3716" i="8" s="1"/>
  <c r="AW3717" i="8" s="1"/>
  <c r="AW3718" i="8" s="1"/>
  <c r="AW3719" i="8" s="1"/>
  <c r="AW3720" i="8" s="1"/>
  <c r="AW3721" i="8" s="1"/>
  <c r="AW3722" i="8" s="1"/>
  <c r="AW3723" i="8" s="1"/>
  <c r="AW3724" i="8" s="1"/>
  <c r="AW3725" i="8" s="1"/>
  <c r="AW3726" i="8" s="1"/>
  <c r="AW3727" i="8" s="1"/>
  <c r="AW3728" i="8" s="1"/>
  <c r="AW3729" i="8" s="1"/>
  <c r="AW3730" i="8" s="1"/>
  <c r="AW3731" i="8" s="1"/>
  <c r="AW3732" i="8" s="1"/>
  <c r="AW3733" i="8" s="1"/>
  <c r="AW3734" i="8" s="1"/>
  <c r="AW3735" i="8" s="1"/>
  <c r="AW3736" i="8" s="1"/>
  <c r="AW3737" i="8" s="1"/>
  <c r="AW3738" i="8" s="1"/>
  <c r="AW3739" i="8" s="1"/>
  <c r="AW3740" i="8" s="1"/>
  <c r="AW3741" i="8" s="1"/>
  <c r="AW3742" i="8" s="1"/>
  <c r="AW3743" i="8" s="1"/>
  <c r="AW3744" i="8" s="1"/>
  <c r="AW3745" i="8" s="1"/>
  <c r="AW3746" i="8" s="1"/>
  <c r="AW3747" i="8" s="1"/>
  <c r="AW3748" i="8" s="1"/>
  <c r="AW3749" i="8" s="1"/>
  <c r="AW3750" i="8" s="1"/>
  <c r="AW3751" i="8" s="1"/>
  <c r="AW3752" i="8" s="1"/>
  <c r="AW3753" i="8" s="1"/>
  <c r="AW3754" i="8" s="1"/>
  <c r="AW3755" i="8" s="1"/>
  <c r="AW3756" i="8" s="1"/>
  <c r="AW3757" i="8" s="1"/>
  <c r="AW3758" i="8" s="1"/>
  <c r="AW3759" i="8" s="1"/>
  <c r="AW3760" i="8" s="1"/>
  <c r="AW3761" i="8" s="1"/>
  <c r="AW3762" i="8" s="1"/>
  <c r="AW3763" i="8" s="1"/>
  <c r="AW3764" i="8" s="1"/>
  <c r="AW3765" i="8" s="1"/>
  <c r="AW3766" i="8" s="1"/>
  <c r="AW3767" i="8" s="1"/>
  <c r="AW3768" i="8" s="1"/>
  <c r="AW3769" i="8" s="1"/>
  <c r="AW3770" i="8" s="1"/>
  <c r="AW3771" i="8" s="1"/>
  <c r="AW3772" i="8" s="1"/>
  <c r="AW3773" i="8" s="1"/>
  <c r="AW3774" i="8" s="1"/>
  <c r="AW3775" i="8" s="1"/>
  <c r="AW3776" i="8" s="1"/>
  <c r="AW3777" i="8" s="1"/>
  <c r="AW3778" i="8" s="1"/>
  <c r="AW3779" i="8" s="1"/>
  <c r="AW3780" i="8" s="1"/>
  <c r="AW3781" i="8" s="1"/>
  <c r="AW3782" i="8" s="1"/>
  <c r="AW3783" i="8" s="1"/>
  <c r="AW3784" i="8" s="1"/>
  <c r="AW3785" i="8" s="1"/>
  <c r="AW3786" i="8" s="1"/>
  <c r="AW3787" i="8" s="1"/>
  <c r="AW3788" i="8" s="1"/>
  <c r="AW3789" i="8" s="1"/>
  <c r="AW3790" i="8" s="1"/>
  <c r="AW3791" i="8" s="1"/>
  <c r="AW3792" i="8" s="1"/>
  <c r="AW3793" i="8" s="1"/>
  <c r="AW3794" i="8" s="1"/>
  <c r="AW3795" i="8" s="1"/>
  <c r="AW3796" i="8" s="1"/>
  <c r="AW3797" i="8" s="1"/>
  <c r="AW3798" i="8" s="1"/>
  <c r="AW3799" i="8" s="1"/>
  <c r="AW3800" i="8" s="1"/>
  <c r="AW3801" i="8" s="1"/>
  <c r="AW3802" i="8" s="1"/>
  <c r="AW3803" i="8" s="1"/>
  <c r="AW3804" i="8" s="1"/>
  <c r="AW3805" i="8" s="1"/>
  <c r="AW3806" i="8" s="1"/>
  <c r="AW3807" i="8" s="1"/>
  <c r="AW3808" i="8" s="1"/>
  <c r="AW3809" i="8" s="1"/>
  <c r="AW3810" i="8" s="1"/>
  <c r="AW3811" i="8" s="1"/>
  <c r="AW3812" i="8" s="1"/>
  <c r="AW3813" i="8" s="1"/>
  <c r="AW3814" i="8" s="1"/>
  <c r="AW3815" i="8" s="1"/>
  <c r="AW3816" i="8" s="1"/>
  <c r="AW3817" i="8" s="1"/>
  <c r="AW3818" i="8" s="1"/>
  <c r="AW3819" i="8" s="1"/>
  <c r="AW3820" i="8" s="1"/>
  <c r="AW3821" i="8" s="1"/>
  <c r="AW3822" i="8" s="1"/>
  <c r="AW3823" i="8" s="1"/>
  <c r="AW3824" i="8" s="1"/>
  <c r="AW3825" i="8" s="1"/>
  <c r="AW3826" i="8" s="1"/>
  <c r="AW3827" i="8" s="1"/>
  <c r="AW3828" i="8" s="1"/>
  <c r="AW3829" i="8" s="1"/>
  <c r="AW3830" i="8" s="1"/>
  <c r="AW3831" i="8" s="1"/>
  <c r="AW3832" i="8" s="1"/>
  <c r="AW3833" i="8" s="1"/>
  <c r="AW3834" i="8" s="1"/>
  <c r="AW3835" i="8" s="1"/>
  <c r="AW3836" i="8" s="1"/>
  <c r="AW3837" i="8" s="1"/>
  <c r="AW3838" i="8" s="1"/>
  <c r="AW3839" i="8" s="1"/>
  <c r="AW3840" i="8" s="1"/>
  <c r="AW3841" i="8" s="1"/>
  <c r="AW3842" i="8" s="1"/>
  <c r="AW3843" i="8" s="1"/>
  <c r="AW3844" i="8" s="1"/>
  <c r="AW3845" i="8" s="1"/>
  <c r="AW3846" i="8" s="1"/>
  <c r="AW3847" i="8" s="1"/>
  <c r="AW3848" i="8" s="1"/>
  <c r="AW3849" i="8" s="1"/>
  <c r="AW3850" i="8" s="1"/>
  <c r="AW3851" i="8" s="1"/>
  <c r="AW3852" i="8" s="1"/>
  <c r="AW3853" i="8" s="1"/>
  <c r="AW3854" i="8" s="1"/>
  <c r="AW3855" i="8" s="1"/>
  <c r="AW3856" i="8" s="1"/>
  <c r="AW3857" i="8" s="1"/>
  <c r="AW3858" i="8" s="1"/>
  <c r="AW3859" i="8" s="1"/>
  <c r="AW3860" i="8" s="1"/>
  <c r="AW3861" i="8" s="1"/>
  <c r="AW3862" i="8" s="1"/>
  <c r="AW3863" i="8" s="1"/>
  <c r="AW3864" i="8" s="1"/>
  <c r="AW3865" i="8" s="1"/>
  <c r="AW3866" i="8" s="1"/>
  <c r="AW3867" i="8" s="1"/>
  <c r="AW3868" i="8" s="1"/>
  <c r="AW3869" i="8" s="1"/>
  <c r="AW3870" i="8" s="1"/>
  <c r="AW3871" i="8" s="1"/>
  <c r="AW3872" i="8" s="1"/>
  <c r="AW3873" i="8" s="1"/>
  <c r="AW3874" i="8" s="1"/>
  <c r="AW3875" i="8" s="1"/>
  <c r="AW3876" i="8" s="1"/>
  <c r="AW3877" i="8" s="1"/>
  <c r="AW3878" i="8" s="1"/>
  <c r="AW3879" i="8" s="1"/>
  <c r="AW3880" i="8" s="1"/>
  <c r="AW3881" i="8" s="1"/>
  <c r="AW3882" i="8" s="1"/>
  <c r="AW3883" i="8" s="1"/>
  <c r="AW3884" i="8" s="1"/>
  <c r="AW3885" i="8" s="1"/>
  <c r="AW3886" i="8" s="1"/>
  <c r="AW3887" i="8" s="1"/>
  <c r="AW3888" i="8" s="1"/>
  <c r="AW3889" i="8" s="1"/>
  <c r="AW3890" i="8" s="1"/>
  <c r="AW3891" i="8" s="1"/>
  <c r="AW3892" i="8" s="1"/>
  <c r="AW3893" i="8" s="1"/>
  <c r="AW3894" i="8" s="1"/>
  <c r="AW3895" i="8" s="1"/>
  <c r="AW3896" i="8" s="1"/>
  <c r="AW3897" i="8" s="1"/>
  <c r="AW3898" i="8" s="1"/>
  <c r="AW3899" i="8" s="1"/>
  <c r="AW3900" i="8" s="1"/>
  <c r="AW3901" i="8" s="1"/>
  <c r="AW3902" i="8" s="1"/>
  <c r="AW3903" i="8" s="1"/>
  <c r="AW3904" i="8" s="1"/>
  <c r="AW3905" i="8" s="1"/>
  <c r="AW3906" i="8" s="1"/>
  <c r="AW3907" i="8" s="1"/>
  <c r="AW3908" i="8" s="1"/>
  <c r="AW3909" i="8" s="1"/>
  <c r="AW3910" i="8" s="1"/>
  <c r="AW3911" i="8" s="1"/>
  <c r="AW3912" i="8" s="1"/>
  <c r="AW3913" i="8" s="1"/>
  <c r="AW3914" i="8" s="1"/>
  <c r="AW3915" i="8" s="1"/>
  <c r="AW3916" i="8" s="1"/>
  <c r="AW3917" i="8" s="1"/>
  <c r="AW3918" i="8" s="1"/>
  <c r="AW3919" i="8" s="1"/>
  <c r="AW3920" i="8" s="1"/>
  <c r="AW3921" i="8" s="1"/>
  <c r="AW3922" i="8" s="1"/>
  <c r="AW3923" i="8" s="1"/>
  <c r="AW3924" i="8" s="1"/>
  <c r="AW3925" i="8" s="1"/>
  <c r="AW3926" i="8" s="1"/>
  <c r="AW3927" i="8" s="1"/>
  <c r="AW3928" i="8" s="1"/>
  <c r="AW3929" i="8" s="1"/>
  <c r="AW3930" i="8" s="1"/>
  <c r="AW3931" i="8" s="1"/>
  <c r="AW3932" i="8" s="1"/>
  <c r="AW3933" i="8" s="1"/>
  <c r="AW3934" i="8" s="1"/>
  <c r="AW3935" i="8" s="1"/>
  <c r="AW3936" i="8" s="1"/>
  <c r="AW3937" i="8" s="1"/>
  <c r="AW3938" i="8" s="1"/>
  <c r="AW3939" i="8" s="1"/>
  <c r="AW3940" i="8" s="1"/>
  <c r="AW3941" i="8" s="1"/>
  <c r="AW3942" i="8" s="1"/>
  <c r="AW3943" i="8" s="1"/>
  <c r="AW3944" i="8" s="1"/>
  <c r="AW3945" i="8" s="1"/>
  <c r="AW3946" i="8" s="1"/>
  <c r="AW3947" i="8" s="1"/>
  <c r="AW3948" i="8" s="1"/>
  <c r="AW3949" i="8" s="1"/>
  <c r="AW3950" i="8" s="1"/>
  <c r="AW3951" i="8" s="1"/>
  <c r="AW3952" i="8" s="1"/>
  <c r="AW3953" i="8" s="1"/>
  <c r="AW3954" i="8" s="1"/>
  <c r="AW3955" i="8" s="1"/>
  <c r="AW3956" i="8" s="1"/>
  <c r="AW3957" i="8" s="1"/>
  <c r="AW3958" i="8" s="1"/>
  <c r="AW3959" i="8" s="1"/>
  <c r="AW3960" i="8" s="1"/>
  <c r="AW3961" i="8" s="1"/>
  <c r="AW3962" i="8" s="1"/>
  <c r="AW3963" i="8" s="1"/>
  <c r="AW3964" i="8" s="1"/>
  <c r="AW3965" i="8" s="1"/>
  <c r="AW3966" i="8" s="1"/>
  <c r="AW3967" i="8" s="1"/>
  <c r="AW3968" i="8" s="1"/>
  <c r="AW3969" i="8" s="1"/>
  <c r="AW3970" i="8" s="1"/>
  <c r="AW3971" i="8" s="1"/>
  <c r="AW3972" i="8" s="1"/>
  <c r="AW3973" i="8" s="1"/>
  <c r="AW3974" i="8" s="1"/>
  <c r="AW3975" i="8" s="1"/>
  <c r="AW3976" i="8" s="1"/>
  <c r="AW3977" i="8" s="1"/>
  <c r="AW3978" i="8" s="1"/>
  <c r="AW3979" i="8" s="1"/>
  <c r="AW3980" i="8" s="1"/>
  <c r="AW3981" i="8" s="1"/>
  <c r="AW3982" i="8" s="1"/>
  <c r="AW3983" i="8" s="1"/>
  <c r="AW3984" i="8" s="1"/>
  <c r="AW3985" i="8" s="1"/>
  <c r="AW3986" i="8" s="1"/>
  <c r="AW3987" i="8" s="1"/>
  <c r="AW3988" i="8" s="1"/>
  <c r="AW3989" i="8" s="1"/>
  <c r="AW3990" i="8" s="1"/>
  <c r="AW3991" i="8" s="1"/>
  <c r="AW3992" i="8" s="1"/>
  <c r="AW3993" i="8" s="1"/>
  <c r="AW3994" i="8" s="1"/>
  <c r="AW3995" i="8" s="1"/>
  <c r="AW3996" i="8" s="1"/>
  <c r="AW3997" i="8" s="1"/>
  <c r="AW3998" i="8" s="1"/>
  <c r="AW3999" i="8" s="1"/>
  <c r="AW4000" i="8" s="1"/>
  <c r="AW4001" i="8" s="1"/>
  <c r="AW4002" i="8" s="1"/>
  <c r="AW4003" i="8" s="1"/>
  <c r="AW4004" i="8" s="1"/>
  <c r="AW4005" i="8" s="1"/>
  <c r="AW4006" i="8" s="1"/>
  <c r="AW4007" i="8" s="1"/>
  <c r="AW4008" i="8" s="1"/>
  <c r="AW4009" i="8" s="1"/>
  <c r="AW4010" i="8" s="1"/>
  <c r="AW4011" i="8" s="1"/>
  <c r="AW4012" i="8" s="1"/>
  <c r="AW4013" i="8" s="1"/>
  <c r="AW4014" i="8" s="1"/>
  <c r="AW4015" i="8" s="1"/>
  <c r="AW4016" i="8" s="1"/>
  <c r="AW4017" i="8" s="1"/>
  <c r="AW4018" i="8" s="1"/>
  <c r="AW4019" i="8" s="1"/>
  <c r="AW4020" i="8" s="1"/>
  <c r="AW4021" i="8" s="1"/>
  <c r="AW4022" i="8" s="1"/>
  <c r="AW4023" i="8" s="1"/>
  <c r="AW4024" i="8" s="1"/>
  <c r="AW4025" i="8" s="1"/>
  <c r="AW4026" i="8" s="1"/>
  <c r="AW4027" i="8" s="1"/>
  <c r="AW4028" i="8" s="1"/>
  <c r="AW4029" i="8" s="1"/>
  <c r="AW4030" i="8" s="1"/>
  <c r="AW4031" i="8" s="1"/>
  <c r="AW4032" i="8" s="1"/>
  <c r="AW4033" i="8" s="1"/>
  <c r="AW4034" i="8" s="1"/>
  <c r="AW4035" i="8" s="1"/>
  <c r="AW4036" i="8" s="1"/>
  <c r="AW4037" i="8" s="1"/>
  <c r="AW4038" i="8" s="1"/>
  <c r="AW4039" i="8" s="1"/>
  <c r="AW4040" i="8" s="1"/>
  <c r="AW4041" i="8" s="1"/>
  <c r="AW4042" i="8" s="1"/>
  <c r="AW4043" i="8" s="1"/>
  <c r="AW4044" i="8" s="1"/>
  <c r="AW4045" i="8" s="1"/>
  <c r="AW4046" i="8" s="1"/>
  <c r="AW4047" i="8" s="1"/>
  <c r="AW4048" i="8" s="1"/>
  <c r="AW4049" i="8" s="1"/>
  <c r="AW4050" i="8" s="1"/>
  <c r="AW4051" i="8" s="1"/>
  <c r="AW4052" i="8" s="1"/>
  <c r="AW4053" i="8" s="1"/>
  <c r="AW4054" i="8" s="1"/>
  <c r="AW4055" i="8" s="1"/>
  <c r="AW4056" i="8" s="1"/>
  <c r="AW4057" i="8" s="1"/>
  <c r="AW4058" i="8" s="1"/>
  <c r="AW4059" i="8" s="1"/>
  <c r="AW4060" i="8" s="1"/>
  <c r="AW4061" i="8" s="1"/>
  <c r="AW4062" i="8" s="1"/>
  <c r="AW4063" i="8" s="1"/>
  <c r="AW4064" i="8" s="1"/>
  <c r="AW4065" i="8" s="1"/>
  <c r="AW4066" i="8" s="1"/>
  <c r="AW4067" i="8" s="1"/>
  <c r="AW4068" i="8" s="1"/>
  <c r="AW4069" i="8" s="1"/>
  <c r="AW4070" i="8" s="1"/>
  <c r="AW4071" i="8" s="1"/>
  <c r="AW4072" i="8" s="1"/>
  <c r="AW4073" i="8" s="1"/>
  <c r="AW4074" i="8" s="1"/>
  <c r="AW4075" i="8" s="1"/>
  <c r="AW4076" i="8" s="1"/>
  <c r="AW4077" i="8" s="1"/>
  <c r="AW4078" i="8" s="1"/>
  <c r="AW4079" i="8" s="1"/>
  <c r="AW4080" i="8" s="1"/>
  <c r="AW4081" i="8" s="1"/>
  <c r="AW4082" i="8" s="1"/>
  <c r="AW4083" i="8" s="1"/>
  <c r="AW4084" i="8" s="1"/>
  <c r="AW4085" i="8" s="1"/>
  <c r="AW4086" i="8" s="1"/>
  <c r="AW4087" i="8" s="1"/>
  <c r="AW4088" i="8" s="1"/>
  <c r="AW4089" i="8" s="1"/>
  <c r="AW4090" i="8" s="1"/>
  <c r="AW4091" i="8" s="1"/>
  <c r="AW4092" i="8" s="1"/>
  <c r="AW4093" i="8" s="1"/>
  <c r="AW4094" i="8" s="1"/>
  <c r="AW4095" i="8" s="1"/>
  <c r="AW4096" i="8" s="1"/>
  <c r="AW4097" i="8" s="1"/>
  <c r="AW4098" i="8" s="1"/>
  <c r="AW4099" i="8" s="1"/>
  <c r="AW4100" i="8" s="1"/>
  <c r="AW4101" i="8" s="1"/>
  <c r="AW4102" i="8" s="1"/>
  <c r="AW4103" i="8" s="1"/>
  <c r="AW4104" i="8" s="1"/>
  <c r="AW4105" i="8" s="1"/>
  <c r="AW4106" i="8" s="1"/>
  <c r="AW4107" i="8" s="1"/>
  <c r="AW4108" i="8" s="1"/>
  <c r="AW4109" i="8" s="1"/>
  <c r="AW4110" i="8" s="1"/>
  <c r="AW4111" i="8" s="1"/>
  <c r="AW4112" i="8" s="1"/>
  <c r="AW4113" i="8" s="1"/>
  <c r="AW4114" i="8" s="1"/>
  <c r="AW4115" i="8" s="1"/>
  <c r="AW4116" i="8" s="1"/>
  <c r="AW4117" i="8" s="1"/>
  <c r="AW4118" i="8" s="1"/>
  <c r="AW4119" i="8" s="1"/>
  <c r="AW4120" i="8" s="1"/>
  <c r="AW4121" i="8" s="1"/>
  <c r="AW4122" i="8" s="1"/>
  <c r="AW4123" i="8" s="1"/>
  <c r="AW4124" i="8" s="1"/>
  <c r="AW4125" i="8" s="1"/>
  <c r="AW4126" i="8" s="1"/>
  <c r="AW4127" i="8" s="1"/>
  <c r="AW4128" i="8" s="1"/>
  <c r="AW4129" i="8" s="1"/>
  <c r="AW4130" i="8" s="1"/>
  <c r="AW4131" i="8" s="1"/>
  <c r="AW4132" i="8" s="1"/>
  <c r="AW4133" i="8" s="1"/>
  <c r="AW4134" i="8" s="1"/>
  <c r="AW4135" i="8" s="1"/>
  <c r="AW4136" i="8" s="1"/>
  <c r="AW4137" i="8" s="1"/>
  <c r="AW4138" i="8" s="1"/>
  <c r="AW4139" i="8" s="1"/>
  <c r="AW4140" i="8" s="1"/>
  <c r="AW4141" i="8" s="1"/>
  <c r="AW4142" i="8" s="1"/>
  <c r="AW4143" i="8" s="1"/>
  <c r="AW4144" i="8" s="1"/>
  <c r="AW4145" i="8" s="1"/>
  <c r="AW4146" i="8" s="1"/>
  <c r="AW4147" i="8" s="1"/>
  <c r="AW4148" i="8" s="1"/>
  <c r="AW4149" i="8" s="1"/>
  <c r="AW4150" i="8" s="1"/>
  <c r="AW4151" i="8" s="1"/>
  <c r="AW4152" i="8" s="1"/>
  <c r="AW4153" i="8" s="1"/>
  <c r="AW4154" i="8" s="1"/>
  <c r="AW4155" i="8" s="1"/>
  <c r="AW4156" i="8" s="1"/>
  <c r="AW4157" i="8" s="1"/>
  <c r="AW4158" i="8" s="1"/>
  <c r="AW4159" i="8" s="1"/>
  <c r="AW4160" i="8" s="1"/>
  <c r="AW4161" i="8" s="1"/>
  <c r="AW4162" i="8" s="1"/>
  <c r="AW4163" i="8" s="1"/>
  <c r="AW4164" i="8" s="1"/>
  <c r="AW4165" i="8" s="1"/>
  <c r="AW4166" i="8" s="1"/>
  <c r="AW4167" i="8" s="1"/>
  <c r="AW4168" i="8" s="1"/>
  <c r="AW4169" i="8" s="1"/>
  <c r="AW4170" i="8" s="1"/>
  <c r="AW4171" i="8" s="1"/>
  <c r="AW4172" i="8" s="1"/>
  <c r="AW4173" i="8" s="1"/>
  <c r="AW4174" i="8" s="1"/>
  <c r="AW4175" i="8" s="1"/>
  <c r="AW4176" i="8" s="1"/>
  <c r="AW4177" i="8" s="1"/>
  <c r="AW4178" i="8" s="1"/>
  <c r="AW4179" i="8" s="1"/>
  <c r="AW4180" i="8" s="1"/>
  <c r="AW4181" i="8" s="1"/>
  <c r="AW4182" i="8" s="1"/>
  <c r="AW4183" i="8" s="1"/>
  <c r="AW4184" i="8" s="1"/>
  <c r="AW4185" i="8" s="1"/>
  <c r="AW4186" i="8" s="1"/>
  <c r="AW4187" i="8" s="1"/>
  <c r="AW4188" i="8" s="1"/>
  <c r="AW4189" i="8" s="1"/>
  <c r="AW4190" i="8" s="1"/>
  <c r="AW4191" i="8" s="1"/>
  <c r="AW4192" i="8" s="1"/>
  <c r="AW4193" i="8" s="1"/>
  <c r="AW4194" i="8" s="1"/>
  <c r="AW4195" i="8" s="1"/>
  <c r="AW4196" i="8" s="1"/>
  <c r="AW4197" i="8" s="1"/>
  <c r="AW4198" i="8" s="1"/>
  <c r="AW4199" i="8" s="1"/>
  <c r="AW4200" i="8" s="1"/>
  <c r="AW4201" i="8" s="1"/>
  <c r="AW4202" i="8" s="1"/>
  <c r="AW4203" i="8" s="1"/>
  <c r="AW4204" i="8" s="1"/>
  <c r="AW4205" i="8" s="1"/>
  <c r="AW4206" i="8" s="1"/>
  <c r="AW4207" i="8" s="1"/>
  <c r="AW4208" i="8" s="1"/>
  <c r="AW4209" i="8" s="1"/>
  <c r="AW4210" i="8" s="1"/>
  <c r="AW4211" i="8" s="1"/>
  <c r="AW4212" i="8" s="1"/>
  <c r="AW4213" i="8" s="1"/>
  <c r="AW4214" i="8" s="1"/>
  <c r="AW4215" i="8" s="1"/>
  <c r="AW4216" i="8" s="1"/>
  <c r="AW4217" i="8" s="1"/>
  <c r="AW4218" i="8" s="1"/>
  <c r="AW4219" i="8" s="1"/>
  <c r="AW4220" i="8" s="1"/>
  <c r="AW4221" i="8" s="1"/>
  <c r="AW4222" i="8" s="1"/>
  <c r="AW4223" i="8" s="1"/>
  <c r="AW4224" i="8" s="1"/>
  <c r="AW4225" i="8" s="1"/>
  <c r="AW4226" i="8" s="1"/>
  <c r="AW4227" i="8" s="1"/>
  <c r="AW4228" i="8" s="1"/>
  <c r="AW4229" i="8" s="1"/>
  <c r="AW4230" i="8" s="1"/>
  <c r="AW4231" i="8" s="1"/>
  <c r="AW4232" i="8" s="1"/>
  <c r="AW4233" i="8" s="1"/>
  <c r="AW4234" i="8" s="1"/>
  <c r="AW4235" i="8" s="1"/>
  <c r="AW4236" i="8" s="1"/>
  <c r="AW4237" i="8" s="1"/>
  <c r="AW4238" i="8" s="1"/>
  <c r="AW4239" i="8" s="1"/>
  <c r="AW4240" i="8" s="1"/>
  <c r="AW4241" i="8" s="1"/>
  <c r="AW4242" i="8" s="1"/>
  <c r="AW4243" i="8" s="1"/>
  <c r="AW4244" i="8" s="1"/>
  <c r="AW4245" i="8" s="1"/>
  <c r="AW4246" i="8" s="1"/>
  <c r="AW4247" i="8" s="1"/>
  <c r="AW4248" i="8" s="1"/>
  <c r="AW4249" i="8" s="1"/>
  <c r="AW4250" i="8" s="1"/>
  <c r="AW4251" i="8" s="1"/>
  <c r="AW4252" i="8" s="1"/>
  <c r="AW4253" i="8" s="1"/>
  <c r="AW4254" i="8" s="1"/>
  <c r="AW4255" i="8" s="1"/>
  <c r="AW4256" i="8" s="1"/>
  <c r="AW4257" i="8" s="1"/>
  <c r="AW4258" i="8" s="1"/>
  <c r="AW4259" i="8" s="1"/>
  <c r="AW4260" i="8" s="1"/>
  <c r="AW4261" i="8" s="1"/>
  <c r="AW4262" i="8" s="1"/>
  <c r="AW4263" i="8" s="1"/>
  <c r="AW4264" i="8" s="1"/>
  <c r="AW4265" i="8" s="1"/>
  <c r="AW4266" i="8" s="1"/>
  <c r="AW4267" i="8" s="1"/>
  <c r="AW4268" i="8" s="1"/>
  <c r="AW4269" i="8" s="1"/>
  <c r="AW4270" i="8" s="1"/>
  <c r="AW4271" i="8" s="1"/>
  <c r="AW4272" i="8" s="1"/>
  <c r="AW4273" i="8" s="1"/>
  <c r="AW4274" i="8" s="1"/>
  <c r="AW4275" i="8" s="1"/>
  <c r="AW4276" i="8" s="1"/>
  <c r="AW4277" i="8" s="1"/>
  <c r="AW4278" i="8" s="1"/>
  <c r="AW4279" i="8" s="1"/>
  <c r="AW4280" i="8" s="1"/>
  <c r="AW4281" i="8" s="1"/>
  <c r="AW4282" i="8" s="1"/>
  <c r="AW4283" i="8" s="1"/>
  <c r="AW4284" i="8" s="1"/>
  <c r="AW4285" i="8" s="1"/>
  <c r="AW4286" i="8" s="1"/>
  <c r="AW4287" i="8" s="1"/>
  <c r="AW4288" i="8" s="1"/>
  <c r="AW4289" i="8" s="1"/>
  <c r="AW4290" i="8" s="1"/>
  <c r="AW4291" i="8" s="1"/>
  <c r="AW4292" i="8" s="1"/>
  <c r="AW4293" i="8" s="1"/>
  <c r="AW4294" i="8" s="1"/>
  <c r="AW4295" i="8" s="1"/>
  <c r="AW4296" i="8" s="1"/>
  <c r="AW4297" i="8" s="1"/>
  <c r="AW4298" i="8" s="1"/>
  <c r="AW4299" i="8" s="1"/>
  <c r="AW4300" i="8" s="1"/>
  <c r="AW4301" i="8" s="1"/>
  <c r="AW4302" i="8" s="1"/>
  <c r="AW4303" i="8" s="1"/>
  <c r="AW4304" i="8" s="1"/>
  <c r="AW4305" i="8" s="1"/>
  <c r="AW4306" i="8" s="1"/>
  <c r="AW4307" i="8" s="1"/>
  <c r="AW4308" i="8" s="1"/>
  <c r="AW4309" i="8" s="1"/>
  <c r="AW4310" i="8" s="1"/>
  <c r="AW4311" i="8" s="1"/>
  <c r="AW4312" i="8" s="1"/>
  <c r="AW4313" i="8" s="1"/>
  <c r="AW4314" i="8" s="1"/>
  <c r="AW4315" i="8" s="1"/>
  <c r="AW4316" i="8" s="1"/>
  <c r="AW4317" i="8" s="1"/>
  <c r="AW4318" i="8" s="1"/>
  <c r="AW4319" i="8" s="1"/>
  <c r="AW4320" i="8" s="1"/>
  <c r="AW4321" i="8" s="1"/>
  <c r="AW4322" i="8" s="1"/>
  <c r="AW4323" i="8" s="1"/>
  <c r="AW4324" i="8" s="1"/>
  <c r="AW4325" i="8" s="1"/>
  <c r="AW4326" i="8" s="1"/>
  <c r="AW4327" i="8" s="1"/>
  <c r="AW4328" i="8" s="1"/>
  <c r="AW4329" i="8" s="1"/>
  <c r="AW4330" i="8" s="1"/>
  <c r="AW4331" i="8" s="1"/>
  <c r="AW4332" i="8" s="1"/>
  <c r="AW4333" i="8" s="1"/>
  <c r="AW4334" i="8" s="1"/>
  <c r="AW4335" i="8" s="1"/>
  <c r="AW4336" i="8" s="1"/>
  <c r="AW4337" i="8" s="1"/>
  <c r="AW4338" i="8" s="1"/>
  <c r="AW4339" i="8" s="1"/>
  <c r="AW4340" i="8" s="1"/>
  <c r="AW4341" i="8" s="1"/>
  <c r="AW4342" i="8" s="1"/>
  <c r="AW4343" i="8" s="1"/>
  <c r="AW4344" i="8" s="1"/>
  <c r="AW4345" i="8" s="1"/>
  <c r="AW4346" i="8" s="1"/>
  <c r="AW4347" i="8" s="1"/>
  <c r="AW4348" i="8" s="1"/>
  <c r="AW4349" i="8" s="1"/>
  <c r="AW4350" i="8" s="1"/>
  <c r="AW4351" i="8" s="1"/>
  <c r="AW4352" i="8" s="1"/>
  <c r="AW4353" i="8" s="1"/>
  <c r="AW4354" i="8" s="1"/>
  <c r="AW4355" i="8" s="1"/>
  <c r="AW4356" i="8" s="1"/>
  <c r="AW4357" i="8" s="1"/>
  <c r="AW4358" i="8" s="1"/>
  <c r="AW4359" i="8" s="1"/>
  <c r="AW4360" i="8" s="1"/>
  <c r="AW4361" i="8" s="1"/>
  <c r="AW4362" i="8" s="1"/>
  <c r="AW4363" i="8" s="1"/>
  <c r="AW4364" i="8" s="1"/>
  <c r="AW4365" i="8" s="1"/>
  <c r="AW4366" i="8" s="1"/>
  <c r="AW4367" i="8" s="1"/>
  <c r="AW4368" i="8" s="1"/>
  <c r="AW4369" i="8" s="1"/>
  <c r="AW4370" i="8" s="1"/>
  <c r="AW4371" i="8" s="1"/>
  <c r="AW4372" i="8" s="1"/>
  <c r="AW4373" i="8" s="1"/>
  <c r="AW4374" i="8" s="1"/>
  <c r="AW4375" i="8" s="1"/>
  <c r="AW4376" i="8" s="1"/>
  <c r="AW4377" i="8" s="1"/>
  <c r="AW4378" i="8" s="1"/>
  <c r="AW4379" i="8" s="1"/>
  <c r="AW4380" i="8" s="1"/>
  <c r="AW4381" i="8" s="1"/>
  <c r="AW4382" i="8" s="1"/>
  <c r="AW4383" i="8" s="1"/>
  <c r="AW4384" i="8" s="1"/>
  <c r="AW4385" i="8" s="1"/>
  <c r="AW4386" i="8" s="1"/>
  <c r="AW4387" i="8" s="1"/>
  <c r="AW4388" i="8" s="1"/>
  <c r="AW4389" i="8" s="1"/>
  <c r="AW4390" i="8" s="1"/>
  <c r="AW4391" i="8" s="1"/>
  <c r="AW4392" i="8" s="1"/>
  <c r="AW4393" i="8" s="1"/>
  <c r="AW4394" i="8" s="1"/>
  <c r="AW4395" i="8" s="1"/>
  <c r="AW4396" i="8" s="1"/>
  <c r="AW4397" i="8" s="1"/>
  <c r="AW4398" i="8" s="1"/>
  <c r="AW4399" i="8" s="1"/>
  <c r="AW4400" i="8" s="1"/>
  <c r="AW4401" i="8" s="1"/>
  <c r="AW4402" i="8" s="1"/>
  <c r="AW4403" i="8" s="1"/>
  <c r="AW4404" i="8" s="1"/>
  <c r="AW4405" i="8" s="1"/>
  <c r="AW4406" i="8" s="1"/>
  <c r="AW4407" i="8" s="1"/>
  <c r="AW4408" i="8" s="1"/>
  <c r="AW4409" i="8" s="1"/>
  <c r="AW4410" i="8" s="1"/>
  <c r="AW4411" i="8" s="1"/>
  <c r="AW4412" i="8" s="1"/>
  <c r="AW4413" i="8" s="1"/>
  <c r="AW4414" i="8" s="1"/>
  <c r="AW4415" i="8" s="1"/>
  <c r="AW4416" i="8" s="1"/>
  <c r="AW4417" i="8" s="1"/>
  <c r="AW4418" i="8" s="1"/>
  <c r="AW4419" i="8" s="1"/>
  <c r="AW4420" i="8" s="1"/>
  <c r="AW4421" i="8" s="1"/>
  <c r="AW4422" i="8" s="1"/>
  <c r="AW4423" i="8" s="1"/>
  <c r="AW4424" i="8" s="1"/>
  <c r="AW4425" i="8" s="1"/>
  <c r="AW4426" i="8" s="1"/>
  <c r="AW4427" i="8" s="1"/>
  <c r="AW4428" i="8" s="1"/>
  <c r="AW4429" i="8" s="1"/>
  <c r="AW4430" i="8" s="1"/>
  <c r="AW4431" i="8" s="1"/>
  <c r="AW4432" i="8" s="1"/>
  <c r="AW4433" i="8" s="1"/>
  <c r="AW4434" i="8" s="1"/>
  <c r="AW4435" i="8" s="1"/>
  <c r="AW4436" i="8" s="1"/>
  <c r="AW4437" i="8" s="1"/>
  <c r="AW4438" i="8" s="1"/>
  <c r="AW4439" i="8" s="1"/>
  <c r="AW4440" i="8" s="1"/>
  <c r="AW4441" i="8" s="1"/>
  <c r="AW4442" i="8" s="1"/>
  <c r="AW4443" i="8" s="1"/>
  <c r="AW4444" i="8" s="1"/>
  <c r="AW4445" i="8" s="1"/>
  <c r="AW4446" i="8" s="1"/>
  <c r="AW4447" i="8" s="1"/>
  <c r="AW4448" i="8" s="1"/>
  <c r="AW4449" i="8" s="1"/>
  <c r="AW4450" i="8" s="1"/>
  <c r="AW4451" i="8" s="1"/>
  <c r="AW4452" i="8" s="1"/>
  <c r="AW4453" i="8" s="1"/>
  <c r="AW4454" i="8" s="1"/>
  <c r="AW4455" i="8" s="1"/>
  <c r="AW4456" i="8" s="1"/>
  <c r="AW4457" i="8" s="1"/>
  <c r="AW4458" i="8" s="1"/>
  <c r="AW4459" i="8" s="1"/>
  <c r="AW4460" i="8" s="1"/>
  <c r="AW4461" i="8" s="1"/>
  <c r="AW4462" i="8" s="1"/>
  <c r="AW4463" i="8" s="1"/>
  <c r="AW4464" i="8" s="1"/>
  <c r="AW4465" i="8" s="1"/>
  <c r="AW4466" i="8" s="1"/>
  <c r="AW4467" i="8" s="1"/>
  <c r="AW4468" i="8" s="1"/>
  <c r="AW4469" i="8" s="1"/>
  <c r="AW4470" i="8" s="1"/>
  <c r="AW4471" i="8" s="1"/>
  <c r="AW4472" i="8" s="1"/>
  <c r="AW4473" i="8" s="1"/>
  <c r="AW4474" i="8" s="1"/>
  <c r="AW4475" i="8" s="1"/>
  <c r="AW4476" i="8" s="1"/>
  <c r="AW4477" i="8" s="1"/>
  <c r="AW4478" i="8" s="1"/>
  <c r="AW4479" i="8" s="1"/>
  <c r="AW4480" i="8" s="1"/>
  <c r="AW4481" i="8" s="1"/>
  <c r="AW4482" i="8" s="1"/>
  <c r="AW4483" i="8" s="1"/>
  <c r="AW4484" i="8" s="1"/>
  <c r="AW4485" i="8" s="1"/>
  <c r="AW4486" i="8" s="1"/>
  <c r="AW4487" i="8" s="1"/>
  <c r="AW4488" i="8" s="1"/>
  <c r="AW4489" i="8" s="1"/>
  <c r="AW4490" i="8" s="1"/>
  <c r="AW4491" i="8" s="1"/>
  <c r="AW4492" i="8" s="1"/>
  <c r="AW4493" i="8" s="1"/>
  <c r="AW4494" i="8" s="1"/>
  <c r="AW4495" i="8" s="1"/>
  <c r="AW4496" i="8" s="1"/>
  <c r="AW4497" i="8" s="1"/>
  <c r="AW4498" i="8" s="1"/>
  <c r="AW4499" i="8" s="1"/>
  <c r="AW4500" i="8" s="1"/>
  <c r="AW4501" i="8" s="1"/>
  <c r="AW4502" i="8" s="1"/>
  <c r="AW4503" i="8" s="1"/>
  <c r="AW4504" i="8" s="1"/>
  <c r="AW4505" i="8" s="1"/>
  <c r="AW4506" i="8" s="1"/>
  <c r="AW4507" i="8" s="1"/>
  <c r="AW4508" i="8" s="1"/>
  <c r="AW4509" i="8" s="1"/>
  <c r="AW4510" i="8" s="1"/>
  <c r="AW4511" i="8" s="1"/>
  <c r="AW4512" i="8" s="1"/>
  <c r="AW4513" i="8" s="1"/>
  <c r="AW4514" i="8" s="1"/>
  <c r="AW4515" i="8" s="1"/>
  <c r="AW4516" i="8" s="1"/>
  <c r="AW4517" i="8" s="1"/>
  <c r="AW4518" i="8" s="1"/>
  <c r="AW4519" i="8" s="1"/>
  <c r="AW4520" i="8" s="1"/>
  <c r="AW4521" i="8" s="1"/>
  <c r="AW4522" i="8" s="1"/>
  <c r="AW4523" i="8" s="1"/>
  <c r="AW4524" i="8" s="1"/>
  <c r="AW4525" i="8" s="1"/>
  <c r="AW4526" i="8" s="1"/>
  <c r="AW4527" i="8" s="1"/>
  <c r="AW4528" i="8" s="1"/>
  <c r="AW4529" i="8" s="1"/>
  <c r="AW4530" i="8" s="1"/>
  <c r="AW4531" i="8" s="1"/>
  <c r="AW4532" i="8" s="1"/>
  <c r="AW4533" i="8" s="1"/>
  <c r="AW4534" i="8" s="1"/>
  <c r="AW4535" i="8" s="1"/>
  <c r="AW4536" i="8" s="1"/>
  <c r="AW4537" i="8" s="1"/>
  <c r="AW4538" i="8" s="1"/>
  <c r="AW4539" i="8" s="1"/>
  <c r="AW4540" i="8" s="1"/>
  <c r="AW4541" i="8" s="1"/>
  <c r="AW4542" i="8" s="1"/>
  <c r="AW4543" i="8" s="1"/>
  <c r="AW4544" i="8" s="1"/>
  <c r="AW4545" i="8" s="1"/>
  <c r="AW4546" i="8" s="1"/>
  <c r="AW4547" i="8" s="1"/>
  <c r="AW4548" i="8" s="1"/>
  <c r="AW4549" i="8" s="1"/>
  <c r="AW4550" i="8" s="1"/>
  <c r="AW4551" i="8" s="1"/>
  <c r="AW4552" i="8" s="1"/>
  <c r="AW4553" i="8" s="1"/>
  <c r="AW4554" i="8" s="1"/>
  <c r="AW4555" i="8" s="1"/>
  <c r="AW4556" i="8" s="1"/>
  <c r="AW4557" i="8" s="1"/>
  <c r="AW4558" i="8" s="1"/>
  <c r="AW4559" i="8" s="1"/>
  <c r="AW4560" i="8" s="1"/>
  <c r="AW4561" i="8" s="1"/>
  <c r="AW4562" i="8" s="1"/>
  <c r="AW4563" i="8" s="1"/>
  <c r="AW4564" i="8" s="1"/>
  <c r="AW4565" i="8" s="1"/>
  <c r="AW4566" i="8" s="1"/>
  <c r="AW4567" i="8" s="1"/>
  <c r="AW4568" i="8" s="1"/>
  <c r="AW4569" i="8" s="1"/>
  <c r="AW4570" i="8" s="1"/>
  <c r="AW4571" i="8" s="1"/>
  <c r="AW4572" i="8" s="1"/>
  <c r="AW4573" i="8" s="1"/>
  <c r="AW4574" i="8" s="1"/>
  <c r="AW4575" i="8" s="1"/>
  <c r="AW4576" i="8" s="1"/>
  <c r="AW4577" i="8" s="1"/>
  <c r="AW4578" i="8" s="1"/>
  <c r="AW4579" i="8" s="1"/>
  <c r="AW4580" i="8" s="1"/>
  <c r="AW4581" i="8" s="1"/>
  <c r="AW4582" i="8" s="1"/>
  <c r="AW4583" i="8" s="1"/>
  <c r="AW4584" i="8" s="1"/>
  <c r="AW4585" i="8" s="1"/>
  <c r="AW4586" i="8" s="1"/>
  <c r="AW4587" i="8" s="1"/>
  <c r="AW4588" i="8" s="1"/>
  <c r="AW4589" i="8" s="1"/>
  <c r="AW4590" i="8" s="1"/>
  <c r="AW4591" i="8" s="1"/>
  <c r="AW4592" i="8" s="1"/>
  <c r="AW4593" i="8" s="1"/>
  <c r="AW4594" i="8" s="1"/>
  <c r="AW4595" i="8" s="1"/>
  <c r="AW4596" i="8" s="1"/>
  <c r="AW4597" i="8" s="1"/>
  <c r="AW4598" i="8" s="1"/>
  <c r="AW4599" i="8" s="1"/>
  <c r="AW4600" i="8" s="1"/>
  <c r="AW4601" i="8" s="1"/>
  <c r="AW4602" i="8" s="1"/>
  <c r="AW4603" i="8" s="1"/>
  <c r="AW4604" i="8" s="1"/>
  <c r="AW4605" i="8" s="1"/>
  <c r="AW4606" i="8" s="1"/>
  <c r="AW4607" i="8" s="1"/>
  <c r="AW4608" i="8" s="1"/>
  <c r="AW4609" i="8" s="1"/>
  <c r="AW4610" i="8" s="1"/>
  <c r="AW4611" i="8" s="1"/>
  <c r="AW4612" i="8" s="1"/>
  <c r="AW4613" i="8" s="1"/>
  <c r="AW4614" i="8" s="1"/>
  <c r="AW4615" i="8" s="1"/>
  <c r="AW4616" i="8" s="1"/>
  <c r="AW4617" i="8" s="1"/>
  <c r="AW4618" i="8" s="1"/>
  <c r="AW4619" i="8" s="1"/>
  <c r="AW4620" i="8" s="1"/>
  <c r="AW4621" i="8" s="1"/>
  <c r="AW4622" i="8" s="1"/>
  <c r="AW4623" i="8" s="1"/>
  <c r="AW4624" i="8" s="1"/>
  <c r="AW4625" i="8" s="1"/>
  <c r="AW4626" i="8" s="1"/>
  <c r="AW4627" i="8" s="1"/>
  <c r="AW4628" i="8" s="1"/>
  <c r="AW4629" i="8" s="1"/>
  <c r="AW4630" i="8" s="1"/>
  <c r="AW4631" i="8" s="1"/>
  <c r="AW4632" i="8" s="1"/>
  <c r="AW4633" i="8" s="1"/>
  <c r="AW4634" i="8" s="1"/>
  <c r="AW4635" i="8" s="1"/>
  <c r="AW4636" i="8" s="1"/>
  <c r="AW4637" i="8" s="1"/>
  <c r="AW4638" i="8" s="1"/>
  <c r="AW4639" i="8" s="1"/>
  <c r="AW4640" i="8" s="1"/>
  <c r="AW4641" i="8" s="1"/>
  <c r="AW4642" i="8" s="1"/>
  <c r="AW4643" i="8" s="1"/>
  <c r="AW4644" i="8" s="1"/>
  <c r="AW4645" i="8" s="1"/>
  <c r="AW4646" i="8" s="1"/>
  <c r="AW4647" i="8" s="1"/>
  <c r="AW4648" i="8" s="1"/>
  <c r="AW4649" i="8" s="1"/>
  <c r="AW4650" i="8" s="1"/>
  <c r="AW4651" i="8" s="1"/>
  <c r="AW4652" i="8" s="1"/>
  <c r="AW4653" i="8" s="1"/>
  <c r="AW4654" i="8" s="1"/>
  <c r="AW4655" i="8" s="1"/>
  <c r="AW4656" i="8" s="1"/>
  <c r="AW4657" i="8" s="1"/>
  <c r="AW4658" i="8" s="1"/>
  <c r="AW4659" i="8" s="1"/>
  <c r="AW4660" i="8" s="1"/>
  <c r="AW4661" i="8" s="1"/>
  <c r="AW4662" i="8" s="1"/>
  <c r="AW4663" i="8" s="1"/>
  <c r="AW4664" i="8" s="1"/>
  <c r="AW4665" i="8" s="1"/>
  <c r="AW4666" i="8" s="1"/>
  <c r="AW4667" i="8" s="1"/>
  <c r="AW4668" i="8" s="1"/>
  <c r="AW4669" i="8" s="1"/>
  <c r="AW4670" i="8" s="1"/>
  <c r="AW4671" i="8" s="1"/>
  <c r="AW4672" i="8" s="1"/>
  <c r="AW4673" i="8" s="1"/>
  <c r="AW4674" i="8" s="1"/>
  <c r="AW4675" i="8" s="1"/>
  <c r="AW4676" i="8" s="1"/>
  <c r="AW4677" i="8" s="1"/>
  <c r="AW4678" i="8" s="1"/>
  <c r="AW4679" i="8" s="1"/>
  <c r="AW4680" i="8" s="1"/>
  <c r="AW4681" i="8" s="1"/>
  <c r="AW4682" i="8" s="1"/>
  <c r="AW4683" i="8" s="1"/>
  <c r="AW4684" i="8" s="1"/>
  <c r="AW4685" i="8" s="1"/>
  <c r="AW4686" i="8" s="1"/>
  <c r="AW4687" i="8" s="1"/>
  <c r="AW4688" i="8" s="1"/>
  <c r="AW4689" i="8" s="1"/>
  <c r="AW4690" i="8" s="1"/>
  <c r="AW4691" i="8" s="1"/>
  <c r="AW4692" i="8" s="1"/>
  <c r="AW4693" i="8" s="1"/>
  <c r="AW4694" i="8" s="1"/>
  <c r="AW4695" i="8" s="1"/>
  <c r="AW4696" i="8" s="1"/>
  <c r="AW4697" i="8" s="1"/>
  <c r="AW4698" i="8" s="1"/>
  <c r="AW4699" i="8" s="1"/>
  <c r="AW4700" i="8" s="1"/>
  <c r="AW4701" i="8" s="1"/>
  <c r="AW4702" i="8" s="1"/>
  <c r="AW4703" i="8" s="1"/>
  <c r="AW4704" i="8" s="1"/>
  <c r="AW4705" i="8" s="1"/>
  <c r="AW4706" i="8" s="1"/>
  <c r="AW4707" i="8" s="1"/>
  <c r="AW4708" i="8" s="1"/>
  <c r="AW4709" i="8" s="1"/>
  <c r="AW4710" i="8" s="1"/>
  <c r="AW4711" i="8" s="1"/>
  <c r="AW4712" i="8" s="1"/>
  <c r="AW4713" i="8" s="1"/>
  <c r="AW4714" i="8" s="1"/>
  <c r="AW4715" i="8" s="1"/>
  <c r="AW4716" i="8" s="1"/>
  <c r="AW4717" i="8" s="1"/>
  <c r="AW4718" i="8" s="1"/>
  <c r="AW4719" i="8" s="1"/>
  <c r="AW4720" i="8" s="1"/>
  <c r="AW4721" i="8" s="1"/>
  <c r="AW4722" i="8" s="1"/>
  <c r="AW4723" i="8" s="1"/>
  <c r="AW4724" i="8" s="1"/>
  <c r="AW4725" i="8" s="1"/>
  <c r="AW4726" i="8" s="1"/>
  <c r="AW4727" i="8" s="1"/>
  <c r="AW4728" i="8" s="1"/>
  <c r="AW4729" i="8" s="1"/>
  <c r="AW4730" i="8" s="1"/>
  <c r="AW4731" i="8" s="1"/>
  <c r="AW4732" i="8" s="1"/>
  <c r="AW4733" i="8" s="1"/>
  <c r="AW4734" i="8" s="1"/>
  <c r="AW4735" i="8" s="1"/>
  <c r="AW4736" i="8" s="1"/>
  <c r="AW4737" i="8" s="1"/>
  <c r="AW4738" i="8" s="1"/>
  <c r="AW4739" i="8" s="1"/>
  <c r="AW4740" i="8" s="1"/>
  <c r="AW4741" i="8" s="1"/>
  <c r="AW4742" i="8" s="1"/>
  <c r="AW4743" i="8" s="1"/>
  <c r="AW4744" i="8" s="1"/>
  <c r="AW4745" i="8" s="1"/>
  <c r="AW4746" i="8" s="1"/>
  <c r="AW4747" i="8" s="1"/>
  <c r="AW4748" i="8" s="1"/>
  <c r="AW4749" i="8" s="1"/>
  <c r="AW4750" i="8" s="1"/>
  <c r="AW4751" i="8" s="1"/>
  <c r="AW4752" i="8" s="1"/>
  <c r="AW4753" i="8" s="1"/>
  <c r="AW4754" i="8" s="1"/>
  <c r="AW4755" i="8" s="1"/>
  <c r="AW4756" i="8" s="1"/>
  <c r="AW4757" i="8" s="1"/>
  <c r="AW4758" i="8" s="1"/>
  <c r="AW4759" i="8" s="1"/>
  <c r="AW4760" i="8" s="1"/>
  <c r="AW4761" i="8" s="1"/>
  <c r="AW4762" i="8" s="1"/>
  <c r="AW4763" i="8" s="1"/>
  <c r="AW4764" i="8" s="1"/>
  <c r="AW4765" i="8" s="1"/>
  <c r="AW4766" i="8" s="1"/>
  <c r="AW4767" i="8" s="1"/>
  <c r="AW4768" i="8" s="1"/>
  <c r="AW4769" i="8" s="1"/>
  <c r="AW4770" i="8" s="1"/>
  <c r="AW4771" i="8" s="1"/>
  <c r="AW4772" i="8" s="1"/>
  <c r="AW4773" i="8" s="1"/>
  <c r="AW4774" i="8" s="1"/>
  <c r="AW4775" i="8" s="1"/>
  <c r="AW4776" i="8" s="1"/>
  <c r="AW4777" i="8" s="1"/>
  <c r="AW4778" i="8" s="1"/>
  <c r="AW4779" i="8" s="1"/>
  <c r="AW4780" i="8" s="1"/>
  <c r="AW4781" i="8" s="1"/>
  <c r="AW4782" i="8" s="1"/>
  <c r="AW4783" i="8" s="1"/>
  <c r="AW4784" i="8" s="1"/>
  <c r="AW4785" i="8" s="1"/>
  <c r="AW4786" i="8" s="1"/>
  <c r="AW4787" i="8" s="1"/>
  <c r="AW4788" i="8" s="1"/>
  <c r="AW4789" i="8" s="1"/>
  <c r="AW4790" i="8" s="1"/>
  <c r="AW4791" i="8" s="1"/>
  <c r="AW4792" i="8" s="1"/>
  <c r="AW4793" i="8" s="1"/>
  <c r="AW4794" i="8" s="1"/>
  <c r="AW4795" i="8" s="1"/>
  <c r="AW4796" i="8" s="1"/>
  <c r="AW4797" i="8" s="1"/>
  <c r="AW4798" i="8" s="1"/>
  <c r="AW4799" i="8" s="1"/>
  <c r="AW4800" i="8" s="1"/>
  <c r="AW4801" i="8" s="1"/>
  <c r="AW4802" i="8" s="1"/>
  <c r="AW4803" i="8" s="1"/>
  <c r="AW4804" i="8" s="1"/>
  <c r="AW4805" i="8" s="1"/>
  <c r="AW4806" i="8" s="1"/>
  <c r="AW4807" i="8" s="1"/>
  <c r="AW4808" i="8" s="1"/>
  <c r="AW4809" i="8" s="1"/>
  <c r="AW4810" i="8" s="1"/>
  <c r="AW4811" i="8" s="1"/>
  <c r="AW4812" i="8" s="1"/>
  <c r="AW4813" i="8" s="1"/>
  <c r="AW4814" i="8" s="1"/>
  <c r="AW4815" i="8" s="1"/>
  <c r="AW4816" i="8" s="1"/>
  <c r="AW4817" i="8" s="1"/>
  <c r="AW4818" i="8" s="1"/>
  <c r="AW4819" i="8" s="1"/>
  <c r="AW4820" i="8" s="1"/>
  <c r="AW4821" i="8" s="1"/>
  <c r="AW4822" i="8" s="1"/>
  <c r="AW4823" i="8" s="1"/>
  <c r="AW4824" i="8" s="1"/>
  <c r="AW4825" i="8" s="1"/>
  <c r="AW4826" i="8" s="1"/>
  <c r="AW4827" i="8" s="1"/>
  <c r="AW4828" i="8" s="1"/>
  <c r="AW4829" i="8" s="1"/>
  <c r="AW4830" i="8" s="1"/>
  <c r="AW4831" i="8" s="1"/>
  <c r="AW4832" i="8" s="1"/>
  <c r="AW4833" i="8" s="1"/>
  <c r="AW4834" i="8" s="1"/>
  <c r="AW4835" i="8" s="1"/>
  <c r="AW4836" i="8" s="1"/>
  <c r="AW4837" i="8" s="1"/>
  <c r="AW4838" i="8" s="1"/>
  <c r="AW4839" i="8" s="1"/>
  <c r="AW4840" i="8" s="1"/>
  <c r="AW4841" i="8" s="1"/>
  <c r="AW4842" i="8" s="1"/>
  <c r="AW4843" i="8" s="1"/>
  <c r="AW4844" i="8" s="1"/>
  <c r="AW4845" i="8" s="1"/>
  <c r="AW4846" i="8" s="1"/>
  <c r="AW4847" i="8" s="1"/>
  <c r="AW4848" i="8" s="1"/>
  <c r="AW4849" i="8" s="1"/>
  <c r="AW4850" i="8" s="1"/>
  <c r="AW4851" i="8" s="1"/>
  <c r="AW4852" i="8" s="1"/>
  <c r="AW4853" i="8" s="1"/>
  <c r="AW4854" i="8" s="1"/>
  <c r="AW4855" i="8" s="1"/>
  <c r="AW4856" i="8" s="1"/>
  <c r="AW4857" i="8" s="1"/>
  <c r="AW4858" i="8" s="1"/>
  <c r="AW4859" i="8" s="1"/>
  <c r="AW4860" i="8" s="1"/>
  <c r="AW4861" i="8" s="1"/>
  <c r="AW4862" i="8" s="1"/>
  <c r="AW4863" i="8" s="1"/>
  <c r="AW4864" i="8" s="1"/>
  <c r="AW4865" i="8" s="1"/>
  <c r="AW4866" i="8" s="1"/>
  <c r="AW4867" i="8" s="1"/>
  <c r="AW4868" i="8" s="1"/>
  <c r="AW4869" i="8" s="1"/>
  <c r="AW4870" i="8" s="1"/>
  <c r="AW4871" i="8" s="1"/>
  <c r="AW4872" i="8" s="1"/>
  <c r="AW4873" i="8" s="1"/>
  <c r="AW4874" i="8" s="1"/>
  <c r="AW4875" i="8" s="1"/>
  <c r="AW4876" i="8" s="1"/>
  <c r="AW4877" i="8" s="1"/>
  <c r="AW4878" i="8" s="1"/>
  <c r="AW4879" i="8" s="1"/>
  <c r="AW4880" i="8" s="1"/>
  <c r="AW4881" i="8" s="1"/>
  <c r="AW4882" i="8" s="1"/>
  <c r="AW4883" i="8" s="1"/>
  <c r="AW4884" i="8" s="1"/>
  <c r="AW4885" i="8" s="1"/>
  <c r="AW4886" i="8" s="1"/>
  <c r="AW4887" i="8" s="1"/>
  <c r="AW4888" i="8" s="1"/>
  <c r="AW4889" i="8" s="1"/>
  <c r="AW4890" i="8" s="1"/>
  <c r="AW4891" i="8" s="1"/>
  <c r="AW4892" i="8" s="1"/>
  <c r="AW4893" i="8" s="1"/>
  <c r="AW4894" i="8" s="1"/>
  <c r="AW4895" i="8" s="1"/>
  <c r="AW4896" i="8" s="1"/>
  <c r="AW4897" i="8" s="1"/>
  <c r="AW4898" i="8" s="1"/>
  <c r="AW4899" i="8" s="1"/>
  <c r="AW4900" i="8" s="1"/>
  <c r="AW4901" i="8" s="1"/>
  <c r="AW4902" i="8" s="1"/>
  <c r="AW4903" i="8" s="1"/>
  <c r="AW4904" i="8" s="1"/>
  <c r="AW4905" i="8" s="1"/>
  <c r="AW4906" i="8" s="1"/>
  <c r="AW4907" i="8" s="1"/>
  <c r="AW4908" i="8" s="1"/>
  <c r="AW4909" i="8" s="1"/>
  <c r="AW4910" i="8" s="1"/>
  <c r="AW4911" i="8" s="1"/>
  <c r="AW4912" i="8" s="1"/>
  <c r="AW4913" i="8" s="1"/>
  <c r="AW4914" i="8" s="1"/>
  <c r="AW4915" i="8" s="1"/>
  <c r="AW4916" i="8" s="1"/>
  <c r="AW4917" i="8" s="1"/>
  <c r="AW4918" i="8" s="1"/>
  <c r="AW4919" i="8" s="1"/>
  <c r="AW4920" i="8" s="1"/>
  <c r="AW4921" i="8" s="1"/>
  <c r="AW4922" i="8" s="1"/>
  <c r="AW4923" i="8" s="1"/>
  <c r="AW4924" i="8" s="1"/>
  <c r="AW4925" i="8" s="1"/>
  <c r="AW4926" i="8" s="1"/>
  <c r="AW4927" i="8" s="1"/>
  <c r="AW4928" i="8" s="1"/>
  <c r="AW4929" i="8" s="1"/>
  <c r="AW4930" i="8" s="1"/>
  <c r="AW4931" i="8" s="1"/>
  <c r="AW4932" i="8" s="1"/>
  <c r="AW4933" i="8" s="1"/>
  <c r="AW4934" i="8" s="1"/>
  <c r="AW4935" i="8" s="1"/>
  <c r="AW4936" i="8" s="1"/>
  <c r="AW4937" i="8" s="1"/>
  <c r="AW4938" i="8" s="1"/>
  <c r="AW4939" i="8" s="1"/>
  <c r="AW4940" i="8" s="1"/>
  <c r="AW4941" i="8" s="1"/>
  <c r="AW4942" i="8" s="1"/>
  <c r="AW4943" i="8" s="1"/>
  <c r="AW4944" i="8" s="1"/>
  <c r="AW4945" i="8" s="1"/>
  <c r="AW4946" i="8" s="1"/>
  <c r="AW4947" i="8" s="1"/>
  <c r="AW4948" i="8" s="1"/>
  <c r="AW4949" i="8" s="1"/>
  <c r="AW4950" i="8" s="1"/>
  <c r="AW4951" i="8" s="1"/>
  <c r="AW4952" i="8" s="1"/>
  <c r="AW4953" i="8" s="1"/>
  <c r="AW4954" i="8" s="1"/>
  <c r="AW4955" i="8" s="1"/>
  <c r="AW4956" i="8" s="1"/>
  <c r="AW4957" i="8" s="1"/>
  <c r="AW4958" i="8" s="1"/>
  <c r="AW4959" i="8" s="1"/>
  <c r="AW4960" i="8" s="1"/>
  <c r="AW4961" i="8" s="1"/>
  <c r="AW4962" i="8" s="1"/>
  <c r="AW4963" i="8" s="1"/>
  <c r="AW4964" i="8" s="1"/>
  <c r="AW4965" i="8" s="1"/>
  <c r="AW4966" i="8" s="1"/>
  <c r="AW4967" i="8" s="1"/>
  <c r="AW4968" i="8" s="1"/>
  <c r="AW4969" i="8" s="1"/>
  <c r="AW4970" i="8" s="1"/>
  <c r="AW4971" i="8" s="1"/>
  <c r="AW4972" i="8" s="1"/>
  <c r="AW4973" i="8" s="1"/>
  <c r="AW4974" i="8" s="1"/>
  <c r="AW4975" i="8" s="1"/>
  <c r="AW4976" i="8" s="1"/>
  <c r="AW4977" i="8" s="1"/>
  <c r="AW4978" i="8" s="1"/>
  <c r="AW4979" i="8" s="1"/>
  <c r="AW4980" i="8" s="1"/>
  <c r="AW4981" i="8" s="1"/>
  <c r="AW4982" i="8" s="1"/>
  <c r="AW4983" i="8" s="1"/>
  <c r="AW4984" i="8" s="1"/>
  <c r="AW4985" i="8" s="1"/>
  <c r="AW4986" i="8" s="1"/>
  <c r="AW4987" i="8" s="1"/>
  <c r="AW4988" i="8" s="1"/>
  <c r="AW4989" i="8" s="1"/>
  <c r="AW4990" i="8" s="1"/>
  <c r="AW4991" i="8" s="1"/>
  <c r="AW4992" i="8" s="1"/>
  <c r="AW4993" i="8" s="1"/>
  <c r="AW4994" i="8" s="1"/>
  <c r="AW4995" i="8" s="1"/>
  <c r="AW4996" i="8" s="1"/>
  <c r="AW4997" i="8" s="1"/>
  <c r="AW4998" i="8" s="1"/>
  <c r="AW4999" i="8" s="1"/>
  <c r="AW5000" i="8" s="1"/>
  <c r="AW5001" i="8" s="1"/>
  <c r="AW5002" i="8" s="1"/>
  <c r="AW5003" i="8" s="1"/>
  <c r="AW5004" i="8" s="1"/>
  <c r="AW5005" i="8" s="1"/>
  <c r="AW5006" i="8" s="1"/>
  <c r="AW5007" i="8" s="1"/>
  <c r="AW5008" i="8" s="1"/>
  <c r="AW5009" i="8" s="1"/>
  <c r="AW5010" i="8" s="1"/>
  <c r="AW5011" i="8" s="1"/>
  <c r="AW5012" i="8" s="1"/>
  <c r="AW5013" i="8" s="1"/>
  <c r="AW5014" i="8" s="1"/>
  <c r="AW5015" i="8" s="1"/>
  <c r="AW5016" i="8" s="1"/>
  <c r="AW5017" i="8" s="1"/>
  <c r="AW5018" i="8" s="1"/>
  <c r="AW5019" i="8" s="1"/>
  <c r="AW5020" i="8" s="1"/>
  <c r="AW5021" i="8" s="1"/>
  <c r="AW5022" i="8" s="1"/>
  <c r="AW5023" i="8" s="1"/>
  <c r="AW5024" i="8" s="1"/>
  <c r="AW5025" i="8" s="1"/>
  <c r="AW5026" i="8" s="1"/>
  <c r="AW5027" i="8" s="1"/>
  <c r="AW5028" i="8" s="1"/>
  <c r="AW5029" i="8" s="1"/>
  <c r="AW5030" i="8" s="1"/>
  <c r="AW5031" i="8" s="1"/>
  <c r="AW5032" i="8" s="1"/>
  <c r="AW5033" i="8" s="1"/>
  <c r="AW5034" i="8" s="1"/>
  <c r="AW5035" i="8" s="1"/>
  <c r="AW5036" i="8" s="1"/>
  <c r="AW5037" i="8" s="1"/>
  <c r="AW5038" i="8" s="1"/>
  <c r="AW5039" i="8" s="1"/>
  <c r="AW5040" i="8" s="1"/>
  <c r="AW5041" i="8" s="1"/>
  <c r="AW5042" i="8" s="1"/>
  <c r="AW5043" i="8" s="1"/>
  <c r="AW5044" i="8" s="1"/>
  <c r="AW5045" i="8" s="1"/>
  <c r="AW5046" i="8" s="1"/>
  <c r="AW5047" i="8" s="1"/>
  <c r="AW5048" i="8" s="1"/>
  <c r="AW5049" i="8" s="1"/>
  <c r="AW5050" i="8" s="1"/>
  <c r="AW5051" i="8" s="1"/>
  <c r="AW5052" i="8" s="1"/>
  <c r="AW5053" i="8" s="1"/>
  <c r="AW5054" i="8" s="1"/>
  <c r="AW5055" i="8" s="1"/>
  <c r="AW5056" i="8" s="1"/>
  <c r="AW5057" i="8" s="1"/>
  <c r="AW5058" i="8" s="1"/>
  <c r="AW5059" i="8" s="1"/>
  <c r="AW5060" i="8" s="1"/>
  <c r="AW5061" i="8" s="1"/>
  <c r="AW5062" i="8" s="1"/>
  <c r="AW5063" i="8" s="1"/>
  <c r="AW5064" i="8" s="1"/>
  <c r="AW5065" i="8" s="1"/>
  <c r="AW5066" i="8" s="1"/>
  <c r="AW5067" i="8" s="1"/>
  <c r="AW5068" i="8" s="1"/>
  <c r="AW5069" i="8" s="1"/>
  <c r="AW5070" i="8" s="1"/>
  <c r="AW5071" i="8" s="1"/>
  <c r="AW5072" i="8" s="1"/>
  <c r="AW5073" i="8" s="1"/>
  <c r="AW5074" i="8" s="1"/>
  <c r="AW5075" i="8" s="1"/>
  <c r="AW5076" i="8" s="1"/>
  <c r="AW5077" i="8" s="1"/>
  <c r="AW5078" i="8" s="1"/>
  <c r="AW5079" i="8" s="1"/>
  <c r="AW5080" i="8" s="1"/>
  <c r="AW5081" i="8" s="1"/>
  <c r="AW5082" i="8" s="1"/>
  <c r="AW5083" i="8" s="1"/>
  <c r="AW5084" i="8" s="1"/>
  <c r="AW5085" i="8" s="1"/>
  <c r="AW5086" i="8" s="1"/>
  <c r="AW5087" i="8" s="1"/>
  <c r="AW5088" i="8" s="1"/>
  <c r="AW5089" i="8" s="1"/>
  <c r="AW5090" i="8" s="1"/>
  <c r="AW5091" i="8" s="1"/>
  <c r="AW5092" i="8" s="1"/>
  <c r="AW5093" i="8" s="1"/>
  <c r="AW5094" i="8" s="1"/>
  <c r="AW5095" i="8" s="1"/>
  <c r="AW5096" i="8" s="1"/>
  <c r="AW5097" i="8" s="1"/>
  <c r="AW5098" i="8" s="1"/>
  <c r="AW5099" i="8" s="1"/>
  <c r="AW5100" i="8" s="1"/>
  <c r="AW5101" i="8" s="1"/>
  <c r="AW5102" i="8" s="1"/>
  <c r="AW5103" i="8" s="1"/>
  <c r="AW5104" i="8" s="1"/>
  <c r="AW5105" i="8" s="1"/>
  <c r="AW5106" i="8" s="1"/>
  <c r="AW5107" i="8" s="1"/>
  <c r="AW5108" i="8" s="1"/>
  <c r="AW5109" i="8" s="1"/>
  <c r="AW5110" i="8" s="1"/>
  <c r="AW5111" i="8" s="1"/>
  <c r="AW5112" i="8" s="1"/>
  <c r="AW5113" i="8" s="1"/>
  <c r="AW5114" i="8" s="1"/>
  <c r="AW5115" i="8" s="1"/>
  <c r="AW5116" i="8" s="1"/>
  <c r="AW5117" i="8" s="1"/>
  <c r="AW5118" i="8" s="1"/>
  <c r="AW5119" i="8" s="1"/>
  <c r="AW5120" i="8" s="1"/>
  <c r="AW5121" i="8" s="1"/>
  <c r="AW5122" i="8" s="1"/>
  <c r="AW5123" i="8" s="1"/>
  <c r="AW5124" i="8" s="1"/>
  <c r="AW5125" i="8" s="1"/>
  <c r="AW5126" i="8" s="1"/>
  <c r="AW5127" i="8" s="1"/>
  <c r="AW5128" i="8" s="1"/>
  <c r="AW5129" i="8" s="1"/>
  <c r="AW5130" i="8" s="1"/>
  <c r="AW5131" i="8" s="1"/>
  <c r="AW5132" i="8" s="1"/>
  <c r="AW5133" i="8" s="1"/>
  <c r="AW5134" i="8" s="1"/>
  <c r="AW5135" i="8" s="1"/>
  <c r="AW5136" i="8" s="1"/>
  <c r="AW5137" i="8" s="1"/>
  <c r="AW5138" i="8" s="1"/>
  <c r="AW5139" i="8" s="1"/>
  <c r="AW5140" i="8" s="1"/>
  <c r="AW5141" i="8" s="1"/>
  <c r="AW5142" i="8" s="1"/>
  <c r="AW5143" i="8" s="1"/>
  <c r="AW5144" i="8" s="1"/>
  <c r="AW5145" i="8" s="1"/>
  <c r="AW5146" i="8" s="1"/>
  <c r="AW5147" i="8" s="1"/>
  <c r="AW5148" i="8" s="1"/>
  <c r="AW5149" i="8" s="1"/>
  <c r="AW5150" i="8" s="1"/>
  <c r="AW5151" i="8" s="1"/>
  <c r="AW5152" i="8" s="1"/>
  <c r="AW5153" i="8" s="1"/>
  <c r="AW5154" i="8" s="1"/>
  <c r="AW5155" i="8" s="1"/>
  <c r="AW5156" i="8" s="1"/>
  <c r="AW5157" i="8" s="1"/>
  <c r="AW5158" i="8" s="1"/>
  <c r="AW5159" i="8" s="1"/>
  <c r="AW5160" i="8" s="1"/>
  <c r="AW5161" i="8" s="1"/>
  <c r="AW5162" i="8" s="1"/>
  <c r="AW5163" i="8" s="1"/>
  <c r="AW5164" i="8" s="1"/>
  <c r="AW5165" i="8" s="1"/>
  <c r="AW5166" i="8" s="1"/>
  <c r="AW5167" i="8" s="1"/>
  <c r="AW5168" i="8" s="1"/>
  <c r="AW5169" i="8" s="1"/>
  <c r="AW5170" i="8" s="1"/>
  <c r="AW5171" i="8" s="1"/>
  <c r="AW5172" i="8" s="1"/>
  <c r="AW5173" i="8" s="1"/>
  <c r="AW5174" i="8" s="1"/>
  <c r="AW5175" i="8" s="1"/>
  <c r="AW5176" i="8" s="1"/>
  <c r="AW5177" i="8" s="1"/>
  <c r="AW5178" i="8" s="1"/>
  <c r="AW5179" i="8" s="1"/>
  <c r="AW5180" i="8" s="1"/>
  <c r="AW5181" i="8" s="1"/>
  <c r="AW5182" i="8" s="1"/>
  <c r="AW5183" i="8" s="1"/>
  <c r="AW5184" i="8" s="1"/>
  <c r="AW5185" i="8" s="1"/>
  <c r="AW5186" i="8" s="1"/>
  <c r="AW5187" i="8" s="1"/>
  <c r="AW5188" i="8" s="1"/>
  <c r="AW5189" i="8" s="1"/>
  <c r="AW5190" i="8" s="1"/>
  <c r="AW5191" i="8" s="1"/>
  <c r="AW5192" i="8" s="1"/>
  <c r="AW5193" i="8" s="1"/>
  <c r="AW5194" i="8" s="1"/>
  <c r="AW5195" i="8" s="1"/>
  <c r="AW5196" i="8" s="1"/>
  <c r="AW5197" i="8" s="1"/>
  <c r="AW5198" i="8" s="1"/>
  <c r="AW5199" i="8" s="1"/>
  <c r="AW5200" i="8" s="1"/>
  <c r="AW5201" i="8" s="1"/>
  <c r="AW5202" i="8" s="1"/>
  <c r="AW5203" i="8" s="1"/>
  <c r="AW5204" i="8" s="1"/>
  <c r="AW5205" i="8" s="1"/>
  <c r="AW5206" i="8" s="1"/>
  <c r="AW5207" i="8" s="1"/>
  <c r="AW5208" i="8" s="1"/>
  <c r="AW5209" i="8" s="1"/>
  <c r="AW5210" i="8" s="1"/>
  <c r="AW5211" i="8" s="1"/>
  <c r="AW5212" i="8" s="1"/>
  <c r="AW5213" i="8" s="1"/>
  <c r="AW5214" i="8" s="1"/>
  <c r="AW5215" i="8" s="1"/>
  <c r="AW5216" i="8" s="1"/>
  <c r="AW5217" i="8" s="1"/>
  <c r="AW5218" i="8" s="1"/>
  <c r="AW5219" i="8" s="1"/>
  <c r="AW5220" i="8" s="1"/>
  <c r="AW5221" i="8" s="1"/>
  <c r="AW5222" i="8" s="1"/>
  <c r="AW5223" i="8" s="1"/>
  <c r="AW5224" i="8" s="1"/>
  <c r="AW5225" i="8" s="1"/>
  <c r="AW5226" i="8" s="1"/>
  <c r="AW5227" i="8" s="1"/>
  <c r="AW5228" i="8" s="1"/>
  <c r="AW5229" i="8" s="1"/>
  <c r="AW5230" i="8" s="1"/>
  <c r="AW5231" i="8" s="1"/>
  <c r="AW5232" i="8" s="1"/>
  <c r="AW5233" i="8" s="1"/>
  <c r="AW5234" i="8" s="1"/>
  <c r="AW5235" i="8" s="1"/>
  <c r="AW5236" i="8" s="1"/>
  <c r="AW5237" i="8" s="1"/>
  <c r="AW5238" i="8" s="1"/>
  <c r="AW5239" i="8" s="1"/>
  <c r="AW5240" i="8" s="1"/>
  <c r="AW5241" i="8" s="1"/>
  <c r="AW5242" i="8" s="1"/>
  <c r="AW5243" i="8" s="1"/>
  <c r="AW5244" i="8" s="1"/>
  <c r="AW5245" i="8" s="1"/>
  <c r="AW5246" i="8" s="1"/>
  <c r="AW5247" i="8" s="1"/>
  <c r="AW5248" i="8" s="1"/>
  <c r="AW5249" i="8" s="1"/>
  <c r="AW5250" i="8" s="1"/>
  <c r="AW5251" i="8" s="1"/>
  <c r="AW5252" i="8" s="1"/>
  <c r="AW5253" i="8" s="1"/>
  <c r="AW5254" i="8" s="1"/>
  <c r="AW5255" i="8" s="1"/>
  <c r="AW5256" i="8" s="1"/>
  <c r="AW5257" i="8" s="1"/>
  <c r="AW5258" i="8" s="1"/>
  <c r="AW5259" i="8" s="1"/>
  <c r="AW5260" i="8" s="1"/>
  <c r="AW5261" i="8" s="1"/>
  <c r="AW5262" i="8" s="1"/>
  <c r="AW5263" i="8" s="1"/>
  <c r="AW5264" i="8" s="1"/>
  <c r="AW5265" i="8" s="1"/>
  <c r="AW5266" i="8" s="1"/>
  <c r="AW5267" i="8" s="1"/>
  <c r="AW5268" i="8" s="1"/>
  <c r="AW5269" i="8" s="1"/>
  <c r="AW5270" i="8" s="1"/>
  <c r="AW5271" i="8" s="1"/>
  <c r="AW5272" i="8" s="1"/>
  <c r="AW5273" i="8" s="1"/>
  <c r="AW5274" i="8" s="1"/>
  <c r="AW5275" i="8" s="1"/>
  <c r="AW5276" i="8" s="1"/>
  <c r="AW5277" i="8" s="1"/>
  <c r="AW5278" i="8" s="1"/>
  <c r="AW5279" i="8" s="1"/>
  <c r="AW5280" i="8" s="1"/>
  <c r="AW5281" i="8" s="1"/>
  <c r="AW5282" i="8" s="1"/>
  <c r="AW5283" i="8" s="1"/>
  <c r="AW5284" i="8" s="1"/>
  <c r="AW5285" i="8" s="1"/>
  <c r="AW5286" i="8" s="1"/>
  <c r="AW5287" i="8" s="1"/>
  <c r="AW5288" i="8" s="1"/>
  <c r="AW5289" i="8" s="1"/>
  <c r="AW5290" i="8" s="1"/>
  <c r="AW5291" i="8" s="1"/>
  <c r="AW5292" i="8" s="1"/>
  <c r="AW5293" i="8" s="1"/>
  <c r="AW5294" i="8" s="1"/>
  <c r="AW5295" i="8" s="1"/>
  <c r="AW5296" i="8" s="1"/>
  <c r="AW5297" i="8" s="1"/>
  <c r="AW5298" i="8" s="1"/>
  <c r="AW5299" i="8" s="1"/>
  <c r="AW5300" i="8" s="1"/>
  <c r="AW5301" i="8" s="1"/>
  <c r="AW5302" i="8" s="1"/>
  <c r="AW5303" i="8" s="1"/>
  <c r="AW5304" i="8" s="1"/>
  <c r="AW5305" i="8" s="1"/>
  <c r="AW5306" i="8" s="1"/>
  <c r="AW5307" i="8" s="1"/>
  <c r="AW5308" i="8" s="1"/>
  <c r="AW5309" i="8" s="1"/>
  <c r="AW5310" i="8" s="1"/>
  <c r="AW5311" i="8" s="1"/>
  <c r="AW5312" i="8" s="1"/>
  <c r="AW5313" i="8" s="1"/>
  <c r="AW5314" i="8" s="1"/>
  <c r="AW5315" i="8" s="1"/>
  <c r="AW5316" i="8" s="1"/>
  <c r="AW5317" i="8" s="1"/>
  <c r="AW5318" i="8" s="1"/>
  <c r="AW5319" i="8" s="1"/>
  <c r="AW5320" i="8" s="1"/>
  <c r="AW5321" i="8" s="1"/>
  <c r="AW5322" i="8" s="1"/>
  <c r="AW5323" i="8" s="1"/>
  <c r="AW5324" i="8" s="1"/>
  <c r="AW5325" i="8" s="1"/>
  <c r="AW5326" i="8" s="1"/>
  <c r="AW5327" i="8" s="1"/>
  <c r="AW5328" i="8" s="1"/>
  <c r="AW5329" i="8" s="1"/>
  <c r="AW5330" i="8" s="1"/>
  <c r="AW5331" i="8" s="1"/>
  <c r="AW5332" i="8" s="1"/>
  <c r="AW5333" i="8" s="1"/>
  <c r="AW5334" i="8" s="1"/>
  <c r="AW5335" i="8" s="1"/>
  <c r="AW5336" i="8" s="1"/>
  <c r="AW5337" i="8" s="1"/>
  <c r="AW5338" i="8" s="1"/>
  <c r="AW5339" i="8" s="1"/>
  <c r="AW5340" i="8" s="1"/>
  <c r="AW5341" i="8" s="1"/>
  <c r="AW5342" i="8" s="1"/>
  <c r="AW5343" i="8" s="1"/>
  <c r="AW5344" i="8" s="1"/>
  <c r="AW5345" i="8" s="1"/>
  <c r="AW5346" i="8" s="1"/>
  <c r="AW5347" i="8" s="1"/>
  <c r="AW5348" i="8" s="1"/>
  <c r="AW5349" i="8" s="1"/>
  <c r="AW5350" i="8" s="1"/>
  <c r="AW5351" i="8" s="1"/>
  <c r="AW5352" i="8" s="1"/>
  <c r="AW5353" i="8" s="1"/>
  <c r="AW5354" i="8" s="1"/>
  <c r="AW5355" i="8" s="1"/>
  <c r="AW5356" i="8" s="1"/>
  <c r="AW5357" i="8" s="1"/>
  <c r="AW5358" i="8" s="1"/>
  <c r="AW5359" i="8" s="1"/>
  <c r="AW5360" i="8" s="1"/>
  <c r="AW5361" i="8" s="1"/>
  <c r="AW5362" i="8" s="1"/>
  <c r="AW5363" i="8" s="1"/>
  <c r="AW5364" i="8" s="1"/>
  <c r="AW5365" i="8" s="1"/>
  <c r="AW5366" i="8" s="1"/>
  <c r="AW5367" i="8" s="1"/>
  <c r="AW5368" i="8" s="1"/>
  <c r="AW5369" i="8" s="1"/>
  <c r="AW5370" i="8" s="1"/>
  <c r="AW5371" i="8" s="1"/>
  <c r="AW5372" i="8" s="1"/>
  <c r="AW5373" i="8" s="1"/>
  <c r="AW5374" i="8" s="1"/>
  <c r="AW5375" i="8" s="1"/>
  <c r="AW5376" i="8" s="1"/>
  <c r="AW5377" i="8" s="1"/>
  <c r="AW5378" i="8" s="1"/>
  <c r="AW5379" i="8" s="1"/>
  <c r="AW5380" i="8" s="1"/>
  <c r="AW5381" i="8" s="1"/>
  <c r="AW5382" i="8" s="1"/>
  <c r="AW5383" i="8" s="1"/>
  <c r="AW5384" i="8" s="1"/>
  <c r="AW5385" i="8" s="1"/>
  <c r="AW5386" i="8" s="1"/>
  <c r="AW5387" i="8" s="1"/>
  <c r="AW5388" i="8" s="1"/>
  <c r="AW5389" i="8" s="1"/>
  <c r="AW5390" i="8" s="1"/>
  <c r="AW5391" i="8" s="1"/>
  <c r="AW5392" i="8" s="1"/>
  <c r="AW5393" i="8" s="1"/>
  <c r="AW5394" i="8" s="1"/>
  <c r="AW5395" i="8" s="1"/>
  <c r="AW5396" i="8" s="1"/>
  <c r="AW5397" i="8" s="1"/>
  <c r="AW5398" i="8" s="1"/>
  <c r="AW5399" i="8" s="1"/>
  <c r="AW5400" i="8" s="1"/>
  <c r="AW5401" i="8" s="1"/>
  <c r="AW5402" i="8" s="1"/>
  <c r="AW5403" i="8" s="1"/>
  <c r="AW5404" i="8" s="1"/>
  <c r="AW5405" i="8" s="1"/>
  <c r="AW5406" i="8" s="1"/>
  <c r="AW5407" i="8" s="1"/>
  <c r="AW5408" i="8" s="1"/>
  <c r="AW5409" i="8" s="1"/>
  <c r="AW5410" i="8" s="1"/>
  <c r="AW5411" i="8" s="1"/>
  <c r="AW5412" i="8" s="1"/>
  <c r="AW5413" i="8" s="1"/>
  <c r="AW5414" i="8" s="1"/>
  <c r="AW5415" i="8" s="1"/>
  <c r="AW5416" i="8" s="1"/>
  <c r="AW5417" i="8" s="1"/>
  <c r="AW5418" i="8" s="1"/>
  <c r="AW5419" i="8" s="1"/>
  <c r="AW5420" i="8" s="1"/>
  <c r="AW5421" i="8" s="1"/>
  <c r="AW5422" i="8" s="1"/>
  <c r="AW5423" i="8" s="1"/>
  <c r="AW5424" i="8" s="1"/>
  <c r="AW5425" i="8" s="1"/>
  <c r="AW5426" i="8" s="1"/>
  <c r="AW5427" i="8" s="1"/>
  <c r="AW5428" i="8" s="1"/>
  <c r="AW5429" i="8" s="1"/>
  <c r="AW5430" i="8" s="1"/>
  <c r="AW5431" i="8" s="1"/>
  <c r="AW5432" i="8" s="1"/>
  <c r="AW5433" i="8" s="1"/>
  <c r="AW5434" i="8" s="1"/>
  <c r="AW5435" i="8" s="1"/>
  <c r="AW5436" i="8" s="1"/>
  <c r="AW5437" i="8" s="1"/>
  <c r="AW5438" i="8" s="1"/>
  <c r="AW5439" i="8" s="1"/>
  <c r="AW5440" i="8" s="1"/>
  <c r="AW5441" i="8" s="1"/>
  <c r="AW5442" i="8" s="1"/>
  <c r="AW5443" i="8" s="1"/>
  <c r="AW5444" i="8" s="1"/>
  <c r="AW5445" i="8" s="1"/>
  <c r="AW5446" i="8" s="1"/>
  <c r="AW5447" i="8" s="1"/>
  <c r="AW5448" i="8" s="1"/>
  <c r="AW5449" i="8" s="1"/>
  <c r="AW5450" i="8" s="1"/>
  <c r="AW5451" i="8" s="1"/>
  <c r="AW5452" i="8" s="1"/>
  <c r="AW5453" i="8" s="1"/>
  <c r="AW5454" i="8" s="1"/>
  <c r="AW5455" i="8" s="1"/>
  <c r="AW5456" i="8" s="1"/>
  <c r="AW5457" i="8" s="1"/>
  <c r="AW5458" i="8" s="1"/>
  <c r="AW5459" i="8" s="1"/>
  <c r="AW5460" i="8" s="1"/>
  <c r="AW5461" i="8" s="1"/>
  <c r="AW5462" i="8" s="1"/>
  <c r="AW5463" i="8" s="1"/>
  <c r="AW5464" i="8" s="1"/>
  <c r="AW5465" i="8" s="1"/>
  <c r="AW5466" i="8" s="1"/>
  <c r="AW5467" i="8" s="1"/>
  <c r="AW5468" i="8" s="1"/>
  <c r="AW5469" i="8" s="1"/>
  <c r="AW5470" i="8" s="1"/>
  <c r="AW5471" i="8" s="1"/>
  <c r="AW5472" i="8" s="1"/>
  <c r="AW5473" i="8" s="1"/>
  <c r="AW5474" i="8" s="1"/>
  <c r="AW5475" i="8" s="1"/>
  <c r="AW5476" i="8" s="1"/>
  <c r="AW5477" i="8" s="1"/>
  <c r="AW5478" i="8" s="1"/>
  <c r="AW5479" i="8" s="1"/>
  <c r="AW5480" i="8" s="1"/>
  <c r="AW5481" i="8" s="1"/>
  <c r="AW5482" i="8" s="1"/>
  <c r="AW5483" i="8" s="1"/>
  <c r="AW5484" i="8" s="1"/>
  <c r="AW5485" i="8" s="1"/>
  <c r="AW5486" i="8" s="1"/>
  <c r="AW5487" i="8" s="1"/>
  <c r="AW5488" i="8" s="1"/>
  <c r="AW5489" i="8" s="1"/>
  <c r="AW5490" i="8" s="1"/>
  <c r="AW5491" i="8" s="1"/>
  <c r="AW5492" i="8" s="1"/>
  <c r="AW5493" i="8" s="1"/>
  <c r="AW5494" i="8" s="1"/>
  <c r="AW5495" i="8" s="1"/>
  <c r="AW5496" i="8" s="1"/>
  <c r="AW5497" i="8" s="1"/>
  <c r="AW5498" i="8" s="1"/>
  <c r="AW5499" i="8" s="1"/>
  <c r="AW5500" i="8" s="1"/>
  <c r="AW5501" i="8" s="1"/>
  <c r="AW5502" i="8" s="1"/>
  <c r="AW5503" i="8" s="1"/>
  <c r="AW5504" i="8" s="1"/>
  <c r="AW5505" i="8" s="1"/>
  <c r="AW5506" i="8" s="1"/>
  <c r="AW5507" i="8" s="1"/>
  <c r="AW5508" i="8" s="1"/>
  <c r="AW5509" i="8" s="1"/>
  <c r="AW5510" i="8" s="1"/>
  <c r="AW5511" i="8" s="1"/>
  <c r="AW5512" i="8" s="1"/>
  <c r="AW5513" i="8" s="1"/>
  <c r="AW5514" i="8" s="1"/>
  <c r="AW5515" i="8" s="1"/>
  <c r="AW5516" i="8" s="1"/>
  <c r="AW5517" i="8" s="1"/>
  <c r="AW5518" i="8" s="1"/>
  <c r="AW5519" i="8" s="1"/>
  <c r="AW5520" i="8" s="1"/>
  <c r="AW5521" i="8" s="1"/>
  <c r="AW5522" i="8" s="1"/>
  <c r="AW5523" i="8" s="1"/>
  <c r="AW5524" i="8" s="1"/>
  <c r="AW5525" i="8" s="1"/>
  <c r="AW5526" i="8" s="1"/>
  <c r="AW5527" i="8" s="1"/>
  <c r="AW5528" i="8" s="1"/>
  <c r="AW5529" i="8" s="1"/>
  <c r="AW5530" i="8" s="1"/>
  <c r="AW5531" i="8" s="1"/>
  <c r="AW5532" i="8" s="1"/>
  <c r="AW5533" i="8" s="1"/>
  <c r="AW5534" i="8" s="1"/>
  <c r="AW5535" i="8" s="1"/>
  <c r="AW5536" i="8" s="1"/>
  <c r="AW5537" i="8" s="1"/>
  <c r="AW5538" i="8" s="1"/>
  <c r="AW5539" i="8" s="1"/>
  <c r="AW5540" i="8" s="1"/>
  <c r="AW5541" i="8" s="1"/>
  <c r="AW5542" i="8" s="1"/>
  <c r="AW5543" i="8" s="1"/>
  <c r="AW5544" i="8" s="1"/>
  <c r="AW5545" i="8" s="1"/>
  <c r="AW5546" i="8" s="1"/>
  <c r="AW5547" i="8" s="1"/>
  <c r="AW5548" i="8" s="1"/>
  <c r="AW5549" i="8" s="1"/>
  <c r="AW5550" i="8" s="1"/>
  <c r="AW5551" i="8" s="1"/>
  <c r="AW5552" i="8" s="1"/>
  <c r="AW5553" i="8" s="1"/>
  <c r="AW5554" i="8" s="1"/>
  <c r="AW5555" i="8" s="1"/>
  <c r="AW5556" i="8" s="1"/>
  <c r="AW5557" i="8" s="1"/>
  <c r="AW5558" i="8" s="1"/>
  <c r="AW5559" i="8" s="1"/>
  <c r="AW5560" i="8" s="1"/>
  <c r="AW5561" i="8" s="1"/>
  <c r="AW5562" i="8" s="1"/>
  <c r="AW5563" i="8" s="1"/>
  <c r="AW5564" i="8" s="1"/>
  <c r="AW5565" i="8" s="1"/>
  <c r="AW5566" i="8" s="1"/>
  <c r="AW5567" i="8" s="1"/>
  <c r="AW5568" i="8" s="1"/>
  <c r="AW5569" i="8" s="1"/>
  <c r="AW5570" i="8" s="1"/>
  <c r="AW5571" i="8" s="1"/>
  <c r="AW5572" i="8" s="1"/>
  <c r="AW5573" i="8" s="1"/>
  <c r="AW5574" i="8" s="1"/>
  <c r="AW5575" i="8" s="1"/>
  <c r="AW5576" i="8" s="1"/>
  <c r="AW5577" i="8" s="1"/>
  <c r="AW5578" i="8" s="1"/>
  <c r="AW5579" i="8" s="1"/>
  <c r="AW5580" i="8" s="1"/>
  <c r="AW5581" i="8" s="1"/>
  <c r="AW5582" i="8" s="1"/>
  <c r="AW5583" i="8" s="1"/>
  <c r="AW5584" i="8" s="1"/>
  <c r="AW5585" i="8" s="1"/>
  <c r="AW5586" i="8" s="1"/>
  <c r="AW5587" i="8" s="1"/>
  <c r="AW5588" i="8" s="1"/>
  <c r="AW5589" i="8" s="1"/>
  <c r="AW5590" i="8" s="1"/>
  <c r="AW5591" i="8" s="1"/>
  <c r="AW5592" i="8" s="1"/>
  <c r="AW5593" i="8" s="1"/>
  <c r="AW5594" i="8" s="1"/>
  <c r="AW5595" i="8" s="1"/>
  <c r="AW5596" i="8" s="1"/>
  <c r="AW5597" i="8" s="1"/>
  <c r="AW5598" i="8" s="1"/>
  <c r="AW5599" i="8" s="1"/>
  <c r="AW5600" i="8" s="1"/>
  <c r="AW5601" i="8" s="1"/>
  <c r="AW5602" i="8" s="1"/>
  <c r="AW5603" i="8" s="1"/>
  <c r="AW5604" i="8" s="1"/>
  <c r="AW5605" i="8" s="1"/>
  <c r="AW5606" i="8" s="1"/>
  <c r="AW5607" i="8" s="1"/>
  <c r="AW5608" i="8" s="1"/>
  <c r="AW5609" i="8" s="1"/>
  <c r="AW5610" i="8" s="1"/>
  <c r="AW5611" i="8" s="1"/>
  <c r="AW5612" i="8" s="1"/>
  <c r="AW5613" i="8" s="1"/>
  <c r="AW5614" i="8" s="1"/>
  <c r="AW5615" i="8" s="1"/>
  <c r="AW5616" i="8" s="1"/>
  <c r="AW5617" i="8" s="1"/>
  <c r="AW5618" i="8" s="1"/>
  <c r="AW5619" i="8" s="1"/>
  <c r="AW5620" i="8" s="1"/>
  <c r="AW5621" i="8" s="1"/>
  <c r="AW5622" i="8" s="1"/>
  <c r="AW5623" i="8" s="1"/>
  <c r="AW5624" i="8" s="1"/>
  <c r="AW5625" i="8" s="1"/>
  <c r="AW5626" i="8" s="1"/>
  <c r="AW5627" i="8" s="1"/>
  <c r="AW5628" i="8" s="1"/>
  <c r="AW5629" i="8" s="1"/>
  <c r="AW5630" i="8" s="1"/>
  <c r="AW5631" i="8" s="1"/>
  <c r="AW5632" i="8" s="1"/>
  <c r="AW5633" i="8" s="1"/>
  <c r="AW5634" i="8" s="1"/>
  <c r="AW5635" i="8" s="1"/>
  <c r="AW5636" i="8" s="1"/>
  <c r="AW5637" i="8" s="1"/>
  <c r="AW5638" i="8" s="1"/>
  <c r="AW5639" i="8" s="1"/>
  <c r="AW5640" i="8" s="1"/>
  <c r="AW5641" i="8" s="1"/>
  <c r="AW5642" i="8" s="1"/>
  <c r="AW5643" i="8" s="1"/>
  <c r="AW5644" i="8" s="1"/>
  <c r="AW5645" i="8" s="1"/>
  <c r="AW5646" i="8" s="1"/>
  <c r="AW5647" i="8" s="1"/>
  <c r="AW5648" i="8" s="1"/>
  <c r="AW5649" i="8" s="1"/>
  <c r="AW5650" i="8" s="1"/>
  <c r="AW5651" i="8" s="1"/>
  <c r="AW5652" i="8" s="1"/>
  <c r="AW5653" i="8" s="1"/>
  <c r="AW5654" i="8" s="1"/>
  <c r="AW5655" i="8" s="1"/>
  <c r="AW5656" i="8" s="1"/>
  <c r="AW5657" i="8" s="1"/>
  <c r="AW5658" i="8" s="1"/>
  <c r="AW5659" i="8" s="1"/>
  <c r="AW5660" i="8" s="1"/>
  <c r="AW5661" i="8" s="1"/>
  <c r="AW5662" i="8" s="1"/>
  <c r="AW5663" i="8" s="1"/>
  <c r="AW5664" i="8" s="1"/>
  <c r="AW5665" i="8" s="1"/>
  <c r="AW5666" i="8" s="1"/>
  <c r="AW5667" i="8" s="1"/>
  <c r="AW5668" i="8" s="1"/>
  <c r="AW5669" i="8" s="1"/>
  <c r="AW5670" i="8" s="1"/>
  <c r="AW5671" i="8" s="1"/>
  <c r="AW5672" i="8" s="1"/>
  <c r="AW5673" i="8" s="1"/>
  <c r="AW5674" i="8" s="1"/>
  <c r="AW5675" i="8" s="1"/>
  <c r="AW5676" i="8" s="1"/>
  <c r="AW5677" i="8" s="1"/>
  <c r="AW5678" i="8" s="1"/>
  <c r="AW5679" i="8" s="1"/>
  <c r="AW5680" i="8" s="1"/>
  <c r="AW5681" i="8" s="1"/>
  <c r="AW5682" i="8" s="1"/>
  <c r="AW5683" i="8" s="1"/>
  <c r="AW5684" i="8" s="1"/>
  <c r="AW5685" i="8" s="1"/>
  <c r="AW5686" i="8" s="1"/>
  <c r="AW5687" i="8" s="1"/>
  <c r="AW5688" i="8" s="1"/>
  <c r="AW5689" i="8" s="1"/>
  <c r="AW5690" i="8" s="1"/>
  <c r="AW5691" i="8" s="1"/>
  <c r="AW5692" i="8" s="1"/>
  <c r="AW5693" i="8" s="1"/>
  <c r="AW5694" i="8" s="1"/>
  <c r="AW5695" i="8" s="1"/>
  <c r="AW5696" i="8" s="1"/>
  <c r="AW5697" i="8" s="1"/>
  <c r="AW5698" i="8" s="1"/>
  <c r="AW5699" i="8" s="1"/>
  <c r="AW5700" i="8" s="1"/>
  <c r="AW5701" i="8" s="1"/>
  <c r="AW5702" i="8" s="1"/>
  <c r="AW5703" i="8" s="1"/>
  <c r="AW5704" i="8" s="1"/>
  <c r="AW5705" i="8" s="1"/>
  <c r="AW5706" i="8" s="1"/>
  <c r="AW5707" i="8" s="1"/>
  <c r="AW5708" i="8" s="1"/>
  <c r="AW5709" i="8" s="1"/>
  <c r="AW5710" i="8" s="1"/>
  <c r="AW5711" i="8" s="1"/>
  <c r="AW5712" i="8" s="1"/>
  <c r="AW5713" i="8" s="1"/>
  <c r="AW5714" i="8" s="1"/>
  <c r="AW5715" i="8" s="1"/>
  <c r="AW5716" i="8" s="1"/>
  <c r="AW5717" i="8" s="1"/>
  <c r="AW5718" i="8" s="1"/>
  <c r="AW5719" i="8" s="1"/>
  <c r="AW5720" i="8" s="1"/>
  <c r="AW5721" i="8" s="1"/>
  <c r="AW5722" i="8" s="1"/>
  <c r="AW5723" i="8" s="1"/>
  <c r="AW5724" i="8" s="1"/>
  <c r="AW5725" i="8" s="1"/>
  <c r="AW5726" i="8" s="1"/>
  <c r="AW5727" i="8" s="1"/>
  <c r="AW5728" i="8" s="1"/>
  <c r="AW5729" i="8" s="1"/>
  <c r="AW5730" i="8" s="1"/>
  <c r="AW5731" i="8" s="1"/>
  <c r="AW5732" i="8" s="1"/>
  <c r="AW5733" i="8" s="1"/>
  <c r="AW5734" i="8" s="1"/>
  <c r="AW5735" i="8" s="1"/>
  <c r="AW5736" i="8" s="1"/>
  <c r="AW5737" i="8" s="1"/>
  <c r="AW5738" i="8" s="1"/>
  <c r="AW5739" i="8" s="1"/>
  <c r="AW5740" i="8" s="1"/>
  <c r="AW5741" i="8" s="1"/>
  <c r="AW5742" i="8" s="1"/>
  <c r="AW5743" i="8" s="1"/>
  <c r="AW5744" i="8" s="1"/>
  <c r="AW5745" i="8" s="1"/>
  <c r="AW5746" i="8" s="1"/>
  <c r="AW5747" i="8" s="1"/>
  <c r="AW5748" i="8" s="1"/>
  <c r="AW5749" i="8" s="1"/>
  <c r="AW5750" i="8" s="1"/>
  <c r="AW5751" i="8" s="1"/>
  <c r="AW5752" i="8" s="1"/>
  <c r="AW5753" i="8" s="1"/>
  <c r="AW5754" i="8" s="1"/>
  <c r="AW5755" i="8" s="1"/>
  <c r="AW5756" i="8" s="1"/>
  <c r="AW5757" i="8" s="1"/>
  <c r="AW5758" i="8" s="1"/>
  <c r="AW5759" i="8" s="1"/>
  <c r="AW5760" i="8" s="1"/>
  <c r="AW5761" i="8" s="1"/>
  <c r="AW5762" i="8" s="1"/>
  <c r="AW5763" i="8" s="1"/>
  <c r="AW5764" i="8" s="1"/>
  <c r="AW5765" i="8" s="1"/>
  <c r="AW5766" i="8" s="1"/>
  <c r="AW5767" i="8" s="1"/>
  <c r="AW5768" i="8" s="1"/>
  <c r="AW5769" i="8" s="1"/>
  <c r="AW5770" i="8" s="1"/>
  <c r="AW5771" i="8" s="1"/>
  <c r="AW5772" i="8" s="1"/>
  <c r="AW5773" i="8" s="1"/>
  <c r="AW5774" i="8" s="1"/>
  <c r="AW5775" i="8" s="1"/>
  <c r="AW5776" i="8" s="1"/>
  <c r="AW5777" i="8" s="1"/>
  <c r="AW5778" i="8" s="1"/>
  <c r="AW5779" i="8" s="1"/>
  <c r="AW5780" i="8" s="1"/>
  <c r="AW5781" i="8" s="1"/>
  <c r="AW5782" i="8" s="1"/>
  <c r="AW5783" i="8" s="1"/>
  <c r="AW5784" i="8" s="1"/>
  <c r="AW5785" i="8" s="1"/>
  <c r="AW5786" i="8" s="1"/>
  <c r="AW5787" i="8" s="1"/>
  <c r="AW5788" i="8" s="1"/>
  <c r="AW5789" i="8" s="1"/>
  <c r="AW5790" i="8" s="1"/>
  <c r="AW5791" i="8" s="1"/>
  <c r="AW5792" i="8" s="1"/>
  <c r="AW5793" i="8" s="1"/>
  <c r="AW5794" i="8" s="1"/>
  <c r="AW5795" i="8" s="1"/>
  <c r="AW5796" i="8" s="1"/>
  <c r="AW5797" i="8" s="1"/>
  <c r="AW5798" i="8" s="1"/>
  <c r="AW5799" i="8" s="1"/>
  <c r="AW5800" i="8" s="1"/>
  <c r="AW5801" i="8" s="1"/>
  <c r="AW5802" i="8" s="1"/>
  <c r="AW5803" i="8" s="1"/>
  <c r="AW5804" i="8" s="1"/>
  <c r="AW5805" i="8" s="1"/>
  <c r="AW5806" i="8" s="1"/>
  <c r="AW5807" i="8" s="1"/>
  <c r="AW5808" i="8" s="1"/>
  <c r="AW5809" i="8" s="1"/>
  <c r="AW5810" i="8" s="1"/>
  <c r="AW5811" i="8" s="1"/>
  <c r="AW5812" i="8" s="1"/>
  <c r="AW5813" i="8" s="1"/>
  <c r="AW5814" i="8" s="1"/>
  <c r="AW5815" i="8" s="1"/>
  <c r="AW5816" i="8" s="1"/>
  <c r="AW5817" i="8" s="1"/>
  <c r="AW5818" i="8" s="1"/>
  <c r="AW5819" i="8" s="1"/>
  <c r="AW5820" i="8" s="1"/>
  <c r="AW5821" i="8" s="1"/>
  <c r="AW5822" i="8" s="1"/>
  <c r="AW5823" i="8" s="1"/>
  <c r="AW5824" i="8" s="1"/>
  <c r="AW5825" i="8" s="1"/>
  <c r="AW5826" i="8" s="1"/>
  <c r="AW5827" i="8" s="1"/>
  <c r="AW5828" i="8" s="1"/>
  <c r="AW5829" i="8" s="1"/>
  <c r="AW5830" i="8" s="1"/>
  <c r="AW5831" i="8" s="1"/>
  <c r="AW5832" i="8" s="1"/>
  <c r="AW5833" i="8" s="1"/>
  <c r="AW5834" i="8" s="1"/>
  <c r="AW5835" i="8" s="1"/>
  <c r="AW5836" i="8" s="1"/>
  <c r="AW5837" i="8" s="1"/>
  <c r="AW5838" i="8" s="1"/>
  <c r="AW5839" i="8" s="1"/>
  <c r="AW5840" i="8" s="1"/>
  <c r="AW5841" i="8" s="1"/>
  <c r="AW5842" i="8" s="1"/>
  <c r="AW5843" i="8" s="1"/>
  <c r="AW5844" i="8" s="1"/>
  <c r="AW5845" i="8" s="1"/>
  <c r="AW5846" i="8" s="1"/>
  <c r="AW5847" i="8" s="1"/>
  <c r="AW5848" i="8" s="1"/>
  <c r="AW5849" i="8" s="1"/>
  <c r="AW5850" i="8" s="1"/>
  <c r="AW5851" i="8" s="1"/>
  <c r="AW5852" i="8" s="1"/>
  <c r="AW5853" i="8" s="1"/>
  <c r="AW5854" i="8" s="1"/>
  <c r="AW5855" i="8" s="1"/>
  <c r="AW5856" i="8" s="1"/>
  <c r="AW5857" i="8" s="1"/>
  <c r="AW5858" i="8" s="1"/>
  <c r="AW5859" i="8" s="1"/>
  <c r="AW5860" i="8" s="1"/>
  <c r="AW5861" i="8" s="1"/>
  <c r="AW5862" i="8" s="1"/>
  <c r="AW5863" i="8" s="1"/>
  <c r="AW5864" i="8" s="1"/>
  <c r="AW5865" i="8" s="1"/>
  <c r="AW5866" i="8" s="1"/>
  <c r="AW5867" i="8" s="1"/>
  <c r="AW5868" i="8" s="1"/>
  <c r="AW5869" i="8" s="1"/>
  <c r="AW5870" i="8" s="1"/>
  <c r="AW5871" i="8" s="1"/>
  <c r="AW5872" i="8" s="1"/>
  <c r="AW5873" i="8" s="1"/>
  <c r="AW5874" i="8" s="1"/>
  <c r="AW5875" i="8" s="1"/>
  <c r="AW5876" i="8" s="1"/>
  <c r="AW5877" i="8" s="1"/>
  <c r="AW5878" i="8" s="1"/>
  <c r="AW5879" i="8" s="1"/>
  <c r="AW5880" i="8" s="1"/>
  <c r="AW5881" i="8" s="1"/>
  <c r="AW5882" i="8" s="1"/>
  <c r="AW5883" i="8" s="1"/>
  <c r="AW5884" i="8" s="1"/>
  <c r="AW5885" i="8" s="1"/>
  <c r="AW5886" i="8" s="1"/>
  <c r="AW5887" i="8" s="1"/>
  <c r="AW5888" i="8" s="1"/>
  <c r="AW5889" i="8" s="1"/>
  <c r="AW5890" i="8" s="1"/>
  <c r="AW5891" i="8" s="1"/>
  <c r="AW5892" i="8" s="1"/>
  <c r="AW5893" i="8" s="1"/>
  <c r="AW5894" i="8" s="1"/>
  <c r="AW5895" i="8" s="1"/>
  <c r="AW5896" i="8" s="1"/>
  <c r="AW5897" i="8" s="1"/>
  <c r="AW5898" i="8" s="1"/>
  <c r="AW5899" i="8" s="1"/>
  <c r="AW5900" i="8" s="1"/>
  <c r="AW5901" i="8" s="1"/>
  <c r="AW5902" i="8" s="1"/>
  <c r="AW5903" i="8" s="1"/>
  <c r="AW5904" i="8" s="1"/>
  <c r="AW5905" i="8" s="1"/>
  <c r="AW5906" i="8" s="1"/>
  <c r="AW5907" i="8" s="1"/>
  <c r="AW5908" i="8" s="1"/>
  <c r="AW5909" i="8" s="1"/>
  <c r="AW5910" i="8" s="1"/>
  <c r="AW5911" i="8" s="1"/>
  <c r="AW5912" i="8" s="1"/>
  <c r="AW5913" i="8" s="1"/>
  <c r="AW5914" i="8" s="1"/>
  <c r="AW5915" i="8" s="1"/>
  <c r="AW5916" i="8" s="1"/>
  <c r="AW5917" i="8" s="1"/>
  <c r="AW5918" i="8" s="1"/>
  <c r="AW5919" i="8" s="1"/>
  <c r="AW5920" i="8" s="1"/>
  <c r="AW5921" i="8" s="1"/>
  <c r="AW5922" i="8" s="1"/>
  <c r="AW5923" i="8" s="1"/>
  <c r="AW5924" i="8" s="1"/>
  <c r="AW5925" i="8" s="1"/>
  <c r="AW5926" i="8" s="1"/>
  <c r="AW5927" i="8" s="1"/>
  <c r="AW5928" i="8" s="1"/>
  <c r="AW5929" i="8" s="1"/>
  <c r="AW5930" i="8" s="1"/>
  <c r="AW5931" i="8" s="1"/>
  <c r="AW5932" i="8" s="1"/>
  <c r="AW5933" i="8" s="1"/>
  <c r="AW5934" i="8" s="1"/>
  <c r="AW5935" i="8" s="1"/>
  <c r="AW5936" i="8" s="1"/>
  <c r="AW5937" i="8" s="1"/>
  <c r="AW5938" i="8" s="1"/>
  <c r="AW5939" i="8" s="1"/>
  <c r="AW5940" i="8" s="1"/>
  <c r="AW5941" i="8" s="1"/>
  <c r="AW5942" i="8" s="1"/>
  <c r="AW5943" i="8" s="1"/>
  <c r="AW5944" i="8" s="1"/>
  <c r="AW5945" i="8" s="1"/>
  <c r="AW5946" i="8" s="1"/>
  <c r="AW5947" i="8" s="1"/>
  <c r="AW5948" i="8" s="1"/>
  <c r="AW5949" i="8" s="1"/>
  <c r="AW5950" i="8" s="1"/>
  <c r="AW5951" i="8" s="1"/>
  <c r="AW5952" i="8" s="1"/>
  <c r="AW5953" i="8" s="1"/>
  <c r="AW5954" i="8" s="1"/>
  <c r="AW5955" i="8" s="1"/>
  <c r="AW5956" i="8" s="1"/>
  <c r="AW5957" i="8" s="1"/>
  <c r="AW5958" i="8" s="1"/>
  <c r="AW5959" i="8" s="1"/>
  <c r="AW5960" i="8" s="1"/>
  <c r="AW5961" i="8" s="1"/>
  <c r="AW5962" i="8" s="1"/>
  <c r="AW5963" i="8" s="1"/>
  <c r="AW5964" i="8" s="1"/>
  <c r="AW5965" i="8" s="1"/>
  <c r="AW5966" i="8" s="1"/>
  <c r="AW5967" i="8" s="1"/>
  <c r="AW5968" i="8" s="1"/>
  <c r="AW5969" i="8" s="1"/>
  <c r="AW5970" i="8" s="1"/>
  <c r="AW5971" i="8" s="1"/>
  <c r="AW5972" i="8" s="1"/>
  <c r="AW5973" i="8" s="1"/>
  <c r="AW5974" i="8" s="1"/>
  <c r="AW5975" i="8" s="1"/>
  <c r="AW5976" i="8" s="1"/>
  <c r="AW5977" i="8" s="1"/>
  <c r="AW5978" i="8" s="1"/>
  <c r="AW5979" i="8" s="1"/>
  <c r="AW5980" i="8" s="1"/>
  <c r="AW5981" i="8" s="1"/>
  <c r="AW5982" i="8" s="1"/>
  <c r="AW5983" i="8" s="1"/>
  <c r="AW5984" i="8" s="1"/>
  <c r="AW5985" i="8" s="1"/>
  <c r="AW5986" i="8" s="1"/>
  <c r="AW5987" i="8" s="1"/>
  <c r="AW5988" i="8" s="1"/>
  <c r="AW5989" i="8" s="1"/>
  <c r="AW5990" i="8" s="1"/>
  <c r="AW5991" i="8" s="1"/>
  <c r="AW5992" i="8" s="1"/>
  <c r="AW5993" i="8" s="1"/>
  <c r="AW5994" i="8" s="1"/>
  <c r="AW5995" i="8" s="1"/>
  <c r="AW5996" i="8" s="1"/>
  <c r="AW5997" i="8" s="1"/>
  <c r="AW5998" i="8" s="1"/>
  <c r="AW5999" i="8" s="1"/>
  <c r="AW6000" i="8" s="1"/>
  <c r="AW6001" i="8" s="1"/>
  <c r="AW6002" i="8" s="1"/>
  <c r="AW6003" i="8" s="1"/>
  <c r="AW6004" i="8" s="1"/>
  <c r="AW6005" i="8" s="1"/>
  <c r="AW6006" i="8" s="1"/>
  <c r="AW6007" i="8" s="1"/>
  <c r="AW6008" i="8" s="1"/>
  <c r="AW6009" i="8" s="1"/>
  <c r="AW6010" i="8" s="1"/>
  <c r="AW6011" i="8" s="1"/>
  <c r="AW6012" i="8" s="1"/>
  <c r="AW6013" i="8" s="1"/>
  <c r="AW6014" i="8" s="1"/>
  <c r="AW6015" i="8" s="1"/>
  <c r="AW6016" i="8" s="1"/>
  <c r="AW6017" i="8" s="1"/>
  <c r="AW6018" i="8" s="1"/>
  <c r="AW6019" i="8" s="1"/>
  <c r="AW6020" i="8" s="1"/>
  <c r="AW6021" i="8" s="1"/>
  <c r="AW6022" i="8" s="1"/>
  <c r="AW6023" i="8" s="1"/>
  <c r="AW6024" i="8" s="1"/>
  <c r="AW6025" i="8" s="1"/>
  <c r="AW6026" i="8" s="1"/>
  <c r="AW6027" i="8" s="1"/>
  <c r="AW6028" i="8" s="1"/>
  <c r="AW6029" i="8" s="1"/>
  <c r="AW6030" i="8" s="1"/>
  <c r="AW6031" i="8" s="1"/>
  <c r="AW6032" i="8" s="1"/>
  <c r="AW6033" i="8" s="1"/>
  <c r="AW6034" i="8" s="1"/>
  <c r="AW6035" i="8" s="1"/>
  <c r="AW6036" i="8" s="1"/>
  <c r="AW6037" i="8" s="1"/>
  <c r="AW6038" i="8" s="1"/>
  <c r="AW6039" i="8" s="1"/>
  <c r="AW6040" i="8" s="1"/>
  <c r="AW6041" i="8" s="1"/>
  <c r="AW6042" i="8" s="1"/>
  <c r="AW6043" i="8" s="1"/>
  <c r="AW6044" i="8" s="1"/>
  <c r="AW6045" i="8" s="1"/>
  <c r="AW6046" i="8" s="1"/>
  <c r="AW6047" i="8" s="1"/>
  <c r="AW6048" i="8" s="1"/>
  <c r="AW6049" i="8" s="1"/>
  <c r="AW6050" i="8" s="1"/>
  <c r="AW6051" i="8" s="1"/>
  <c r="AW6052" i="8" s="1"/>
  <c r="AW6053" i="8" s="1"/>
  <c r="AW6054" i="8" s="1"/>
  <c r="AW6055" i="8" s="1"/>
  <c r="AW6056" i="8" s="1"/>
  <c r="AW6057" i="8" s="1"/>
  <c r="AW6058" i="8" s="1"/>
  <c r="AW6059" i="8" s="1"/>
  <c r="AW6060" i="8" s="1"/>
  <c r="AW6061" i="8" s="1"/>
  <c r="AW6062" i="8" s="1"/>
  <c r="AW6063" i="8" s="1"/>
  <c r="AW6064" i="8" s="1"/>
  <c r="AW6065" i="8" s="1"/>
  <c r="AW6066" i="8" s="1"/>
  <c r="AW6067" i="8" s="1"/>
  <c r="AW6068" i="8" s="1"/>
  <c r="AW6069" i="8" s="1"/>
  <c r="AW6070" i="8" s="1"/>
  <c r="AW6071" i="8" s="1"/>
  <c r="AW6072" i="8" s="1"/>
  <c r="AW6073" i="8" s="1"/>
  <c r="AW6074" i="8" s="1"/>
  <c r="AW6075" i="8" s="1"/>
  <c r="AW6076" i="8" s="1"/>
  <c r="AW6077" i="8" s="1"/>
  <c r="AW6078" i="8" s="1"/>
  <c r="AW6079" i="8" s="1"/>
  <c r="AW6080" i="8" s="1"/>
  <c r="AW6081" i="8" s="1"/>
  <c r="AW6082" i="8" s="1"/>
  <c r="AW6083" i="8" s="1"/>
  <c r="AW6084" i="8" s="1"/>
  <c r="AW6085" i="8" s="1"/>
  <c r="AW6086" i="8" s="1"/>
  <c r="AW6087" i="8" s="1"/>
  <c r="AW6088" i="8" s="1"/>
  <c r="AW6089" i="8" s="1"/>
  <c r="AW6090" i="8" s="1"/>
  <c r="AW6091" i="8" s="1"/>
  <c r="AW6092" i="8" s="1"/>
  <c r="AW6093" i="8" s="1"/>
  <c r="AW6094" i="8" s="1"/>
  <c r="AW6095" i="8" s="1"/>
  <c r="AW6096" i="8" s="1"/>
  <c r="AW6097" i="8" s="1"/>
  <c r="AW6098" i="8" s="1"/>
  <c r="AW6099" i="8" s="1"/>
  <c r="AW6100" i="8" s="1"/>
  <c r="AW6101" i="8" s="1"/>
  <c r="AW6102" i="8" s="1"/>
  <c r="AW6103" i="8" s="1"/>
  <c r="AW6104" i="8" s="1"/>
  <c r="AW6105" i="8" s="1"/>
  <c r="AW6106" i="8" s="1"/>
  <c r="AW6107" i="8" s="1"/>
  <c r="AW6108" i="8" s="1"/>
  <c r="AW6109" i="8" s="1"/>
  <c r="AW6110" i="8" s="1"/>
  <c r="AW6111" i="8" s="1"/>
  <c r="AW6112" i="8" s="1"/>
  <c r="AW6113" i="8" s="1"/>
  <c r="AW6114" i="8" s="1"/>
  <c r="AW6115" i="8" s="1"/>
  <c r="AW6116" i="8" s="1"/>
  <c r="AW6117" i="8" s="1"/>
  <c r="AW6118" i="8" s="1"/>
  <c r="AW6119" i="8" s="1"/>
  <c r="AW6120" i="8" s="1"/>
  <c r="AW6121" i="8" s="1"/>
  <c r="AW6122" i="8" s="1"/>
  <c r="AW6123" i="8" s="1"/>
  <c r="AW6124" i="8" s="1"/>
  <c r="AW6125" i="8" s="1"/>
  <c r="AW6126" i="8" s="1"/>
  <c r="AW6127" i="8" s="1"/>
  <c r="AW6128" i="8" s="1"/>
  <c r="AW6129" i="8" s="1"/>
  <c r="AW6130" i="8" s="1"/>
  <c r="AW6131" i="8" s="1"/>
  <c r="AW6132" i="8" s="1"/>
  <c r="AW6133" i="8" s="1"/>
  <c r="AW6134" i="8" s="1"/>
  <c r="AW6135" i="8" s="1"/>
  <c r="AW6136" i="8" s="1"/>
  <c r="AW6137" i="8" s="1"/>
  <c r="AW6138" i="8" s="1"/>
  <c r="AW6139" i="8" s="1"/>
  <c r="AW6140" i="8" s="1"/>
  <c r="AW6141" i="8" s="1"/>
  <c r="AW6142" i="8" s="1"/>
  <c r="AW6143" i="8" s="1"/>
  <c r="AW6144" i="8" s="1"/>
  <c r="AW6145" i="8" s="1"/>
  <c r="AW6146" i="8" s="1"/>
  <c r="AW6147" i="8" s="1"/>
  <c r="AW6148" i="8" s="1"/>
  <c r="AW6149" i="8" s="1"/>
  <c r="AW6150" i="8" s="1"/>
  <c r="AW6151" i="8" s="1"/>
  <c r="AW6152" i="8" s="1"/>
  <c r="AW6153" i="8" s="1"/>
  <c r="AW6154" i="8" s="1"/>
  <c r="AW6155" i="8" s="1"/>
  <c r="AW6156" i="8" s="1"/>
  <c r="AW6157" i="8" s="1"/>
  <c r="AW6158" i="8" s="1"/>
  <c r="AW6159" i="8" s="1"/>
  <c r="AW6160" i="8" s="1"/>
  <c r="AW6161" i="8" s="1"/>
  <c r="AW6162" i="8" s="1"/>
  <c r="AW6163" i="8" s="1"/>
  <c r="AW6164" i="8" s="1"/>
  <c r="AW6165" i="8" s="1"/>
  <c r="AW6166" i="8" s="1"/>
  <c r="AW6167" i="8" s="1"/>
  <c r="AW6168" i="8" s="1"/>
  <c r="AW6169" i="8" s="1"/>
  <c r="AW6170" i="8" s="1"/>
  <c r="AW6171" i="8" s="1"/>
  <c r="AW6172" i="8" s="1"/>
  <c r="AW6173" i="8" s="1"/>
  <c r="AW6174" i="8" s="1"/>
  <c r="AW6175" i="8" s="1"/>
  <c r="AW6176" i="8" s="1"/>
  <c r="AW6177" i="8" s="1"/>
  <c r="AW6178" i="8" s="1"/>
  <c r="AW6179" i="8" s="1"/>
  <c r="AW6180" i="8" s="1"/>
  <c r="AW6181" i="8" s="1"/>
  <c r="AW6182" i="8" s="1"/>
  <c r="AW6183" i="8" s="1"/>
  <c r="AW6184" i="8" s="1"/>
  <c r="AW6185" i="8" s="1"/>
  <c r="AW6186" i="8" s="1"/>
  <c r="AW6187" i="8" s="1"/>
  <c r="AW6188" i="8" s="1"/>
  <c r="AW6189" i="8" s="1"/>
  <c r="AW6190" i="8" s="1"/>
  <c r="AW6191" i="8" s="1"/>
  <c r="AW6192" i="8" s="1"/>
  <c r="AW6193" i="8" s="1"/>
  <c r="AW6194" i="8" s="1"/>
  <c r="AW6195" i="8" s="1"/>
  <c r="AW6196" i="8" s="1"/>
  <c r="AW6197" i="8" s="1"/>
  <c r="AW6198" i="8" s="1"/>
  <c r="AW6199" i="8" s="1"/>
  <c r="AW6200" i="8" s="1"/>
  <c r="AW6201" i="8" s="1"/>
  <c r="AW6202" i="8" s="1"/>
  <c r="AW6203" i="8" s="1"/>
  <c r="AW6204" i="8" s="1"/>
  <c r="AW6205" i="8" s="1"/>
  <c r="AW6206" i="8" s="1"/>
  <c r="AW6207" i="8" s="1"/>
  <c r="AW6208" i="8" s="1"/>
  <c r="AW6209" i="8" s="1"/>
  <c r="AW6210" i="8" s="1"/>
  <c r="AW6211" i="8" s="1"/>
  <c r="AW6212" i="8" s="1"/>
  <c r="AW6213" i="8" s="1"/>
  <c r="AW6214" i="8" s="1"/>
  <c r="AW6215" i="8" s="1"/>
  <c r="AW6216" i="8" s="1"/>
  <c r="AW6217" i="8" s="1"/>
  <c r="AW6218" i="8" s="1"/>
  <c r="AW6219" i="8" s="1"/>
  <c r="AW6220" i="8" s="1"/>
  <c r="AW6221" i="8" s="1"/>
  <c r="AW6222" i="8" s="1"/>
  <c r="AW6223" i="8" s="1"/>
  <c r="AW6224" i="8" s="1"/>
  <c r="AW6225" i="8" s="1"/>
  <c r="AW6226" i="8" s="1"/>
  <c r="AW6227" i="8" s="1"/>
  <c r="AW6228" i="8" s="1"/>
  <c r="AW6229" i="8" s="1"/>
  <c r="AW6230" i="8" s="1"/>
  <c r="AW6231" i="8" s="1"/>
  <c r="AW6232" i="8" s="1"/>
  <c r="AW6233" i="8" s="1"/>
  <c r="AW6234" i="8" s="1"/>
  <c r="AW6235" i="8" s="1"/>
  <c r="AW6236" i="8" s="1"/>
  <c r="AW6237" i="8" s="1"/>
  <c r="AW6238" i="8" s="1"/>
  <c r="AW6239" i="8" s="1"/>
  <c r="AW6240" i="8" s="1"/>
  <c r="AW6241" i="8" s="1"/>
  <c r="AW6242" i="8" s="1"/>
  <c r="AW6243" i="8" s="1"/>
  <c r="AW6244" i="8" s="1"/>
  <c r="AW6245" i="8" s="1"/>
  <c r="AW6246" i="8" s="1"/>
  <c r="AW6247" i="8" s="1"/>
  <c r="AW6248" i="8" s="1"/>
  <c r="AW6249" i="8" s="1"/>
  <c r="AW6250" i="8" s="1"/>
  <c r="AW6251" i="8" s="1"/>
  <c r="AW6252" i="8" s="1"/>
  <c r="AW6253" i="8" s="1"/>
  <c r="AW6254" i="8" s="1"/>
  <c r="AW6255" i="8" s="1"/>
  <c r="AW6256" i="8" s="1"/>
  <c r="AW6257" i="8" s="1"/>
  <c r="AW6258" i="8" s="1"/>
  <c r="AW6259" i="8" s="1"/>
  <c r="AW6260" i="8" s="1"/>
  <c r="AW6261" i="8" s="1"/>
  <c r="AW6262" i="8" s="1"/>
  <c r="AW6263" i="8" s="1"/>
  <c r="AW6264" i="8" s="1"/>
  <c r="AW6265" i="8" s="1"/>
  <c r="AW6266" i="8" s="1"/>
  <c r="AW6267" i="8" s="1"/>
  <c r="AW6268" i="8" s="1"/>
  <c r="AW6269" i="8" s="1"/>
  <c r="AW6270" i="8" s="1"/>
  <c r="AW6271" i="8" s="1"/>
  <c r="AW6272" i="8" s="1"/>
  <c r="AW6273" i="8" s="1"/>
  <c r="AW6274" i="8" s="1"/>
  <c r="AW6275" i="8" s="1"/>
  <c r="AW6276" i="8" s="1"/>
  <c r="AW6277" i="8" s="1"/>
  <c r="AW6278" i="8" s="1"/>
  <c r="AW6279" i="8" s="1"/>
  <c r="AW6280" i="8" s="1"/>
  <c r="AW6281" i="8" s="1"/>
  <c r="AW6282" i="8" s="1"/>
  <c r="AW6283" i="8" s="1"/>
  <c r="AW6284" i="8" s="1"/>
  <c r="AW6285" i="8" s="1"/>
  <c r="AW6286" i="8" s="1"/>
  <c r="AW6287" i="8" s="1"/>
  <c r="AW6288" i="8" s="1"/>
  <c r="AW6289" i="8" s="1"/>
  <c r="AW6290" i="8" s="1"/>
  <c r="AW6291" i="8" s="1"/>
  <c r="AW6292" i="8" s="1"/>
  <c r="AW6293" i="8" s="1"/>
  <c r="AW6294" i="8" s="1"/>
  <c r="AW6295" i="8" s="1"/>
  <c r="AW6296" i="8" s="1"/>
  <c r="AW6297" i="8" s="1"/>
  <c r="AW6298" i="8" s="1"/>
  <c r="AW6299" i="8" s="1"/>
  <c r="AW6300" i="8" s="1"/>
  <c r="AW6301" i="8" s="1"/>
  <c r="AW6302" i="8" s="1"/>
  <c r="AW6303" i="8" s="1"/>
  <c r="AW6304" i="8" s="1"/>
  <c r="AW6305" i="8" s="1"/>
  <c r="AW6306" i="8" s="1"/>
  <c r="AW6307" i="8" s="1"/>
  <c r="AW6308" i="8" s="1"/>
  <c r="AW6309" i="8" s="1"/>
  <c r="AW6310" i="8" s="1"/>
  <c r="AW6311" i="8" s="1"/>
  <c r="AW6312" i="8" s="1"/>
  <c r="AW6313" i="8" s="1"/>
  <c r="AW6314" i="8" s="1"/>
  <c r="AW6315" i="8" s="1"/>
  <c r="AW6316" i="8" s="1"/>
  <c r="AW6317" i="8" s="1"/>
  <c r="AW6318" i="8" s="1"/>
  <c r="AW6319" i="8" s="1"/>
  <c r="AW6320" i="8" s="1"/>
  <c r="AW6321" i="8" s="1"/>
  <c r="AW6322" i="8" s="1"/>
  <c r="AW6323" i="8" s="1"/>
  <c r="AW6324" i="8" s="1"/>
  <c r="AW6325" i="8" s="1"/>
  <c r="AW6326" i="8" s="1"/>
  <c r="AW6327" i="8" s="1"/>
  <c r="AW6328" i="8" s="1"/>
  <c r="AW6329" i="8" s="1"/>
  <c r="AW6330" i="8" s="1"/>
  <c r="AW6331" i="8" s="1"/>
  <c r="AW6332" i="8" s="1"/>
  <c r="AW6333" i="8" s="1"/>
  <c r="AW6334" i="8" s="1"/>
  <c r="AW6335" i="8" s="1"/>
  <c r="AW6336" i="8" s="1"/>
  <c r="AW6337" i="8" s="1"/>
  <c r="AW6338" i="8" s="1"/>
  <c r="AW6339" i="8" s="1"/>
  <c r="AW6340" i="8" s="1"/>
  <c r="AW6341" i="8" s="1"/>
  <c r="AW6342" i="8" s="1"/>
  <c r="AW6343" i="8" s="1"/>
  <c r="AW6344" i="8" s="1"/>
  <c r="AW6345" i="8" s="1"/>
  <c r="AW6346" i="8" s="1"/>
  <c r="AW6347" i="8" s="1"/>
  <c r="AW6348" i="8" s="1"/>
  <c r="AW6349" i="8" s="1"/>
  <c r="AW6350" i="8" s="1"/>
  <c r="AW6351" i="8" s="1"/>
  <c r="AW6352" i="8" s="1"/>
  <c r="AW6353" i="8" s="1"/>
  <c r="AW6354" i="8" s="1"/>
  <c r="AW6355" i="8" s="1"/>
  <c r="AW6356" i="8" s="1"/>
  <c r="AW6357" i="8" s="1"/>
  <c r="AW6358" i="8" s="1"/>
  <c r="AW6359" i="8" s="1"/>
  <c r="AW6360" i="8" s="1"/>
  <c r="AW6361" i="8" s="1"/>
  <c r="AW6362" i="8" s="1"/>
  <c r="AW6363" i="8" s="1"/>
  <c r="AW6364" i="8" s="1"/>
  <c r="AW6365" i="8" s="1"/>
  <c r="AW6366" i="8" s="1"/>
  <c r="AW6367" i="8" s="1"/>
  <c r="AW6368" i="8" s="1"/>
  <c r="AW6369" i="8" s="1"/>
  <c r="AW6370" i="8" s="1"/>
  <c r="AW6371" i="8" s="1"/>
  <c r="AW6372" i="8" s="1"/>
  <c r="AW6373" i="8" s="1"/>
  <c r="AW6374" i="8" s="1"/>
  <c r="AW6375" i="8" s="1"/>
  <c r="AW6376" i="8" s="1"/>
  <c r="AW6377" i="8" s="1"/>
  <c r="AW6378" i="8" s="1"/>
  <c r="AW6379" i="8" s="1"/>
  <c r="AW6380" i="8" s="1"/>
  <c r="AW6381" i="8" s="1"/>
  <c r="AW6382" i="8" s="1"/>
  <c r="AW6383" i="8" s="1"/>
  <c r="AW6384" i="8" s="1"/>
  <c r="AW6385" i="8" s="1"/>
  <c r="AW6386" i="8" s="1"/>
  <c r="AW6387" i="8" s="1"/>
  <c r="AW6388" i="8" s="1"/>
  <c r="AW6389" i="8" s="1"/>
  <c r="AW6390" i="8" s="1"/>
  <c r="AW6391" i="8" s="1"/>
  <c r="AW6392" i="8" s="1"/>
  <c r="AW6393" i="8" s="1"/>
  <c r="AW6394" i="8" s="1"/>
  <c r="AW6395" i="8" s="1"/>
  <c r="AW6396" i="8" s="1"/>
  <c r="AW6397" i="8" s="1"/>
  <c r="AW6398" i="8" s="1"/>
  <c r="AW6399" i="8" s="1"/>
  <c r="AW6400" i="8" s="1"/>
  <c r="AW6401" i="8" s="1"/>
  <c r="AW6402" i="8" s="1"/>
  <c r="AW6403" i="8" s="1"/>
  <c r="AW6404" i="8" s="1"/>
  <c r="AW6405" i="8" s="1"/>
  <c r="AW6406" i="8" s="1"/>
  <c r="AW6407" i="8" s="1"/>
  <c r="AW6408" i="8" s="1"/>
  <c r="AW6409" i="8" s="1"/>
  <c r="AW6410" i="8" s="1"/>
  <c r="AW6411" i="8" s="1"/>
  <c r="AW6412" i="8" s="1"/>
  <c r="AW6413" i="8" s="1"/>
  <c r="AW6414" i="8" s="1"/>
  <c r="AW6415" i="8" s="1"/>
  <c r="AW6416" i="8" s="1"/>
  <c r="AW6417" i="8" s="1"/>
  <c r="AW6418" i="8" s="1"/>
  <c r="AW6419" i="8" s="1"/>
  <c r="AW6420" i="8" s="1"/>
  <c r="AW6421" i="8" s="1"/>
  <c r="AW6422" i="8" s="1"/>
  <c r="AW6423" i="8" s="1"/>
  <c r="AW6424" i="8" s="1"/>
  <c r="AW6425" i="8" s="1"/>
  <c r="AW6426" i="8" s="1"/>
  <c r="AW6427" i="8" s="1"/>
  <c r="AW6428" i="8" s="1"/>
  <c r="AW6429" i="8" s="1"/>
  <c r="AW6430" i="8" s="1"/>
  <c r="AW6431" i="8" s="1"/>
  <c r="AW6432" i="8" s="1"/>
  <c r="AW6433" i="8" s="1"/>
  <c r="AW6434" i="8" s="1"/>
  <c r="AW6435" i="8" s="1"/>
  <c r="AW6436" i="8" s="1"/>
  <c r="AW6437" i="8" s="1"/>
  <c r="AW6438" i="8" s="1"/>
  <c r="AW6439" i="8" s="1"/>
  <c r="AW6440" i="8" s="1"/>
  <c r="AW6441" i="8" s="1"/>
  <c r="AW6442" i="8" s="1"/>
  <c r="AW6443" i="8" s="1"/>
  <c r="AW6444" i="8" s="1"/>
  <c r="AW6445" i="8" s="1"/>
  <c r="AW6446" i="8" s="1"/>
  <c r="AW6447" i="8" s="1"/>
  <c r="AW6448" i="8" s="1"/>
  <c r="AW6449" i="8" s="1"/>
  <c r="AW6450" i="8" s="1"/>
  <c r="AW6451" i="8" s="1"/>
  <c r="AW6452" i="8" s="1"/>
  <c r="AW6453" i="8" s="1"/>
  <c r="AW6454" i="8" s="1"/>
  <c r="AW6455" i="8" s="1"/>
  <c r="AW6456" i="8" s="1"/>
  <c r="AW6457" i="8" s="1"/>
  <c r="AW6458" i="8" s="1"/>
  <c r="AW6459" i="8" s="1"/>
  <c r="AW6460" i="8" s="1"/>
  <c r="AW6461" i="8" s="1"/>
  <c r="AW6462" i="8" s="1"/>
  <c r="AW6463" i="8" s="1"/>
  <c r="AW6464" i="8" s="1"/>
  <c r="AW6465" i="8" s="1"/>
  <c r="AW6466" i="8" s="1"/>
  <c r="AW6467" i="8" s="1"/>
  <c r="AW6468" i="8" s="1"/>
  <c r="AW6469" i="8" s="1"/>
  <c r="AW6470" i="8" s="1"/>
  <c r="AW6471" i="8" s="1"/>
  <c r="AW6472" i="8" s="1"/>
  <c r="AW6473" i="8" s="1"/>
  <c r="AW6474" i="8" s="1"/>
  <c r="AW6475" i="8" s="1"/>
  <c r="AW6476" i="8" s="1"/>
  <c r="AW6477" i="8" s="1"/>
  <c r="AW6478" i="8" s="1"/>
  <c r="AW6479" i="8" s="1"/>
  <c r="AW6480" i="8" s="1"/>
  <c r="AW6481" i="8" s="1"/>
  <c r="AW6482" i="8" s="1"/>
  <c r="AW6483" i="8" s="1"/>
  <c r="AW6484" i="8" s="1"/>
  <c r="AW6485" i="8" s="1"/>
  <c r="AW6486" i="8" s="1"/>
  <c r="AW6487" i="8" s="1"/>
  <c r="AW6488" i="8" s="1"/>
  <c r="AW6489" i="8" s="1"/>
  <c r="AW6490" i="8" s="1"/>
  <c r="AW6491" i="8" s="1"/>
  <c r="AW6492" i="8" s="1"/>
  <c r="AW6493" i="8" s="1"/>
  <c r="AW6494" i="8" s="1"/>
  <c r="AW6495" i="8" s="1"/>
  <c r="AW6496" i="8" s="1"/>
  <c r="AW6497" i="8" s="1"/>
  <c r="AW6498" i="8" s="1"/>
  <c r="AW6499" i="8" s="1"/>
  <c r="AW6500" i="8" s="1"/>
  <c r="AW6501" i="8" s="1"/>
  <c r="AW6502" i="8" s="1"/>
  <c r="AW6503" i="8" s="1"/>
  <c r="AW6504" i="8" s="1"/>
  <c r="AW6505" i="8" s="1"/>
  <c r="AW6506" i="8" s="1"/>
  <c r="AW6507" i="8" s="1"/>
  <c r="AW6508" i="8" s="1"/>
  <c r="AW6509" i="8" s="1"/>
  <c r="AW6510" i="8" s="1"/>
  <c r="AW6511" i="8" s="1"/>
  <c r="AW6512" i="8" s="1"/>
  <c r="AW6513" i="8" s="1"/>
  <c r="AW6514" i="8" s="1"/>
  <c r="AW6515" i="8" s="1"/>
  <c r="AW6516" i="8" s="1"/>
  <c r="AW6517" i="8" s="1"/>
  <c r="AW6518" i="8" s="1"/>
  <c r="AW6519" i="8" s="1"/>
  <c r="AW6520" i="8" s="1"/>
  <c r="AW6521" i="8" s="1"/>
  <c r="AW6522" i="8" s="1"/>
  <c r="AW6523" i="8" s="1"/>
  <c r="AW6524" i="8" s="1"/>
  <c r="AW6525" i="8" s="1"/>
  <c r="AW6526" i="8" s="1"/>
  <c r="AW6527" i="8" s="1"/>
  <c r="AW6528" i="8" s="1"/>
  <c r="AW6529" i="8" s="1"/>
  <c r="AW6530" i="8" s="1"/>
  <c r="AW6531" i="8" s="1"/>
  <c r="AW6532" i="8" s="1"/>
  <c r="AW6533" i="8" s="1"/>
  <c r="AW6534" i="8" s="1"/>
  <c r="AW6535" i="8" s="1"/>
  <c r="AW6536" i="8" s="1"/>
  <c r="AW6537" i="8" s="1"/>
  <c r="AW6538" i="8" s="1"/>
  <c r="AW6539" i="8" s="1"/>
  <c r="AW6540" i="8" s="1"/>
  <c r="AW6541" i="8" s="1"/>
  <c r="AW6542" i="8" s="1"/>
  <c r="AW6543" i="8" s="1"/>
  <c r="AW6544" i="8" s="1"/>
  <c r="AW6545" i="8" s="1"/>
  <c r="AW6546" i="8" s="1"/>
  <c r="AW6547" i="8" s="1"/>
  <c r="AW6548" i="8" s="1"/>
  <c r="AW6549" i="8" s="1"/>
  <c r="AW6550" i="8" s="1"/>
  <c r="AW6551" i="8" s="1"/>
  <c r="AW6552" i="8" s="1"/>
  <c r="AW6553" i="8" s="1"/>
  <c r="AW6554" i="8" s="1"/>
  <c r="AW6555" i="8" s="1"/>
  <c r="AW6556" i="8" s="1"/>
  <c r="AW6557" i="8" s="1"/>
  <c r="AW6558" i="8" s="1"/>
  <c r="AW6559" i="8" s="1"/>
  <c r="AW6560" i="8" s="1"/>
  <c r="AW6561" i="8" s="1"/>
  <c r="AW6562" i="8" s="1"/>
  <c r="AW6563" i="8" s="1"/>
  <c r="AW6564" i="8" s="1"/>
  <c r="AW6565" i="8" s="1"/>
  <c r="AW6566" i="8" s="1"/>
  <c r="AW6567" i="8" s="1"/>
  <c r="AW6568" i="8" s="1"/>
  <c r="AW6569" i="8" s="1"/>
  <c r="AW6570" i="8" s="1"/>
  <c r="AW6571" i="8" s="1"/>
  <c r="AW6572" i="8" s="1"/>
  <c r="AW6573" i="8" s="1"/>
  <c r="AW6574" i="8" s="1"/>
  <c r="AW6575" i="8" s="1"/>
  <c r="AW6576" i="8" s="1"/>
  <c r="AW6577" i="8" s="1"/>
  <c r="AW6578" i="8" s="1"/>
  <c r="AW6579" i="8" s="1"/>
  <c r="AW6580" i="8" s="1"/>
  <c r="AW6581" i="8" s="1"/>
  <c r="AW6582" i="8" s="1"/>
  <c r="AW6583" i="8" s="1"/>
  <c r="AW6584" i="8" s="1"/>
  <c r="AW6585" i="8" s="1"/>
  <c r="AW6586" i="8" s="1"/>
  <c r="AW6587" i="8" s="1"/>
  <c r="AW6588" i="8" s="1"/>
  <c r="AW6589" i="8" s="1"/>
  <c r="AW6590" i="8" s="1"/>
  <c r="AW6591" i="8" s="1"/>
  <c r="AW6592" i="8" s="1"/>
  <c r="AW6593" i="8" s="1"/>
  <c r="AW6594" i="8" s="1"/>
  <c r="AW6595" i="8" s="1"/>
  <c r="AW6596" i="8" s="1"/>
  <c r="AW6597" i="8" s="1"/>
  <c r="AW6598" i="8" s="1"/>
  <c r="AW6599" i="8" s="1"/>
  <c r="AW6600" i="8" s="1"/>
  <c r="AW6601" i="8" s="1"/>
  <c r="AW6602" i="8" s="1"/>
  <c r="AW6603" i="8" s="1"/>
  <c r="AW6604" i="8" s="1"/>
  <c r="AW6605" i="8" s="1"/>
  <c r="AW6606" i="8" s="1"/>
  <c r="AW6607" i="8" s="1"/>
  <c r="AW6608" i="8" s="1"/>
  <c r="AW6609" i="8" s="1"/>
  <c r="AW6610" i="8" s="1"/>
  <c r="AW6611" i="8" s="1"/>
  <c r="AW6612" i="8" s="1"/>
  <c r="AW6613" i="8" s="1"/>
  <c r="AW6614" i="8" s="1"/>
  <c r="AW6615" i="8" s="1"/>
  <c r="AW6616" i="8" s="1"/>
  <c r="AW6617" i="8" s="1"/>
  <c r="AW6618" i="8" s="1"/>
  <c r="AW6619" i="8" s="1"/>
  <c r="AW6620" i="8" s="1"/>
  <c r="AW6621" i="8" s="1"/>
  <c r="AW6622" i="8" s="1"/>
  <c r="AW6623" i="8" s="1"/>
  <c r="AW6624" i="8" s="1"/>
  <c r="AW6625" i="8" s="1"/>
  <c r="AW6626" i="8" s="1"/>
  <c r="AW6627" i="8" s="1"/>
  <c r="AW6628" i="8" s="1"/>
  <c r="AW6629" i="8" s="1"/>
  <c r="AW6630" i="8" s="1"/>
  <c r="AW6631" i="8" s="1"/>
  <c r="AW6632" i="8" s="1"/>
  <c r="AW6633" i="8" s="1"/>
  <c r="AW6634" i="8" s="1"/>
  <c r="AW6635" i="8" s="1"/>
  <c r="AW6636" i="8" s="1"/>
  <c r="AW6637" i="8" s="1"/>
  <c r="AW6638" i="8" s="1"/>
  <c r="AW6639" i="8" s="1"/>
  <c r="AW6640" i="8" s="1"/>
  <c r="AW6641" i="8" s="1"/>
  <c r="AW6642" i="8" s="1"/>
  <c r="AW6643" i="8" s="1"/>
  <c r="AW6644" i="8" s="1"/>
  <c r="AW6645" i="8" s="1"/>
  <c r="AW6646" i="8" s="1"/>
  <c r="AW6647" i="8" s="1"/>
  <c r="AW6648" i="8" s="1"/>
  <c r="AW6649" i="8" s="1"/>
  <c r="AW6650" i="8" s="1"/>
  <c r="AW6651" i="8" s="1"/>
  <c r="AW6652" i="8" s="1"/>
  <c r="AW6653" i="8" s="1"/>
  <c r="AW6654" i="8" s="1"/>
  <c r="AW6655" i="8" s="1"/>
  <c r="AW6656" i="8" s="1"/>
  <c r="AW6657" i="8" s="1"/>
  <c r="AW6658" i="8" s="1"/>
  <c r="AW6659" i="8" s="1"/>
  <c r="AW6660" i="8" s="1"/>
  <c r="AW6661" i="8" s="1"/>
  <c r="AW6662" i="8" s="1"/>
  <c r="AW6663" i="8" s="1"/>
  <c r="AW6664" i="8" s="1"/>
  <c r="AW6665" i="8" s="1"/>
  <c r="AW6666" i="8" s="1"/>
  <c r="AW6667" i="8" s="1"/>
  <c r="AW6668" i="8" s="1"/>
  <c r="AW6669" i="8" s="1"/>
  <c r="AW6670" i="8" s="1"/>
  <c r="AW6671" i="8" s="1"/>
  <c r="AW6672" i="8" s="1"/>
  <c r="AW6673" i="8" s="1"/>
  <c r="AW6674" i="8" s="1"/>
  <c r="AW6675" i="8" s="1"/>
  <c r="AW6676" i="8" s="1"/>
  <c r="AW6677" i="8" s="1"/>
  <c r="AW6678" i="8" s="1"/>
  <c r="AW6679" i="8" s="1"/>
  <c r="AW6680" i="8" s="1"/>
  <c r="AW6681" i="8" s="1"/>
  <c r="AW6682" i="8" s="1"/>
  <c r="AW6683" i="8" s="1"/>
  <c r="AW6684" i="8" s="1"/>
  <c r="AW6685" i="8" s="1"/>
  <c r="AW6686" i="8" s="1"/>
  <c r="AW6687" i="8" s="1"/>
  <c r="AW6688" i="8" s="1"/>
  <c r="AW6689" i="8" s="1"/>
  <c r="AW6690" i="8" s="1"/>
  <c r="AW6691" i="8" s="1"/>
  <c r="AW6692" i="8" s="1"/>
  <c r="AW6693" i="8" s="1"/>
  <c r="AW6694" i="8" s="1"/>
  <c r="AW6695" i="8" s="1"/>
  <c r="AW6696" i="8" s="1"/>
  <c r="AW6697" i="8" s="1"/>
  <c r="AW6698" i="8" s="1"/>
  <c r="AW6699" i="8" s="1"/>
  <c r="AW6700" i="8" s="1"/>
  <c r="AW6701" i="8" s="1"/>
  <c r="AW6702" i="8" s="1"/>
  <c r="AW6703" i="8" s="1"/>
  <c r="AW6704" i="8" s="1"/>
  <c r="AW6705" i="8" s="1"/>
  <c r="AW6706" i="8" s="1"/>
  <c r="AW6707" i="8" s="1"/>
  <c r="AW6708" i="8" s="1"/>
  <c r="AW6709" i="8" s="1"/>
  <c r="AW6710" i="8" s="1"/>
  <c r="AW6711" i="8" s="1"/>
  <c r="AW6712" i="8" s="1"/>
  <c r="AW6713" i="8" s="1"/>
  <c r="AW6714" i="8" s="1"/>
  <c r="AW6715" i="8" s="1"/>
  <c r="AW6716" i="8" s="1"/>
  <c r="AW6717" i="8" s="1"/>
  <c r="AW6718" i="8" s="1"/>
  <c r="AW6719" i="8" s="1"/>
  <c r="AW6720" i="8" s="1"/>
  <c r="AW6721" i="8" s="1"/>
  <c r="AW6722" i="8" s="1"/>
  <c r="AW6723" i="8" s="1"/>
  <c r="AW6724" i="8" s="1"/>
  <c r="AW6725" i="8" s="1"/>
  <c r="AW6726" i="8" s="1"/>
  <c r="AW6727" i="8" s="1"/>
  <c r="AW6728" i="8" s="1"/>
  <c r="AW6729" i="8" s="1"/>
  <c r="AW6730" i="8" s="1"/>
  <c r="AW6731" i="8" s="1"/>
  <c r="AW6732" i="8" s="1"/>
  <c r="AW6733" i="8" s="1"/>
  <c r="AW6734" i="8" s="1"/>
  <c r="AW6735" i="8" s="1"/>
  <c r="AW6736" i="8" s="1"/>
  <c r="AW6737" i="8" s="1"/>
  <c r="AW6738" i="8" s="1"/>
  <c r="AW6739" i="8" s="1"/>
  <c r="AW6740" i="8" s="1"/>
  <c r="AW6741" i="8" s="1"/>
  <c r="AW6742" i="8" s="1"/>
  <c r="AW6743" i="8" s="1"/>
  <c r="AW6744" i="8" s="1"/>
  <c r="AW6745" i="8" s="1"/>
  <c r="AW6746" i="8" s="1"/>
  <c r="AW6747" i="8" s="1"/>
  <c r="AW6748" i="8" s="1"/>
  <c r="AW6749" i="8" s="1"/>
  <c r="AW6750" i="8" s="1"/>
  <c r="AW6751" i="8" s="1"/>
  <c r="AW6752" i="8" s="1"/>
  <c r="AW6753" i="8" s="1"/>
  <c r="AW6754" i="8" s="1"/>
  <c r="AW6755" i="8" s="1"/>
  <c r="AW6756" i="8" s="1"/>
  <c r="AW6757" i="8" s="1"/>
  <c r="AW6758" i="8" s="1"/>
  <c r="AW6759" i="8" s="1"/>
  <c r="AW6760" i="8" s="1"/>
  <c r="AW6761" i="8" s="1"/>
  <c r="AW6762" i="8" s="1"/>
  <c r="AW6763" i="8" s="1"/>
  <c r="AW6764" i="8" s="1"/>
  <c r="AW6765" i="8" s="1"/>
  <c r="AW6766" i="8" s="1"/>
  <c r="AW6767" i="8" s="1"/>
  <c r="AW6768" i="8" s="1"/>
  <c r="AW6769" i="8" s="1"/>
  <c r="AW6770" i="8" s="1"/>
  <c r="AW6771" i="8" s="1"/>
  <c r="AW6772" i="8" s="1"/>
  <c r="AW6773" i="8" s="1"/>
  <c r="AW6774" i="8" s="1"/>
  <c r="AW6775" i="8" s="1"/>
  <c r="AW6776" i="8" s="1"/>
  <c r="AW6777" i="8" s="1"/>
  <c r="AW6778" i="8" s="1"/>
  <c r="AW6779" i="8" s="1"/>
  <c r="AW6780" i="8" s="1"/>
  <c r="AW6781" i="8" s="1"/>
  <c r="AW6782" i="8" s="1"/>
  <c r="AW6783" i="8" s="1"/>
  <c r="AW6784" i="8" s="1"/>
  <c r="AW6785" i="8" s="1"/>
  <c r="AW6786" i="8" s="1"/>
  <c r="AW6787" i="8" s="1"/>
  <c r="AW6788" i="8" s="1"/>
  <c r="AW6789" i="8" s="1"/>
  <c r="AW6790" i="8" s="1"/>
  <c r="AW6791" i="8" s="1"/>
  <c r="AW6792" i="8" s="1"/>
  <c r="AW6793" i="8" s="1"/>
  <c r="AW6794" i="8" s="1"/>
  <c r="AW6795" i="8" s="1"/>
  <c r="AW6796" i="8" s="1"/>
  <c r="AW6797" i="8" s="1"/>
  <c r="AW6798" i="8" s="1"/>
  <c r="AW6799" i="8" s="1"/>
  <c r="AW6800" i="8" s="1"/>
  <c r="AW6801" i="8" s="1"/>
  <c r="AW6802" i="8" s="1"/>
  <c r="AW6803" i="8" s="1"/>
  <c r="AW6804" i="8" s="1"/>
  <c r="AW6805" i="8" s="1"/>
  <c r="AW6806" i="8" s="1"/>
  <c r="AW6807" i="8" s="1"/>
  <c r="AW6808" i="8" s="1"/>
  <c r="AW6809" i="8" s="1"/>
  <c r="AW6810" i="8" s="1"/>
  <c r="AW6811" i="8" s="1"/>
  <c r="AW6812" i="8" s="1"/>
  <c r="AW6813" i="8" s="1"/>
  <c r="AW6814" i="8" s="1"/>
  <c r="AW6815" i="8" s="1"/>
  <c r="AW6816" i="8" s="1"/>
  <c r="AW6817" i="8" s="1"/>
  <c r="AW6818" i="8" s="1"/>
  <c r="AW6819" i="8" s="1"/>
  <c r="AW6820" i="8" s="1"/>
  <c r="AW6821" i="8" s="1"/>
  <c r="AW6822" i="8" s="1"/>
  <c r="AW6823" i="8" s="1"/>
  <c r="AW6824" i="8" s="1"/>
  <c r="AW6825" i="8" s="1"/>
  <c r="AW6826" i="8" s="1"/>
  <c r="AW6827" i="8" s="1"/>
  <c r="AW6828" i="8" s="1"/>
  <c r="AW6829" i="8" s="1"/>
  <c r="AW6830" i="8" s="1"/>
  <c r="AW6831" i="8" s="1"/>
  <c r="AW6832" i="8" s="1"/>
  <c r="AW6833" i="8" s="1"/>
  <c r="AW6834" i="8" s="1"/>
  <c r="AW6835" i="8" s="1"/>
  <c r="AW6836" i="8" s="1"/>
  <c r="AW6837" i="8" s="1"/>
  <c r="AW6838" i="8" s="1"/>
  <c r="AW6839" i="8" s="1"/>
  <c r="AW6840" i="8" s="1"/>
  <c r="AW6841" i="8" s="1"/>
  <c r="AW6842" i="8" s="1"/>
  <c r="AW6843" i="8" s="1"/>
  <c r="AW6844" i="8" s="1"/>
  <c r="AW6845" i="8" s="1"/>
  <c r="AW6846" i="8" s="1"/>
  <c r="AW6847" i="8" s="1"/>
  <c r="AW6848" i="8" s="1"/>
  <c r="AW6849" i="8" s="1"/>
  <c r="AW6850" i="8" s="1"/>
  <c r="AW6851" i="8" s="1"/>
  <c r="AW6852" i="8" s="1"/>
  <c r="AW6853" i="8" s="1"/>
  <c r="AW6854" i="8" s="1"/>
  <c r="AW6855" i="8" s="1"/>
  <c r="AW6856" i="8" s="1"/>
  <c r="AW6857" i="8" s="1"/>
  <c r="AW6858" i="8" s="1"/>
  <c r="AW6859" i="8" s="1"/>
  <c r="AW6860" i="8" s="1"/>
  <c r="AW6861" i="8" s="1"/>
  <c r="AW6862" i="8" s="1"/>
  <c r="AW6863" i="8" s="1"/>
  <c r="AW6864" i="8" s="1"/>
  <c r="AW6865" i="8" s="1"/>
  <c r="AW6866" i="8" s="1"/>
  <c r="AW6867" i="8" s="1"/>
  <c r="AW6868" i="8" s="1"/>
  <c r="AW6869" i="8" s="1"/>
  <c r="AW6870" i="8" s="1"/>
  <c r="AW6871" i="8" s="1"/>
  <c r="AW6872" i="8" s="1"/>
  <c r="AW6873" i="8" s="1"/>
  <c r="AW6874" i="8" s="1"/>
  <c r="AW6875" i="8" s="1"/>
  <c r="AW6876" i="8" s="1"/>
  <c r="AW6877" i="8" s="1"/>
  <c r="AW6878" i="8" s="1"/>
  <c r="AW6879" i="8" s="1"/>
  <c r="AW6880" i="8" s="1"/>
  <c r="AW6881" i="8" s="1"/>
  <c r="AW6882" i="8" s="1"/>
  <c r="AW6883" i="8" s="1"/>
  <c r="AW6884" i="8" s="1"/>
  <c r="AW6885" i="8" s="1"/>
  <c r="AW6886" i="8" s="1"/>
  <c r="AW6887" i="8" s="1"/>
  <c r="AW6888" i="8" s="1"/>
  <c r="AW6889" i="8" s="1"/>
  <c r="AW6890" i="8" s="1"/>
  <c r="AW6891" i="8" s="1"/>
  <c r="AW6892" i="8" s="1"/>
  <c r="AW6893" i="8" s="1"/>
  <c r="AW6894" i="8" s="1"/>
  <c r="AW6895" i="8" s="1"/>
  <c r="AW6896" i="8" s="1"/>
  <c r="AW6897" i="8" s="1"/>
  <c r="AW6898" i="8" s="1"/>
  <c r="AW6899" i="8" s="1"/>
  <c r="AW6900" i="8" s="1"/>
  <c r="AW6901" i="8" s="1"/>
  <c r="AW6902" i="8" s="1"/>
  <c r="AW6903" i="8" s="1"/>
  <c r="AW6904" i="8" s="1"/>
  <c r="AW6905" i="8" s="1"/>
  <c r="AW6906" i="8" s="1"/>
  <c r="AW6907" i="8" s="1"/>
  <c r="AW6908" i="8" s="1"/>
  <c r="AW6909" i="8" s="1"/>
  <c r="AW6910" i="8" s="1"/>
  <c r="AW6911" i="8" s="1"/>
  <c r="AW6912" i="8" s="1"/>
  <c r="AW6913" i="8" s="1"/>
  <c r="AW6914" i="8" s="1"/>
  <c r="AW6915" i="8" s="1"/>
  <c r="AW6916" i="8" s="1"/>
  <c r="AW6917" i="8" s="1"/>
  <c r="AW6918" i="8" s="1"/>
  <c r="AW6919" i="8" s="1"/>
  <c r="AW6920" i="8" s="1"/>
  <c r="AW6921" i="8" s="1"/>
  <c r="AW6922" i="8" s="1"/>
  <c r="AW6923" i="8" s="1"/>
  <c r="AW6924" i="8" s="1"/>
  <c r="AW6925" i="8" s="1"/>
  <c r="AW6926" i="8" s="1"/>
  <c r="AW6927" i="8" s="1"/>
  <c r="AW6928" i="8" s="1"/>
  <c r="AW6929" i="8" s="1"/>
  <c r="AW6930" i="8" s="1"/>
  <c r="AW6931" i="8" s="1"/>
  <c r="AW6932" i="8" s="1"/>
  <c r="AW6933" i="8" s="1"/>
  <c r="AW6934" i="8" s="1"/>
  <c r="AW6935" i="8" s="1"/>
  <c r="AW6936" i="8" s="1"/>
  <c r="AW6937" i="8" s="1"/>
  <c r="AW6938" i="8" s="1"/>
  <c r="AW6939" i="8" s="1"/>
  <c r="AW6940" i="8" s="1"/>
  <c r="AW6941" i="8" s="1"/>
  <c r="AW6942" i="8" s="1"/>
  <c r="AW6943" i="8" s="1"/>
  <c r="AW6944" i="8" s="1"/>
  <c r="AW6945" i="8" s="1"/>
  <c r="AW6946" i="8" s="1"/>
  <c r="AW6947" i="8" s="1"/>
  <c r="AW6948" i="8" s="1"/>
  <c r="AW6949" i="8" s="1"/>
  <c r="AW6950" i="8" s="1"/>
  <c r="AW6951" i="8" s="1"/>
  <c r="AW6952" i="8" s="1"/>
  <c r="AW6953" i="8" s="1"/>
  <c r="AW6954" i="8" s="1"/>
  <c r="AW6955" i="8" s="1"/>
  <c r="AW6956" i="8" s="1"/>
  <c r="AW6957" i="8" s="1"/>
  <c r="AW6958" i="8" s="1"/>
  <c r="AW6959" i="8" s="1"/>
  <c r="AW6960" i="8" s="1"/>
  <c r="AW6961" i="8" s="1"/>
  <c r="AW6962" i="8" s="1"/>
  <c r="AW6963" i="8" s="1"/>
  <c r="AW6964" i="8" s="1"/>
  <c r="AW6965" i="8" s="1"/>
  <c r="AW6966" i="8" s="1"/>
  <c r="AW6967" i="8" s="1"/>
  <c r="AW6968" i="8" s="1"/>
  <c r="AW6969" i="8" s="1"/>
  <c r="AW6970" i="8" s="1"/>
  <c r="AW6971" i="8" s="1"/>
  <c r="AW6972" i="8" s="1"/>
  <c r="AW6973" i="8" s="1"/>
  <c r="AW6974" i="8" s="1"/>
  <c r="AW6975" i="8" s="1"/>
  <c r="AW6976" i="8" s="1"/>
  <c r="AW6977" i="8" s="1"/>
  <c r="AW6978" i="8" s="1"/>
  <c r="AW6979" i="8" s="1"/>
  <c r="AW6980" i="8" s="1"/>
  <c r="AW6981" i="8" s="1"/>
  <c r="AW6982" i="8" s="1"/>
  <c r="AW6983" i="8" s="1"/>
  <c r="AW6984" i="8" s="1"/>
  <c r="AW6985" i="8" s="1"/>
  <c r="AW6986" i="8" s="1"/>
  <c r="AW6987" i="8" s="1"/>
  <c r="AW6988" i="8" s="1"/>
  <c r="AW6989" i="8" s="1"/>
  <c r="AW6990" i="8" s="1"/>
  <c r="AW6991" i="8" s="1"/>
  <c r="AW6992" i="8" s="1"/>
  <c r="AW6993" i="8" s="1"/>
  <c r="AW6994" i="8" s="1"/>
  <c r="AW6995" i="8" s="1"/>
  <c r="AW6996" i="8" s="1"/>
  <c r="AW6997" i="8" s="1"/>
  <c r="AW6998" i="8" s="1"/>
  <c r="AW6999" i="8" s="1"/>
  <c r="AW7000" i="8" s="1"/>
  <c r="AW7001" i="8" s="1"/>
  <c r="AW7002" i="8" s="1"/>
  <c r="AW7003" i="8" s="1"/>
  <c r="AW7004" i="8" s="1"/>
  <c r="AW7005" i="8" s="1"/>
  <c r="AW7006" i="8" s="1"/>
  <c r="AW7007" i="8" s="1"/>
  <c r="AW7008" i="8" s="1"/>
  <c r="AW7009" i="8" s="1"/>
  <c r="AW7010" i="8" s="1"/>
  <c r="AW7011" i="8" s="1"/>
  <c r="AW7012" i="8" s="1"/>
  <c r="AW7013" i="8" s="1"/>
  <c r="AW7014" i="8" s="1"/>
  <c r="AW7015" i="8" s="1"/>
  <c r="AW7016" i="8" s="1"/>
  <c r="AW7017" i="8" s="1"/>
  <c r="AW7018" i="8" s="1"/>
  <c r="AW7019" i="8" s="1"/>
  <c r="AW7020" i="8" s="1"/>
  <c r="AW7021" i="8" s="1"/>
  <c r="AW7022" i="8" s="1"/>
  <c r="AW7023" i="8" s="1"/>
  <c r="AW7024" i="8" s="1"/>
  <c r="AW7025" i="8" s="1"/>
  <c r="AW7026" i="8" s="1"/>
  <c r="AW7027" i="8" s="1"/>
  <c r="AW7028" i="8" s="1"/>
  <c r="AW7029" i="8" s="1"/>
  <c r="AW7030" i="8" s="1"/>
  <c r="AW7031" i="8" s="1"/>
  <c r="AW7032" i="8" s="1"/>
  <c r="AW7033" i="8" s="1"/>
  <c r="AW7034" i="8" s="1"/>
  <c r="AW7035" i="8" s="1"/>
  <c r="AW7036" i="8" s="1"/>
  <c r="AW7037" i="8" s="1"/>
  <c r="AW7038" i="8" s="1"/>
  <c r="AW7039" i="8" s="1"/>
  <c r="AW7040" i="8" s="1"/>
  <c r="AW7041" i="8" s="1"/>
  <c r="AW7042" i="8" s="1"/>
  <c r="AW7043" i="8" s="1"/>
  <c r="AW7044" i="8" s="1"/>
  <c r="AW7045" i="8" s="1"/>
  <c r="AW7046" i="8" s="1"/>
  <c r="AW7047" i="8" s="1"/>
  <c r="AW7048" i="8" s="1"/>
  <c r="AW7049" i="8" s="1"/>
  <c r="AW7050" i="8" s="1"/>
  <c r="AW7051" i="8" s="1"/>
  <c r="AW7052" i="8" s="1"/>
  <c r="AW7053" i="8" s="1"/>
  <c r="AW7054" i="8" s="1"/>
  <c r="AW7055" i="8" s="1"/>
  <c r="AW7056" i="8" s="1"/>
  <c r="AW7057" i="8" s="1"/>
  <c r="AW7058" i="8" s="1"/>
  <c r="AW7059" i="8" s="1"/>
  <c r="AW7060" i="8" s="1"/>
  <c r="AW7061" i="8" s="1"/>
  <c r="AW7062" i="8" s="1"/>
  <c r="AW7063" i="8" s="1"/>
  <c r="AW7064" i="8" s="1"/>
  <c r="AW7065" i="8" s="1"/>
  <c r="AW7066" i="8" s="1"/>
  <c r="AW7067" i="8" s="1"/>
  <c r="AW7068" i="8" s="1"/>
  <c r="AW7069" i="8" s="1"/>
  <c r="AW7070" i="8" s="1"/>
  <c r="AW7071" i="8" s="1"/>
  <c r="AW7072" i="8" s="1"/>
  <c r="AW7073" i="8" s="1"/>
  <c r="AW7074" i="8" s="1"/>
  <c r="AW7075" i="8" s="1"/>
  <c r="AW7076" i="8" s="1"/>
  <c r="AW7077" i="8" s="1"/>
  <c r="AW7078" i="8" s="1"/>
  <c r="AW7079" i="8" s="1"/>
  <c r="AW7080" i="8" s="1"/>
  <c r="AW7081" i="8" s="1"/>
  <c r="AW7082" i="8" s="1"/>
  <c r="AW7083" i="8" s="1"/>
  <c r="AW7084" i="8" s="1"/>
  <c r="AW7085" i="8" s="1"/>
  <c r="AW7086" i="8" s="1"/>
  <c r="AW7087" i="8" s="1"/>
  <c r="AW7088" i="8" s="1"/>
  <c r="AW7089" i="8" s="1"/>
  <c r="AW7090" i="8" s="1"/>
  <c r="AW7091" i="8" s="1"/>
  <c r="AW7092" i="8" s="1"/>
  <c r="AW7093" i="8" s="1"/>
  <c r="AW7094" i="8" s="1"/>
  <c r="AW7095" i="8" s="1"/>
  <c r="AW7096" i="8" s="1"/>
  <c r="AW7097" i="8" s="1"/>
  <c r="AW7098" i="8" s="1"/>
  <c r="AW7099" i="8" s="1"/>
  <c r="AW7100" i="8" s="1"/>
  <c r="AW7101" i="8" s="1"/>
  <c r="AW7102" i="8" s="1"/>
  <c r="AW7103" i="8" s="1"/>
  <c r="AW7104" i="8" s="1"/>
  <c r="AW7105" i="8" s="1"/>
  <c r="AW7106" i="8" s="1"/>
  <c r="AW7107" i="8" s="1"/>
  <c r="AW7108" i="8" s="1"/>
  <c r="AW7109" i="8" s="1"/>
  <c r="AW7110" i="8" s="1"/>
  <c r="AW7111" i="8" s="1"/>
  <c r="AW7112" i="8" s="1"/>
  <c r="AW7113" i="8" s="1"/>
  <c r="AW7114" i="8" s="1"/>
  <c r="AW7115" i="8" s="1"/>
  <c r="AW7116" i="8" s="1"/>
  <c r="AW7117" i="8" s="1"/>
  <c r="AW7118" i="8" s="1"/>
  <c r="AW7119" i="8" s="1"/>
  <c r="AW7120" i="8" s="1"/>
  <c r="AW7121" i="8" s="1"/>
  <c r="AW7122" i="8" s="1"/>
  <c r="AW7123" i="8" s="1"/>
  <c r="AW7124" i="8" s="1"/>
  <c r="AW7125" i="8" s="1"/>
  <c r="AW7126" i="8" s="1"/>
  <c r="AW7127" i="8" s="1"/>
  <c r="AW7128" i="8" s="1"/>
  <c r="AW7129" i="8" s="1"/>
  <c r="AW7130" i="8" s="1"/>
  <c r="AW7131" i="8" s="1"/>
  <c r="AW7132" i="8" s="1"/>
  <c r="AW7133" i="8" s="1"/>
  <c r="AW7134" i="8" s="1"/>
  <c r="AW7135" i="8" s="1"/>
  <c r="AW7136" i="8" s="1"/>
  <c r="AW7137" i="8" s="1"/>
  <c r="AW7138" i="8" s="1"/>
  <c r="AW7139" i="8" s="1"/>
  <c r="AW7140" i="8" s="1"/>
  <c r="AW7141" i="8" s="1"/>
  <c r="AW7142" i="8" s="1"/>
  <c r="AW7143" i="8" s="1"/>
  <c r="AW7144" i="8" s="1"/>
  <c r="AW7145" i="8" s="1"/>
  <c r="AW7146" i="8" s="1"/>
  <c r="AW7147" i="8" s="1"/>
  <c r="AW7148" i="8" s="1"/>
  <c r="AW7149" i="8" s="1"/>
  <c r="AW7150" i="8" s="1"/>
  <c r="AW7151" i="8" s="1"/>
  <c r="AW7152" i="8" s="1"/>
  <c r="AW7153" i="8" s="1"/>
  <c r="AW7154" i="8" s="1"/>
  <c r="AW7155" i="8" s="1"/>
  <c r="AW7156" i="8" s="1"/>
  <c r="AW7157" i="8" s="1"/>
  <c r="AW7158" i="8" s="1"/>
  <c r="AW7159" i="8" s="1"/>
  <c r="AW7160" i="8" s="1"/>
  <c r="AW7161" i="8" s="1"/>
  <c r="AW7162" i="8" s="1"/>
  <c r="AW7163" i="8" s="1"/>
  <c r="AW7164" i="8" s="1"/>
  <c r="AW7165" i="8" s="1"/>
  <c r="AW7166" i="8" s="1"/>
  <c r="AW7167" i="8" s="1"/>
  <c r="AW7168" i="8" s="1"/>
  <c r="AW7169" i="8" s="1"/>
  <c r="AW7170" i="8" s="1"/>
  <c r="AW7171" i="8" s="1"/>
  <c r="AW7172" i="8" s="1"/>
  <c r="AW7173" i="8" s="1"/>
  <c r="AW7174" i="8" s="1"/>
  <c r="AW7175" i="8" s="1"/>
  <c r="AW7176" i="8" s="1"/>
  <c r="AW7177" i="8" s="1"/>
  <c r="AW7178" i="8" s="1"/>
  <c r="AW7179" i="8" s="1"/>
  <c r="AW7180" i="8" s="1"/>
  <c r="AW7181" i="8" s="1"/>
  <c r="AW7182" i="8" s="1"/>
  <c r="AW7183" i="8" s="1"/>
  <c r="AW7184" i="8" s="1"/>
  <c r="AW7185" i="8" s="1"/>
  <c r="AW7186" i="8" s="1"/>
  <c r="AW7187" i="8" s="1"/>
  <c r="AW7188" i="8" s="1"/>
  <c r="AW7189" i="8" s="1"/>
  <c r="AW7190" i="8" s="1"/>
  <c r="AW7191" i="8" s="1"/>
  <c r="AW7192" i="8" s="1"/>
  <c r="AW7193" i="8" s="1"/>
  <c r="AW7194" i="8" s="1"/>
  <c r="AW7195" i="8" s="1"/>
  <c r="AW7196" i="8" s="1"/>
  <c r="AW7197" i="8" s="1"/>
  <c r="AW7198" i="8" s="1"/>
  <c r="AW7199" i="8" s="1"/>
  <c r="AW7200" i="8" s="1"/>
  <c r="AW7201" i="8" s="1"/>
  <c r="AW7202" i="8" s="1"/>
  <c r="AW7203" i="8" s="1"/>
  <c r="AW7204" i="8" s="1"/>
  <c r="AW7205" i="8" s="1"/>
  <c r="AW7206" i="8" s="1"/>
  <c r="AW7207" i="8" s="1"/>
  <c r="AW7208" i="8" s="1"/>
  <c r="AW7209" i="8" s="1"/>
  <c r="AW7210" i="8" s="1"/>
  <c r="AW7211" i="8" s="1"/>
  <c r="AW7212" i="8" s="1"/>
  <c r="AW7213" i="8" s="1"/>
  <c r="AW7214" i="8" s="1"/>
  <c r="AW7215" i="8" s="1"/>
  <c r="AW7216" i="8" s="1"/>
  <c r="AW7217" i="8" s="1"/>
  <c r="AW7218" i="8" s="1"/>
  <c r="AW7219" i="8" s="1"/>
  <c r="AW7220" i="8" s="1"/>
  <c r="AW7221" i="8" s="1"/>
  <c r="AW7222" i="8" s="1"/>
  <c r="AW7223" i="8" s="1"/>
  <c r="AW7224" i="8" s="1"/>
  <c r="AW7225" i="8" s="1"/>
  <c r="AW7226" i="8" s="1"/>
  <c r="AW7227" i="8" s="1"/>
  <c r="AW7228" i="8" s="1"/>
  <c r="AW7229" i="8" s="1"/>
  <c r="AW7230" i="8" s="1"/>
  <c r="AW7231" i="8" s="1"/>
  <c r="AW7232" i="8" s="1"/>
  <c r="AW7233" i="8" s="1"/>
  <c r="AW7234" i="8" s="1"/>
  <c r="AW7235" i="8" s="1"/>
  <c r="AW7236" i="8" s="1"/>
  <c r="AW7237" i="8" s="1"/>
  <c r="AW7238" i="8" s="1"/>
  <c r="AW7239" i="8" s="1"/>
  <c r="AW7240" i="8" s="1"/>
  <c r="AW7241" i="8" s="1"/>
  <c r="AW7242" i="8" s="1"/>
  <c r="AW7243" i="8" s="1"/>
  <c r="AW7244" i="8" s="1"/>
  <c r="AW7245" i="8" s="1"/>
  <c r="AW7246" i="8" s="1"/>
  <c r="AW7247" i="8" s="1"/>
  <c r="AW7248" i="8" s="1"/>
  <c r="AW7249" i="8" s="1"/>
  <c r="AW7250" i="8" s="1"/>
  <c r="AW7251" i="8" s="1"/>
  <c r="AW7252" i="8" s="1"/>
  <c r="AW7253" i="8" s="1"/>
  <c r="AW7254" i="8" s="1"/>
  <c r="AW7255" i="8" s="1"/>
  <c r="AW7256" i="8" s="1"/>
  <c r="AW7257" i="8" s="1"/>
  <c r="AW7258" i="8" s="1"/>
  <c r="AW7259" i="8" s="1"/>
  <c r="AW7260" i="8" s="1"/>
  <c r="AW7261" i="8" s="1"/>
  <c r="AW7262" i="8" s="1"/>
  <c r="AW7263" i="8" s="1"/>
  <c r="AW7264" i="8" s="1"/>
  <c r="AW7265" i="8" s="1"/>
  <c r="AW7266" i="8" s="1"/>
  <c r="AW7267" i="8" s="1"/>
  <c r="AW7268" i="8" s="1"/>
  <c r="AW7269" i="8" s="1"/>
  <c r="AW7270" i="8" s="1"/>
  <c r="AW7271" i="8" s="1"/>
  <c r="AW7272" i="8" s="1"/>
  <c r="AW7273" i="8" s="1"/>
  <c r="AW7274" i="8" s="1"/>
  <c r="AW7275" i="8" s="1"/>
  <c r="AW7276" i="8" s="1"/>
  <c r="AW7277" i="8" s="1"/>
  <c r="AW7278" i="8" s="1"/>
  <c r="AW7279" i="8" s="1"/>
  <c r="AW7280" i="8" s="1"/>
  <c r="AW7281" i="8" s="1"/>
  <c r="AW7282" i="8" s="1"/>
  <c r="AW7283" i="8" s="1"/>
  <c r="AW7284" i="8" s="1"/>
  <c r="AW7285" i="8" s="1"/>
  <c r="AW7286" i="8" s="1"/>
  <c r="AW7287" i="8" s="1"/>
  <c r="AW7288" i="8" s="1"/>
  <c r="AW7289" i="8" s="1"/>
  <c r="AW7290" i="8" s="1"/>
  <c r="AW7291" i="8" s="1"/>
  <c r="AW7292" i="8" s="1"/>
  <c r="AW7293" i="8" s="1"/>
  <c r="AW7294" i="8" s="1"/>
  <c r="AW7295" i="8" s="1"/>
  <c r="AW7296" i="8" s="1"/>
  <c r="AW7297" i="8" s="1"/>
  <c r="AW7298" i="8" s="1"/>
  <c r="AW7299" i="8" s="1"/>
  <c r="AW7300" i="8" s="1"/>
  <c r="AW7301" i="8" s="1"/>
  <c r="AW7302" i="8" s="1"/>
  <c r="AW7303" i="8" s="1"/>
  <c r="AW7304" i="8" s="1"/>
  <c r="AW7305" i="8" s="1"/>
  <c r="AW7306" i="8" s="1"/>
  <c r="AW7307" i="8" s="1"/>
  <c r="AW7308" i="8" s="1"/>
  <c r="AW7309" i="8" s="1"/>
  <c r="AW7310" i="8" s="1"/>
  <c r="AW7311" i="8" s="1"/>
  <c r="AW7312" i="8" s="1"/>
  <c r="AW7313" i="8" s="1"/>
  <c r="AW7314" i="8" s="1"/>
  <c r="AW7315" i="8" s="1"/>
  <c r="AW7316" i="8" s="1"/>
  <c r="AW7317" i="8" s="1"/>
  <c r="AW7318" i="8" s="1"/>
  <c r="AW7319" i="8" s="1"/>
  <c r="AW7320" i="8" s="1"/>
  <c r="AW7321" i="8" s="1"/>
  <c r="AW7322" i="8" s="1"/>
  <c r="AW7323" i="8" s="1"/>
  <c r="AW7324" i="8" s="1"/>
  <c r="AW7325" i="8" s="1"/>
  <c r="AW7326" i="8" s="1"/>
  <c r="AW7327" i="8" s="1"/>
  <c r="AW7328" i="8" s="1"/>
  <c r="AW7329" i="8" s="1"/>
  <c r="AW7330" i="8" s="1"/>
  <c r="AW7331" i="8" s="1"/>
  <c r="AW7332" i="8" s="1"/>
  <c r="AW7333" i="8" s="1"/>
  <c r="AW7334" i="8" s="1"/>
  <c r="AW7335" i="8" s="1"/>
  <c r="AW7336" i="8" s="1"/>
  <c r="AW7337" i="8" s="1"/>
  <c r="AW7338" i="8" s="1"/>
  <c r="AW7339" i="8" s="1"/>
  <c r="AW7340" i="8" s="1"/>
  <c r="AW7341" i="8" s="1"/>
  <c r="AW7342" i="8" s="1"/>
  <c r="AW7343" i="8" s="1"/>
  <c r="AW7344" i="8" s="1"/>
  <c r="AW7345" i="8" s="1"/>
  <c r="AW7346" i="8" s="1"/>
  <c r="AW7347" i="8" s="1"/>
  <c r="AW7348" i="8" s="1"/>
  <c r="AW7349" i="8" s="1"/>
  <c r="AW7350" i="8" s="1"/>
  <c r="AW7351" i="8" s="1"/>
  <c r="AW7352" i="8" s="1"/>
  <c r="AW7353" i="8" s="1"/>
  <c r="AW7354" i="8" s="1"/>
  <c r="AW7355" i="8" s="1"/>
  <c r="AW7356" i="8" s="1"/>
  <c r="AW7357" i="8" s="1"/>
  <c r="AW7358" i="8" s="1"/>
  <c r="AW7359" i="8" s="1"/>
  <c r="AW7360" i="8" s="1"/>
  <c r="AW7361" i="8" s="1"/>
  <c r="AW7362" i="8" s="1"/>
  <c r="AW7363" i="8" s="1"/>
  <c r="AW7364" i="8" s="1"/>
  <c r="AW7365" i="8" s="1"/>
  <c r="AW7366" i="8" s="1"/>
  <c r="AW7367" i="8" s="1"/>
  <c r="AW7368" i="8" s="1"/>
  <c r="AW7369" i="8" s="1"/>
  <c r="AW7370" i="8" s="1"/>
  <c r="AW7371" i="8" s="1"/>
  <c r="AW7372" i="8" s="1"/>
  <c r="AW7373" i="8" s="1"/>
  <c r="AW7374" i="8" s="1"/>
  <c r="AW7375" i="8" s="1"/>
  <c r="AW7376" i="8" s="1"/>
  <c r="AW7377" i="8" s="1"/>
  <c r="AW7378" i="8" s="1"/>
  <c r="AW7379" i="8" s="1"/>
  <c r="AW7380" i="8" s="1"/>
  <c r="AW7381" i="8" s="1"/>
  <c r="AW7382" i="8" s="1"/>
  <c r="AW7383" i="8" s="1"/>
  <c r="AW7384" i="8" s="1"/>
  <c r="AW7385" i="8" s="1"/>
  <c r="AW7386" i="8" s="1"/>
  <c r="AW7387" i="8" s="1"/>
  <c r="AW7388" i="8" s="1"/>
  <c r="AW7389" i="8" s="1"/>
  <c r="AW7390" i="8" s="1"/>
  <c r="AW7391" i="8" s="1"/>
  <c r="AW7392" i="8" s="1"/>
  <c r="AW7393" i="8" s="1"/>
  <c r="AW7394" i="8" s="1"/>
  <c r="AW7395" i="8" s="1"/>
  <c r="AW7396" i="8" s="1"/>
  <c r="AW7397" i="8" s="1"/>
  <c r="AW7398" i="8" s="1"/>
  <c r="AW7399" i="8" s="1"/>
  <c r="AW7400" i="8" s="1"/>
  <c r="AW7401" i="8" s="1"/>
  <c r="AW7402" i="8" s="1"/>
  <c r="AW7403" i="8" s="1"/>
  <c r="AW7404" i="8" s="1"/>
  <c r="AW7405" i="8" s="1"/>
  <c r="AW7406" i="8" s="1"/>
  <c r="AW7407" i="8" s="1"/>
  <c r="AW7408" i="8" s="1"/>
  <c r="AW7409" i="8" s="1"/>
  <c r="AW7410" i="8" s="1"/>
  <c r="AW7411" i="8" s="1"/>
  <c r="AW7412" i="8" s="1"/>
  <c r="AW7413" i="8" s="1"/>
  <c r="AW7414" i="8" s="1"/>
  <c r="AW7415" i="8" s="1"/>
  <c r="AW7416" i="8" s="1"/>
  <c r="AW7417" i="8" s="1"/>
  <c r="AW7418" i="8" s="1"/>
  <c r="AW7419" i="8" s="1"/>
  <c r="AW7420" i="8" s="1"/>
  <c r="AW7421" i="8" s="1"/>
  <c r="AW7422" i="8" s="1"/>
  <c r="AW7423" i="8" s="1"/>
  <c r="AW7424" i="8" s="1"/>
  <c r="AW7425" i="8" s="1"/>
  <c r="AW7426" i="8" s="1"/>
  <c r="AW7427" i="8" s="1"/>
  <c r="AW7428" i="8" s="1"/>
  <c r="AW7429" i="8" s="1"/>
  <c r="AW7430" i="8" s="1"/>
  <c r="AW7431" i="8" s="1"/>
  <c r="AW7432" i="8" s="1"/>
  <c r="AW7433" i="8" s="1"/>
  <c r="AW7434" i="8" s="1"/>
  <c r="AW7435" i="8" s="1"/>
  <c r="AW7436" i="8" s="1"/>
  <c r="AW7437" i="8" s="1"/>
  <c r="AW7438" i="8" s="1"/>
  <c r="AW7439" i="8" s="1"/>
  <c r="AW7440" i="8" s="1"/>
  <c r="AW7441" i="8" s="1"/>
  <c r="AW7442" i="8" s="1"/>
  <c r="AW7443" i="8" s="1"/>
  <c r="AW7444" i="8" s="1"/>
  <c r="AW7445" i="8" s="1"/>
  <c r="AW7446" i="8" s="1"/>
  <c r="AW7447" i="8" s="1"/>
  <c r="AW7448" i="8" s="1"/>
  <c r="AW7449" i="8" s="1"/>
  <c r="AW7450" i="8" s="1"/>
  <c r="AW7451" i="8" s="1"/>
  <c r="AW7452" i="8" s="1"/>
  <c r="AW7453" i="8" s="1"/>
  <c r="AW7454" i="8" s="1"/>
  <c r="AW7455" i="8" s="1"/>
  <c r="AW7456" i="8" s="1"/>
  <c r="AW7457" i="8" s="1"/>
  <c r="AW7458" i="8" s="1"/>
  <c r="AW7459" i="8" s="1"/>
  <c r="AW7460" i="8" s="1"/>
  <c r="AW7461" i="8" s="1"/>
  <c r="AW7462" i="8" s="1"/>
  <c r="AW7463" i="8" s="1"/>
  <c r="AW7464" i="8" s="1"/>
  <c r="AW7465" i="8" s="1"/>
  <c r="AW7466" i="8" s="1"/>
  <c r="AW7467" i="8" s="1"/>
  <c r="AW7468" i="8" s="1"/>
  <c r="AW7469" i="8" s="1"/>
  <c r="AW7470" i="8" s="1"/>
  <c r="AW7471" i="8" s="1"/>
  <c r="AW7472" i="8" s="1"/>
  <c r="AW7473" i="8" s="1"/>
  <c r="AW7474" i="8" s="1"/>
  <c r="AW7475" i="8" s="1"/>
  <c r="AW7476" i="8" s="1"/>
  <c r="AW7477" i="8" s="1"/>
  <c r="AW7478" i="8" s="1"/>
  <c r="AW7479" i="8" s="1"/>
  <c r="AW7480" i="8" s="1"/>
  <c r="AW7481" i="8" s="1"/>
  <c r="AW7482" i="8" s="1"/>
  <c r="AW7483" i="8" s="1"/>
  <c r="AW7484" i="8" s="1"/>
  <c r="AW7485" i="8" s="1"/>
  <c r="AW7486" i="8" s="1"/>
  <c r="AW7487" i="8" s="1"/>
  <c r="AW7488" i="8" s="1"/>
  <c r="AW7489" i="8" s="1"/>
  <c r="AW7490" i="8" s="1"/>
  <c r="AW7491" i="8" s="1"/>
  <c r="AW7492" i="8" s="1"/>
  <c r="AW7493" i="8" s="1"/>
  <c r="AW7494" i="8" s="1"/>
  <c r="AW7495" i="8" s="1"/>
  <c r="AW7496" i="8" s="1"/>
  <c r="AW7497" i="8" s="1"/>
  <c r="AW7498" i="8" s="1"/>
  <c r="AW7499" i="8" s="1"/>
  <c r="AW7500" i="8" s="1"/>
  <c r="AW7501" i="8" s="1"/>
  <c r="AW7502" i="8" s="1"/>
  <c r="AW7503" i="8" s="1"/>
  <c r="AW7504" i="8" s="1"/>
  <c r="AW7505" i="8" s="1"/>
  <c r="AW7506" i="8" s="1"/>
  <c r="AW7507" i="8" s="1"/>
  <c r="AW7508" i="8" s="1"/>
  <c r="AW7509" i="8" s="1"/>
  <c r="AW7510" i="8" s="1"/>
  <c r="AW7511" i="8" s="1"/>
  <c r="AW7512" i="8" s="1"/>
  <c r="AW7513" i="8" s="1"/>
  <c r="AW7514" i="8" s="1"/>
  <c r="AW7515" i="8" s="1"/>
  <c r="AW7516" i="8" s="1"/>
  <c r="AW7517" i="8" s="1"/>
  <c r="AW7518" i="8" s="1"/>
  <c r="AW7519" i="8" s="1"/>
  <c r="AW7520" i="8" s="1"/>
  <c r="AW7521" i="8" s="1"/>
  <c r="AW7522" i="8" s="1"/>
  <c r="AW7523" i="8" s="1"/>
  <c r="AW7524" i="8" s="1"/>
  <c r="AW7525" i="8" s="1"/>
  <c r="AW7526" i="8" s="1"/>
  <c r="AW7527" i="8" s="1"/>
  <c r="AW7528" i="8" s="1"/>
  <c r="AW7529" i="8" s="1"/>
  <c r="AW7530" i="8" s="1"/>
  <c r="AW7531" i="8" s="1"/>
  <c r="AW7532" i="8" s="1"/>
  <c r="AW7533" i="8" s="1"/>
  <c r="AW7534" i="8" s="1"/>
  <c r="AW7535" i="8" s="1"/>
  <c r="AW7536" i="8" s="1"/>
  <c r="AW7537" i="8" s="1"/>
  <c r="AW7538" i="8" s="1"/>
  <c r="AW7539" i="8" s="1"/>
  <c r="AW7540" i="8" s="1"/>
  <c r="AW7541" i="8" s="1"/>
  <c r="AW7542" i="8" s="1"/>
  <c r="AW7543" i="8" s="1"/>
  <c r="AW7544" i="8" s="1"/>
  <c r="AW7545" i="8" s="1"/>
  <c r="AW7546" i="8" s="1"/>
  <c r="AW7547" i="8" s="1"/>
  <c r="AW7548" i="8" s="1"/>
  <c r="AW7549" i="8" s="1"/>
  <c r="AW7550" i="8" s="1"/>
  <c r="AW7551" i="8" s="1"/>
  <c r="AW7552" i="8" s="1"/>
  <c r="AW7553" i="8" s="1"/>
  <c r="AW7554" i="8" s="1"/>
  <c r="AW7555" i="8" s="1"/>
  <c r="AW7556" i="8" s="1"/>
  <c r="AW7557" i="8" s="1"/>
  <c r="AW7558" i="8" s="1"/>
  <c r="AW7559" i="8" s="1"/>
  <c r="AW7560" i="8" s="1"/>
  <c r="AW7561" i="8" s="1"/>
  <c r="AW7562" i="8" s="1"/>
  <c r="AW7563" i="8" s="1"/>
  <c r="AW7564" i="8" s="1"/>
  <c r="AW7565" i="8" s="1"/>
  <c r="AW7566" i="8" s="1"/>
  <c r="AW7567" i="8" s="1"/>
  <c r="AW7568" i="8" s="1"/>
  <c r="AW7569" i="8" s="1"/>
  <c r="AW7570" i="8" s="1"/>
  <c r="AW7571" i="8" s="1"/>
  <c r="AW7572" i="8" s="1"/>
  <c r="AW7573" i="8" s="1"/>
  <c r="AW7574" i="8" s="1"/>
  <c r="AW7575" i="8" s="1"/>
  <c r="AW7576" i="8" s="1"/>
  <c r="AW7577" i="8" s="1"/>
  <c r="AW7578" i="8" s="1"/>
  <c r="AW7579" i="8" s="1"/>
  <c r="AW7580" i="8" s="1"/>
  <c r="AW7581" i="8" s="1"/>
  <c r="AW7582" i="8" s="1"/>
  <c r="AW7583" i="8" s="1"/>
  <c r="AW7584" i="8" s="1"/>
  <c r="AW7585" i="8" s="1"/>
  <c r="AW7586" i="8" s="1"/>
  <c r="AW7587" i="8" s="1"/>
  <c r="AW7588" i="8" s="1"/>
  <c r="AW7589" i="8" s="1"/>
  <c r="AW7590" i="8" s="1"/>
  <c r="AW7591" i="8" s="1"/>
  <c r="AW7592" i="8" s="1"/>
  <c r="AW7593" i="8" s="1"/>
  <c r="AW7594" i="8" s="1"/>
  <c r="AW7595" i="8" s="1"/>
  <c r="AW7596" i="8" s="1"/>
  <c r="AW7597" i="8" s="1"/>
  <c r="AW7598" i="8" s="1"/>
  <c r="AW7599" i="8" s="1"/>
  <c r="AW7600" i="8" s="1"/>
  <c r="AW7601" i="8" s="1"/>
  <c r="AW7602" i="8" s="1"/>
  <c r="AW7603" i="8" s="1"/>
  <c r="AW7604" i="8" s="1"/>
  <c r="AW7605" i="8" s="1"/>
  <c r="AW7606" i="8" s="1"/>
  <c r="AW7607" i="8" s="1"/>
  <c r="AW7608" i="8" s="1"/>
  <c r="AW7609" i="8" s="1"/>
  <c r="AW7610" i="8" s="1"/>
  <c r="AW7611" i="8" s="1"/>
  <c r="AW7612" i="8" s="1"/>
  <c r="AW7613" i="8" s="1"/>
  <c r="AW7614" i="8" s="1"/>
  <c r="AW7615" i="8" s="1"/>
  <c r="AW7616" i="8" s="1"/>
  <c r="AW7617" i="8" s="1"/>
  <c r="AW7618" i="8" s="1"/>
  <c r="AW7619" i="8" s="1"/>
  <c r="AW7620" i="8" s="1"/>
  <c r="AW7621" i="8" s="1"/>
  <c r="AW7622" i="8" s="1"/>
  <c r="AW7623" i="8" s="1"/>
  <c r="AW7624" i="8" s="1"/>
  <c r="AW7625" i="8" s="1"/>
  <c r="AW7626" i="8" s="1"/>
  <c r="AW7627" i="8" s="1"/>
  <c r="AW7628" i="8" s="1"/>
  <c r="AW7629" i="8" s="1"/>
  <c r="AW7630" i="8" s="1"/>
  <c r="AW7631" i="8" s="1"/>
  <c r="AW7632" i="8" s="1"/>
  <c r="AW7633" i="8" s="1"/>
  <c r="AW7634" i="8" s="1"/>
  <c r="AW7635" i="8" s="1"/>
  <c r="AW7636" i="8" s="1"/>
  <c r="AW7637" i="8" s="1"/>
  <c r="AW7638" i="8" s="1"/>
  <c r="AW7639" i="8" s="1"/>
  <c r="AW7640" i="8" s="1"/>
  <c r="AW7641" i="8" s="1"/>
  <c r="AW7642" i="8" s="1"/>
  <c r="AW7643" i="8" s="1"/>
  <c r="AW7644" i="8" s="1"/>
  <c r="AW7645" i="8" s="1"/>
  <c r="AW7646" i="8" s="1"/>
  <c r="AW7647" i="8" s="1"/>
  <c r="AW7648" i="8" s="1"/>
  <c r="AW7649" i="8" s="1"/>
  <c r="AW7650" i="8" s="1"/>
  <c r="AW7651" i="8" s="1"/>
  <c r="AW7652" i="8" s="1"/>
  <c r="AW7653" i="8" s="1"/>
  <c r="AW7654" i="8" s="1"/>
  <c r="AW7655" i="8" s="1"/>
  <c r="AW7656" i="8" s="1"/>
  <c r="AW7657" i="8" s="1"/>
  <c r="AW7658" i="8" s="1"/>
  <c r="AW7659" i="8" s="1"/>
  <c r="AW7660" i="8" s="1"/>
  <c r="AW7661" i="8" s="1"/>
  <c r="AW7662" i="8" s="1"/>
  <c r="AW7663" i="8" s="1"/>
  <c r="AW7664" i="8" s="1"/>
  <c r="AW7665" i="8" s="1"/>
  <c r="AW7666" i="8" s="1"/>
  <c r="AW7667" i="8" s="1"/>
  <c r="AW7668" i="8" s="1"/>
  <c r="AW7669" i="8" s="1"/>
  <c r="AW7670" i="8" s="1"/>
  <c r="AW7671" i="8" s="1"/>
  <c r="AW7672" i="8" s="1"/>
  <c r="AW7673" i="8" s="1"/>
  <c r="AW7674" i="8" s="1"/>
  <c r="AW7675" i="8" s="1"/>
  <c r="AW7676" i="8" s="1"/>
  <c r="AW7677" i="8" s="1"/>
  <c r="AW7678" i="8" s="1"/>
  <c r="AW7679" i="8" s="1"/>
  <c r="AW7680" i="8" s="1"/>
  <c r="AW7681" i="8" s="1"/>
  <c r="AW7682" i="8" s="1"/>
  <c r="AW7683" i="8" s="1"/>
  <c r="AW7684" i="8" s="1"/>
  <c r="AW7685" i="8" s="1"/>
  <c r="AW7686" i="8" s="1"/>
  <c r="AW7687" i="8" s="1"/>
  <c r="AW7688" i="8" s="1"/>
  <c r="AW7689" i="8" s="1"/>
  <c r="AW7690" i="8" s="1"/>
  <c r="AW7691" i="8" s="1"/>
  <c r="AW7692" i="8" s="1"/>
  <c r="AW7693" i="8" s="1"/>
  <c r="AW7694" i="8" s="1"/>
  <c r="AW7695" i="8" s="1"/>
  <c r="AW7696" i="8" s="1"/>
  <c r="AW7697" i="8" s="1"/>
  <c r="AW7698" i="8" s="1"/>
  <c r="AW7699" i="8" s="1"/>
  <c r="AW7700" i="8" s="1"/>
  <c r="AW7701" i="8" s="1"/>
  <c r="AW7702" i="8" s="1"/>
  <c r="AW7703" i="8" s="1"/>
  <c r="AW7704" i="8" s="1"/>
  <c r="AW7705" i="8" s="1"/>
  <c r="AW7706" i="8" s="1"/>
  <c r="AW7707" i="8" s="1"/>
  <c r="AW7708" i="8" s="1"/>
  <c r="AW7709" i="8" s="1"/>
  <c r="AW7710" i="8" s="1"/>
  <c r="AW7711" i="8" s="1"/>
  <c r="AW7712" i="8" s="1"/>
  <c r="AW7713" i="8" s="1"/>
  <c r="AW7714" i="8" s="1"/>
  <c r="AW7715" i="8" s="1"/>
  <c r="AW7716" i="8" s="1"/>
  <c r="AW7717" i="8" s="1"/>
  <c r="AW7718" i="8" s="1"/>
  <c r="AW7719" i="8" s="1"/>
  <c r="AW7720" i="8" s="1"/>
  <c r="AW7721" i="8" s="1"/>
  <c r="AW7722" i="8" s="1"/>
  <c r="AW7723" i="8" s="1"/>
  <c r="AW7724" i="8" s="1"/>
  <c r="AW7725" i="8" s="1"/>
  <c r="AW7726" i="8" s="1"/>
  <c r="AW7727" i="8" s="1"/>
  <c r="AW7728" i="8" s="1"/>
  <c r="AW7729" i="8" s="1"/>
  <c r="AW7730" i="8" s="1"/>
  <c r="AW7731" i="8" s="1"/>
  <c r="AW7732" i="8" s="1"/>
  <c r="AW7733" i="8" s="1"/>
  <c r="AW7734" i="8" s="1"/>
  <c r="AW7735" i="8" s="1"/>
  <c r="AW7736" i="8" s="1"/>
  <c r="AW7737" i="8" s="1"/>
  <c r="AW7738" i="8" s="1"/>
  <c r="AW7739" i="8" s="1"/>
  <c r="AW7740" i="8" s="1"/>
  <c r="AW7741" i="8" s="1"/>
  <c r="AW7742" i="8" s="1"/>
  <c r="AW7743" i="8" s="1"/>
  <c r="AW7744" i="8" s="1"/>
  <c r="AW7745" i="8" s="1"/>
  <c r="AW7746" i="8" s="1"/>
  <c r="AW7747" i="8" s="1"/>
  <c r="AW7748" i="8" s="1"/>
  <c r="AW7749" i="8" s="1"/>
  <c r="AW7750" i="8" s="1"/>
  <c r="AW7751" i="8" s="1"/>
  <c r="AW7752" i="8" s="1"/>
  <c r="AW7753" i="8" s="1"/>
  <c r="AW7754" i="8" s="1"/>
  <c r="AW7755" i="8" s="1"/>
  <c r="AW7756" i="8" s="1"/>
  <c r="AW7757" i="8" s="1"/>
  <c r="AW7758" i="8" s="1"/>
  <c r="AW7759" i="8" s="1"/>
  <c r="AW7760" i="8" s="1"/>
  <c r="AW7761" i="8" s="1"/>
  <c r="AW7762" i="8" s="1"/>
  <c r="AW7763" i="8" s="1"/>
  <c r="AW7764" i="8" s="1"/>
  <c r="AW7765" i="8" s="1"/>
  <c r="AW7766" i="8" s="1"/>
  <c r="AW7767" i="8" s="1"/>
  <c r="AW7768" i="8" s="1"/>
  <c r="AW7769" i="8" s="1"/>
  <c r="AW7770" i="8" s="1"/>
  <c r="AW7771" i="8" s="1"/>
  <c r="AW7772" i="8" s="1"/>
  <c r="AW7773" i="8" s="1"/>
  <c r="AW7774" i="8" s="1"/>
  <c r="AW7775" i="8" s="1"/>
  <c r="AW7776" i="8" s="1"/>
  <c r="AW7777" i="8" s="1"/>
  <c r="AW7778" i="8" s="1"/>
  <c r="AW7779" i="8" s="1"/>
  <c r="AW7780" i="8" s="1"/>
  <c r="AW7781" i="8" s="1"/>
  <c r="AW7782" i="8" s="1"/>
  <c r="AW7783" i="8" s="1"/>
  <c r="AW7784" i="8" s="1"/>
  <c r="AW7785" i="8" s="1"/>
  <c r="AW7786" i="8" s="1"/>
  <c r="AW7787" i="8" s="1"/>
  <c r="AW7788" i="8" s="1"/>
  <c r="AW7789" i="8" s="1"/>
  <c r="AW7790" i="8" s="1"/>
  <c r="AW7791" i="8" s="1"/>
  <c r="AW7792" i="8" s="1"/>
  <c r="AW7793" i="8" s="1"/>
  <c r="AW7794" i="8" s="1"/>
  <c r="AW7795" i="8" s="1"/>
  <c r="AW7796" i="8" s="1"/>
  <c r="AW7797" i="8" s="1"/>
  <c r="AW7798" i="8" s="1"/>
  <c r="AW7799" i="8" s="1"/>
  <c r="AW7800" i="8" s="1"/>
  <c r="AW7801" i="8" s="1"/>
  <c r="AW7802" i="8" s="1"/>
  <c r="AW7803" i="8" s="1"/>
  <c r="AW7804" i="8" s="1"/>
  <c r="AW7805" i="8" s="1"/>
  <c r="AW7806" i="8" s="1"/>
  <c r="AW7807" i="8" s="1"/>
  <c r="AW7808" i="8" s="1"/>
  <c r="AW7809" i="8" s="1"/>
  <c r="AW7810" i="8" s="1"/>
  <c r="AW7811" i="8" s="1"/>
  <c r="AW7812" i="8" s="1"/>
  <c r="AW7813" i="8" s="1"/>
  <c r="AW7814" i="8" s="1"/>
  <c r="AW7815" i="8" s="1"/>
  <c r="AW7816" i="8" s="1"/>
  <c r="AW7817" i="8" s="1"/>
  <c r="AW7818" i="8" s="1"/>
  <c r="AW7819" i="8" s="1"/>
  <c r="AW7820" i="8" s="1"/>
  <c r="AW7821" i="8" s="1"/>
  <c r="AW7822" i="8" s="1"/>
  <c r="AW7823" i="8" s="1"/>
  <c r="AW7824" i="8" s="1"/>
  <c r="AW7825" i="8" s="1"/>
  <c r="AW7826" i="8" s="1"/>
  <c r="AW7827" i="8" s="1"/>
  <c r="AW7828" i="8" s="1"/>
  <c r="AW7829" i="8" s="1"/>
  <c r="AW7830" i="8" s="1"/>
  <c r="AW7831" i="8" s="1"/>
  <c r="AW7832" i="8" s="1"/>
  <c r="AW7833" i="8" s="1"/>
  <c r="AW7834" i="8" s="1"/>
  <c r="AW7835" i="8" s="1"/>
  <c r="AW7836" i="8" s="1"/>
  <c r="AW7837" i="8" s="1"/>
  <c r="AW7838" i="8" s="1"/>
  <c r="AW7839" i="8" s="1"/>
  <c r="AW7840" i="8" s="1"/>
  <c r="AW7841" i="8" s="1"/>
  <c r="AW7842" i="8" s="1"/>
  <c r="AW7843" i="8" s="1"/>
  <c r="AW7844" i="8" s="1"/>
  <c r="AW7845" i="8" s="1"/>
  <c r="AW7846" i="8" s="1"/>
  <c r="AW7847" i="8" s="1"/>
  <c r="AW7848" i="8" s="1"/>
  <c r="AW7849" i="8" s="1"/>
  <c r="AW7850" i="8" s="1"/>
  <c r="AW7851" i="8" s="1"/>
  <c r="AW7852" i="8" s="1"/>
  <c r="AW7853" i="8" s="1"/>
  <c r="AW7854" i="8" s="1"/>
  <c r="AW7855" i="8" s="1"/>
  <c r="AW7856" i="8" s="1"/>
  <c r="AW7857" i="8" s="1"/>
  <c r="AW7858" i="8" s="1"/>
  <c r="AW7859" i="8" s="1"/>
  <c r="AW7860" i="8" s="1"/>
  <c r="AW7861" i="8" s="1"/>
  <c r="AW7862" i="8" s="1"/>
  <c r="AW7863" i="8" s="1"/>
  <c r="AW7864" i="8" s="1"/>
  <c r="AW7865" i="8" s="1"/>
  <c r="AW7866" i="8" s="1"/>
  <c r="AW7867" i="8" s="1"/>
  <c r="AW7868" i="8" s="1"/>
  <c r="AW7869" i="8" s="1"/>
  <c r="AW7870" i="8" s="1"/>
  <c r="AW7871" i="8" s="1"/>
  <c r="AW7872" i="8" s="1"/>
  <c r="AW7873" i="8" s="1"/>
  <c r="AW7874" i="8" s="1"/>
  <c r="AW7875" i="8" s="1"/>
  <c r="AW7876" i="8" s="1"/>
  <c r="AW7877" i="8" s="1"/>
  <c r="AW7878" i="8" s="1"/>
  <c r="AW7879" i="8" s="1"/>
  <c r="AW7880" i="8" s="1"/>
  <c r="AW7881" i="8" s="1"/>
  <c r="AW7882" i="8" s="1"/>
  <c r="AW7883" i="8" s="1"/>
  <c r="AW7884" i="8" s="1"/>
  <c r="AW7885" i="8" s="1"/>
  <c r="AW7886" i="8" s="1"/>
  <c r="AW7887" i="8" s="1"/>
  <c r="AW7888" i="8" s="1"/>
  <c r="AW7889" i="8" s="1"/>
  <c r="AW7890" i="8" s="1"/>
  <c r="AW7891" i="8" s="1"/>
  <c r="AW7892" i="8" s="1"/>
  <c r="AW7893" i="8" s="1"/>
  <c r="AW7894" i="8" s="1"/>
  <c r="AW7895" i="8" s="1"/>
  <c r="AW7896" i="8" s="1"/>
  <c r="AW7897" i="8" s="1"/>
  <c r="AW7898" i="8" s="1"/>
  <c r="AW7899" i="8" s="1"/>
  <c r="AW7900" i="8" s="1"/>
  <c r="AW7901" i="8" s="1"/>
  <c r="AW7902" i="8" s="1"/>
  <c r="AW7903" i="8" s="1"/>
  <c r="AW7904" i="8" s="1"/>
  <c r="AW7905" i="8" s="1"/>
  <c r="AW7906" i="8" s="1"/>
  <c r="AW7907" i="8" s="1"/>
  <c r="AW7908" i="8" s="1"/>
  <c r="AW7909" i="8" s="1"/>
  <c r="AW7910" i="8" s="1"/>
  <c r="AW7911" i="8" s="1"/>
  <c r="AW7912" i="8" s="1"/>
  <c r="AW7913" i="8" s="1"/>
  <c r="AW7914" i="8" s="1"/>
  <c r="AW7915" i="8" s="1"/>
  <c r="AW7916" i="8" s="1"/>
  <c r="AW7917" i="8" s="1"/>
  <c r="AW7918" i="8" s="1"/>
  <c r="AW7919" i="8" s="1"/>
  <c r="AW7920" i="8" s="1"/>
  <c r="AW7921" i="8" s="1"/>
  <c r="AW7922" i="8" s="1"/>
  <c r="AW7923" i="8" s="1"/>
  <c r="AW7924" i="8" s="1"/>
  <c r="AW7925" i="8" s="1"/>
  <c r="AW7926" i="8" s="1"/>
  <c r="AW7927" i="8" s="1"/>
  <c r="AW7928" i="8" s="1"/>
  <c r="AW7929" i="8" s="1"/>
  <c r="AW7930" i="8" s="1"/>
  <c r="AW7931" i="8" s="1"/>
  <c r="AW7932" i="8" s="1"/>
  <c r="AW7933" i="8" s="1"/>
  <c r="AW7934" i="8" s="1"/>
  <c r="AW7935" i="8" s="1"/>
  <c r="AW7936" i="8" s="1"/>
  <c r="AW7937" i="8" s="1"/>
  <c r="AW7938" i="8" s="1"/>
  <c r="AW7939" i="8" s="1"/>
  <c r="AW7940" i="8" s="1"/>
  <c r="AW7941" i="8" s="1"/>
  <c r="AW7942" i="8" s="1"/>
  <c r="AW7943" i="8" s="1"/>
  <c r="AW7944" i="8" s="1"/>
  <c r="AW7945" i="8" s="1"/>
  <c r="AW7946" i="8" s="1"/>
  <c r="AW7947" i="8" s="1"/>
  <c r="AW7948" i="8" s="1"/>
  <c r="AW7949" i="8" s="1"/>
  <c r="AW7950" i="8" s="1"/>
  <c r="AW7951" i="8" s="1"/>
  <c r="AW7952" i="8" s="1"/>
  <c r="AW7953" i="8" s="1"/>
  <c r="AW7954" i="8" s="1"/>
  <c r="AW7955" i="8" s="1"/>
  <c r="AW7956" i="8" s="1"/>
  <c r="AW7957" i="8" s="1"/>
  <c r="AW7958" i="8" s="1"/>
  <c r="AW7959" i="8" s="1"/>
  <c r="AW7960" i="8" s="1"/>
  <c r="AW7961" i="8" s="1"/>
  <c r="AW7962" i="8" s="1"/>
  <c r="AW7963" i="8" s="1"/>
  <c r="AW7964" i="8" s="1"/>
  <c r="AW7965" i="8" s="1"/>
  <c r="AW7966" i="8" s="1"/>
  <c r="AW7967" i="8" s="1"/>
  <c r="AW7968" i="8" s="1"/>
  <c r="AW7969" i="8" s="1"/>
  <c r="AW7970" i="8" s="1"/>
  <c r="AW7971" i="8" s="1"/>
  <c r="AW7972" i="8" s="1"/>
  <c r="AW7973" i="8" s="1"/>
  <c r="AW7974" i="8" s="1"/>
  <c r="AW7975" i="8" s="1"/>
  <c r="AW7976" i="8" s="1"/>
  <c r="AW7977" i="8" s="1"/>
  <c r="AW7978" i="8" s="1"/>
  <c r="AW7979" i="8" s="1"/>
  <c r="AW7980" i="8" s="1"/>
  <c r="AW7981" i="8" s="1"/>
  <c r="AW7982" i="8" s="1"/>
  <c r="AW7983" i="8" s="1"/>
  <c r="AW7984" i="8" s="1"/>
  <c r="AW7985" i="8" s="1"/>
  <c r="AW7986" i="8" s="1"/>
  <c r="AW7987" i="8" s="1"/>
  <c r="AW7988" i="8" s="1"/>
  <c r="AW7989" i="8" s="1"/>
  <c r="AW7990" i="8" s="1"/>
  <c r="AW7991" i="8" s="1"/>
  <c r="AW7992" i="8" s="1"/>
  <c r="AW7993" i="8" s="1"/>
  <c r="AW7994" i="8" s="1"/>
  <c r="AW7995" i="8" s="1"/>
  <c r="AW7996" i="8" s="1"/>
  <c r="AW7997" i="8" s="1"/>
  <c r="AW7998" i="8" s="1"/>
  <c r="AW7999" i="8" s="1"/>
  <c r="AW8000" i="8" s="1"/>
  <c r="AW8001" i="8" s="1"/>
  <c r="AW8002" i="8" s="1"/>
  <c r="AW8003" i="8" s="1"/>
  <c r="AW8004" i="8" s="1"/>
  <c r="AW8005" i="8" s="1"/>
  <c r="AW8006" i="8" s="1"/>
  <c r="AW8007" i="8" s="1"/>
  <c r="AW8008" i="8" s="1"/>
  <c r="AW8009" i="8" s="1"/>
  <c r="AW8010" i="8" s="1"/>
  <c r="AW8011" i="8" s="1"/>
  <c r="AW8012" i="8" s="1"/>
  <c r="AW8013" i="8" s="1"/>
  <c r="AW8014" i="8" s="1"/>
  <c r="AW8015" i="8" s="1"/>
  <c r="AW8016" i="8" s="1"/>
  <c r="AW8017" i="8" s="1"/>
  <c r="AW8018" i="8" s="1"/>
  <c r="AW8019" i="8" s="1"/>
  <c r="AW8020" i="8" s="1"/>
  <c r="AW8021" i="8" s="1"/>
  <c r="AW8022" i="8" s="1"/>
  <c r="AW8023" i="8" s="1"/>
  <c r="AW8024" i="8" s="1"/>
  <c r="AW8025" i="8" s="1"/>
  <c r="AW8026" i="8" s="1"/>
  <c r="AW8027" i="8" s="1"/>
  <c r="AW8028" i="8" s="1"/>
  <c r="AW8029" i="8" s="1"/>
  <c r="AW8030" i="8" s="1"/>
  <c r="AW8031" i="8" s="1"/>
  <c r="AW8032" i="8" s="1"/>
  <c r="AW8033" i="8" s="1"/>
  <c r="AW8034" i="8" s="1"/>
  <c r="AW8035" i="8" s="1"/>
  <c r="AW8036" i="8" s="1"/>
  <c r="AW8037" i="8" s="1"/>
  <c r="AW8038" i="8" s="1"/>
  <c r="AW8039" i="8" s="1"/>
  <c r="AW8040" i="8" s="1"/>
  <c r="AW8041" i="8" s="1"/>
  <c r="AW8042" i="8" s="1"/>
  <c r="AW8043" i="8" s="1"/>
  <c r="AW8044" i="8" s="1"/>
  <c r="AW8045" i="8" s="1"/>
  <c r="AW8046" i="8" s="1"/>
  <c r="AW8047" i="8" s="1"/>
  <c r="AW8048" i="8" s="1"/>
  <c r="AW8049" i="8" s="1"/>
  <c r="AW8050" i="8" s="1"/>
  <c r="AW8051" i="8" s="1"/>
  <c r="AW8052" i="8" s="1"/>
  <c r="AW8053" i="8" s="1"/>
  <c r="AW8054" i="8" s="1"/>
  <c r="AW8055" i="8" s="1"/>
  <c r="AW8056" i="8" s="1"/>
  <c r="AW8057" i="8" s="1"/>
  <c r="AW8058" i="8" s="1"/>
  <c r="AW8059" i="8" s="1"/>
  <c r="AW8060" i="8" s="1"/>
  <c r="AW8061" i="8" s="1"/>
  <c r="AW8062" i="8" s="1"/>
  <c r="AW8063" i="8" s="1"/>
  <c r="AW8064" i="8" s="1"/>
  <c r="AW8065" i="8" s="1"/>
  <c r="AW8066" i="8" s="1"/>
  <c r="AW8067" i="8" s="1"/>
  <c r="AW8068" i="8" s="1"/>
  <c r="AW8069" i="8" s="1"/>
  <c r="AW8070" i="8" s="1"/>
  <c r="AW8071" i="8" s="1"/>
  <c r="AW8072" i="8" s="1"/>
  <c r="AW8073" i="8" s="1"/>
  <c r="AW8074" i="8" s="1"/>
  <c r="AW8075" i="8" s="1"/>
  <c r="AW8076" i="8" s="1"/>
  <c r="AW8077" i="8" s="1"/>
  <c r="AW8078" i="8" s="1"/>
  <c r="AW8079" i="8" s="1"/>
  <c r="AW8080" i="8" s="1"/>
  <c r="AW8081" i="8" s="1"/>
  <c r="AW8082" i="8" s="1"/>
  <c r="AW8083" i="8" s="1"/>
  <c r="AW8084" i="8" s="1"/>
  <c r="AW8085" i="8" s="1"/>
  <c r="AW8086" i="8" s="1"/>
  <c r="AW8087" i="8" s="1"/>
  <c r="AW8088" i="8" s="1"/>
  <c r="AW8089" i="8" s="1"/>
  <c r="AW8090" i="8" s="1"/>
  <c r="AW8091" i="8" s="1"/>
  <c r="AW8092" i="8" s="1"/>
  <c r="AW8093" i="8" s="1"/>
  <c r="AW8094" i="8" s="1"/>
  <c r="AW8095" i="8" s="1"/>
  <c r="AW8096" i="8" s="1"/>
  <c r="AW8097" i="8" s="1"/>
  <c r="AW8098" i="8" s="1"/>
  <c r="AW8099" i="8" s="1"/>
  <c r="AW8100" i="8" s="1"/>
  <c r="AW8101" i="8" s="1"/>
  <c r="AW8102" i="8" s="1"/>
  <c r="AW8103" i="8" s="1"/>
  <c r="AW8104" i="8" s="1"/>
  <c r="AW8105" i="8" s="1"/>
  <c r="AW8106" i="8" s="1"/>
  <c r="AW8107" i="8" s="1"/>
  <c r="AW8108" i="8" s="1"/>
  <c r="AW8109" i="8" s="1"/>
  <c r="AW8110" i="8" s="1"/>
  <c r="AW8111" i="8" s="1"/>
  <c r="AW8112" i="8" s="1"/>
  <c r="AW8113" i="8" s="1"/>
  <c r="AW8114" i="8" s="1"/>
  <c r="AW8115" i="8" s="1"/>
  <c r="AW8116" i="8" s="1"/>
  <c r="AW8117" i="8" s="1"/>
  <c r="AW8118" i="8" s="1"/>
  <c r="AW8119" i="8" s="1"/>
  <c r="AW8120" i="8" s="1"/>
  <c r="AW8121" i="8" s="1"/>
  <c r="AW8122" i="8" s="1"/>
  <c r="AW8123" i="8" s="1"/>
  <c r="AW8124" i="8" s="1"/>
  <c r="AW8125" i="8" s="1"/>
  <c r="AW8126" i="8" s="1"/>
  <c r="AW8127" i="8" s="1"/>
  <c r="AW8128" i="8" s="1"/>
  <c r="AW8129" i="8" s="1"/>
  <c r="AW8130" i="8" s="1"/>
  <c r="AW8131" i="8" s="1"/>
  <c r="AW8132" i="8" s="1"/>
  <c r="AW8133" i="8" s="1"/>
  <c r="AW8134" i="8" s="1"/>
  <c r="AW8135" i="8" s="1"/>
  <c r="AW8136" i="8" s="1"/>
  <c r="AW8137" i="8" s="1"/>
  <c r="AW8138" i="8" s="1"/>
  <c r="AW8139" i="8" s="1"/>
  <c r="AW8140" i="8" s="1"/>
  <c r="AW8141" i="8" s="1"/>
  <c r="AW8142" i="8" s="1"/>
  <c r="AW8143" i="8" s="1"/>
  <c r="AW8144" i="8" s="1"/>
  <c r="AW8145" i="8" s="1"/>
  <c r="AW8146" i="8" s="1"/>
  <c r="AW8147" i="8" s="1"/>
  <c r="AW8148" i="8" s="1"/>
  <c r="AW8149" i="8" s="1"/>
  <c r="AW8150" i="8" s="1"/>
  <c r="AW8151" i="8" s="1"/>
  <c r="AW8152" i="8" s="1"/>
  <c r="AW8153" i="8" s="1"/>
  <c r="AW8154" i="8" s="1"/>
  <c r="AW8155" i="8" s="1"/>
  <c r="AW8156" i="8" s="1"/>
  <c r="AW8157" i="8" s="1"/>
  <c r="AW8158" i="8" s="1"/>
  <c r="AW8159" i="8" s="1"/>
  <c r="AW8160" i="8" s="1"/>
  <c r="AW8161" i="8" s="1"/>
  <c r="AW8162" i="8" s="1"/>
  <c r="AW8163" i="8" s="1"/>
  <c r="AW8164" i="8" s="1"/>
  <c r="AW8165" i="8" s="1"/>
  <c r="AW8166" i="8" s="1"/>
  <c r="AW8167" i="8" s="1"/>
  <c r="AW8168" i="8" s="1"/>
  <c r="AW8169" i="8" s="1"/>
  <c r="AW8170" i="8" s="1"/>
  <c r="AW8171" i="8" s="1"/>
  <c r="AW8172" i="8" s="1"/>
  <c r="AW8173" i="8" s="1"/>
  <c r="AW8174" i="8" s="1"/>
  <c r="AW8175" i="8" s="1"/>
  <c r="AW8176" i="8" s="1"/>
  <c r="AW8177" i="8" s="1"/>
  <c r="AW8178" i="8" s="1"/>
  <c r="AW8179" i="8" s="1"/>
  <c r="AW8180" i="8" s="1"/>
  <c r="AW8181" i="8" s="1"/>
  <c r="AW8182" i="8" s="1"/>
  <c r="AW8183" i="8" s="1"/>
  <c r="AW8184" i="8" s="1"/>
  <c r="AW8185" i="8" s="1"/>
  <c r="AW8186" i="8" s="1"/>
  <c r="AW8187" i="8" s="1"/>
  <c r="AW8188" i="8" s="1"/>
  <c r="AW8189" i="8" s="1"/>
  <c r="AW8190" i="8" s="1"/>
  <c r="AW8191" i="8" s="1"/>
  <c r="AW8192" i="8" s="1"/>
  <c r="AW8193" i="8" s="1"/>
  <c r="AW8194" i="8" s="1"/>
  <c r="AW8195" i="8" s="1"/>
  <c r="AW8196" i="8" s="1"/>
  <c r="AW8197" i="8" s="1"/>
  <c r="AW8198" i="8" s="1"/>
  <c r="AW8199" i="8" s="1"/>
  <c r="AW8200" i="8" s="1"/>
  <c r="AW8201" i="8" s="1"/>
  <c r="AW8202" i="8" s="1"/>
  <c r="AW8203" i="8" s="1"/>
  <c r="AW8204" i="8" s="1"/>
  <c r="AW8205" i="8" s="1"/>
  <c r="AW8206" i="8" s="1"/>
  <c r="AW8207" i="8" s="1"/>
  <c r="AW8208" i="8" s="1"/>
  <c r="AW8209" i="8" s="1"/>
  <c r="AW8210" i="8" s="1"/>
  <c r="AW8211" i="8" s="1"/>
  <c r="AW8212" i="8" s="1"/>
  <c r="AW8213" i="8" s="1"/>
  <c r="AW8214" i="8" s="1"/>
  <c r="AW8215" i="8" s="1"/>
  <c r="AW8216" i="8" s="1"/>
  <c r="AW8217" i="8" s="1"/>
  <c r="AW8218" i="8" s="1"/>
  <c r="AW8219" i="8" s="1"/>
  <c r="AW8220" i="8" s="1"/>
  <c r="AW8221" i="8" s="1"/>
  <c r="AW8222" i="8" s="1"/>
  <c r="AW8223" i="8" s="1"/>
  <c r="AW8224" i="8" s="1"/>
  <c r="AW8225" i="8" s="1"/>
  <c r="AW8226" i="8" s="1"/>
  <c r="AW8227" i="8" s="1"/>
  <c r="AW8228" i="8" s="1"/>
  <c r="AW8229" i="8" s="1"/>
  <c r="AW8230" i="8" s="1"/>
  <c r="AW8231" i="8" s="1"/>
  <c r="AW8232" i="8" s="1"/>
  <c r="AW8233" i="8" s="1"/>
  <c r="AW8234" i="8" s="1"/>
  <c r="AW8235" i="8" s="1"/>
  <c r="AW8236" i="8" s="1"/>
  <c r="AW8237" i="8" s="1"/>
  <c r="AW8238" i="8" s="1"/>
  <c r="AW8239" i="8" s="1"/>
  <c r="AW8240" i="8" s="1"/>
  <c r="AW8241" i="8" s="1"/>
  <c r="AW8242" i="8" s="1"/>
  <c r="AW8243" i="8" s="1"/>
  <c r="AW8244" i="8" s="1"/>
  <c r="AW8245" i="8" s="1"/>
  <c r="AW8246" i="8" s="1"/>
  <c r="AW8247" i="8" s="1"/>
  <c r="AW8248" i="8" s="1"/>
  <c r="AW8249" i="8" s="1"/>
  <c r="AW8250" i="8" s="1"/>
  <c r="AW8251" i="8" s="1"/>
  <c r="AW8252" i="8" s="1"/>
  <c r="AW8253" i="8" s="1"/>
  <c r="AW8254" i="8" s="1"/>
  <c r="AW8255" i="8" s="1"/>
  <c r="AW8256" i="8" s="1"/>
  <c r="AW8257" i="8" s="1"/>
  <c r="AW8258" i="8" s="1"/>
  <c r="AW8259" i="8" s="1"/>
  <c r="AW8260" i="8" s="1"/>
  <c r="AW8261" i="8" s="1"/>
  <c r="AW8262" i="8" s="1"/>
  <c r="AW8263" i="8" s="1"/>
  <c r="AW8264" i="8" s="1"/>
  <c r="AW8265" i="8" s="1"/>
  <c r="AW8266" i="8" s="1"/>
  <c r="AW8267" i="8" s="1"/>
  <c r="AW8268" i="8" s="1"/>
  <c r="AW8269" i="8" s="1"/>
  <c r="AW8270" i="8" s="1"/>
  <c r="AW8271" i="8" s="1"/>
  <c r="AW8272" i="8" s="1"/>
  <c r="AW8273" i="8" s="1"/>
  <c r="AW8274" i="8" s="1"/>
  <c r="AW8275" i="8" s="1"/>
  <c r="AW8276" i="8" s="1"/>
  <c r="AW8277" i="8" s="1"/>
  <c r="AW8278" i="8" s="1"/>
  <c r="AW8279" i="8" s="1"/>
  <c r="AW8280" i="8" s="1"/>
  <c r="AW8281" i="8" s="1"/>
  <c r="AW8282" i="8" s="1"/>
  <c r="AW8283" i="8" s="1"/>
  <c r="AW8284" i="8" s="1"/>
  <c r="AW8285" i="8" s="1"/>
  <c r="AW8286" i="8" s="1"/>
  <c r="AW8287" i="8" s="1"/>
  <c r="AW8288" i="8" s="1"/>
  <c r="AW8289" i="8" s="1"/>
  <c r="AW8290" i="8" s="1"/>
  <c r="AW8291" i="8" s="1"/>
  <c r="AW8292" i="8" s="1"/>
  <c r="AW8293" i="8" s="1"/>
  <c r="AW8294" i="8" s="1"/>
  <c r="AW8295" i="8" s="1"/>
  <c r="AW8296" i="8" s="1"/>
  <c r="AW8297" i="8" s="1"/>
  <c r="AW8298" i="8" s="1"/>
  <c r="AW8299" i="8" s="1"/>
  <c r="AW8300" i="8" s="1"/>
  <c r="AW8301" i="8" s="1"/>
  <c r="AW8302" i="8" s="1"/>
  <c r="AW8303" i="8" s="1"/>
  <c r="AW8304" i="8" s="1"/>
  <c r="AW8305" i="8" s="1"/>
  <c r="AW8306" i="8" s="1"/>
  <c r="AW8307" i="8" s="1"/>
  <c r="AW8308" i="8" s="1"/>
  <c r="AW8309" i="8" s="1"/>
  <c r="AW8310" i="8" s="1"/>
  <c r="AW8311" i="8" s="1"/>
  <c r="AW8312" i="8" s="1"/>
  <c r="AW8313" i="8" s="1"/>
  <c r="AW8314" i="8" s="1"/>
  <c r="AW8315" i="8" s="1"/>
  <c r="AW8316" i="8" s="1"/>
  <c r="AW8317" i="8" s="1"/>
  <c r="AW8318" i="8" s="1"/>
  <c r="AW8319" i="8" s="1"/>
  <c r="AW8320" i="8" s="1"/>
  <c r="AW8321" i="8" s="1"/>
  <c r="AW8322" i="8" s="1"/>
  <c r="AW8323" i="8" s="1"/>
  <c r="AW8324" i="8" s="1"/>
  <c r="AW8325" i="8" s="1"/>
  <c r="AW8326" i="8" s="1"/>
  <c r="AW8327" i="8" s="1"/>
  <c r="AW8328" i="8" s="1"/>
  <c r="AW8329" i="8" s="1"/>
  <c r="AW8330" i="8" s="1"/>
  <c r="AW8331" i="8" s="1"/>
  <c r="AW8332" i="8" s="1"/>
  <c r="AW8333" i="8" s="1"/>
  <c r="AW8334" i="8" s="1"/>
  <c r="AW8335" i="8" s="1"/>
  <c r="AW8336" i="8" s="1"/>
  <c r="AW8337" i="8" s="1"/>
  <c r="AW8338" i="8" s="1"/>
  <c r="AW8339" i="8" s="1"/>
  <c r="AW8340" i="8" s="1"/>
  <c r="AW8341" i="8" s="1"/>
  <c r="AW8342" i="8" s="1"/>
  <c r="AW8343" i="8" s="1"/>
  <c r="AW8344" i="8" s="1"/>
  <c r="AW8345" i="8" s="1"/>
  <c r="AW8346" i="8" s="1"/>
  <c r="AW8347" i="8" s="1"/>
  <c r="AW8348" i="8" s="1"/>
  <c r="AW8349" i="8" s="1"/>
  <c r="AW8350" i="8" s="1"/>
  <c r="AW8351" i="8" s="1"/>
  <c r="AW8352" i="8" s="1"/>
  <c r="AW8353" i="8" s="1"/>
  <c r="AW8354" i="8" s="1"/>
  <c r="AW8355" i="8" s="1"/>
  <c r="AW8356" i="8" s="1"/>
  <c r="AW8357" i="8" s="1"/>
  <c r="AW8358" i="8" s="1"/>
  <c r="AW8359" i="8" s="1"/>
  <c r="AW8360" i="8" s="1"/>
  <c r="AW8361" i="8" s="1"/>
  <c r="AW8362" i="8" s="1"/>
  <c r="AW8363" i="8" s="1"/>
  <c r="AW8364" i="8" s="1"/>
  <c r="AW8365" i="8" s="1"/>
  <c r="AW8366" i="8" s="1"/>
  <c r="AW8367" i="8" s="1"/>
  <c r="AW8368" i="8" s="1"/>
  <c r="AW8369" i="8" s="1"/>
  <c r="AW8370" i="8" s="1"/>
  <c r="AW8371" i="8" s="1"/>
  <c r="AW8372" i="8" s="1"/>
  <c r="AW8373" i="8" s="1"/>
  <c r="AW8374" i="8" s="1"/>
  <c r="AW8375" i="8" s="1"/>
  <c r="AW8376" i="8" s="1"/>
  <c r="AW8377" i="8" s="1"/>
  <c r="AW8378" i="8" s="1"/>
  <c r="AW8379" i="8" s="1"/>
  <c r="AW8380" i="8" s="1"/>
  <c r="AW8381" i="8" s="1"/>
  <c r="AW8382" i="8" s="1"/>
  <c r="AW8383" i="8" s="1"/>
  <c r="AW8384" i="8" s="1"/>
  <c r="AW8385" i="8" s="1"/>
  <c r="AW8386" i="8" s="1"/>
  <c r="AW8387" i="8" s="1"/>
  <c r="AW8388" i="8" s="1"/>
  <c r="AW8389" i="8" s="1"/>
  <c r="AW8390" i="8" s="1"/>
  <c r="AW8391" i="8" s="1"/>
  <c r="AW8392" i="8" s="1"/>
  <c r="AW8393" i="8" s="1"/>
  <c r="AW8394" i="8" s="1"/>
  <c r="AW8395" i="8" s="1"/>
  <c r="AW8396" i="8" s="1"/>
  <c r="AW8397" i="8" s="1"/>
  <c r="AW8398" i="8" s="1"/>
  <c r="AW8399" i="8" s="1"/>
  <c r="AW8400" i="8" s="1"/>
  <c r="AW8401" i="8" s="1"/>
  <c r="AW8402" i="8" s="1"/>
  <c r="AW8403" i="8" s="1"/>
  <c r="AW8404" i="8" s="1"/>
  <c r="AW8405" i="8" s="1"/>
  <c r="AW8406" i="8" s="1"/>
  <c r="AW8407" i="8" s="1"/>
  <c r="AW8408" i="8" s="1"/>
  <c r="AW8409" i="8" s="1"/>
  <c r="AW8410" i="8" s="1"/>
  <c r="AW8411" i="8" s="1"/>
  <c r="AW8412" i="8" s="1"/>
  <c r="AW8413" i="8" s="1"/>
  <c r="AW8414" i="8" s="1"/>
  <c r="AW8415" i="8" s="1"/>
  <c r="AW8416" i="8" s="1"/>
  <c r="AW8417" i="8" s="1"/>
  <c r="AW8418" i="8" s="1"/>
  <c r="AW8419" i="8" s="1"/>
  <c r="AW8420" i="8" s="1"/>
  <c r="AW8421" i="8" s="1"/>
  <c r="AW8422" i="8" s="1"/>
  <c r="AW8423" i="8" s="1"/>
  <c r="AW8424" i="8" s="1"/>
  <c r="AW8425" i="8" s="1"/>
  <c r="AW8426" i="8" s="1"/>
  <c r="AW8427" i="8" s="1"/>
  <c r="AW8428" i="8" s="1"/>
  <c r="AW8429" i="8" s="1"/>
  <c r="AW8430" i="8" s="1"/>
  <c r="AW8431" i="8" s="1"/>
  <c r="AW8432" i="8" s="1"/>
  <c r="AW8433" i="8" s="1"/>
  <c r="AW8434" i="8" s="1"/>
  <c r="AW8435" i="8" s="1"/>
  <c r="AW8436" i="8" s="1"/>
  <c r="AW8437" i="8" s="1"/>
  <c r="AW8438" i="8" s="1"/>
  <c r="AW8439" i="8" s="1"/>
  <c r="AW8440" i="8" s="1"/>
  <c r="AW8441" i="8" s="1"/>
  <c r="AW8442" i="8" s="1"/>
  <c r="AW8443" i="8" s="1"/>
  <c r="AW8444" i="8" s="1"/>
  <c r="AW8445" i="8" s="1"/>
  <c r="AW8446" i="8" s="1"/>
  <c r="AW8447" i="8" s="1"/>
  <c r="AW8448" i="8" s="1"/>
  <c r="AW8449" i="8" s="1"/>
  <c r="AW8450" i="8" s="1"/>
  <c r="AW8451" i="8" s="1"/>
  <c r="AW8452" i="8" s="1"/>
  <c r="AW8453" i="8" s="1"/>
  <c r="AW8454" i="8" s="1"/>
  <c r="AW8455" i="8" s="1"/>
  <c r="AW8456" i="8" s="1"/>
  <c r="AW8457" i="8" s="1"/>
  <c r="AW8458" i="8" s="1"/>
  <c r="AW8459" i="8" s="1"/>
  <c r="AW8460" i="8" s="1"/>
  <c r="AW8461" i="8" s="1"/>
  <c r="AW8462" i="8" s="1"/>
  <c r="AW8463" i="8" s="1"/>
  <c r="AW8464" i="8" s="1"/>
  <c r="AW8465" i="8" s="1"/>
  <c r="AW8466" i="8" s="1"/>
  <c r="AW8467" i="8" s="1"/>
  <c r="AW8468" i="8" s="1"/>
  <c r="AW8469" i="8" s="1"/>
  <c r="AW8470" i="8" s="1"/>
  <c r="AW8471" i="8" s="1"/>
  <c r="AW8472" i="8" s="1"/>
  <c r="AW8473" i="8" s="1"/>
  <c r="AW8474" i="8" s="1"/>
  <c r="AW8475" i="8" s="1"/>
  <c r="AW8476" i="8" s="1"/>
  <c r="AW8477" i="8" s="1"/>
  <c r="AW8478" i="8" s="1"/>
  <c r="AW8479" i="8" s="1"/>
  <c r="AW8480" i="8" s="1"/>
  <c r="AW8481" i="8" s="1"/>
  <c r="AW8482" i="8" s="1"/>
  <c r="AW8483" i="8" s="1"/>
  <c r="AW8484" i="8" s="1"/>
  <c r="AW8485" i="8" s="1"/>
  <c r="AW8486" i="8" s="1"/>
  <c r="AW8487" i="8" s="1"/>
  <c r="AW8488" i="8" s="1"/>
  <c r="AW8489" i="8" s="1"/>
  <c r="AW8490" i="8" s="1"/>
  <c r="AW8491" i="8" s="1"/>
  <c r="AW8492" i="8" s="1"/>
  <c r="AW8493" i="8" s="1"/>
  <c r="AW8494" i="8" s="1"/>
  <c r="AW8495" i="8" s="1"/>
  <c r="AW8496" i="8" s="1"/>
  <c r="AW8497" i="8" s="1"/>
  <c r="AW8498" i="8" s="1"/>
  <c r="AW8499" i="8" s="1"/>
  <c r="AW8500" i="8" s="1"/>
  <c r="AW8501" i="8" s="1"/>
  <c r="AW8502" i="8" s="1"/>
  <c r="AW8503" i="8" s="1"/>
  <c r="AW8504" i="8" s="1"/>
  <c r="AW8505" i="8" s="1"/>
  <c r="AW8506" i="8" s="1"/>
  <c r="AW8507" i="8" s="1"/>
  <c r="AW8508" i="8" s="1"/>
  <c r="AW8509" i="8" s="1"/>
  <c r="AW8510" i="8" s="1"/>
  <c r="AW8511" i="8" s="1"/>
  <c r="AW8512" i="8" s="1"/>
  <c r="AW8513" i="8" s="1"/>
  <c r="AW8514" i="8" s="1"/>
  <c r="AW8515" i="8" s="1"/>
  <c r="AW8516" i="8" s="1"/>
  <c r="AW8517" i="8" s="1"/>
  <c r="AW8518" i="8" s="1"/>
  <c r="AW8519" i="8" s="1"/>
  <c r="AW8520" i="8" s="1"/>
  <c r="AW8521" i="8" s="1"/>
  <c r="AW8522" i="8" s="1"/>
  <c r="AW8523" i="8" s="1"/>
  <c r="AW8524" i="8" s="1"/>
  <c r="AW8525" i="8" s="1"/>
  <c r="AW8526" i="8" s="1"/>
  <c r="AW8527" i="8" s="1"/>
  <c r="AW8528" i="8" s="1"/>
  <c r="AW8529" i="8" s="1"/>
  <c r="AW8530" i="8" s="1"/>
  <c r="AW8531" i="8" s="1"/>
  <c r="AW8532" i="8" s="1"/>
  <c r="AW8533" i="8" s="1"/>
  <c r="AW8534" i="8" s="1"/>
  <c r="AW8535" i="8" s="1"/>
  <c r="AW8536" i="8" s="1"/>
  <c r="AW8537" i="8" s="1"/>
  <c r="AW8538" i="8" s="1"/>
  <c r="AW8539" i="8" s="1"/>
  <c r="AW8540" i="8" s="1"/>
  <c r="AW8541" i="8" s="1"/>
  <c r="AW8542" i="8" s="1"/>
  <c r="AW8543" i="8" s="1"/>
  <c r="AW8544" i="8" s="1"/>
  <c r="AW8545" i="8" s="1"/>
  <c r="AW8546" i="8" s="1"/>
  <c r="AW8547" i="8" s="1"/>
  <c r="AW8548" i="8" s="1"/>
  <c r="AW8549" i="8" s="1"/>
  <c r="AW8550" i="8" s="1"/>
  <c r="AW8551" i="8" s="1"/>
  <c r="AW8552" i="8" s="1"/>
  <c r="AW8553" i="8" s="1"/>
  <c r="AW8554" i="8" s="1"/>
  <c r="AW8555" i="8" s="1"/>
  <c r="AW8556" i="8" s="1"/>
  <c r="AW8557" i="8" s="1"/>
  <c r="AW8558" i="8" s="1"/>
  <c r="AW8559" i="8" s="1"/>
  <c r="AW8560" i="8" s="1"/>
  <c r="AW8561" i="8" s="1"/>
  <c r="AW8562" i="8" s="1"/>
  <c r="AW8563" i="8" s="1"/>
  <c r="AW8564" i="8" s="1"/>
  <c r="AW8565" i="8" s="1"/>
  <c r="AW8566" i="8" s="1"/>
  <c r="AW8567" i="8" s="1"/>
  <c r="AW8568" i="8" s="1"/>
  <c r="AW8569" i="8" s="1"/>
  <c r="AW8570" i="8" s="1"/>
  <c r="AW8571" i="8" s="1"/>
  <c r="AW8572" i="8" s="1"/>
  <c r="AW8573" i="8" s="1"/>
  <c r="AW8574" i="8" s="1"/>
  <c r="AW8575" i="8" s="1"/>
  <c r="AW8576" i="8" s="1"/>
  <c r="AW8577" i="8" s="1"/>
  <c r="AW8578" i="8" s="1"/>
  <c r="AW8579" i="8" s="1"/>
  <c r="AW8580" i="8" s="1"/>
  <c r="AW8581" i="8" s="1"/>
  <c r="AW8582" i="8" s="1"/>
  <c r="AW8583" i="8" s="1"/>
  <c r="AW8584" i="8" s="1"/>
  <c r="AW8585" i="8" s="1"/>
  <c r="AW8586" i="8" s="1"/>
  <c r="AW8587" i="8" s="1"/>
  <c r="AW8588" i="8" s="1"/>
  <c r="AW8589" i="8" s="1"/>
  <c r="AW8590" i="8" s="1"/>
  <c r="AW8591" i="8" s="1"/>
  <c r="AW8592" i="8" s="1"/>
  <c r="AW8593" i="8" s="1"/>
  <c r="AW8594" i="8" s="1"/>
  <c r="AW8595" i="8" s="1"/>
  <c r="AW8596" i="8" s="1"/>
  <c r="AW8597" i="8" s="1"/>
  <c r="AW8598" i="8" s="1"/>
  <c r="AW8599" i="8" s="1"/>
  <c r="AW8600" i="8" s="1"/>
  <c r="AW8601" i="8" s="1"/>
  <c r="AW8602" i="8" s="1"/>
  <c r="AW8603" i="8" s="1"/>
  <c r="AW8604" i="8" s="1"/>
  <c r="AW8605" i="8" s="1"/>
  <c r="AW8606" i="8" s="1"/>
  <c r="AW8607" i="8" s="1"/>
  <c r="AW8608" i="8" s="1"/>
  <c r="AW8609" i="8" s="1"/>
  <c r="AW8610" i="8" s="1"/>
  <c r="AW8611" i="8" s="1"/>
  <c r="AW8612" i="8" s="1"/>
  <c r="AW8613" i="8" s="1"/>
  <c r="AW8614" i="8" s="1"/>
  <c r="AW8615" i="8" s="1"/>
  <c r="AW8616" i="8" s="1"/>
  <c r="AW8617" i="8" s="1"/>
  <c r="AW8618" i="8" s="1"/>
  <c r="AW8619" i="8" s="1"/>
  <c r="AW8620" i="8" s="1"/>
  <c r="AW8621" i="8" s="1"/>
  <c r="AW8622" i="8" s="1"/>
  <c r="AW8623" i="8" s="1"/>
  <c r="AW8624" i="8" s="1"/>
  <c r="AW8625" i="8" s="1"/>
  <c r="AW8626" i="8" s="1"/>
  <c r="AW8627" i="8" s="1"/>
  <c r="AW8628" i="8" s="1"/>
  <c r="AW8629" i="8" s="1"/>
  <c r="AW8630" i="8" s="1"/>
  <c r="AW8631" i="8" s="1"/>
  <c r="AW8632" i="8" s="1"/>
  <c r="AW8633" i="8" s="1"/>
  <c r="AW8634" i="8" s="1"/>
  <c r="AW8635" i="8" s="1"/>
  <c r="AW8636" i="8" s="1"/>
  <c r="AW8637" i="8" s="1"/>
  <c r="AW8638" i="8" s="1"/>
  <c r="AW8639" i="8" s="1"/>
  <c r="AW8640" i="8" s="1"/>
  <c r="AW8641" i="8" s="1"/>
  <c r="AW8642" i="8" s="1"/>
  <c r="AW8643" i="8" s="1"/>
  <c r="AW8644" i="8" s="1"/>
  <c r="AW8645" i="8" s="1"/>
  <c r="AW8646" i="8" s="1"/>
  <c r="AW8647" i="8" s="1"/>
  <c r="AW8648" i="8" s="1"/>
  <c r="AW8649" i="8" s="1"/>
  <c r="AW8650" i="8" s="1"/>
  <c r="AW8651" i="8" s="1"/>
  <c r="AW8652" i="8" s="1"/>
  <c r="AW8653" i="8" s="1"/>
  <c r="AW8654" i="8" s="1"/>
  <c r="AW8655" i="8" s="1"/>
  <c r="AW8656" i="8" s="1"/>
  <c r="AW8657" i="8" s="1"/>
  <c r="AW8658" i="8" s="1"/>
  <c r="AW8659" i="8" s="1"/>
  <c r="AW8660" i="8" s="1"/>
  <c r="AW8661" i="8" s="1"/>
  <c r="AW8662" i="8" s="1"/>
  <c r="AW8663" i="8" s="1"/>
  <c r="AW8664" i="8" s="1"/>
  <c r="AW8665" i="8" s="1"/>
  <c r="AW8666" i="8" s="1"/>
  <c r="AW8667" i="8" s="1"/>
  <c r="AW8668" i="8" s="1"/>
  <c r="AW8669" i="8" s="1"/>
  <c r="AW8670" i="8" s="1"/>
  <c r="AW8671" i="8" s="1"/>
  <c r="AW8672" i="8" s="1"/>
  <c r="AW8673" i="8" s="1"/>
  <c r="AW8674" i="8" s="1"/>
  <c r="AW8675" i="8" s="1"/>
  <c r="AW8676" i="8" s="1"/>
  <c r="AW8677" i="8" s="1"/>
  <c r="AW8678" i="8" s="1"/>
  <c r="AW8679" i="8" s="1"/>
  <c r="AW8680" i="8" s="1"/>
  <c r="AW8681" i="8" s="1"/>
  <c r="AW8682" i="8" s="1"/>
  <c r="AW8683" i="8" s="1"/>
  <c r="AW8684" i="8" s="1"/>
  <c r="AW8685" i="8" s="1"/>
  <c r="AW8686" i="8" s="1"/>
  <c r="AW8687" i="8" s="1"/>
  <c r="AW8688" i="8" s="1"/>
  <c r="AW8689" i="8" s="1"/>
  <c r="AW8690" i="8" s="1"/>
  <c r="AW8691" i="8" s="1"/>
  <c r="AW8692" i="8" s="1"/>
  <c r="AW8693" i="8" s="1"/>
  <c r="AW8694" i="8" s="1"/>
  <c r="AW8695" i="8" s="1"/>
  <c r="AW8696" i="8" s="1"/>
  <c r="AW8697" i="8" s="1"/>
  <c r="AW8698" i="8" s="1"/>
  <c r="AW8699" i="8" s="1"/>
  <c r="AW8700" i="8" s="1"/>
  <c r="AW8701" i="8" s="1"/>
  <c r="AW8702" i="8" s="1"/>
  <c r="AW8703" i="8" s="1"/>
  <c r="AW8704" i="8" s="1"/>
  <c r="AW8705" i="8" s="1"/>
  <c r="AW8706" i="8" s="1"/>
  <c r="AW8707" i="8" s="1"/>
  <c r="AW8708" i="8" s="1"/>
  <c r="AW8709" i="8" s="1"/>
  <c r="AW8710" i="8" s="1"/>
  <c r="AW8711" i="8" s="1"/>
  <c r="AW8712" i="8" s="1"/>
  <c r="AW8713" i="8" s="1"/>
  <c r="AW8714" i="8" s="1"/>
  <c r="AW8715" i="8" s="1"/>
  <c r="AW8716" i="8" s="1"/>
  <c r="AW8717" i="8" s="1"/>
  <c r="AW8718" i="8" s="1"/>
  <c r="AW8719" i="8" s="1"/>
  <c r="AW8720" i="8" s="1"/>
  <c r="AW8721" i="8" s="1"/>
  <c r="AW8722" i="8" s="1"/>
  <c r="AW8723" i="8" s="1"/>
  <c r="AW8724" i="8" s="1"/>
  <c r="AW8725" i="8" s="1"/>
  <c r="AW8726" i="8" s="1"/>
  <c r="AW8727" i="8" s="1"/>
  <c r="AW8728" i="8" s="1"/>
  <c r="AW8729" i="8" s="1"/>
  <c r="AW8730" i="8" s="1"/>
  <c r="AW8731" i="8" s="1"/>
  <c r="AW8732" i="8" s="1"/>
  <c r="AW8733" i="8" s="1"/>
  <c r="AW8734" i="8" s="1"/>
  <c r="AW8735" i="8" s="1"/>
  <c r="AW8736" i="8" s="1"/>
  <c r="AW8737" i="8" s="1"/>
  <c r="AW8738" i="8" s="1"/>
  <c r="AW8739" i="8" s="1"/>
  <c r="AW8740" i="8" s="1"/>
  <c r="AW8741" i="8" s="1"/>
  <c r="AW8742" i="8" s="1"/>
  <c r="AW8743" i="8" s="1"/>
  <c r="AW8744" i="8" s="1"/>
  <c r="AW8745" i="8" s="1"/>
  <c r="AW8746" i="8" s="1"/>
  <c r="AW8747" i="8" s="1"/>
  <c r="AW8748" i="8" s="1"/>
  <c r="AW8749" i="8" s="1"/>
  <c r="AW8750" i="8" s="1"/>
  <c r="AW8751" i="8" s="1"/>
  <c r="AW8752" i="8" s="1"/>
  <c r="AW8753" i="8" s="1"/>
  <c r="AW8754" i="8" s="1"/>
  <c r="AW8755" i="8" s="1"/>
  <c r="AW8756" i="8" s="1"/>
  <c r="AW8757" i="8" s="1"/>
  <c r="AW8758" i="8" s="1"/>
  <c r="AW8759" i="8" s="1"/>
  <c r="AW8760" i="8" s="1"/>
  <c r="AW8761" i="8" s="1"/>
  <c r="AW8762" i="8" s="1"/>
  <c r="AW8763" i="8" s="1"/>
  <c r="AW8764" i="8" s="1"/>
  <c r="AW8765" i="8" s="1"/>
  <c r="AW8766" i="8" s="1"/>
  <c r="AW8767" i="8" s="1"/>
  <c r="AW8768" i="8" s="1"/>
  <c r="AW8769" i="8" s="1"/>
  <c r="AW8770" i="8" s="1"/>
  <c r="AW8771" i="8" s="1"/>
  <c r="AW8772" i="8" s="1"/>
  <c r="AW8773" i="8" s="1"/>
  <c r="AW8774" i="8" s="1"/>
  <c r="AW8775" i="8" s="1"/>
  <c r="AW8776" i="8" s="1"/>
  <c r="AW8777" i="8" s="1"/>
  <c r="AW8778" i="8" s="1"/>
  <c r="AW8779" i="8" s="1"/>
  <c r="AW8780" i="8" s="1"/>
  <c r="AW8781" i="8" s="1"/>
  <c r="AW8782" i="8" s="1"/>
  <c r="AW8783" i="8" s="1"/>
  <c r="AW8784" i="8" s="1"/>
  <c r="AW8785" i="8" s="1"/>
  <c r="AW8786" i="8" s="1"/>
  <c r="AW8787" i="8" s="1"/>
  <c r="AW8788" i="8" s="1"/>
  <c r="AW8789" i="8" s="1"/>
  <c r="AW8790" i="8" s="1"/>
  <c r="AW8791" i="8" s="1"/>
  <c r="AW8792" i="8" s="1"/>
  <c r="AW8793" i="8" s="1"/>
  <c r="AW8794" i="8" s="1"/>
  <c r="AW8795" i="8" s="1"/>
  <c r="AW8796" i="8" s="1"/>
  <c r="AW8797" i="8" s="1"/>
  <c r="AW8798" i="8" s="1"/>
  <c r="AW8799" i="8" s="1"/>
  <c r="AW8800" i="8" s="1"/>
  <c r="AW8801" i="8" s="1"/>
  <c r="AW8802" i="8" s="1"/>
  <c r="AW8803" i="8" s="1"/>
  <c r="AW8804" i="8" s="1"/>
  <c r="AW8805" i="8" s="1"/>
  <c r="AW8806" i="8" s="1"/>
  <c r="AW8807" i="8" s="1"/>
  <c r="AW8808" i="8" s="1"/>
  <c r="AW8809" i="8" s="1"/>
  <c r="AW8810" i="8" s="1"/>
  <c r="AW8811" i="8" s="1"/>
  <c r="AW8812" i="8" s="1"/>
  <c r="AW8813" i="8" s="1"/>
  <c r="AW8814" i="8" s="1"/>
  <c r="AW8815" i="8" s="1"/>
  <c r="AW8816" i="8" s="1"/>
  <c r="AW8817" i="8" s="1"/>
  <c r="AW8818" i="8" s="1"/>
  <c r="AW8819" i="8" s="1"/>
  <c r="AW8820" i="8" s="1"/>
  <c r="AW8821" i="8" s="1"/>
  <c r="AW8822" i="8" s="1"/>
  <c r="AW8823" i="8" s="1"/>
  <c r="AW8824" i="8" s="1"/>
  <c r="AW8825" i="8" s="1"/>
  <c r="AW8826" i="8" s="1"/>
  <c r="AW8827" i="8" s="1"/>
  <c r="AW8828" i="8" s="1"/>
  <c r="AW8829" i="8" s="1"/>
  <c r="AW8830" i="8" s="1"/>
  <c r="AW8831" i="8" s="1"/>
  <c r="AW8832" i="8" s="1"/>
  <c r="AW8833" i="8" s="1"/>
  <c r="AW8834" i="8" s="1"/>
  <c r="AW8835" i="8" s="1"/>
  <c r="AW8836" i="8" s="1"/>
  <c r="AW8837" i="8" s="1"/>
  <c r="AW8838" i="8" s="1"/>
  <c r="AW8839" i="8" s="1"/>
  <c r="AW8840" i="8" s="1"/>
  <c r="AW8841" i="8" s="1"/>
  <c r="AW8842" i="8" s="1"/>
  <c r="AW8843" i="8" s="1"/>
  <c r="AW8844" i="8" s="1"/>
  <c r="AW8845" i="8" s="1"/>
  <c r="AW8846" i="8" s="1"/>
  <c r="AW8847" i="8" s="1"/>
  <c r="AW8848" i="8" s="1"/>
  <c r="AW8849" i="8" s="1"/>
  <c r="AW8850" i="8" s="1"/>
  <c r="AW8851" i="8" s="1"/>
  <c r="AW8852" i="8" s="1"/>
  <c r="AW8853" i="8" s="1"/>
  <c r="AW8854" i="8" s="1"/>
  <c r="AW8855" i="8" s="1"/>
  <c r="AW8856" i="8" s="1"/>
  <c r="AW8857" i="8" s="1"/>
  <c r="AW8858" i="8" s="1"/>
  <c r="AW8859" i="8" s="1"/>
  <c r="AW8860" i="8" s="1"/>
  <c r="AW8861" i="8" s="1"/>
  <c r="AW8862" i="8" s="1"/>
  <c r="AW8863" i="8" s="1"/>
  <c r="AW8864" i="8" s="1"/>
  <c r="AW8865" i="8" s="1"/>
  <c r="AW8866" i="8" s="1"/>
  <c r="AW8867" i="8" s="1"/>
  <c r="AW8868" i="8" s="1"/>
  <c r="AW8869" i="8" s="1"/>
  <c r="AW8870" i="8" s="1"/>
  <c r="AW8871" i="8" s="1"/>
  <c r="AW8872" i="8" s="1"/>
  <c r="AW8873" i="8" s="1"/>
  <c r="AW8874" i="8" s="1"/>
  <c r="AW8875" i="8" s="1"/>
  <c r="AW8876" i="8" s="1"/>
  <c r="AW8877" i="8" s="1"/>
  <c r="AW8878" i="8" s="1"/>
  <c r="AW8879" i="8" s="1"/>
  <c r="AW8880" i="8" s="1"/>
  <c r="AW8881" i="8" s="1"/>
  <c r="AW8882" i="8" s="1"/>
  <c r="AW8883" i="8" s="1"/>
  <c r="AW8884" i="8" s="1"/>
  <c r="AW8885" i="8" s="1"/>
  <c r="AW8886" i="8" s="1"/>
  <c r="AW8887" i="8" s="1"/>
  <c r="AW8888" i="8" s="1"/>
  <c r="AW8889" i="8" s="1"/>
  <c r="AW8890" i="8" s="1"/>
  <c r="AW8891" i="8" s="1"/>
  <c r="AW8892" i="8" s="1"/>
  <c r="AW8893" i="8" s="1"/>
  <c r="AW8894" i="8" s="1"/>
  <c r="AW8895" i="8" s="1"/>
  <c r="AW8896" i="8" s="1"/>
  <c r="AW8897" i="8" s="1"/>
  <c r="AW8898" i="8" s="1"/>
  <c r="AW8899" i="8" s="1"/>
  <c r="AW8900" i="8" s="1"/>
  <c r="AW8901" i="8" s="1"/>
  <c r="AW8902" i="8" s="1"/>
  <c r="AW8903" i="8" s="1"/>
  <c r="AW8904" i="8" s="1"/>
  <c r="AW8905" i="8" s="1"/>
  <c r="AW8906" i="8" s="1"/>
  <c r="AW8907" i="8" s="1"/>
  <c r="AW8908" i="8" s="1"/>
  <c r="AW8909" i="8" s="1"/>
  <c r="AW8910" i="8" s="1"/>
  <c r="AW8911" i="8" s="1"/>
  <c r="AW8912" i="8" s="1"/>
  <c r="AW8913" i="8" s="1"/>
  <c r="AW8914" i="8" s="1"/>
  <c r="AW8915" i="8" s="1"/>
  <c r="AW8916" i="8" s="1"/>
  <c r="AW8917" i="8" s="1"/>
  <c r="AW8918" i="8" s="1"/>
  <c r="AW8919" i="8" s="1"/>
  <c r="AW8920" i="8" s="1"/>
  <c r="AW8921" i="8" s="1"/>
  <c r="AW8922" i="8" s="1"/>
  <c r="AW8923" i="8" s="1"/>
  <c r="AW8924" i="8" s="1"/>
  <c r="AW8925" i="8" s="1"/>
  <c r="AW8926" i="8" s="1"/>
  <c r="AW8927" i="8" s="1"/>
  <c r="AW8928" i="8" s="1"/>
  <c r="AW8929" i="8" s="1"/>
  <c r="AW8930" i="8" s="1"/>
  <c r="AW8931" i="8" s="1"/>
  <c r="AW8932" i="8" s="1"/>
  <c r="AW8933" i="8" s="1"/>
  <c r="AW8934" i="8" s="1"/>
  <c r="AW8935" i="8" s="1"/>
  <c r="AW8936" i="8" s="1"/>
  <c r="AW8937" i="8" s="1"/>
  <c r="AW8938" i="8" s="1"/>
  <c r="AW8939" i="8" s="1"/>
  <c r="AW8940" i="8" s="1"/>
  <c r="AW8941" i="8" s="1"/>
  <c r="AW8942" i="8" s="1"/>
  <c r="AW8943" i="8" s="1"/>
  <c r="AW8944" i="8" s="1"/>
  <c r="AW8945" i="8" s="1"/>
  <c r="AW8946" i="8" s="1"/>
  <c r="AW8947" i="8" s="1"/>
  <c r="AW8948" i="8" s="1"/>
  <c r="AW8949" i="8" s="1"/>
  <c r="AW8950" i="8" s="1"/>
  <c r="AW8951" i="8" s="1"/>
  <c r="AW8952" i="8" s="1"/>
  <c r="AW8953" i="8" s="1"/>
  <c r="AW8954" i="8" s="1"/>
  <c r="AW8955" i="8" s="1"/>
  <c r="AW8956" i="8" s="1"/>
  <c r="AW8957" i="8" s="1"/>
  <c r="AW8958" i="8" s="1"/>
  <c r="AW8959" i="8" s="1"/>
  <c r="AW8960" i="8" s="1"/>
  <c r="AW8961" i="8" s="1"/>
  <c r="AW8962" i="8" s="1"/>
  <c r="AW8963" i="8" s="1"/>
  <c r="AW8964" i="8" s="1"/>
  <c r="AW8965" i="8" s="1"/>
  <c r="AW8966" i="8" s="1"/>
  <c r="AW8967" i="8" s="1"/>
  <c r="AW8968" i="8" s="1"/>
  <c r="AW8969" i="8" s="1"/>
  <c r="AW8970" i="8" s="1"/>
  <c r="AW8971" i="8" s="1"/>
  <c r="AW8972" i="8" s="1"/>
  <c r="AW8973" i="8" s="1"/>
  <c r="AW8974" i="8" s="1"/>
  <c r="AW8975" i="8" s="1"/>
  <c r="AW8976" i="8" s="1"/>
  <c r="AW8977" i="8" s="1"/>
  <c r="AW8978" i="8" s="1"/>
  <c r="AW8979" i="8" s="1"/>
  <c r="AW8980" i="8" s="1"/>
  <c r="AW8981" i="8" s="1"/>
  <c r="AW8982" i="8" s="1"/>
  <c r="AW8983" i="8" s="1"/>
  <c r="AW8984" i="8" s="1"/>
  <c r="AW8985" i="8" s="1"/>
  <c r="AW8986" i="8" s="1"/>
  <c r="AW8987" i="8" s="1"/>
  <c r="AW8988" i="8" s="1"/>
  <c r="AW8989" i="8" s="1"/>
  <c r="AW8990" i="8" s="1"/>
  <c r="AW8991" i="8" s="1"/>
  <c r="AW8992" i="8" s="1"/>
  <c r="AW8993" i="8" s="1"/>
  <c r="AW8994" i="8" s="1"/>
  <c r="AW8995" i="8" s="1"/>
  <c r="AW8996" i="8" s="1"/>
  <c r="AW8997" i="8" s="1"/>
  <c r="AW8998" i="8" s="1"/>
  <c r="AW8999" i="8" s="1"/>
  <c r="AW9000" i="8" s="1"/>
  <c r="AW9001" i="8" s="1"/>
  <c r="AW9002" i="8" s="1"/>
  <c r="AW9003" i="8" s="1"/>
  <c r="AW9004" i="8" s="1"/>
  <c r="AW9005" i="8" s="1"/>
  <c r="AW9006" i="8" s="1"/>
  <c r="AW9007" i="8" s="1"/>
  <c r="AW9008" i="8" s="1"/>
  <c r="AW9009" i="8" s="1"/>
  <c r="AW9010" i="8" s="1"/>
  <c r="AW9011" i="8" s="1"/>
  <c r="AW9012" i="8" s="1"/>
  <c r="AW9013" i="8" s="1"/>
  <c r="AW9014" i="8" s="1"/>
  <c r="AW9015" i="8" s="1"/>
  <c r="AW9016" i="8" s="1"/>
  <c r="AW9017" i="8" s="1"/>
  <c r="AW9018" i="8" s="1"/>
  <c r="AW9019" i="8" s="1"/>
  <c r="AW9020" i="8" s="1"/>
  <c r="AW9021" i="8" s="1"/>
  <c r="AW9022" i="8" s="1"/>
  <c r="AW9023" i="8" s="1"/>
  <c r="AW9024" i="8" s="1"/>
  <c r="AW9025" i="8" s="1"/>
  <c r="AW9026" i="8" s="1"/>
  <c r="AW9027" i="8" s="1"/>
  <c r="AW9028" i="8" s="1"/>
  <c r="AW9029" i="8" s="1"/>
  <c r="AW9030" i="8" s="1"/>
  <c r="AW9031" i="8" s="1"/>
  <c r="AW9032" i="8" s="1"/>
  <c r="AW9033" i="8" s="1"/>
  <c r="AW9034" i="8" s="1"/>
  <c r="AW9035" i="8" s="1"/>
  <c r="AW9036" i="8" s="1"/>
  <c r="AW9037" i="8" s="1"/>
  <c r="AW9038" i="8" s="1"/>
  <c r="AW9039" i="8" s="1"/>
  <c r="AW9040" i="8" s="1"/>
  <c r="AW9041" i="8" s="1"/>
  <c r="AW9042" i="8" s="1"/>
  <c r="AW9043" i="8" s="1"/>
  <c r="AW9044" i="8" s="1"/>
  <c r="AW9045" i="8" s="1"/>
  <c r="AW9046" i="8" s="1"/>
  <c r="AW9047" i="8" s="1"/>
  <c r="AW9048" i="8" s="1"/>
  <c r="AW9049" i="8" s="1"/>
  <c r="AW9050" i="8" s="1"/>
  <c r="AW9051" i="8" s="1"/>
  <c r="AW9052" i="8" s="1"/>
  <c r="AW9053" i="8" s="1"/>
  <c r="AW9054" i="8" s="1"/>
  <c r="AW9055" i="8" s="1"/>
  <c r="AW9056" i="8" s="1"/>
  <c r="AW9057" i="8" s="1"/>
  <c r="AW9058" i="8" s="1"/>
  <c r="AW9059" i="8" s="1"/>
  <c r="AW9060" i="8" s="1"/>
  <c r="AW9061" i="8" s="1"/>
  <c r="AW9062" i="8" s="1"/>
  <c r="AW9063" i="8" s="1"/>
  <c r="AW9064" i="8" s="1"/>
  <c r="AW9065" i="8" s="1"/>
  <c r="AW9066" i="8" s="1"/>
  <c r="AW9067" i="8" s="1"/>
  <c r="AW9068" i="8" s="1"/>
  <c r="AW9069" i="8" s="1"/>
  <c r="AW9070" i="8" s="1"/>
  <c r="AW9071" i="8" s="1"/>
  <c r="AW9072" i="8" s="1"/>
  <c r="AW9073" i="8" s="1"/>
  <c r="AW9074" i="8" s="1"/>
  <c r="AW9075" i="8" s="1"/>
  <c r="AW9076" i="8" s="1"/>
  <c r="AW9077" i="8" s="1"/>
  <c r="AW9078" i="8" s="1"/>
  <c r="AW9079" i="8" s="1"/>
  <c r="AW9080" i="8" s="1"/>
  <c r="AW9081" i="8" s="1"/>
  <c r="AW9082" i="8" s="1"/>
  <c r="AW9083" i="8" s="1"/>
  <c r="AW9084" i="8" s="1"/>
  <c r="AW9085" i="8" s="1"/>
  <c r="AW9086" i="8" s="1"/>
  <c r="AW9087" i="8" s="1"/>
  <c r="AW9088" i="8" s="1"/>
  <c r="AW9089" i="8" s="1"/>
  <c r="AW9090" i="8" s="1"/>
  <c r="AW9091" i="8" s="1"/>
  <c r="AW9092" i="8" s="1"/>
  <c r="AW9093" i="8" s="1"/>
  <c r="AW9094" i="8" s="1"/>
  <c r="AW9095" i="8" s="1"/>
  <c r="AW9096" i="8" s="1"/>
  <c r="AW9097" i="8" s="1"/>
  <c r="AW9098" i="8" s="1"/>
  <c r="AW9099" i="8" s="1"/>
  <c r="AW9100" i="8" s="1"/>
  <c r="AW9101" i="8" s="1"/>
  <c r="AW9102" i="8" s="1"/>
  <c r="AW9103" i="8" s="1"/>
  <c r="AW9104" i="8" s="1"/>
  <c r="AW9105" i="8" s="1"/>
  <c r="AW9106" i="8" s="1"/>
  <c r="AW9107" i="8" s="1"/>
  <c r="AW9108" i="8" s="1"/>
  <c r="AW9109" i="8" s="1"/>
  <c r="AW9110" i="8" s="1"/>
  <c r="AW9111" i="8" s="1"/>
  <c r="AW9112" i="8" s="1"/>
  <c r="AW9113" i="8" s="1"/>
  <c r="AW9114" i="8" s="1"/>
  <c r="AW9115" i="8" s="1"/>
  <c r="AW9116" i="8" s="1"/>
  <c r="AW9117" i="8" s="1"/>
  <c r="AW9118" i="8" s="1"/>
  <c r="AW9119" i="8" s="1"/>
  <c r="AW9120" i="8" s="1"/>
  <c r="AW9121" i="8" s="1"/>
  <c r="AW9122" i="8" s="1"/>
  <c r="AW9123" i="8" s="1"/>
  <c r="AW9124" i="8" s="1"/>
  <c r="AW9125" i="8" s="1"/>
  <c r="AW9126" i="8" s="1"/>
  <c r="AW9127" i="8" s="1"/>
  <c r="AW9128" i="8" s="1"/>
  <c r="AW9129" i="8" s="1"/>
  <c r="AW9130" i="8" s="1"/>
  <c r="AW9131" i="8" s="1"/>
  <c r="AW9132" i="8" s="1"/>
  <c r="AW9133" i="8" s="1"/>
  <c r="AW9134" i="8" s="1"/>
  <c r="AW9135" i="8" s="1"/>
  <c r="AW9136" i="8" s="1"/>
  <c r="AW9137" i="8" s="1"/>
  <c r="AW9138" i="8" s="1"/>
  <c r="AW9139" i="8" s="1"/>
  <c r="AW9140" i="8" s="1"/>
  <c r="AW9141" i="8" s="1"/>
  <c r="AW9142" i="8" s="1"/>
  <c r="AW9143" i="8" s="1"/>
  <c r="AW9144" i="8" s="1"/>
  <c r="AW9145" i="8" s="1"/>
  <c r="AW9146" i="8" s="1"/>
  <c r="AW9147" i="8" s="1"/>
  <c r="AW9148" i="8" s="1"/>
  <c r="AW9149" i="8" s="1"/>
  <c r="AW9150" i="8" s="1"/>
  <c r="AW9151" i="8" s="1"/>
  <c r="AW9152" i="8" s="1"/>
  <c r="AW9153" i="8" s="1"/>
  <c r="AW9154" i="8" s="1"/>
  <c r="AW9155" i="8" s="1"/>
  <c r="AW9156" i="8" s="1"/>
  <c r="AW9157" i="8" s="1"/>
  <c r="AW9158" i="8" s="1"/>
  <c r="AW9159" i="8" s="1"/>
  <c r="AW9160" i="8" s="1"/>
  <c r="AW9161" i="8" s="1"/>
  <c r="AW9162" i="8" s="1"/>
  <c r="AW9163" i="8" s="1"/>
  <c r="AW9164" i="8" s="1"/>
  <c r="AW9165" i="8" s="1"/>
  <c r="AW9166" i="8" s="1"/>
  <c r="AW9167" i="8" s="1"/>
  <c r="AW9168" i="8" s="1"/>
  <c r="AW9169" i="8" s="1"/>
  <c r="AW9170" i="8" s="1"/>
  <c r="AW9171" i="8" s="1"/>
  <c r="AW9172" i="8" s="1"/>
  <c r="AW9173" i="8" s="1"/>
  <c r="AW9174" i="8" s="1"/>
  <c r="AW9175" i="8" s="1"/>
  <c r="AW9176" i="8" s="1"/>
  <c r="AW9177" i="8" s="1"/>
  <c r="AW9178" i="8" s="1"/>
  <c r="AW9179" i="8" s="1"/>
  <c r="AW9180" i="8" s="1"/>
  <c r="AW9181" i="8" s="1"/>
  <c r="AW9182" i="8" s="1"/>
  <c r="AW9183" i="8" s="1"/>
  <c r="AW9184" i="8" s="1"/>
  <c r="AW9185" i="8" s="1"/>
  <c r="AW9186" i="8" s="1"/>
  <c r="AW9187" i="8" s="1"/>
  <c r="AW9188" i="8" s="1"/>
  <c r="AW9189" i="8" s="1"/>
  <c r="AW9190" i="8" s="1"/>
  <c r="AW9191" i="8" s="1"/>
  <c r="AW9192" i="8" s="1"/>
  <c r="AW9193" i="8" s="1"/>
  <c r="AW9194" i="8" s="1"/>
  <c r="AW9195" i="8" s="1"/>
  <c r="AW9196" i="8" s="1"/>
  <c r="AW9197" i="8" s="1"/>
  <c r="AW9198" i="8" s="1"/>
  <c r="AW9199" i="8" s="1"/>
  <c r="AW9200" i="8" s="1"/>
  <c r="AW9201" i="8" s="1"/>
  <c r="AW9202" i="8" s="1"/>
  <c r="AW9203" i="8" s="1"/>
  <c r="AW9204" i="8" s="1"/>
  <c r="AW9205" i="8" s="1"/>
  <c r="AW9206" i="8" s="1"/>
  <c r="AW9207" i="8" s="1"/>
  <c r="AW9208" i="8" s="1"/>
  <c r="AW9209" i="8" s="1"/>
  <c r="AW9210" i="8" s="1"/>
  <c r="AW9211" i="8" s="1"/>
  <c r="AW9212" i="8" s="1"/>
  <c r="AW9213" i="8" s="1"/>
  <c r="AW9214" i="8" s="1"/>
  <c r="AW9215" i="8" s="1"/>
  <c r="AW9216" i="8" s="1"/>
  <c r="AW9217" i="8" s="1"/>
  <c r="AW9218" i="8" s="1"/>
  <c r="AW9219" i="8" s="1"/>
  <c r="AW9220" i="8" s="1"/>
  <c r="AW9221" i="8" s="1"/>
  <c r="AW9222" i="8" s="1"/>
  <c r="AW9223" i="8" s="1"/>
  <c r="AW9224" i="8" s="1"/>
  <c r="AW9225" i="8" s="1"/>
  <c r="AW9226" i="8" s="1"/>
  <c r="AW9227" i="8" s="1"/>
  <c r="AW9228" i="8" s="1"/>
  <c r="AW9229" i="8" s="1"/>
  <c r="AW9230" i="8" s="1"/>
  <c r="AW9231" i="8" s="1"/>
  <c r="AW9232" i="8" s="1"/>
  <c r="AW9233" i="8" s="1"/>
  <c r="AW9234" i="8" s="1"/>
  <c r="AW9235" i="8" s="1"/>
  <c r="AW9236" i="8" s="1"/>
  <c r="AW9237" i="8" s="1"/>
  <c r="AW9238" i="8" s="1"/>
  <c r="AW9239" i="8" s="1"/>
  <c r="AW9240" i="8" s="1"/>
  <c r="AW9241" i="8" s="1"/>
  <c r="AW9242" i="8" s="1"/>
  <c r="AW9243" i="8" s="1"/>
  <c r="AW9244" i="8" s="1"/>
  <c r="AW9245" i="8" s="1"/>
  <c r="AW9246" i="8" s="1"/>
  <c r="AW9247" i="8" s="1"/>
  <c r="AW9248" i="8" s="1"/>
  <c r="AW9249" i="8" s="1"/>
  <c r="AW9250" i="8" s="1"/>
  <c r="AW9251" i="8" s="1"/>
  <c r="AW9252" i="8" s="1"/>
  <c r="AW9253" i="8" s="1"/>
  <c r="AW9254" i="8" s="1"/>
  <c r="AW9255" i="8" s="1"/>
  <c r="AW9256" i="8" s="1"/>
  <c r="AW9257" i="8" s="1"/>
  <c r="AW9258" i="8" s="1"/>
  <c r="AW9259" i="8" s="1"/>
  <c r="AW9260" i="8" s="1"/>
  <c r="AW9261" i="8" s="1"/>
  <c r="AW9262" i="8" s="1"/>
  <c r="AW9263" i="8" s="1"/>
  <c r="AW9264" i="8" s="1"/>
  <c r="AW9265" i="8" s="1"/>
  <c r="AW9266" i="8" s="1"/>
  <c r="AW9267" i="8" s="1"/>
  <c r="AW9268" i="8" s="1"/>
  <c r="AW9269" i="8" s="1"/>
  <c r="AW9270" i="8" s="1"/>
  <c r="AW9271" i="8" s="1"/>
  <c r="AW9272" i="8" s="1"/>
  <c r="AW9273" i="8" s="1"/>
  <c r="AW9274" i="8" s="1"/>
  <c r="AW9275" i="8" s="1"/>
  <c r="AW9276" i="8" s="1"/>
  <c r="AW9277" i="8" s="1"/>
  <c r="AW9278" i="8" s="1"/>
  <c r="AW9279" i="8" s="1"/>
  <c r="AW9280" i="8" s="1"/>
  <c r="AW9281" i="8" s="1"/>
  <c r="AW9282" i="8" s="1"/>
  <c r="AW9283" i="8" s="1"/>
  <c r="AW9284" i="8" s="1"/>
  <c r="AW9285" i="8" s="1"/>
  <c r="AW9286" i="8" s="1"/>
  <c r="AW9287" i="8" s="1"/>
  <c r="AW9288" i="8" s="1"/>
  <c r="AW9289" i="8" s="1"/>
  <c r="AW9290" i="8" s="1"/>
  <c r="AW9291" i="8" s="1"/>
  <c r="AW9292" i="8" s="1"/>
  <c r="AW9293" i="8" s="1"/>
  <c r="AW9294" i="8" s="1"/>
  <c r="AW9295" i="8" s="1"/>
  <c r="AW9296" i="8" s="1"/>
  <c r="AW9297" i="8" s="1"/>
  <c r="AW9298" i="8" s="1"/>
  <c r="AW9299" i="8" s="1"/>
  <c r="AW9300" i="8" s="1"/>
  <c r="AW9301" i="8" s="1"/>
  <c r="AW9302" i="8" s="1"/>
  <c r="AW9303" i="8" s="1"/>
  <c r="AW9304" i="8" s="1"/>
  <c r="AW9305" i="8" s="1"/>
  <c r="AW9306" i="8" s="1"/>
  <c r="AW9307" i="8" s="1"/>
  <c r="AW9308" i="8" s="1"/>
  <c r="AW9309" i="8" s="1"/>
  <c r="AW9310" i="8" s="1"/>
  <c r="AW9311" i="8" s="1"/>
  <c r="AW9312" i="8" s="1"/>
  <c r="AW9313" i="8" s="1"/>
  <c r="AW9314" i="8" s="1"/>
  <c r="AW9315" i="8" s="1"/>
  <c r="AW9316" i="8" s="1"/>
  <c r="AW9317" i="8" s="1"/>
  <c r="AW9318" i="8" s="1"/>
  <c r="AW9319" i="8" s="1"/>
  <c r="AW9320" i="8" s="1"/>
  <c r="AW9321" i="8" s="1"/>
  <c r="AW9322" i="8" s="1"/>
  <c r="AW9323" i="8" s="1"/>
  <c r="AW9324" i="8" s="1"/>
  <c r="AW9325" i="8" s="1"/>
  <c r="AW9326" i="8" s="1"/>
  <c r="AW9327" i="8" s="1"/>
  <c r="AW9328" i="8" s="1"/>
  <c r="AW9329" i="8" s="1"/>
  <c r="AW9330" i="8" s="1"/>
  <c r="AW9331" i="8" s="1"/>
  <c r="AW9332" i="8" s="1"/>
  <c r="AW9333" i="8" s="1"/>
  <c r="AW9334" i="8" s="1"/>
  <c r="AW9335" i="8" s="1"/>
  <c r="AW9336" i="8" s="1"/>
  <c r="AW9337" i="8" s="1"/>
  <c r="AW9338" i="8" s="1"/>
  <c r="AW9339" i="8" s="1"/>
  <c r="AW9340" i="8" s="1"/>
  <c r="AW9341" i="8" s="1"/>
  <c r="AW9342" i="8" s="1"/>
  <c r="AW9343" i="8" s="1"/>
  <c r="AW9344" i="8" s="1"/>
  <c r="AW9345" i="8" s="1"/>
  <c r="AW9346" i="8" s="1"/>
  <c r="AW9347" i="8" s="1"/>
  <c r="AW9348" i="8" s="1"/>
  <c r="AW9349" i="8" s="1"/>
  <c r="AW9350" i="8" s="1"/>
  <c r="AW9351" i="8" s="1"/>
  <c r="AW9352" i="8" s="1"/>
  <c r="AW9353" i="8" s="1"/>
  <c r="AW9354" i="8" s="1"/>
  <c r="AW9355" i="8" s="1"/>
  <c r="AW9356" i="8" s="1"/>
  <c r="AW9357" i="8" s="1"/>
  <c r="AW9358" i="8" s="1"/>
  <c r="AW9359" i="8" s="1"/>
  <c r="AW9360" i="8" s="1"/>
  <c r="AW9361" i="8" s="1"/>
  <c r="AW9362" i="8" s="1"/>
  <c r="AW9363" i="8" s="1"/>
  <c r="AW9364" i="8" s="1"/>
  <c r="AW9365" i="8" s="1"/>
  <c r="AW9366" i="8" s="1"/>
  <c r="AW9367" i="8" s="1"/>
  <c r="AW9368" i="8" s="1"/>
  <c r="AW9369" i="8" s="1"/>
  <c r="AW9370" i="8" s="1"/>
  <c r="AW9371" i="8" s="1"/>
  <c r="AW9372" i="8" s="1"/>
  <c r="AW9373" i="8" s="1"/>
  <c r="AW9374" i="8" s="1"/>
  <c r="AW9375" i="8" s="1"/>
  <c r="AW9376" i="8" s="1"/>
  <c r="AW9377" i="8" s="1"/>
  <c r="AW9378" i="8" s="1"/>
  <c r="AW9379" i="8" s="1"/>
  <c r="AW9380" i="8" s="1"/>
  <c r="AW9381" i="8" s="1"/>
  <c r="AW9382" i="8" s="1"/>
  <c r="AW9383" i="8" s="1"/>
  <c r="AW9384" i="8" s="1"/>
  <c r="AW9385" i="8" s="1"/>
  <c r="AW9386" i="8" s="1"/>
  <c r="AW9387" i="8" s="1"/>
  <c r="AW9388" i="8" s="1"/>
  <c r="AW9389" i="8" s="1"/>
  <c r="AW9390" i="8" s="1"/>
  <c r="AW9391" i="8" s="1"/>
  <c r="AW9392" i="8" s="1"/>
  <c r="AW9393" i="8" s="1"/>
  <c r="AW9394" i="8" s="1"/>
  <c r="AW9395" i="8" s="1"/>
  <c r="AW9396" i="8" s="1"/>
  <c r="AW9397" i="8" s="1"/>
  <c r="AW9398" i="8" s="1"/>
  <c r="AW9399" i="8" s="1"/>
  <c r="AW9400" i="8" s="1"/>
  <c r="AW9401" i="8" s="1"/>
  <c r="AW9402" i="8" s="1"/>
  <c r="AW9403" i="8" s="1"/>
  <c r="AW9404" i="8" s="1"/>
  <c r="AW9405" i="8" s="1"/>
  <c r="AW9406" i="8" s="1"/>
  <c r="AW9407" i="8" s="1"/>
  <c r="AW9408" i="8" s="1"/>
  <c r="AW9409" i="8" s="1"/>
  <c r="AW9410" i="8" s="1"/>
  <c r="AW9411" i="8" s="1"/>
  <c r="AW9412" i="8" s="1"/>
  <c r="AW9413" i="8" s="1"/>
  <c r="AW9414" i="8" s="1"/>
  <c r="AW9415" i="8" s="1"/>
  <c r="AW9416" i="8" s="1"/>
  <c r="AW9417" i="8" s="1"/>
  <c r="AW9418" i="8" s="1"/>
  <c r="AW9419" i="8" s="1"/>
  <c r="AW9420" i="8" s="1"/>
  <c r="AW9421" i="8" s="1"/>
  <c r="AW9422" i="8" s="1"/>
  <c r="AW9423" i="8" s="1"/>
  <c r="AW9424" i="8" s="1"/>
  <c r="AW9425" i="8" s="1"/>
  <c r="AW9426" i="8" s="1"/>
  <c r="AW9427" i="8" s="1"/>
  <c r="AW9428" i="8" s="1"/>
  <c r="AW9429" i="8" s="1"/>
  <c r="AW9430" i="8" s="1"/>
  <c r="AW9431" i="8" s="1"/>
  <c r="AW9432" i="8" s="1"/>
  <c r="AW9433" i="8" s="1"/>
  <c r="AW9434" i="8" s="1"/>
  <c r="AW9435" i="8" s="1"/>
  <c r="AW9436" i="8" s="1"/>
  <c r="AW9437" i="8" s="1"/>
  <c r="AW9438" i="8" s="1"/>
  <c r="AW9439" i="8" s="1"/>
  <c r="AW9440" i="8" s="1"/>
  <c r="AW9441" i="8" s="1"/>
  <c r="AW9442" i="8" s="1"/>
  <c r="AW9443" i="8" s="1"/>
  <c r="AW9444" i="8" s="1"/>
  <c r="AW9445" i="8" s="1"/>
  <c r="AW9446" i="8" s="1"/>
  <c r="AW9447" i="8" s="1"/>
  <c r="AW9448" i="8" s="1"/>
  <c r="AW9449" i="8" s="1"/>
  <c r="AW9450" i="8" s="1"/>
  <c r="AW9451" i="8" s="1"/>
  <c r="AW9452" i="8" s="1"/>
  <c r="AW9453" i="8" s="1"/>
  <c r="AW9454" i="8" s="1"/>
  <c r="AW9455" i="8" s="1"/>
  <c r="AW9456" i="8" s="1"/>
  <c r="AW9457" i="8" s="1"/>
  <c r="AW9458" i="8" s="1"/>
  <c r="AW9459" i="8" s="1"/>
  <c r="AW9460" i="8" s="1"/>
  <c r="AW9461" i="8" s="1"/>
  <c r="AW9462" i="8" s="1"/>
  <c r="AW9463" i="8" s="1"/>
  <c r="AW9464" i="8" s="1"/>
  <c r="AW9465" i="8" s="1"/>
  <c r="AW9466" i="8" s="1"/>
  <c r="AW9467" i="8" s="1"/>
  <c r="AW9468" i="8" s="1"/>
  <c r="AW9469" i="8" s="1"/>
  <c r="AW9470" i="8" s="1"/>
  <c r="AW9471" i="8" s="1"/>
  <c r="AW9472" i="8" s="1"/>
  <c r="AW9473" i="8" s="1"/>
  <c r="AW9474" i="8" s="1"/>
  <c r="AW9475" i="8" s="1"/>
  <c r="AW9476" i="8" s="1"/>
  <c r="AW9477" i="8" s="1"/>
  <c r="AW9478" i="8" s="1"/>
  <c r="AW9479" i="8" s="1"/>
  <c r="AW9480" i="8" s="1"/>
  <c r="AW9481" i="8" s="1"/>
  <c r="AW9482" i="8" s="1"/>
  <c r="AW9483" i="8" s="1"/>
  <c r="AW9484" i="8" s="1"/>
  <c r="AW9485" i="8" s="1"/>
  <c r="AW9486" i="8" s="1"/>
  <c r="AW9487" i="8" s="1"/>
  <c r="AW9488" i="8" s="1"/>
  <c r="AW9489" i="8" s="1"/>
  <c r="AW9490" i="8" s="1"/>
  <c r="AW9491" i="8" s="1"/>
  <c r="AW9492" i="8" s="1"/>
  <c r="AW9493" i="8" s="1"/>
  <c r="AW9494" i="8" s="1"/>
  <c r="AW9495" i="8" s="1"/>
  <c r="AW9496" i="8" s="1"/>
  <c r="AW9497" i="8" s="1"/>
  <c r="AW9498" i="8" s="1"/>
  <c r="AW9499" i="8" s="1"/>
  <c r="AW9500" i="8" s="1"/>
  <c r="AW9501" i="8" s="1"/>
  <c r="AW9502" i="8" s="1"/>
  <c r="AW9503" i="8" s="1"/>
  <c r="AW9504" i="8" s="1"/>
  <c r="AW9505" i="8" s="1"/>
  <c r="AW9506" i="8" s="1"/>
  <c r="AW9507" i="8" s="1"/>
  <c r="AW9508" i="8" s="1"/>
  <c r="AW9509" i="8" s="1"/>
  <c r="AW9510" i="8" s="1"/>
  <c r="AW9511" i="8" s="1"/>
  <c r="AW9512" i="8" s="1"/>
  <c r="AW9513" i="8" s="1"/>
  <c r="AW9514" i="8" s="1"/>
  <c r="AW9515" i="8" s="1"/>
  <c r="AW9516" i="8" s="1"/>
  <c r="AW9517" i="8" s="1"/>
  <c r="AW9518" i="8" s="1"/>
  <c r="AW9519" i="8" s="1"/>
  <c r="AW9520" i="8" s="1"/>
  <c r="AW9521" i="8" s="1"/>
  <c r="AW9522" i="8" s="1"/>
  <c r="AW9523" i="8" s="1"/>
  <c r="AW9524" i="8" s="1"/>
  <c r="AW9525" i="8" s="1"/>
  <c r="AW9526" i="8" s="1"/>
  <c r="AW9527" i="8" s="1"/>
  <c r="AW9528" i="8" s="1"/>
  <c r="AW9529" i="8" s="1"/>
  <c r="AW9530" i="8" s="1"/>
  <c r="AW9531" i="8" s="1"/>
  <c r="AW9532" i="8" s="1"/>
  <c r="AW9533" i="8" s="1"/>
  <c r="AW9534" i="8" s="1"/>
  <c r="AW9535" i="8" s="1"/>
  <c r="AW9536" i="8" s="1"/>
  <c r="AW9537" i="8" s="1"/>
  <c r="AW9538" i="8" s="1"/>
  <c r="AW9539" i="8" s="1"/>
  <c r="AW9540" i="8" s="1"/>
  <c r="AW9541" i="8" s="1"/>
  <c r="AW9542" i="8" s="1"/>
  <c r="AW9543" i="8" s="1"/>
  <c r="AW9544" i="8" s="1"/>
  <c r="AW9545" i="8" s="1"/>
  <c r="AW9546" i="8" s="1"/>
  <c r="AW9547" i="8" s="1"/>
  <c r="AW9548" i="8" s="1"/>
  <c r="AW9549" i="8" s="1"/>
  <c r="AW9550" i="8" s="1"/>
  <c r="AW9551" i="8" s="1"/>
  <c r="AW9552" i="8" s="1"/>
  <c r="AW9553" i="8" s="1"/>
  <c r="AW9554" i="8" s="1"/>
  <c r="AW9555" i="8" s="1"/>
  <c r="AW9556" i="8" s="1"/>
  <c r="AW9557" i="8" s="1"/>
  <c r="AW9558" i="8" s="1"/>
  <c r="AW9559" i="8" s="1"/>
  <c r="AW9560" i="8" s="1"/>
  <c r="AW9561" i="8" s="1"/>
  <c r="AW9562" i="8" s="1"/>
  <c r="AW9563" i="8" s="1"/>
  <c r="AW9564" i="8" s="1"/>
  <c r="AW9565" i="8" s="1"/>
  <c r="AW9566" i="8" s="1"/>
  <c r="AW9567" i="8" s="1"/>
  <c r="AW9568" i="8" s="1"/>
  <c r="AW9569" i="8" s="1"/>
  <c r="AW9570" i="8" s="1"/>
  <c r="AW9571" i="8" s="1"/>
  <c r="AW9572" i="8" s="1"/>
  <c r="AW9573" i="8" s="1"/>
  <c r="AW9574" i="8" s="1"/>
  <c r="AW9575" i="8" s="1"/>
  <c r="AW9576" i="8" s="1"/>
  <c r="AW9577" i="8" s="1"/>
  <c r="AW9578" i="8" s="1"/>
  <c r="AW9579" i="8" s="1"/>
  <c r="AW9580" i="8" s="1"/>
  <c r="AW9581" i="8" s="1"/>
  <c r="AW9582" i="8" s="1"/>
  <c r="AW9583" i="8" s="1"/>
  <c r="AW9584" i="8" s="1"/>
  <c r="AW9585" i="8" s="1"/>
  <c r="AW9586" i="8" s="1"/>
  <c r="AW9587" i="8" s="1"/>
  <c r="AW9588" i="8" s="1"/>
  <c r="AW9589" i="8" s="1"/>
  <c r="AW9590" i="8" s="1"/>
  <c r="AW9591" i="8" s="1"/>
  <c r="AW9592" i="8" s="1"/>
  <c r="AW9593" i="8" s="1"/>
  <c r="AW9594" i="8" s="1"/>
  <c r="AW9595" i="8" s="1"/>
  <c r="AW9596" i="8" s="1"/>
  <c r="AW9597" i="8" s="1"/>
  <c r="AW9598" i="8" s="1"/>
  <c r="AW9599" i="8" s="1"/>
  <c r="AW9600" i="8" s="1"/>
  <c r="AW9601" i="8" s="1"/>
  <c r="AW9602" i="8" s="1"/>
  <c r="AW9603" i="8" s="1"/>
  <c r="AW9604" i="8" s="1"/>
  <c r="AW9605" i="8" s="1"/>
  <c r="AW9606" i="8" s="1"/>
  <c r="AW9607" i="8" s="1"/>
  <c r="AW9608" i="8" s="1"/>
  <c r="AW9609" i="8" s="1"/>
  <c r="AW9610" i="8" s="1"/>
  <c r="AW9611" i="8" s="1"/>
  <c r="AW9612" i="8" s="1"/>
  <c r="AW9613" i="8" s="1"/>
  <c r="AW9614" i="8" s="1"/>
  <c r="AW9615" i="8" s="1"/>
  <c r="AW9616" i="8" s="1"/>
  <c r="AW9617" i="8" s="1"/>
  <c r="AW9618" i="8" s="1"/>
  <c r="AW9619" i="8" s="1"/>
  <c r="AW9620" i="8" s="1"/>
  <c r="AW9621" i="8" s="1"/>
  <c r="AW9622" i="8" s="1"/>
  <c r="AW9623" i="8" s="1"/>
  <c r="AW9624" i="8" s="1"/>
  <c r="AW9625" i="8" s="1"/>
  <c r="AW9626" i="8" s="1"/>
  <c r="AW9627" i="8" s="1"/>
  <c r="AW9628" i="8" s="1"/>
  <c r="AW9629" i="8" s="1"/>
  <c r="AW9630" i="8" s="1"/>
  <c r="AW9631" i="8" s="1"/>
  <c r="AW9632" i="8" s="1"/>
  <c r="AW9633" i="8" s="1"/>
  <c r="AW9634" i="8" s="1"/>
  <c r="AW9635" i="8" s="1"/>
  <c r="AW9636" i="8" s="1"/>
  <c r="AW9637" i="8" s="1"/>
  <c r="AW9638" i="8" s="1"/>
  <c r="AW9639" i="8" s="1"/>
  <c r="AW9640" i="8" s="1"/>
  <c r="AW9641" i="8" s="1"/>
  <c r="AW9642" i="8" s="1"/>
  <c r="AW9643" i="8" s="1"/>
  <c r="AW9644" i="8" s="1"/>
  <c r="AW9645" i="8" s="1"/>
  <c r="AW9646" i="8" s="1"/>
  <c r="AW9647" i="8" s="1"/>
  <c r="AW9648" i="8" s="1"/>
  <c r="AW9649" i="8" s="1"/>
  <c r="AW9650" i="8" s="1"/>
  <c r="AW9651" i="8" s="1"/>
  <c r="AW9652" i="8" s="1"/>
  <c r="AW9653" i="8" s="1"/>
  <c r="AW9654" i="8" s="1"/>
  <c r="AW9655" i="8" s="1"/>
  <c r="AW9656" i="8" s="1"/>
  <c r="AW9657" i="8" s="1"/>
  <c r="AW9658" i="8" s="1"/>
  <c r="AW9659" i="8" s="1"/>
  <c r="AW9660" i="8" s="1"/>
  <c r="AW9661" i="8" s="1"/>
  <c r="AW9662" i="8" s="1"/>
  <c r="AW9663" i="8" s="1"/>
  <c r="AW9664" i="8" s="1"/>
  <c r="AW9665" i="8" s="1"/>
  <c r="AW9666" i="8" s="1"/>
  <c r="AW9667" i="8" s="1"/>
  <c r="AW9668" i="8" s="1"/>
  <c r="AW9669" i="8" s="1"/>
  <c r="AW9670" i="8" s="1"/>
  <c r="AW9671" i="8" s="1"/>
  <c r="AW9672" i="8" s="1"/>
  <c r="AW9673" i="8" s="1"/>
  <c r="AW9674" i="8" s="1"/>
  <c r="AW9675" i="8" s="1"/>
  <c r="AW9676" i="8" s="1"/>
  <c r="AW9677" i="8" s="1"/>
  <c r="AW9678" i="8" s="1"/>
  <c r="AW9679" i="8" s="1"/>
  <c r="AW9680" i="8" s="1"/>
  <c r="AW9681" i="8" s="1"/>
  <c r="AW9682" i="8" s="1"/>
  <c r="AW9683" i="8" s="1"/>
  <c r="AW9684" i="8" s="1"/>
  <c r="AW9685" i="8" s="1"/>
  <c r="AW9686" i="8" s="1"/>
  <c r="AW9687" i="8" s="1"/>
  <c r="AW9688" i="8" s="1"/>
  <c r="AW9689" i="8" s="1"/>
  <c r="AW9690" i="8" s="1"/>
  <c r="AW9691" i="8" s="1"/>
  <c r="AW9692" i="8" s="1"/>
  <c r="AW9693" i="8" s="1"/>
  <c r="AW9694" i="8" s="1"/>
  <c r="AW9695" i="8" s="1"/>
  <c r="AW9696" i="8" s="1"/>
  <c r="AW9697" i="8" s="1"/>
  <c r="AW9698" i="8" s="1"/>
  <c r="AW9699" i="8" s="1"/>
  <c r="AW9700" i="8" s="1"/>
  <c r="AW9701" i="8" s="1"/>
  <c r="AW9702" i="8" s="1"/>
  <c r="AW9703" i="8" s="1"/>
  <c r="AW9704" i="8" s="1"/>
  <c r="AW9705" i="8" s="1"/>
  <c r="AW9706" i="8" s="1"/>
  <c r="AW9707" i="8" s="1"/>
  <c r="AW9708" i="8" s="1"/>
  <c r="AW9709" i="8" s="1"/>
  <c r="AW9710" i="8" s="1"/>
  <c r="AW9711" i="8" s="1"/>
  <c r="AW9712" i="8" s="1"/>
  <c r="AW9713" i="8" s="1"/>
  <c r="AW9714" i="8" s="1"/>
  <c r="AW9715" i="8" s="1"/>
  <c r="AW9716" i="8" s="1"/>
  <c r="AW9717" i="8" s="1"/>
  <c r="AW9718" i="8" s="1"/>
  <c r="AW9719" i="8" s="1"/>
  <c r="AW9720" i="8" s="1"/>
  <c r="AW9721" i="8" s="1"/>
  <c r="AW9722" i="8" s="1"/>
  <c r="AW9723" i="8" s="1"/>
  <c r="AW9724" i="8" s="1"/>
  <c r="AW9725" i="8" s="1"/>
  <c r="AW9726" i="8" s="1"/>
  <c r="AW9727" i="8" s="1"/>
  <c r="AW9728" i="8" s="1"/>
  <c r="AW9729" i="8" s="1"/>
  <c r="AW9730" i="8" s="1"/>
  <c r="AW9731" i="8" s="1"/>
  <c r="AW9732" i="8" s="1"/>
  <c r="AW9733" i="8" s="1"/>
  <c r="AW9734" i="8" s="1"/>
  <c r="AW9735" i="8" s="1"/>
  <c r="AW9736" i="8" s="1"/>
  <c r="AW9737" i="8" s="1"/>
  <c r="AW9738" i="8" s="1"/>
  <c r="AW9739" i="8" s="1"/>
  <c r="AW9740" i="8" s="1"/>
  <c r="AW9741" i="8" s="1"/>
  <c r="AW9742" i="8" s="1"/>
  <c r="AW9743" i="8" s="1"/>
  <c r="AW9744" i="8" s="1"/>
  <c r="AW9745" i="8" s="1"/>
  <c r="AW9746" i="8" s="1"/>
  <c r="AW9747" i="8" s="1"/>
  <c r="AW9748" i="8" s="1"/>
  <c r="AW9749" i="8" s="1"/>
  <c r="AW9750" i="8" s="1"/>
  <c r="AW9751" i="8" s="1"/>
  <c r="AW9752" i="8" s="1"/>
  <c r="AW9753" i="8" s="1"/>
  <c r="AW9754" i="8" s="1"/>
  <c r="AW9755" i="8" s="1"/>
  <c r="AW9756" i="8" s="1"/>
  <c r="AW9757" i="8" s="1"/>
  <c r="AW9758" i="8" s="1"/>
  <c r="AW9759" i="8" s="1"/>
  <c r="AW9760" i="8" s="1"/>
  <c r="AW9761" i="8" s="1"/>
  <c r="AW9762" i="8" s="1"/>
  <c r="AW9763" i="8" s="1"/>
  <c r="AW9764" i="8" s="1"/>
  <c r="AW9765" i="8" s="1"/>
  <c r="AW9766" i="8" s="1"/>
  <c r="AW9767" i="8" s="1"/>
  <c r="AW9768" i="8" s="1"/>
  <c r="AW9769" i="8" s="1"/>
  <c r="AW9770" i="8" s="1"/>
  <c r="AW9771" i="8" s="1"/>
  <c r="AW9772" i="8" s="1"/>
  <c r="AW9773" i="8" s="1"/>
  <c r="AW9774" i="8" s="1"/>
  <c r="AW9775" i="8" s="1"/>
  <c r="AW9776" i="8" s="1"/>
  <c r="AW9777" i="8" s="1"/>
  <c r="AW9778" i="8" s="1"/>
  <c r="AW9779" i="8" s="1"/>
  <c r="AW9780" i="8" s="1"/>
  <c r="AW9781" i="8" s="1"/>
  <c r="AW9782" i="8" s="1"/>
  <c r="AW9783" i="8" s="1"/>
  <c r="AW9784" i="8" s="1"/>
  <c r="AW9785" i="8" s="1"/>
  <c r="AW9786" i="8" s="1"/>
  <c r="AW9787" i="8" s="1"/>
  <c r="AW9788" i="8" s="1"/>
  <c r="AW9789" i="8" s="1"/>
  <c r="AW9790" i="8" s="1"/>
  <c r="AW9791" i="8" s="1"/>
  <c r="AW9792" i="8" s="1"/>
  <c r="AW9793" i="8" s="1"/>
  <c r="AW9794" i="8" s="1"/>
  <c r="AW9795" i="8" s="1"/>
  <c r="AW9796" i="8" s="1"/>
  <c r="AW9797" i="8" s="1"/>
  <c r="AW9798" i="8" s="1"/>
  <c r="AW9799" i="8" s="1"/>
  <c r="AW9800" i="8" s="1"/>
  <c r="AW9801" i="8" s="1"/>
  <c r="AW9802" i="8" s="1"/>
  <c r="AW9803" i="8" s="1"/>
  <c r="AW9804" i="8" s="1"/>
  <c r="AW9805" i="8" s="1"/>
  <c r="AW9806" i="8" s="1"/>
  <c r="AW9807" i="8" s="1"/>
  <c r="AW9808" i="8" s="1"/>
  <c r="AW9809" i="8" s="1"/>
  <c r="AW9810" i="8" s="1"/>
  <c r="AW9811" i="8" s="1"/>
  <c r="AW9812" i="8" s="1"/>
  <c r="AW9813" i="8" s="1"/>
  <c r="AW9814" i="8" s="1"/>
  <c r="AW9815" i="8" s="1"/>
  <c r="AW9816" i="8" s="1"/>
  <c r="AW9817" i="8" s="1"/>
  <c r="AW9818" i="8" s="1"/>
  <c r="AW9819" i="8" s="1"/>
  <c r="AW9820" i="8" s="1"/>
  <c r="AW9821" i="8" s="1"/>
  <c r="AW9822" i="8" s="1"/>
  <c r="AW9823" i="8" s="1"/>
  <c r="AW9824" i="8" s="1"/>
  <c r="AW9825" i="8" s="1"/>
  <c r="AW9826" i="8" s="1"/>
  <c r="AW9827" i="8" s="1"/>
  <c r="AW9828" i="8" s="1"/>
  <c r="AW9829" i="8" s="1"/>
  <c r="AW9830" i="8" s="1"/>
  <c r="AW9831" i="8" s="1"/>
  <c r="AW9832" i="8" s="1"/>
  <c r="AW9833" i="8" s="1"/>
  <c r="AW9834" i="8" s="1"/>
  <c r="AW9835" i="8" s="1"/>
  <c r="AW9836" i="8" s="1"/>
  <c r="AW9837" i="8" s="1"/>
  <c r="AW9838" i="8" s="1"/>
  <c r="AW9839" i="8" s="1"/>
  <c r="AW9840" i="8" s="1"/>
  <c r="AW9841" i="8" s="1"/>
  <c r="AW9842" i="8" s="1"/>
  <c r="AW9843" i="8" s="1"/>
  <c r="AW9844" i="8" s="1"/>
  <c r="AW9845" i="8" s="1"/>
  <c r="AW9846" i="8" s="1"/>
  <c r="AW9847" i="8" s="1"/>
  <c r="AW9848" i="8" s="1"/>
  <c r="AW9849" i="8" s="1"/>
  <c r="AW9850" i="8" s="1"/>
  <c r="AW9851" i="8" s="1"/>
  <c r="AW9852" i="8" s="1"/>
  <c r="AW9853" i="8" s="1"/>
  <c r="AW9854" i="8" s="1"/>
  <c r="AW9855" i="8" s="1"/>
  <c r="AW9856" i="8" s="1"/>
  <c r="AW9857" i="8" s="1"/>
  <c r="AW9858" i="8" s="1"/>
  <c r="AW9859" i="8" s="1"/>
  <c r="AW9860" i="8" s="1"/>
  <c r="AW9861" i="8" s="1"/>
  <c r="AW9862" i="8" s="1"/>
  <c r="AW9863" i="8" s="1"/>
  <c r="AW9864" i="8" s="1"/>
  <c r="AW9865" i="8" s="1"/>
  <c r="AW9866" i="8" s="1"/>
  <c r="AW9867" i="8" s="1"/>
  <c r="AW9868" i="8" s="1"/>
  <c r="AW9869" i="8" s="1"/>
  <c r="AW9870" i="8" s="1"/>
  <c r="AW9871" i="8" s="1"/>
  <c r="AW9872" i="8" s="1"/>
  <c r="AW9873" i="8" s="1"/>
  <c r="AW9874" i="8" s="1"/>
  <c r="AW9875" i="8" s="1"/>
  <c r="AW9876" i="8" s="1"/>
  <c r="AW9877" i="8" s="1"/>
  <c r="AW9878" i="8" s="1"/>
  <c r="AW9879" i="8" s="1"/>
  <c r="AW9880" i="8" s="1"/>
  <c r="AW9881" i="8" s="1"/>
  <c r="AW9882" i="8" s="1"/>
  <c r="AW9883" i="8" s="1"/>
  <c r="AW9884" i="8" s="1"/>
  <c r="AW9885" i="8" s="1"/>
  <c r="AW9886" i="8" s="1"/>
  <c r="AW9887" i="8" s="1"/>
  <c r="AW9888" i="8" s="1"/>
  <c r="AW9889" i="8" s="1"/>
  <c r="AW9890" i="8" s="1"/>
  <c r="AW9891" i="8" s="1"/>
  <c r="AW9892" i="8" s="1"/>
  <c r="AW9893" i="8" s="1"/>
  <c r="AW9894" i="8" s="1"/>
  <c r="AW9895" i="8" s="1"/>
  <c r="AW9896" i="8" s="1"/>
  <c r="AW9897" i="8" s="1"/>
  <c r="AW9898" i="8" s="1"/>
  <c r="AW9899" i="8" s="1"/>
  <c r="AW9900" i="8" s="1"/>
  <c r="AW9901" i="8" s="1"/>
  <c r="AW9902" i="8" s="1"/>
  <c r="AW9903" i="8" s="1"/>
  <c r="AW9904" i="8" s="1"/>
  <c r="AW9905" i="8" s="1"/>
  <c r="AW9906" i="8" s="1"/>
  <c r="AW9907" i="8" s="1"/>
  <c r="AW9908" i="8" s="1"/>
  <c r="AW9909" i="8" s="1"/>
  <c r="AW9910" i="8" s="1"/>
  <c r="AW9911" i="8" s="1"/>
  <c r="AW9912" i="8" s="1"/>
  <c r="AW9913" i="8" s="1"/>
  <c r="AW9914" i="8" s="1"/>
  <c r="AW9915" i="8" s="1"/>
  <c r="AW9916" i="8" s="1"/>
  <c r="AW9917" i="8" s="1"/>
  <c r="AW9918" i="8" s="1"/>
  <c r="AW9919" i="8" s="1"/>
  <c r="AW9920" i="8" s="1"/>
  <c r="AW9921" i="8" s="1"/>
  <c r="AW9922" i="8" s="1"/>
  <c r="AW9923" i="8" s="1"/>
  <c r="AW9924" i="8" s="1"/>
  <c r="AW9925" i="8" s="1"/>
  <c r="AW9926" i="8" s="1"/>
  <c r="AW9927" i="8" s="1"/>
  <c r="AW9928" i="8" s="1"/>
  <c r="AW9929" i="8" s="1"/>
  <c r="AW9930" i="8" s="1"/>
  <c r="AW9931" i="8" s="1"/>
  <c r="AW9932" i="8" s="1"/>
  <c r="AW9933" i="8" s="1"/>
  <c r="AW9934" i="8" s="1"/>
  <c r="AW9935" i="8" s="1"/>
  <c r="AW9936" i="8" s="1"/>
  <c r="AW9937" i="8" s="1"/>
  <c r="AW9938" i="8" s="1"/>
  <c r="AW9939" i="8" s="1"/>
  <c r="AW9940" i="8" s="1"/>
  <c r="AW9941" i="8" s="1"/>
  <c r="AW9942" i="8" s="1"/>
  <c r="AW9943" i="8" s="1"/>
  <c r="AW9944" i="8" s="1"/>
  <c r="AW9945" i="8" s="1"/>
  <c r="AW9946" i="8" s="1"/>
  <c r="AW9947" i="8" s="1"/>
  <c r="AW9948" i="8" s="1"/>
  <c r="AW9949" i="8" s="1"/>
  <c r="AW9950" i="8" s="1"/>
  <c r="AW9951" i="8" s="1"/>
  <c r="AW9952" i="8" s="1"/>
  <c r="AW9953" i="8" s="1"/>
  <c r="AW9954" i="8" s="1"/>
  <c r="AW9955" i="8" s="1"/>
  <c r="AW9956" i="8" s="1"/>
  <c r="AW9957" i="8" s="1"/>
  <c r="AW9958" i="8" s="1"/>
  <c r="AW9959" i="8" s="1"/>
  <c r="AW9960" i="8" s="1"/>
  <c r="AW9961" i="8" s="1"/>
  <c r="AW9962" i="8" s="1"/>
  <c r="AW9963" i="8" s="1"/>
  <c r="AW9964" i="8" s="1"/>
  <c r="AW9965" i="8" s="1"/>
  <c r="AW9966" i="8" s="1"/>
  <c r="AW9967" i="8" s="1"/>
  <c r="AW9968" i="8" s="1"/>
  <c r="AW9969" i="8" s="1"/>
  <c r="AW9970" i="8" s="1"/>
  <c r="AW9971" i="8" s="1"/>
  <c r="AW9972" i="8" s="1"/>
  <c r="AW9973" i="8" s="1"/>
  <c r="AW9974" i="8" s="1"/>
  <c r="AW9975" i="8" s="1"/>
  <c r="AW9976" i="8" s="1"/>
  <c r="AW9977" i="8" s="1"/>
  <c r="AW9978" i="8" s="1"/>
  <c r="AW9979" i="8" s="1"/>
  <c r="AW9980" i="8" s="1"/>
  <c r="AW9981" i="8" s="1"/>
  <c r="AW9982" i="8" s="1"/>
  <c r="AW9983" i="8" s="1"/>
  <c r="AW9984" i="8" s="1"/>
  <c r="AW9985" i="8" s="1"/>
  <c r="AW9986" i="8" s="1"/>
  <c r="AW9987" i="8" s="1"/>
  <c r="AW9988" i="8" s="1"/>
  <c r="AW9989" i="8" s="1"/>
  <c r="AW9990" i="8" s="1"/>
  <c r="AW9991" i="8" s="1"/>
  <c r="AW9992" i="8" s="1"/>
  <c r="AW9993" i="8" s="1"/>
  <c r="AW9994" i="8" s="1"/>
  <c r="AW9995" i="8" s="1"/>
  <c r="AW9996" i="8" s="1"/>
  <c r="AW9997" i="8" s="1"/>
  <c r="AW9998" i="8" s="1"/>
  <c r="AW9999" i="8" s="1"/>
  <c r="AW10000" i="8" s="1"/>
  <c r="AW10001" i="8" s="1"/>
  <c r="AW10002" i="8" s="1"/>
  <c r="AW10003" i="8" s="1"/>
  <c r="AW10004" i="8" s="1"/>
  <c r="AW10005" i="8" s="1"/>
  <c r="AW10006" i="8" s="1"/>
  <c r="AW10007" i="8" s="1"/>
  <c r="AW10008" i="8" s="1"/>
  <c r="AW10009" i="8" s="1"/>
  <c r="AW10010" i="8" s="1"/>
  <c r="AW10011" i="8" s="1"/>
  <c r="AW10012" i="8" s="1"/>
  <c r="AW10013" i="8" s="1"/>
  <c r="AW10014" i="8" s="1"/>
  <c r="AW10015" i="8" s="1"/>
  <c r="AW10016" i="8" s="1"/>
  <c r="AW10017" i="8" s="1"/>
  <c r="AW10018" i="8" s="1"/>
  <c r="AW10019" i="8" s="1"/>
  <c r="AW10020" i="8" s="1"/>
  <c r="AW10021" i="8" s="1"/>
  <c r="AW10022" i="8" s="1"/>
  <c r="AW10023" i="8" s="1"/>
  <c r="AW10024" i="8" s="1"/>
  <c r="AW10025" i="8" s="1"/>
  <c r="AW10026" i="8" s="1"/>
  <c r="AW10027" i="8" s="1"/>
  <c r="AW10028" i="8" s="1"/>
  <c r="AW10029" i="8" s="1"/>
  <c r="AW10030" i="8" s="1"/>
  <c r="AW10031" i="8" s="1"/>
  <c r="AW10032" i="8" s="1"/>
  <c r="AW10033" i="8" s="1"/>
  <c r="AW10034" i="8" s="1"/>
  <c r="AW10035" i="8" s="1"/>
  <c r="AW10036" i="8" s="1"/>
  <c r="AW10037" i="8" s="1"/>
  <c r="AW10038" i="8" s="1"/>
  <c r="AW10039" i="8" s="1"/>
  <c r="AW10040" i="8" s="1"/>
  <c r="AW10041" i="8" s="1"/>
  <c r="AW10042" i="8" s="1"/>
  <c r="AW10043" i="8" s="1"/>
  <c r="AW10044" i="8" s="1"/>
  <c r="AW10045" i="8" s="1"/>
  <c r="AW10046" i="8" s="1"/>
  <c r="AW10047" i="8" s="1"/>
  <c r="AW10048" i="8" s="1"/>
  <c r="AW10049" i="8" s="1"/>
  <c r="AW10050" i="8" s="1"/>
  <c r="AW10051" i="8" s="1"/>
  <c r="AW10052" i="8" s="1"/>
  <c r="AW10053" i="8" s="1"/>
  <c r="AW10054" i="8" s="1"/>
  <c r="AW10055" i="8" s="1"/>
  <c r="AW10056" i="8" s="1"/>
  <c r="AW10057" i="8" s="1"/>
  <c r="AW10058" i="8" s="1"/>
  <c r="AW10059" i="8" s="1"/>
  <c r="AW10060" i="8" s="1"/>
  <c r="AW10061" i="8" s="1"/>
  <c r="AW10062" i="8" s="1"/>
  <c r="AW10063" i="8" s="1"/>
  <c r="AW10064" i="8" s="1"/>
  <c r="AW10065" i="8" s="1"/>
  <c r="AW10066" i="8" s="1"/>
  <c r="AW10067" i="8" s="1"/>
  <c r="AW10068" i="8" s="1"/>
  <c r="AW10069" i="8" s="1"/>
  <c r="AW10070" i="8" s="1"/>
  <c r="AW10071" i="8" s="1"/>
  <c r="AW10072" i="8" s="1"/>
  <c r="AW10073" i="8" s="1"/>
  <c r="AW10074" i="8" s="1"/>
  <c r="AW10075" i="8" s="1"/>
  <c r="AW10076" i="8" s="1"/>
  <c r="AW10077" i="8" s="1"/>
  <c r="AW10078" i="8" s="1"/>
  <c r="AW10079" i="8" s="1"/>
  <c r="AW10080" i="8" s="1"/>
  <c r="AW10081" i="8" s="1"/>
  <c r="AW10082" i="8" s="1"/>
  <c r="AW10083" i="8" s="1"/>
  <c r="AW10084" i="8" s="1"/>
  <c r="AW10085" i="8" s="1"/>
  <c r="AW10086" i="8" s="1"/>
  <c r="AW10087" i="8" s="1"/>
  <c r="AW10088" i="8" s="1"/>
  <c r="AW10089" i="8" s="1"/>
  <c r="AW10090" i="8" s="1"/>
  <c r="AW10091" i="8" s="1"/>
  <c r="AW10092" i="8" s="1"/>
  <c r="AW10093" i="8" s="1"/>
  <c r="AW10094" i="8" s="1"/>
  <c r="AW10095" i="8" s="1"/>
  <c r="AW10096" i="8" s="1"/>
  <c r="AW10097" i="8" s="1"/>
  <c r="AW10098" i="8" s="1"/>
  <c r="AW10099" i="8" s="1"/>
  <c r="AW10100" i="8" s="1"/>
  <c r="AW10101" i="8" s="1"/>
  <c r="AW10102" i="8" s="1"/>
  <c r="AW10103" i="8" s="1"/>
  <c r="AW10104" i="8" s="1"/>
  <c r="AW10105" i="8" s="1"/>
  <c r="AW10106" i="8" s="1"/>
  <c r="AW10107" i="8" s="1"/>
  <c r="AW10108" i="8" s="1"/>
  <c r="AW10109" i="8" s="1"/>
  <c r="AW10110" i="8" s="1"/>
  <c r="AW10111" i="8" s="1"/>
  <c r="AW10112" i="8" s="1"/>
  <c r="AW10113" i="8" s="1"/>
  <c r="AW10114" i="8" s="1"/>
  <c r="AW10115" i="8" s="1"/>
  <c r="AW10116" i="8" s="1"/>
  <c r="AW10117" i="8" s="1"/>
  <c r="AW10118" i="8" s="1"/>
  <c r="AW10119" i="8" s="1"/>
  <c r="AW10120" i="8" s="1"/>
  <c r="AW10121" i="8" s="1"/>
  <c r="AW10122" i="8" s="1"/>
  <c r="AW10123" i="8" s="1"/>
  <c r="AW10124" i="8" s="1"/>
  <c r="AW10125" i="8" s="1"/>
  <c r="AW10126" i="8" s="1"/>
  <c r="AW10127" i="8" s="1"/>
  <c r="AW10128" i="8" s="1"/>
  <c r="AW10129" i="8" s="1"/>
  <c r="AW10130" i="8" s="1"/>
  <c r="AW10131" i="8" s="1"/>
  <c r="AW10132" i="8" s="1"/>
  <c r="AW10133" i="8" s="1"/>
  <c r="AW10134" i="8" s="1"/>
  <c r="AW10135" i="8" s="1"/>
  <c r="AW10136" i="8" s="1"/>
  <c r="AW10137" i="8" s="1"/>
  <c r="AW10138" i="8" s="1"/>
  <c r="AW10139" i="8" s="1"/>
  <c r="AW10140" i="8" s="1"/>
  <c r="AW10141" i="8" s="1"/>
  <c r="AW10142" i="8" s="1"/>
  <c r="AW10143" i="8" s="1"/>
  <c r="AW10144" i="8" s="1"/>
  <c r="AW10145" i="8" s="1"/>
  <c r="AW10146" i="8" s="1"/>
  <c r="AW10147" i="8" s="1"/>
  <c r="AW10148" i="8" s="1"/>
  <c r="AW10149" i="8" s="1"/>
  <c r="AW10150" i="8" s="1"/>
  <c r="AW10151" i="8" s="1"/>
  <c r="AW10152" i="8" s="1"/>
  <c r="AW10153" i="8" s="1"/>
  <c r="AW10154" i="8" s="1"/>
  <c r="AW10155" i="8" s="1"/>
  <c r="AW10156" i="8" s="1"/>
  <c r="AW10157" i="8" s="1"/>
  <c r="AW10158" i="8" s="1"/>
  <c r="AW10159" i="8" s="1"/>
  <c r="AW10160" i="8" s="1"/>
  <c r="AW10161" i="8" s="1"/>
  <c r="AW10162" i="8" s="1"/>
  <c r="AW10163" i="8" s="1"/>
  <c r="AW10164" i="8" s="1"/>
  <c r="AW10165" i="8" s="1"/>
  <c r="AW10166" i="8" s="1"/>
  <c r="AW10167" i="8" s="1"/>
  <c r="AW10168" i="8" s="1"/>
  <c r="AW10169" i="8" s="1"/>
  <c r="AW10170" i="8" s="1"/>
  <c r="AW10171" i="8" s="1"/>
  <c r="AW10172" i="8" s="1"/>
  <c r="AW10173" i="8" s="1"/>
  <c r="AW10174" i="8" s="1"/>
  <c r="AW10175" i="8" s="1"/>
  <c r="AW10176" i="8" s="1"/>
  <c r="AW10177" i="8" s="1"/>
  <c r="AW10178" i="8" s="1"/>
  <c r="AW10179" i="8" s="1"/>
  <c r="AW10180" i="8" s="1"/>
  <c r="AW10181" i="8" s="1"/>
  <c r="AW10182" i="8" s="1"/>
  <c r="AW10183" i="8" s="1"/>
  <c r="AW10184" i="8" s="1"/>
  <c r="AW10185" i="8" s="1"/>
  <c r="AW10186" i="8" s="1"/>
  <c r="AW10187" i="8" s="1"/>
  <c r="AW10188" i="8" s="1"/>
  <c r="AW10189" i="8" s="1"/>
  <c r="AW10190" i="8" s="1"/>
  <c r="AW10191" i="8" s="1"/>
  <c r="AW10192" i="8" s="1"/>
  <c r="AW10193" i="8" s="1"/>
  <c r="AW10194" i="8" s="1"/>
  <c r="AW10195" i="8" s="1"/>
  <c r="AW10196" i="8" s="1"/>
  <c r="AW10197" i="8" s="1"/>
  <c r="AW10198" i="8" s="1"/>
  <c r="AW10199" i="8" s="1"/>
  <c r="AW10200" i="8" s="1"/>
  <c r="AW10201" i="8" s="1"/>
  <c r="AW10202" i="8" s="1"/>
  <c r="AW10203" i="8" s="1"/>
  <c r="AW10204" i="8" s="1"/>
  <c r="AW10205" i="8" s="1"/>
  <c r="AW10206" i="8" s="1"/>
  <c r="AW10207" i="8" s="1"/>
  <c r="AW10208" i="8" s="1"/>
  <c r="AW10209" i="8" s="1"/>
  <c r="AW10210" i="8" s="1"/>
  <c r="AW10211" i="8" s="1"/>
  <c r="AW10212" i="8" s="1"/>
  <c r="AW10213" i="8" s="1"/>
  <c r="AW10214" i="8" s="1"/>
  <c r="AW10215" i="8" s="1"/>
  <c r="AW10216" i="8" s="1"/>
  <c r="AW10217" i="8" s="1"/>
  <c r="AW10218" i="8" s="1"/>
  <c r="AW10219" i="8" s="1"/>
  <c r="AW10220" i="8" s="1"/>
  <c r="AW10221" i="8" s="1"/>
  <c r="AW10222" i="8" s="1"/>
  <c r="AW10223" i="8" s="1"/>
  <c r="AW10224" i="8" s="1"/>
  <c r="AW10225" i="8" s="1"/>
  <c r="AW10226" i="8" s="1"/>
  <c r="AW10227" i="8" s="1"/>
  <c r="AW10228" i="8" s="1"/>
  <c r="AW10229" i="8" s="1"/>
  <c r="AW10230" i="8" s="1"/>
  <c r="AW10231" i="8" s="1"/>
  <c r="AW10232" i="8" s="1"/>
  <c r="AW10233" i="8" s="1"/>
  <c r="AW10234" i="8" s="1"/>
  <c r="AW10235" i="8" s="1"/>
  <c r="AW10236" i="8" s="1"/>
  <c r="AW10237" i="8" s="1"/>
  <c r="AW10238" i="8" s="1"/>
  <c r="AW10239" i="8" s="1"/>
  <c r="AW10240" i="8" s="1"/>
  <c r="AW10241" i="8" s="1"/>
  <c r="AW10242" i="8" s="1"/>
  <c r="AW10243" i="8" s="1"/>
  <c r="AW10244" i="8" s="1"/>
  <c r="AW10245" i="8" s="1"/>
  <c r="AW10246" i="8" s="1"/>
  <c r="AW10247" i="8" s="1"/>
  <c r="AW10248" i="8" s="1"/>
  <c r="AW10249" i="8" s="1"/>
  <c r="AW10250" i="8" s="1"/>
  <c r="AW10251" i="8" s="1"/>
  <c r="AW10252" i="8" s="1"/>
  <c r="AW10253" i="8" s="1"/>
  <c r="AW10254" i="8" s="1"/>
  <c r="AW10255" i="8" s="1"/>
  <c r="AW10256" i="8" s="1"/>
  <c r="AW10257" i="8" s="1"/>
  <c r="AW10258" i="8" s="1"/>
  <c r="AW10259" i="8" s="1"/>
  <c r="AW10260" i="8" s="1"/>
  <c r="AW10261" i="8" s="1"/>
  <c r="AW10262" i="8" s="1"/>
  <c r="AW10263" i="8" s="1"/>
  <c r="AW10264" i="8" s="1"/>
  <c r="AW10265" i="8" s="1"/>
  <c r="AW10266" i="8" s="1"/>
  <c r="AW10267" i="8" s="1"/>
  <c r="AW10268" i="8" s="1"/>
  <c r="AW10269" i="8" s="1"/>
  <c r="AW10270" i="8" s="1"/>
  <c r="AW10271" i="8" s="1"/>
  <c r="AW10272" i="8" s="1"/>
  <c r="AW10273" i="8" s="1"/>
  <c r="AW10274" i="8" s="1"/>
  <c r="AW10275" i="8" s="1"/>
  <c r="AW10276" i="8" s="1"/>
  <c r="AW10277" i="8" s="1"/>
  <c r="G282" i="8"/>
  <c r="E286" i="8"/>
  <c r="F286" i="8"/>
  <c r="D286" i="8"/>
  <c r="G286" i="8" s="1"/>
  <c r="H286" i="8" s="1"/>
  <c r="I286" i="8" s="1"/>
  <c r="D285" i="8" a="1"/>
  <c r="D285" i="8" s="1"/>
  <c r="E284" i="8"/>
  <c r="F284" i="8"/>
  <c r="G284" i="8" s="1"/>
  <c r="H284" i="8" s="1"/>
  <c r="I284" i="8" s="1"/>
  <c r="J284" i="8" s="1"/>
  <c r="K284" i="8" s="1"/>
  <c r="L284" i="8" s="1"/>
  <c r="M284" i="8" s="1"/>
  <c r="N284" i="8" s="1"/>
  <c r="O284" i="8" s="1"/>
  <c r="P284" i="8" s="1"/>
  <c r="E283" i="8"/>
  <c r="F283" i="8"/>
  <c r="D283" i="8"/>
  <c r="E282" i="8"/>
  <c r="F282" i="8"/>
  <c r="E281" i="8"/>
  <c r="F281" i="8"/>
  <c r="G137" i="8"/>
  <c r="Q200" i="8"/>
  <c r="G16" i="6"/>
  <c r="Q114" i="9"/>
  <c r="P114" i="9"/>
  <c r="Q117" i="9"/>
  <c r="G296" i="8"/>
  <c r="E296" i="8"/>
  <c r="F60" i="4"/>
  <c r="K34" i="4" l="1"/>
  <c r="J36" i="4"/>
  <c r="G283" i="8"/>
  <c r="H283" i="8"/>
  <c r="G285" i="8"/>
  <c r="H285" i="8" s="1"/>
  <c r="I285" i="8" s="1"/>
  <c r="J285" i="8" s="1"/>
  <c r="K285" i="8" s="1"/>
  <c r="L285" i="8" s="1"/>
  <c r="M285" i="8" s="1"/>
  <c r="N285" i="8" s="1"/>
  <c r="O285" i="8" s="1"/>
  <c r="P285" i="8" s="1"/>
  <c r="J286" i="8"/>
  <c r="G20" i="6"/>
  <c r="G9" i="6" a="1"/>
  <c r="G9" i="6" s="1"/>
  <c r="G23" i="6" s="1"/>
  <c r="J12" i="6"/>
  <c r="J11" i="6"/>
  <c r="J10" i="6"/>
  <c r="J9" i="6"/>
  <c r="Q206" i="8" a="1"/>
  <c r="Q206" i="8" s="1"/>
  <c r="G64" i="8"/>
  <c r="G65" i="8" s="1"/>
  <c r="Q103" i="9"/>
  <c r="I26" i="17" s="1"/>
  <c r="P103" i="9"/>
  <c r="O103" i="9"/>
  <c r="N103" i="9"/>
  <c r="M103" i="9"/>
  <c r="L103" i="9"/>
  <c r="K103" i="9"/>
  <c r="J103" i="9"/>
  <c r="I103" i="9"/>
  <c r="H103" i="9"/>
  <c r="Q101" i="9"/>
  <c r="P101" i="9"/>
  <c r="O101" i="9"/>
  <c r="N101" i="9"/>
  <c r="M101" i="9"/>
  <c r="L101" i="9"/>
  <c r="K101" i="9"/>
  <c r="J101" i="9"/>
  <c r="I101" i="9"/>
  <c r="H101" i="9"/>
  <c r="Q100" i="9"/>
  <c r="P100" i="9"/>
  <c r="O100" i="9"/>
  <c r="N100" i="9"/>
  <c r="M100" i="9"/>
  <c r="L100" i="9"/>
  <c r="K100" i="9"/>
  <c r="J100" i="9"/>
  <c r="I100" i="9"/>
  <c r="H100" i="9"/>
  <c r="G103" i="9"/>
  <c r="G101" i="9"/>
  <c r="G100" i="9"/>
  <c r="A8" i="17"/>
  <c r="C8" i="17" s="1" a="1"/>
  <c r="C8" i="17" s="1"/>
  <c r="H44" i="17"/>
  <c r="K6" i="4"/>
  <c r="D6" i="4"/>
  <c r="I17" i="8"/>
  <c r="N20" i="4"/>
  <c r="M20" i="4"/>
  <c r="L20" i="4"/>
  <c r="K20" i="4"/>
  <c r="N19" i="4"/>
  <c r="M19" i="4"/>
  <c r="L19" i="4"/>
  <c r="N18" i="4"/>
  <c r="M18" i="4"/>
  <c r="L18" i="4"/>
  <c r="K18" i="4"/>
  <c r="N17" i="4"/>
  <c r="M17" i="4"/>
  <c r="L17" i="4"/>
  <c r="K17" i="4"/>
  <c r="N6" i="4"/>
  <c r="M6" i="4"/>
  <c r="L6" i="4"/>
  <c r="G18" i="8"/>
  <c r="F18" i="8"/>
  <c r="I11" i="17"/>
  <c r="G29" i="8"/>
  <c r="Q109" i="9"/>
  <c r="F21" i="8"/>
  <c r="G21" i="8"/>
  <c r="I21" i="9"/>
  <c r="H21" i="9"/>
  <c r="G21" i="9"/>
  <c r="Q15" i="9"/>
  <c r="P15" i="9"/>
  <c r="O15" i="9"/>
  <c r="N15" i="9"/>
  <c r="M15" i="9"/>
  <c r="L15" i="9"/>
  <c r="K15" i="9"/>
  <c r="J15" i="9"/>
  <c r="I15" i="9"/>
  <c r="H15" i="9"/>
  <c r="G15" i="9"/>
  <c r="U15" i="19"/>
  <c r="U14" i="19"/>
  <c r="L9" i="27"/>
  <c r="K9" i="27"/>
  <c r="L8" i="27"/>
  <c r="K8" i="27"/>
  <c r="V35" i="19"/>
  <c r="V34" i="19"/>
  <c r="V32" i="19"/>
  <c r="V33" i="19"/>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O53" i="11"/>
  <c r="P53" i="11"/>
  <c r="G53" i="11"/>
  <c r="H53" i="11"/>
  <c r="I53" i="11"/>
  <c r="J53" i="11"/>
  <c r="K53" i="11"/>
  <c r="L53" i="11"/>
  <c r="M53" i="11"/>
  <c r="P55" i="11"/>
  <c r="O55" i="11"/>
  <c r="N55" i="11"/>
  <c r="M55" i="11"/>
  <c r="L55" i="11"/>
  <c r="K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I17" i="17"/>
  <c r="I16" i="17"/>
  <c r="I15" i="17"/>
  <c r="I14" i="17"/>
  <c r="I13" i="17"/>
  <c r="I12" i="17"/>
  <c r="I10" i="17"/>
  <c r="I9" i="17"/>
  <c r="H17" i="17"/>
  <c r="H16" i="17"/>
  <c r="H15" i="17"/>
  <c r="H14" i="17"/>
  <c r="H13" i="17"/>
  <c r="H12" i="17"/>
  <c r="H11" i="17"/>
  <c r="H10" i="17"/>
  <c r="H9" i="17"/>
  <c r="H8" i="17"/>
  <c r="G17" i="17"/>
  <c r="G16" i="17"/>
  <c r="G15" i="17"/>
  <c r="G14" i="17"/>
  <c r="G13" i="17"/>
  <c r="G12" i="17"/>
  <c r="G11" i="17"/>
  <c r="G10" i="17"/>
  <c r="G9" i="17"/>
  <c r="G8" i="17"/>
  <c r="F17" i="17"/>
  <c r="F16" i="17"/>
  <c r="F15" i="17"/>
  <c r="F14" i="17"/>
  <c r="F13" i="17"/>
  <c r="F12" i="17"/>
  <c r="F11" i="17"/>
  <c r="F10" i="17"/>
  <c r="F9" i="17"/>
  <c r="F8" i="17"/>
  <c r="E17" i="17"/>
  <c r="E16" i="17"/>
  <c r="E14" i="17"/>
  <c r="E13" i="17"/>
  <c r="E12" i="17"/>
  <c r="E11" i="17"/>
  <c r="E10" i="17"/>
  <c r="E9" i="17"/>
  <c r="E8" i="17"/>
  <c r="D17" i="17"/>
  <c r="D16" i="17"/>
  <c r="D14" i="17"/>
  <c r="D13" i="17"/>
  <c r="D12" i="17"/>
  <c r="D11" i="17"/>
  <c r="D10" i="17"/>
  <c r="D9" i="17"/>
  <c r="D8" i="17"/>
  <c r="N85" i="17" a="1"/>
  <c r="N85" i="17" s="1"/>
  <c r="M85" i="17" a="1"/>
  <c r="M85" i="17" s="1"/>
  <c r="L85" i="17" a="1"/>
  <c r="L85" i="17" s="1"/>
  <c r="K85" i="17" a="1"/>
  <c r="K85" i="17" s="1"/>
  <c r="J85" i="17" a="1"/>
  <c r="J85" i="17" s="1"/>
  <c r="I85" i="17" a="1"/>
  <c r="I85" i="17" s="1"/>
  <c r="H85" i="17" a="1"/>
  <c r="H85" i="17" s="1"/>
  <c r="G85" i="17" a="1"/>
  <c r="G85" i="17" s="1"/>
  <c r="F85" i="17" a="1"/>
  <c r="F85" i="17" s="1"/>
  <c r="N74" i="17" a="1"/>
  <c r="N74" i="17" s="1"/>
  <c r="N75" i="17" s="1"/>
  <c r="N18" i="6" s="1"/>
  <c r="M74" i="17" a="1"/>
  <c r="M74" i="17" s="1"/>
  <c r="M75" i="17" s="1"/>
  <c r="N17" i="6" s="1"/>
  <c r="L74" i="17" a="1"/>
  <c r="L74" i="17" s="1"/>
  <c r="L75" i="17" s="1"/>
  <c r="N16" i="6" s="1"/>
  <c r="K74" i="17" a="1"/>
  <c r="K74" i="17" s="1"/>
  <c r="K75" i="17" s="1"/>
  <c r="N15" i="6" s="1"/>
  <c r="J74" i="17" a="1"/>
  <c r="J74" i="17" s="1"/>
  <c r="J75" i="17" s="1"/>
  <c r="N14" i="6" s="1"/>
  <c r="I74" i="17" a="1"/>
  <c r="I74" i="17" s="1"/>
  <c r="I75" i="17" s="1"/>
  <c r="N13" i="6" s="1"/>
  <c r="H74" i="17" a="1"/>
  <c r="H74" i="17" s="1"/>
  <c r="H75" i="17" s="1"/>
  <c r="N12" i="6" s="1"/>
  <c r="G74" i="17" a="1"/>
  <c r="G74" i="17" s="1"/>
  <c r="G75" i="17" s="1"/>
  <c r="N11" i="6" s="1"/>
  <c r="F74" i="17" a="1"/>
  <c r="F74" i="17" s="1"/>
  <c r="F75" i="17" s="1"/>
  <c r="N10" i="6" s="1"/>
  <c r="E74" i="17" a="1"/>
  <c r="E74" i="17" s="1"/>
  <c r="E75" i="17" s="1"/>
  <c r="N9" i="6" s="1"/>
  <c r="E63" i="3"/>
  <c r="E57" i="3"/>
  <c r="E51" i="3"/>
  <c r="E44" i="3"/>
  <c r="D12" i="4"/>
  <c r="D11" i="4"/>
  <c r="D10" i="4"/>
  <c r="Q254" i="8"/>
  <c r="Q255" i="8" s="1"/>
  <c r="P254" i="8"/>
  <c r="P255" i="8" s="1"/>
  <c r="O254" i="8"/>
  <c r="O255" i="8" s="1"/>
  <c r="N254" i="8"/>
  <c r="N255" i="8" s="1"/>
  <c r="M254" i="8"/>
  <c r="M255" i="8" s="1"/>
  <c r="L254" i="8"/>
  <c r="L255" i="8" s="1"/>
  <c r="K254" i="8"/>
  <c r="K255" i="8" s="1"/>
  <c r="J254" i="8"/>
  <c r="J255" i="8" s="1"/>
  <c r="I254" i="8"/>
  <c r="I255" i="8" s="1"/>
  <c r="H254" i="8"/>
  <c r="H255" i="8" s="1"/>
  <c r="Q122" i="9"/>
  <c r="P122" i="9"/>
  <c r="O122" i="9"/>
  <c r="N122" i="9"/>
  <c r="M122" i="9"/>
  <c r="L122" i="9"/>
  <c r="K122" i="9"/>
  <c r="J122" i="9"/>
  <c r="I122" i="9"/>
  <c r="H122" i="9"/>
  <c r="G122" i="9"/>
  <c r="Q121" i="9"/>
  <c r="P121" i="9"/>
  <c r="O121" i="9"/>
  <c r="N121" i="9"/>
  <c r="M121" i="9"/>
  <c r="L121" i="9"/>
  <c r="K121" i="9"/>
  <c r="J121" i="9"/>
  <c r="I121" i="9"/>
  <c r="H121" i="9"/>
  <c r="G121" i="9"/>
  <c r="Q120" i="9"/>
  <c r="P120" i="9"/>
  <c r="O120" i="9"/>
  <c r="N120" i="9"/>
  <c r="M120" i="9"/>
  <c r="L120" i="9"/>
  <c r="K120" i="9"/>
  <c r="J120" i="9"/>
  <c r="I120" i="9"/>
  <c r="H120" i="9"/>
  <c r="G120" i="9"/>
  <c r="Q116" i="9"/>
  <c r="P116" i="9"/>
  <c r="O116" i="9"/>
  <c r="N116" i="9"/>
  <c r="M116" i="9"/>
  <c r="L116" i="9"/>
  <c r="K116" i="9"/>
  <c r="J116" i="9"/>
  <c r="I116" i="9"/>
  <c r="H116" i="9"/>
  <c r="G116" i="9"/>
  <c r="Q115" i="9"/>
  <c r="P115" i="9"/>
  <c r="O115" i="9"/>
  <c r="N115" i="9"/>
  <c r="M115" i="9"/>
  <c r="L115" i="9"/>
  <c r="K115" i="9"/>
  <c r="J115" i="9"/>
  <c r="I115" i="9"/>
  <c r="H115" i="9"/>
  <c r="G115" i="9"/>
  <c r="M80" i="9"/>
  <c r="V75" i="19"/>
  <c r="V74" i="19"/>
  <c r="V73" i="19"/>
  <c r="V72" i="19"/>
  <c r="V71" i="19"/>
  <c r="V70" i="19"/>
  <c r="V69" i="19"/>
  <c r="V68" i="19"/>
  <c r="V67" i="19"/>
  <c r="V66" i="19"/>
  <c r="V65" i="19"/>
  <c r="V64" i="19"/>
  <c r="V63" i="19"/>
  <c r="P61" i="11"/>
  <c r="O61" i="11"/>
  <c r="N61" i="11"/>
  <c r="M61" i="11"/>
  <c r="L61" i="11"/>
  <c r="K61" i="11"/>
  <c r="J61" i="11"/>
  <c r="I61" i="11"/>
  <c r="H61" i="11"/>
  <c r="G61" i="11"/>
  <c r="F61" i="11"/>
  <c r="N67" i="17"/>
  <c r="M67" i="17"/>
  <c r="L67" i="17"/>
  <c r="K67" i="17"/>
  <c r="J67" i="17"/>
  <c r="I67" i="17"/>
  <c r="H67" i="17"/>
  <c r="G67" i="17"/>
  <c r="F67" i="17"/>
  <c r="E67" i="17"/>
  <c r="K16" i="27"/>
  <c r="K15" i="27"/>
  <c r="K12" i="27"/>
  <c r="N66" i="17"/>
  <c r="M66" i="17"/>
  <c r="L66" i="17"/>
  <c r="K66" i="17"/>
  <c r="J66" i="17"/>
  <c r="I66" i="17"/>
  <c r="H66" i="17"/>
  <c r="G66" i="17"/>
  <c r="F66" i="17"/>
  <c r="E66" i="17"/>
  <c r="Q203" i="8" a="1"/>
  <c r="Q203" i="8" s="1"/>
  <c r="H21" i="8"/>
  <c r="N63" i="17"/>
  <c r="M63" i="17"/>
  <c r="L63" i="17"/>
  <c r="K63" i="17"/>
  <c r="J63" i="17"/>
  <c r="I63" i="17"/>
  <c r="H63" i="17"/>
  <c r="G63" i="17"/>
  <c r="F63" i="17"/>
  <c r="E63" i="17"/>
  <c r="I106" i="9"/>
  <c r="J106" i="9" s="1"/>
  <c r="K106" i="9" s="1"/>
  <c r="L106" i="9" s="1"/>
  <c r="M106" i="9" s="1"/>
  <c r="N106" i="9" s="1"/>
  <c r="O106" i="9" s="1"/>
  <c r="P106" i="9" s="1"/>
  <c r="Q106" i="9" s="1"/>
  <c r="N65" i="17"/>
  <c r="M65" i="17"/>
  <c r="L65" i="17"/>
  <c r="K65" i="17"/>
  <c r="J65" i="17"/>
  <c r="I65" i="17"/>
  <c r="H65" i="17"/>
  <c r="G65" i="17"/>
  <c r="F65" i="17"/>
  <c r="E65" i="17"/>
  <c r="AN289" i="8"/>
  <c r="AN278" i="8"/>
  <c r="F64" i="17"/>
  <c r="G64" i="17"/>
  <c r="H64" i="17"/>
  <c r="I64" i="17"/>
  <c r="J64" i="17"/>
  <c r="K64" i="17"/>
  <c r="L64" i="17"/>
  <c r="M64" i="17"/>
  <c r="N64" i="17"/>
  <c r="E68" i="17"/>
  <c r="F68" i="17"/>
  <c r="G68" i="17"/>
  <c r="H68" i="17"/>
  <c r="I68" i="17"/>
  <c r="J68" i="17"/>
  <c r="K68" i="17"/>
  <c r="L68" i="17"/>
  <c r="M68" i="17"/>
  <c r="N68" i="17"/>
  <c r="E64" i="17"/>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R83" i="28" s="1"/>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c r="J74" i="28"/>
  <c r="K74" i="28"/>
  <c r="L74" i="28"/>
  <c r="M74" i="28"/>
  <c r="N74" i="28"/>
  <c r="O74" i="28"/>
  <c r="P74" i="28"/>
  <c r="Q74" i="28"/>
  <c r="H25" i="17"/>
  <c r="N36" i="17"/>
  <c r="M36" i="17"/>
  <c r="L36" i="17"/>
  <c r="K36" i="17"/>
  <c r="J36" i="17"/>
  <c r="I36" i="17"/>
  <c r="H36" i="17"/>
  <c r="G36" i="17"/>
  <c r="F36" i="17"/>
  <c r="E36" i="17"/>
  <c r="N35" i="17"/>
  <c r="M35" i="17"/>
  <c r="L35" i="17"/>
  <c r="K35" i="17"/>
  <c r="J35" i="17"/>
  <c r="I35" i="17"/>
  <c r="H35" i="17"/>
  <c r="G35" i="17"/>
  <c r="F35" i="17"/>
  <c r="E35" i="17"/>
  <c r="N34" i="17"/>
  <c r="M34" i="17"/>
  <c r="L34" i="17"/>
  <c r="K34" i="17"/>
  <c r="J34" i="17"/>
  <c r="I34" i="17"/>
  <c r="H34" i="17"/>
  <c r="G34" i="17"/>
  <c r="F34" i="17"/>
  <c r="E34" i="17"/>
  <c r="N33" i="17"/>
  <c r="M33" i="17"/>
  <c r="L33" i="17"/>
  <c r="K33" i="17"/>
  <c r="J33" i="17"/>
  <c r="I33" i="17"/>
  <c r="H33" i="17"/>
  <c r="G33" i="17"/>
  <c r="F33" i="17"/>
  <c r="E33" i="17"/>
  <c r="N32" i="17"/>
  <c r="M32" i="17"/>
  <c r="L32" i="17"/>
  <c r="K32" i="17"/>
  <c r="J32" i="17"/>
  <c r="I32" i="17"/>
  <c r="H32" i="17"/>
  <c r="G32" i="17"/>
  <c r="F32" i="17"/>
  <c r="E32" i="17"/>
  <c r="N31" i="17"/>
  <c r="M31" i="17"/>
  <c r="L31" i="17"/>
  <c r="K31" i="17"/>
  <c r="J31" i="17"/>
  <c r="I31" i="17"/>
  <c r="H31" i="17"/>
  <c r="G31" i="17"/>
  <c r="F31" i="17"/>
  <c r="E31" i="17"/>
  <c r="N41" i="17"/>
  <c r="M41" i="17"/>
  <c r="L41" i="17"/>
  <c r="K41" i="17"/>
  <c r="J41" i="17"/>
  <c r="I41" i="17"/>
  <c r="H41" i="17"/>
  <c r="G41" i="17"/>
  <c r="F41" i="17"/>
  <c r="E41" i="17"/>
  <c r="N40" i="17"/>
  <c r="M40" i="17"/>
  <c r="L40" i="17"/>
  <c r="K40" i="17"/>
  <c r="J40" i="17"/>
  <c r="I40" i="17"/>
  <c r="H40" i="17"/>
  <c r="G40" i="17"/>
  <c r="F40" i="17"/>
  <c r="E40" i="17"/>
  <c r="N48" i="17"/>
  <c r="M48" i="17"/>
  <c r="L48" i="17"/>
  <c r="K48" i="17"/>
  <c r="J48" i="17"/>
  <c r="I48" i="17"/>
  <c r="H48" i="17"/>
  <c r="G48" i="17"/>
  <c r="F48" i="17"/>
  <c r="E48" i="17"/>
  <c r="N47" i="17"/>
  <c r="M47" i="17"/>
  <c r="L47" i="17"/>
  <c r="K47" i="17"/>
  <c r="J47" i="17"/>
  <c r="I47" i="17"/>
  <c r="H47" i="17"/>
  <c r="G47" i="17"/>
  <c r="F47" i="17"/>
  <c r="E47" i="17"/>
  <c r="N46" i="17"/>
  <c r="M46" i="17"/>
  <c r="L46" i="17"/>
  <c r="K46" i="17"/>
  <c r="J46" i="17"/>
  <c r="I46" i="17"/>
  <c r="H46" i="17"/>
  <c r="G46" i="17"/>
  <c r="F46" i="17"/>
  <c r="E46" i="17"/>
  <c r="O78" i="17"/>
  <c r="O77" i="17"/>
  <c r="O76" i="17"/>
  <c r="O69" i="17"/>
  <c r="N62" i="17"/>
  <c r="M62" i="17"/>
  <c r="L62" i="17"/>
  <c r="K62" i="17"/>
  <c r="J62" i="17"/>
  <c r="I62" i="17"/>
  <c r="H62" i="17"/>
  <c r="G62" i="17"/>
  <c r="F62" i="17"/>
  <c r="E62" i="17"/>
  <c r="N61" i="17"/>
  <c r="M61" i="17"/>
  <c r="L61" i="17"/>
  <c r="K61" i="17"/>
  <c r="J61" i="17"/>
  <c r="I61" i="17"/>
  <c r="H61" i="17"/>
  <c r="G61" i="17"/>
  <c r="F61" i="17"/>
  <c r="E61" i="17"/>
  <c r="H60" i="28"/>
  <c r="I60" i="28"/>
  <c r="J60" i="28"/>
  <c r="K60" i="28"/>
  <c r="L60" i="28"/>
  <c r="M60" i="28"/>
  <c r="N60" i="28"/>
  <c r="O60" i="28"/>
  <c r="P60" i="28"/>
  <c r="Q60" i="28"/>
  <c r="H46" i="28"/>
  <c r="I46" i="28"/>
  <c r="J46" i="28"/>
  <c r="K46" i="28"/>
  <c r="L46" i="28"/>
  <c r="M46" i="28"/>
  <c r="N46" i="28"/>
  <c r="O46" i="28"/>
  <c r="P46" i="28"/>
  <c r="Q46" i="28"/>
  <c r="H18" i="28"/>
  <c r="I18" i="28"/>
  <c r="J18" i="28"/>
  <c r="K18" i="28"/>
  <c r="L18" i="28"/>
  <c r="M18" i="28"/>
  <c r="N18" i="28"/>
  <c r="O18" i="28"/>
  <c r="P18" i="28"/>
  <c r="Q18" i="28"/>
  <c r="H32" i="28"/>
  <c r="I32" i="28"/>
  <c r="J32" i="28"/>
  <c r="K32" i="28"/>
  <c r="L32" i="28"/>
  <c r="M32" i="28"/>
  <c r="N32" i="28"/>
  <c r="O32" i="28"/>
  <c r="P32" i="28"/>
  <c r="Q32" i="28"/>
  <c r="H4" i="28"/>
  <c r="I4" i="28"/>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O50" i="17"/>
  <c r="O44" i="17"/>
  <c r="O38" i="17"/>
  <c r="O59" i="17" s="1"/>
  <c r="H27" i="17"/>
  <c r="H26" i="17"/>
  <c r="H24" i="17"/>
  <c r="U9" i="19" a="1"/>
  <c r="U9" i="19" s="1"/>
  <c r="D6" i="19" a="1"/>
  <c r="D6" i="19" s="1"/>
  <c r="J4" i="28"/>
  <c r="O47" i="11"/>
  <c r="P47" i="11"/>
  <c r="Q47" i="11"/>
  <c r="R47" i="11"/>
  <c r="G47" i="11"/>
  <c r="H47" i="11"/>
  <c r="I47" i="11"/>
  <c r="J47" i="11"/>
  <c r="K47" i="11"/>
  <c r="L47" i="11"/>
  <c r="M47" i="11"/>
  <c r="O38" i="11"/>
  <c r="P38" i="11"/>
  <c r="Q38" i="11"/>
  <c r="R38" i="11"/>
  <c r="G38" i="11"/>
  <c r="H38" i="11"/>
  <c r="I38" i="11"/>
  <c r="J38" i="11"/>
  <c r="K38" i="11"/>
  <c r="L38" i="11"/>
  <c r="M38" i="11"/>
  <c r="O31" i="11"/>
  <c r="P31" i="11"/>
  <c r="Q31" i="11"/>
  <c r="R31" i="11"/>
  <c r="G31" i="11"/>
  <c r="H31" i="11"/>
  <c r="I31" i="11"/>
  <c r="J31" i="11"/>
  <c r="K31" i="11"/>
  <c r="L31" i="11"/>
  <c r="M31" i="11"/>
  <c r="O25" i="11"/>
  <c r="P25" i="11"/>
  <c r="Q25" i="11"/>
  <c r="R25" i="11"/>
  <c r="G25" i="11"/>
  <c r="H25" i="11"/>
  <c r="I25" i="11"/>
  <c r="J25" i="11"/>
  <c r="K25" i="11"/>
  <c r="L25" i="11"/>
  <c r="M25" i="11"/>
  <c r="O13" i="11"/>
  <c r="P13" i="11"/>
  <c r="Q13" i="11"/>
  <c r="R13" i="11"/>
  <c r="G13" i="11"/>
  <c r="H13" i="11"/>
  <c r="I13" i="11"/>
  <c r="J13" i="11"/>
  <c r="K13" i="11"/>
  <c r="L13" i="11"/>
  <c r="M13" i="11"/>
  <c r="G4" i="11"/>
  <c r="H4" i="11"/>
  <c r="I4" i="11"/>
  <c r="J4" i="11"/>
  <c r="K4" i="11"/>
  <c r="L4" i="11"/>
  <c r="M4" i="11"/>
  <c r="F11" i="3"/>
  <c r="O73" i="17"/>
  <c r="N56" i="17"/>
  <c r="M56" i="17"/>
  <c r="L56" i="17"/>
  <c r="K56" i="17"/>
  <c r="J56" i="17"/>
  <c r="I56" i="17"/>
  <c r="H56" i="17"/>
  <c r="G56" i="17"/>
  <c r="F56" i="17"/>
  <c r="E56" i="17"/>
  <c r="N55" i="17"/>
  <c r="M55" i="17"/>
  <c r="L55" i="17"/>
  <c r="K55" i="17"/>
  <c r="J55" i="17"/>
  <c r="I55" i="17"/>
  <c r="H55" i="17"/>
  <c r="G55" i="17"/>
  <c r="F55" i="17"/>
  <c r="E55" i="17"/>
  <c r="N54" i="17"/>
  <c r="M54" i="17"/>
  <c r="L54" i="17"/>
  <c r="K54" i="17"/>
  <c r="J54" i="17"/>
  <c r="I54" i="17"/>
  <c r="H54" i="17"/>
  <c r="G54" i="17"/>
  <c r="F54" i="17"/>
  <c r="E54" i="17"/>
  <c r="N53" i="17"/>
  <c r="M53" i="17"/>
  <c r="L53" i="17"/>
  <c r="K53" i="17"/>
  <c r="J53" i="17"/>
  <c r="I53" i="17"/>
  <c r="H53" i="17"/>
  <c r="G53" i="17"/>
  <c r="F53" i="17"/>
  <c r="E53" i="17"/>
  <c r="N52" i="17"/>
  <c r="M52" i="17"/>
  <c r="L52" i="17"/>
  <c r="K52" i="17"/>
  <c r="J52" i="17"/>
  <c r="I52" i="17"/>
  <c r="H52" i="17"/>
  <c r="G52" i="17"/>
  <c r="F52" i="17"/>
  <c r="E52" i="17"/>
  <c r="N42" i="17"/>
  <c r="M42" i="17"/>
  <c r="L42" i="17"/>
  <c r="K42" i="17"/>
  <c r="J42" i="17"/>
  <c r="I42" i="17"/>
  <c r="H42" i="17"/>
  <c r="G42" i="17"/>
  <c r="F42" i="17"/>
  <c r="E42" i="17"/>
  <c r="N99" i="17"/>
  <c r="M99" i="17"/>
  <c r="L99" i="17"/>
  <c r="K99" i="17"/>
  <c r="H99" i="17"/>
  <c r="G99" i="17"/>
  <c r="F99" i="17"/>
  <c r="E99" i="17"/>
  <c r="A17" i="17"/>
  <c r="L17" i="17" s="1" a="1"/>
  <c r="L17" i="17" s="1"/>
  <c r="A16" i="17"/>
  <c r="A15" i="17"/>
  <c r="A14" i="17"/>
  <c r="A13" i="17"/>
  <c r="A12" i="17"/>
  <c r="A11" i="17"/>
  <c r="A10" i="17"/>
  <c r="A9" i="17"/>
  <c r="D91" i="17"/>
  <c r="D85" i="17" s="1" a="1"/>
  <c r="D85" i="17" s="1"/>
  <c r="Q53" i="11"/>
  <c r="R53" i="11"/>
  <c r="W8" i="8"/>
  <c r="W9" i="8" s="1"/>
  <c r="W10" i="8" s="1"/>
  <c r="W11" i="8" s="1"/>
  <c r="W12" i="8" s="1"/>
  <c r="W13" i="8" s="1"/>
  <c r="W14" i="8" s="1"/>
  <c r="H112" i="9"/>
  <c r="I112" i="9" s="1"/>
  <c r="J112" i="9" s="1"/>
  <c r="K112" i="9" s="1"/>
  <c r="L112" i="9" s="1"/>
  <c r="M112" i="9" s="1"/>
  <c r="N112" i="9" s="1"/>
  <c r="O112" i="9" s="1"/>
  <c r="P112" i="9" s="1"/>
  <c r="Q112" i="9" s="1"/>
  <c r="N67" i="9"/>
  <c r="M67" i="9"/>
  <c r="I67" i="9"/>
  <c r="F46" i="8"/>
  <c r="L67" i="9"/>
  <c r="K67" i="9"/>
  <c r="J67" i="9"/>
  <c r="H67" i="9"/>
  <c r="N77" i="9"/>
  <c r="M58" i="11"/>
  <c r="M77" i="9"/>
  <c r="L58" i="11"/>
  <c r="I77" i="9"/>
  <c r="H58" i="11"/>
  <c r="Q77" i="9"/>
  <c r="P58" i="11"/>
  <c r="I27" i="17"/>
  <c r="H55" i="9"/>
  <c r="I55" i="9"/>
  <c r="I58" i="9" s="1"/>
  <c r="L55" i="9"/>
  <c r="L58" i="9" s="1"/>
  <c r="N55" i="9"/>
  <c r="I50" i="9"/>
  <c r="M50" i="9"/>
  <c r="Q50" i="9"/>
  <c r="H32" i="9"/>
  <c r="G28" i="11"/>
  <c r="K32" i="9"/>
  <c r="J28" i="11" s="1"/>
  <c r="L32" i="9"/>
  <c r="K28" i="11"/>
  <c r="P55" i="9"/>
  <c r="M55" i="9"/>
  <c r="M114" i="9" s="1"/>
  <c r="I17" i="9"/>
  <c r="G8" i="9"/>
  <c r="F21" i="11" s="1"/>
  <c r="G52" i="8"/>
  <c r="G53" i="8" s="1"/>
  <c r="G141" i="8"/>
  <c r="E52" i="8"/>
  <c r="E38" i="8"/>
  <c r="E149" i="8"/>
  <c r="F141" i="8"/>
  <c r="F149" i="8"/>
  <c r="E97" i="8"/>
  <c r="G159" i="8"/>
  <c r="G38" i="8"/>
  <c r="F89" i="8"/>
  <c r="E67" i="8"/>
  <c r="E161" i="8"/>
  <c r="F38" i="8"/>
  <c r="G149" i="8"/>
  <c r="G41" i="8"/>
  <c r="E128" i="8"/>
  <c r="F97" i="8"/>
  <c r="G97" i="8"/>
  <c r="D106" i="17"/>
  <c r="F52" i="8"/>
  <c r="D107" i="17"/>
  <c r="B28" i="3" a="1"/>
  <c r="B28" i="3" s="1"/>
  <c r="F58" i="11"/>
  <c r="G32" i="9"/>
  <c r="G37" i="9"/>
  <c r="D120" i="17"/>
  <c r="K77" i="9"/>
  <c r="J58" i="11"/>
  <c r="G50" i="9"/>
  <c r="G53" i="9" s="1"/>
  <c r="J77" i="9"/>
  <c r="L68" i="9"/>
  <c r="K4" i="28"/>
  <c r="P32" i="9"/>
  <c r="J17" i="9"/>
  <c r="M17" i="9"/>
  <c r="P68" i="9"/>
  <c r="N17" i="9"/>
  <c r="O32" i="9"/>
  <c r="L50" i="9"/>
  <c r="K40" i="11" s="1"/>
  <c r="J55" i="9"/>
  <c r="J58" i="9"/>
  <c r="G55" i="9"/>
  <c r="H68" i="9"/>
  <c r="H77" i="9"/>
  <c r="G58" i="11"/>
  <c r="L77" i="9"/>
  <c r="K58" i="11"/>
  <c r="L37" i="9"/>
  <c r="O33" i="11"/>
  <c r="F35" i="11"/>
  <c r="AH9" i="8"/>
  <c r="P67" i="9"/>
  <c r="G17" i="9"/>
  <c r="K17" i="9"/>
  <c r="H37" i="9"/>
  <c r="N32" i="9"/>
  <c r="H50" i="9"/>
  <c r="Q32" i="9"/>
  <c r="M32" i="9"/>
  <c r="M37" i="9" s="1"/>
  <c r="I32" i="9"/>
  <c r="H28" i="11" s="1"/>
  <c r="F33" i="11"/>
  <c r="AI9" i="8"/>
  <c r="N50" i="9"/>
  <c r="J50" i="9"/>
  <c r="I68" i="9"/>
  <c r="M68" i="9"/>
  <c r="Q68" i="9"/>
  <c r="G184" i="8" s="1"/>
  <c r="G234" i="8" s="1"/>
  <c r="P77" i="9"/>
  <c r="O58" i="11"/>
  <c r="G67" i="9"/>
  <c r="J32" i="9"/>
  <c r="I28" i="11"/>
  <c r="O50" i="9"/>
  <c r="K37" i="9"/>
  <c r="K50" i="9"/>
  <c r="K53" i="9" s="1"/>
  <c r="P50" i="9"/>
  <c r="G35" i="11"/>
  <c r="O55" i="9"/>
  <c r="K55" i="9"/>
  <c r="G68" i="9"/>
  <c r="K68" i="9"/>
  <c r="O68" i="9"/>
  <c r="O77" i="9"/>
  <c r="N58" i="11" s="1"/>
  <c r="H17" i="9"/>
  <c r="L17" i="9"/>
  <c r="M33" i="11"/>
  <c r="L35" i="11"/>
  <c r="H35" i="11"/>
  <c r="F34" i="11"/>
  <c r="J68" i="9"/>
  <c r="N68" i="9"/>
  <c r="Q39" i="9"/>
  <c r="Q46" i="9" s="1"/>
  <c r="P39" i="9"/>
  <c r="O39" i="9"/>
  <c r="N39" i="9"/>
  <c r="N46" i="9" s="1"/>
  <c r="M39" i="9"/>
  <c r="M46" i="9" s="1"/>
  <c r="L39" i="9"/>
  <c r="K39" i="9"/>
  <c r="J39" i="9"/>
  <c r="I39" i="9"/>
  <c r="I46" i="9" s="1"/>
  <c r="H39" i="9"/>
  <c r="H46" i="9"/>
  <c r="G39" i="9"/>
  <c r="G46" i="9"/>
  <c r="O17" i="9"/>
  <c r="P17" i="9"/>
  <c r="G92" i="9"/>
  <c r="H92" i="9"/>
  <c r="I92" i="9"/>
  <c r="J92" i="9"/>
  <c r="K92" i="9"/>
  <c r="L92" i="9"/>
  <c r="M92" i="9"/>
  <c r="N92" i="9"/>
  <c r="O92" i="9"/>
  <c r="E157" i="8" s="1"/>
  <c r="P92" i="9"/>
  <c r="Q92" i="9"/>
  <c r="Q53" i="9"/>
  <c r="M53" i="9"/>
  <c r="L53" i="9"/>
  <c r="I53" i="9"/>
  <c r="H58" i="9"/>
  <c r="M58" i="9"/>
  <c r="N58" i="9"/>
  <c r="P58" i="9"/>
  <c r="Q58" i="9"/>
  <c r="Q17" i="9"/>
  <c r="D102" i="17" s="1"/>
  <c r="O4" i="11"/>
  <c r="P4" i="11"/>
  <c r="Q4" i="11"/>
  <c r="H64" i="9"/>
  <c r="I64" i="9" s="1"/>
  <c r="J64" i="9" s="1"/>
  <c r="K64" i="9" s="1"/>
  <c r="L64" i="9" s="1"/>
  <c r="M64" i="9" s="1"/>
  <c r="N64" i="9" s="1"/>
  <c r="O64" i="9" s="1"/>
  <c r="P64" i="9" s="1"/>
  <c r="Q64" i="9" s="1"/>
  <c r="Q45" i="9"/>
  <c r="G101" i="8" s="1"/>
  <c r="H45" i="9"/>
  <c r="I48" i="9"/>
  <c r="H48" i="9"/>
  <c r="H30" i="9"/>
  <c r="I30" i="9"/>
  <c r="J30" i="9" s="1"/>
  <c r="K30" i="9" s="1"/>
  <c r="L30" i="9" s="1"/>
  <c r="M30" i="9" s="1"/>
  <c r="N30" i="9" s="1"/>
  <c r="O30" i="9" s="1"/>
  <c r="P30" i="9" s="1"/>
  <c r="Q30" i="9" s="1"/>
  <c r="H4" i="9"/>
  <c r="E224" i="8"/>
  <c r="E251" i="8" s="1"/>
  <c r="P192" i="8"/>
  <c r="H192" i="8" s="1"/>
  <c r="H191" i="8" s="1"/>
  <c r="I191" i="8" s="1"/>
  <c r="J191" i="8" s="1"/>
  <c r="K191" i="8" s="1"/>
  <c r="L191" i="8" s="1"/>
  <c r="M191" i="8" s="1"/>
  <c r="N191" i="8" s="1"/>
  <c r="O191" i="8" s="1"/>
  <c r="P191" i="8" s="1"/>
  <c r="Q191" i="8" s="1"/>
  <c r="E164" i="8"/>
  <c r="E209" i="8" s="1"/>
  <c r="E117" i="8"/>
  <c r="E80" i="8"/>
  <c r="F24" i="8"/>
  <c r="F80" i="8" s="1"/>
  <c r="F15" i="8"/>
  <c r="G15" i="8" s="1"/>
  <c r="H15" i="8" s="1"/>
  <c r="I15" i="8" s="1"/>
  <c r="J15" i="8" s="1"/>
  <c r="K15" i="8" s="1"/>
  <c r="L15" i="8" s="1"/>
  <c r="M15" i="8" s="1"/>
  <c r="N15" i="8" s="1"/>
  <c r="O15" i="8" s="1"/>
  <c r="P15" i="8" s="1"/>
  <c r="Q15" i="8" s="1"/>
  <c r="L10" i="8"/>
  <c r="C13" i="8"/>
  <c r="F10" i="8"/>
  <c r="I43" i="4"/>
  <c r="H43" i="4"/>
  <c r="G43" i="4"/>
  <c r="F43" i="4"/>
  <c r="J42" i="4"/>
  <c r="K42" i="4" s="1"/>
  <c r="L42" i="4" s="1"/>
  <c r="M42" i="4" s="1"/>
  <c r="N42" i="4" s="1"/>
  <c r="O42" i="4" s="1"/>
  <c r="P42" i="4" s="1"/>
  <c r="Q42" i="4" s="1"/>
  <c r="R42" i="4" s="1"/>
  <c r="S42" i="4" s="1"/>
  <c r="T42" i="4" s="1"/>
  <c r="I41" i="4"/>
  <c r="H41" i="4"/>
  <c r="G41" i="4"/>
  <c r="F41" i="4"/>
  <c r="J40" i="4"/>
  <c r="K40" i="4" s="1"/>
  <c r="L40" i="4" s="1"/>
  <c r="M40" i="4" s="1"/>
  <c r="N40" i="4" s="1"/>
  <c r="O40" i="4" s="1"/>
  <c r="P40" i="4" s="1"/>
  <c r="Q40" i="4" s="1"/>
  <c r="R40" i="4" s="1"/>
  <c r="S40" i="4" s="1"/>
  <c r="T40" i="4" s="1"/>
  <c r="I39" i="4"/>
  <c r="H39" i="4"/>
  <c r="G39" i="4"/>
  <c r="F39" i="4"/>
  <c r="J38" i="4"/>
  <c r="K38" i="4" s="1"/>
  <c r="E44" i="4"/>
  <c r="F32" i="4"/>
  <c r="G32" i="4" s="1"/>
  <c r="H32" i="4" s="1"/>
  <c r="I32" i="4" s="1"/>
  <c r="J32" i="4" s="1"/>
  <c r="K32" i="4" s="1"/>
  <c r="L32" i="4" s="1"/>
  <c r="M32" i="4" s="1"/>
  <c r="N32" i="4" s="1"/>
  <c r="O32" i="4" s="1"/>
  <c r="P32" i="4" s="1"/>
  <c r="Q32" i="4" s="1"/>
  <c r="R32" i="4" s="1"/>
  <c r="S32" i="4" s="1"/>
  <c r="T32" i="4" s="1"/>
  <c r="B30" i="4"/>
  <c r="I22" i="4"/>
  <c r="H22" i="4"/>
  <c r="G22" i="4"/>
  <c r="F22" i="4"/>
  <c r="E22" i="4"/>
  <c r="N21" i="4"/>
  <c r="M21" i="4"/>
  <c r="L21" i="4"/>
  <c r="K21" i="4"/>
  <c r="D21" i="4"/>
  <c r="D20" i="4"/>
  <c r="K19" i="4"/>
  <c r="D19" i="4"/>
  <c r="D18" i="4"/>
  <c r="D17" i="4"/>
  <c r="L15" i="4"/>
  <c r="M15" i="4" s="1"/>
  <c r="N15" i="4" s="1"/>
  <c r="F15" i="4"/>
  <c r="G15" i="4" s="1"/>
  <c r="H15" i="4" s="1"/>
  <c r="I15" i="4" s="1"/>
  <c r="I13" i="4"/>
  <c r="D38" i="4" s="1"/>
  <c r="H13" i="4"/>
  <c r="G13" i="4"/>
  <c r="F13" i="4"/>
  <c r="E13" i="4"/>
  <c r="N10" i="4"/>
  <c r="M10" i="4"/>
  <c r="L10" i="4"/>
  <c r="K10" i="4"/>
  <c r="L4" i="4"/>
  <c r="M4" i="4" s="1"/>
  <c r="N4" i="4" s="1"/>
  <c r="F4" i="4"/>
  <c r="G11" i="3"/>
  <c r="G4" i="3"/>
  <c r="F64" i="8"/>
  <c r="G99" i="8"/>
  <c r="D119" i="17"/>
  <c r="G35" i="8"/>
  <c r="D93" i="17"/>
  <c r="K33" i="11"/>
  <c r="G161" i="8"/>
  <c r="G70" i="8"/>
  <c r="F128" i="8"/>
  <c r="E96" i="8"/>
  <c r="D130" i="17"/>
  <c r="G121" i="8"/>
  <c r="G232" i="8" s="1"/>
  <c r="F86" i="8"/>
  <c r="L33" i="11"/>
  <c r="G26" i="8"/>
  <c r="G20" i="8" s="1"/>
  <c r="G20" i="19" s="1"/>
  <c r="D113" i="17"/>
  <c r="G74" i="8"/>
  <c r="N35" i="11"/>
  <c r="H33" i="11"/>
  <c r="G96" i="8"/>
  <c r="F29" i="8"/>
  <c r="E89" i="8"/>
  <c r="E26" i="8"/>
  <c r="F41" i="8"/>
  <c r="F134" i="8"/>
  <c r="F154" i="8"/>
  <c r="G128" i="8"/>
  <c r="G130" i="8"/>
  <c r="L34" i="11"/>
  <c r="M34" i="11"/>
  <c r="E61" i="8"/>
  <c r="J34" i="11"/>
  <c r="G49" i="8"/>
  <c r="G50" i="8" s="1"/>
  <c r="G61" i="8"/>
  <c r="G146" i="8"/>
  <c r="D128" i="17"/>
  <c r="G154" i="8"/>
  <c r="E132" i="8"/>
  <c r="D275" i="8" s="1"/>
  <c r="G132" i="8"/>
  <c r="F275" i="8" s="1"/>
  <c r="F161" i="8"/>
  <c r="G67" i="8"/>
  <c r="F35" i="8"/>
  <c r="F152" i="8"/>
  <c r="F96" i="8"/>
  <c r="E141" i="8"/>
  <c r="E29" i="8"/>
  <c r="D26" i="8"/>
  <c r="F49" i="8"/>
  <c r="F50" i="8" s="1"/>
  <c r="D129" i="17"/>
  <c r="E106" i="8"/>
  <c r="G86" i="8"/>
  <c r="E70" i="8"/>
  <c r="F132" i="8"/>
  <c r="E275" i="8" s="1"/>
  <c r="E64" i="8"/>
  <c r="E65" i="8" s="1"/>
  <c r="E86" i="8"/>
  <c r="D104" i="17"/>
  <c r="N33" i="11"/>
  <c r="O34" i="11"/>
  <c r="E41" i="8"/>
  <c r="E35" i="8"/>
  <c r="E99" i="8"/>
  <c r="K34" i="11"/>
  <c r="J33" i="11"/>
  <c r="D98" i="17"/>
  <c r="E134" i="8"/>
  <c r="G106" i="8"/>
  <c r="G107" i="8" s="1"/>
  <c r="D111" i="17"/>
  <c r="E74" i="8"/>
  <c r="E159" i="8"/>
  <c r="D112" i="17"/>
  <c r="J35" i="11"/>
  <c r="E146" i="8"/>
  <c r="D114" i="17"/>
  <c r="F70" i="8"/>
  <c r="G134" i="8"/>
  <c r="F67" i="8"/>
  <c r="O35" i="11"/>
  <c r="E121" i="8"/>
  <c r="F106" i="8"/>
  <c r="I35" i="11"/>
  <c r="F143" i="8"/>
  <c r="D94" i="17"/>
  <c r="E152" i="8"/>
  <c r="M35" i="11"/>
  <c r="D126" i="17"/>
  <c r="D131" i="17"/>
  <c r="D115" i="17"/>
  <c r="N34" i="11"/>
  <c r="F159" i="8"/>
  <c r="G33" i="11"/>
  <c r="I34" i="11"/>
  <c r="E49" i="8"/>
  <c r="E50" i="8" s="1"/>
  <c r="D97" i="17"/>
  <c r="E143" i="8"/>
  <c r="F114" i="8"/>
  <c r="F99" i="8"/>
  <c r="I33" i="11"/>
  <c r="G34" i="11"/>
  <c r="F61" i="8"/>
  <c r="G89" i="8"/>
  <c r="G90" i="8" s="1"/>
  <c r="F26" i="8"/>
  <c r="G143" i="8"/>
  <c r="K35" i="11"/>
  <c r="H34" i="11"/>
  <c r="F74" i="8"/>
  <c r="F146" i="8"/>
  <c r="D118" i="17"/>
  <c r="G46" i="8"/>
  <c r="D127" i="17"/>
  <c r="E114" i="8"/>
  <c r="F121" i="8"/>
  <c r="F182" i="8" s="1"/>
  <c r="D132" i="17"/>
  <c r="E154" i="8"/>
  <c r="G152" i="8"/>
  <c r="I58" i="11"/>
  <c r="P46" i="9"/>
  <c r="P28" i="11"/>
  <c r="P37" i="19" s="1"/>
  <c r="G108" i="9"/>
  <c r="K46" i="9"/>
  <c r="L46" i="9"/>
  <c r="O46" i="9"/>
  <c r="G27" i="17"/>
  <c r="D116" i="17"/>
  <c r="J114" i="9"/>
  <c r="J117" i="9" s="1"/>
  <c r="I45" i="11" s="1"/>
  <c r="L114" i="9"/>
  <c r="L117" i="9" s="1"/>
  <c r="K45" i="11" s="1"/>
  <c r="P117" i="9"/>
  <c r="O45" i="11" s="1"/>
  <c r="O53" i="9"/>
  <c r="E109" i="8" s="1"/>
  <c r="O114" i="9"/>
  <c r="O117" i="9" s="1"/>
  <c r="N45" i="11" s="1"/>
  <c r="N114" i="9"/>
  <c r="N117" i="9"/>
  <c r="H53" i="9"/>
  <c r="N28" i="11"/>
  <c r="N37" i="19" s="1"/>
  <c r="M28" i="11"/>
  <c r="F28" i="11"/>
  <c r="H4" i="3"/>
  <c r="I4" i="3"/>
  <c r="G114" i="9"/>
  <c r="G117" i="9" s="1"/>
  <c r="O37" i="9"/>
  <c r="E92" i="8"/>
  <c r="N37" i="9"/>
  <c r="P37" i="9"/>
  <c r="F92" i="8" s="1"/>
  <c r="J53" i="9"/>
  <c r="O58" i="9"/>
  <c r="K58" i="9"/>
  <c r="G25" i="17"/>
  <c r="G58" i="9"/>
  <c r="N53" i="9"/>
  <c r="Q37" i="9"/>
  <c r="G92" i="8" s="1"/>
  <c r="L4" i="28"/>
  <c r="C9" i="27"/>
  <c r="O67" i="9"/>
  <c r="H37" i="4"/>
  <c r="Q67" i="9"/>
  <c r="J37" i="9"/>
  <c r="M18" i="6"/>
  <c r="N11" i="3"/>
  <c r="F37" i="4"/>
  <c r="I37" i="4"/>
  <c r="I45" i="9"/>
  <c r="J45" i="9"/>
  <c r="O45" i="9"/>
  <c r="E101" i="8" s="1"/>
  <c r="P45" i="9"/>
  <c r="L48" i="9"/>
  <c r="M48" i="9"/>
  <c r="N48" i="9"/>
  <c r="O48" i="9"/>
  <c r="R4" i="11"/>
  <c r="H8" i="9"/>
  <c r="G21" i="11"/>
  <c r="J8" i="9"/>
  <c r="I21" i="11" s="1"/>
  <c r="L8" i="9"/>
  <c r="L12" i="9" s="1"/>
  <c r="K21" i="11"/>
  <c r="M8" i="9"/>
  <c r="L21" i="11"/>
  <c r="N8" i="9"/>
  <c r="M21" i="11"/>
  <c r="K8" i="9"/>
  <c r="J21" i="11" s="1"/>
  <c r="I8" i="9"/>
  <c r="I12" i="9" s="1"/>
  <c r="H21" i="11"/>
  <c r="O8" i="9"/>
  <c r="N21" i="11"/>
  <c r="N31" i="19" s="1"/>
  <c r="P8" i="9"/>
  <c r="O21" i="11"/>
  <c r="O31" i="19" s="1"/>
  <c r="Q8" i="9"/>
  <c r="P21" i="11" s="1"/>
  <c r="P31" i="19" s="1"/>
  <c r="G48" i="9"/>
  <c r="J48" i="9"/>
  <c r="K48" i="9"/>
  <c r="G45" i="9"/>
  <c r="K45" i="9"/>
  <c r="L45" i="9"/>
  <c r="P48" i="9"/>
  <c r="M45" i="9"/>
  <c r="Q48" i="9"/>
  <c r="N45" i="9"/>
  <c r="I4" i="9"/>
  <c r="G37" i="4"/>
  <c r="L11" i="3"/>
  <c r="J11" i="3"/>
  <c r="O11" i="3"/>
  <c r="H11" i="3"/>
  <c r="I11" i="3"/>
  <c r="K11" i="3"/>
  <c r="M11" i="3"/>
  <c r="G157" i="8"/>
  <c r="F157" i="8"/>
  <c r="E124" i="8"/>
  <c r="E184" i="8" s="1"/>
  <c r="E234" i="8" s="1"/>
  <c r="G112" i="8"/>
  <c r="G84" i="8"/>
  <c r="F112" i="8"/>
  <c r="P34" i="11"/>
  <c r="F130" i="8"/>
  <c r="G109" i="8"/>
  <c r="P33" i="11"/>
  <c r="E112" i="8"/>
  <c r="F58" i="8"/>
  <c r="G114" i="8"/>
  <c r="P35" i="11"/>
  <c r="E46" i="8"/>
  <c r="F124" i="8"/>
  <c r="F184" i="8" s="1"/>
  <c r="F234" i="8" s="1"/>
  <c r="E84" i="8"/>
  <c r="AD7" i="8" s="1"/>
  <c r="E58" i="8"/>
  <c r="J4" i="3"/>
  <c r="K4" i="3"/>
  <c r="L4" i="3"/>
  <c r="M4" i="3"/>
  <c r="N4" i="3"/>
  <c r="O4" i="3"/>
  <c r="P4" i="3"/>
  <c r="Q4" i="3"/>
  <c r="G24" i="17"/>
  <c r="G26" i="17"/>
  <c r="M4" i="28"/>
  <c r="N29" i="17"/>
  <c r="N44" i="17" s="1"/>
  <c r="B16" i="28"/>
  <c r="B44" i="28" s="1"/>
  <c r="AE9" i="8"/>
  <c r="Q12" i="9"/>
  <c r="P18" i="11" s="1"/>
  <c r="P29" i="19" s="1"/>
  <c r="P12" i="9"/>
  <c r="O18" i="11" s="1"/>
  <c r="O29" i="19" s="1"/>
  <c r="O12" i="9"/>
  <c r="E43" i="8" s="1"/>
  <c r="K12" i="9"/>
  <c r="J18" i="11" s="1"/>
  <c r="N12" i="9"/>
  <c r="M18" i="11" s="1"/>
  <c r="M12" i="9"/>
  <c r="L18" i="11" s="1"/>
  <c r="J12" i="9"/>
  <c r="I18" i="11" s="1"/>
  <c r="H12" i="9"/>
  <c r="G18" i="11" s="1"/>
  <c r="J4" i="9"/>
  <c r="D117" i="17"/>
  <c r="F32" i="8"/>
  <c r="F101" i="8"/>
  <c r="D99" i="17"/>
  <c r="E32" i="8"/>
  <c r="M45" i="11"/>
  <c r="M44" i="11"/>
  <c r="M43" i="11"/>
  <c r="I44" i="11"/>
  <c r="I43" i="11"/>
  <c r="N4" i="28"/>
  <c r="C10" i="27"/>
  <c r="C7" i="27"/>
  <c r="C8" i="27"/>
  <c r="L38" i="17"/>
  <c r="L59" i="17" s="1"/>
  <c r="L44" i="17"/>
  <c r="L50" i="17"/>
  <c r="L71" i="17"/>
  <c r="L80" i="17"/>
  <c r="H80" i="17"/>
  <c r="H71" i="17"/>
  <c r="H50" i="17"/>
  <c r="H38" i="17"/>
  <c r="H59" i="17" s="1"/>
  <c r="J16" i="9"/>
  <c r="I49" i="11" s="1"/>
  <c r="Q16" i="9"/>
  <c r="G55" i="8" s="1"/>
  <c r="G172" i="8" s="1"/>
  <c r="O16" i="9"/>
  <c r="P16" i="9"/>
  <c r="P22" i="9" s="1"/>
  <c r="N16" i="9"/>
  <c r="M49" i="11" s="1"/>
  <c r="H16" i="9"/>
  <c r="K16" i="9"/>
  <c r="J19" i="11" s="1"/>
  <c r="K4" i="9"/>
  <c r="L4" i="9" s="1"/>
  <c r="F43" i="8"/>
  <c r="O51" i="11"/>
  <c r="O56" i="19" s="1"/>
  <c r="M51" i="11"/>
  <c r="I50" i="11"/>
  <c r="D100" i="17"/>
  <c r="M50" i="11"/>
  <c r="J50" i="11"/>
  <c r="L51" i="11"/>
  <c r="P51" i="11"/>
  <c r="P56" i="19" s="1"/>
  <c r="D95" i="17"/>
  <c r="G43" i="8"/>
  <c r="O50" i="11"/>
  <c r="O55" i="19" s="1"/>
  <c r="I51" i="11"/>
  <c r="J51" i="11"/>
  <c r="G51" i="11"/>
  <c r="G50" i="11"/>
  <c r="P50" i="11"/>
  <c r="P55" i="19" s="1"/>
  <c r="O19" i="11"/>
  <c r="O30" i="19" s="1"/>
  <c r="N22" i="9"/>
  <c r="K22" i="9"/>
  <c r="K24" i="9" s="1"/>
  <c r="J22" i="9"/>
  <c r="I19" i="11"/>
  <c r="G19" i="11"/>
  <c r="O4" i="28"/>
  <c r="H22" i="9"/>
  <c r="F55" i="8"/>
  <c r="F172" i="8" s="1"/>
  <c r="O49" i="11"/>
  <c r="O54" i="19" s="1"/>
  <c r="G49" i="11"/>
  <c r="P49" i="11"/>
  <c r="P54" i="19" s="1"/>
  <c r="J15" i="11"/>
  <c r="K118" i="9"/>
  <c r="J57" i="11"/>
  <c r="I20" i="11"/>
  <c r="G20" i="11"/>
  <c r="H118" i="9"/>
  <c r="H119" i="9"/>
  <c r="P4" i="28"/>
  <c r="P24" i="9"/>
  <c r="H24" i="9"/>
  <c r="M4" i="9"/>
  <c r="N4" i="9" s="1"/>
  <c r="O4" i="9" s="1"/>
  <c r="O23" i="11"/>
  <c r="O33" i="19" s="1"/>
  <c r="G23" i="11"/>
  <c r="G15" i="11"/>
  <c r="G57" i="11"/>
  <c r="G56" i="11"/>
  <c r="P66" i="9"/>
  <c r="P75" i="9" s="1"/>
  <c r="F126" i="8" s="1"/>
  <c r="Q4" i="28"/>
  <c r="R81" i="28"/>
  <c r="R77" i="28"/>
  <c r="H66" i="9"/>
  <c r="G63" i="11" s="1"/>
  <c r="F77" i="8"/>
  <c r="R76" i="28"/>
  <c r="O63" i="11"/>
  <c r="O42" i="19" s="1"/>
  <c r="R85" i="28"/>
  <c r="R16" i="28"/>
  <c r="R13" i="28"/>
  <c r="R10" i="28"/>
  <c r="R7" i="28"/>
  <c r="R29" i="28"/>
  <c r="R26" i="28"/>
  <c r="R23" i="28"/>
  <c r="R20" i="28"/>
  <c r="R42" i="28"/>
  <c r="R39" i="28"/>
  <c r="R36" i="28"/>
  <c r="R58" i="28"/>
  <c r="R55" i="28"/>
  <c r="R52" i="28"/>
  <c r="R49" i="28"/>
  <c r="R71" i="28"/>
  <c r="R68" i="28"/>
  <c r="R65" i="28"/>
  <c r="R62"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R4" i="28"/>
  <c r="R18" i="28"/>
  <c r="R32" i="28"/>
  <c r="R46" i="28"/>
  <c r="R60" i="28"/>
  <c r="R74" i="28"/>
  <c r="E16" i="27"/>
  <c r="F16" i="27"/>
  <c r="D16" i="27"/>
  <c r="G60" i="9"/>
  <c r="F42" i="11" s="1"/>
  <c r="K60" i="9"/>
  <c r="J42" i="11" s="1"/>
  <c r="H60" i="9"/>
  <c r="G42" i="11" s="1"/>
  <c r="L60" i="9"/>
  <c r="K42" i="11" s="1"/>
  <c r="O60" i="9"/>
  <c r="O61" i="9" s="1"/>
  <c r="N41" i="11" s="1"/>
  <c r="N47" i="19" s="1"/>
  <c r="N42" i="11"/>
  <c r="N48" i="19" s="1"/>
  <c r="J60" i="9"/>
  <c r="I42" i="11" s="1"/>
  <c r="N60" i="9"/>
  <c r="N61" i="9" s="1"/>
  <c r="P60" i="9"/>
  <c r="M60" i="9"/>
  <c r="M61" i="9" s="1"/>
  <c r="L42" i="11"/>
  <c r="Q60" i="9"/>
  <c r="Q61" i="9" s="1"/>
  <c r="P42" i="11"/>
  <c r="P48" i="19" s="1"/>
  <c r="I60" i="9"/>
  <c r="H42" i="11" s="1"/>
  <c r="G80" i="9"/>
  <c r="G85" i="9"/>
  <c r="H80" i="9"/>
  <c r="H85" i="9" s="1"/>
  <c r="I80" i="9"/>
  <c r="I85" i="9" s="1"/>
  <c r="J80" i="9"/>
  <c r="J85" i="9" s="1"/>
  <c r="K80" i="9"/>
  <c r="L80" i="9"/>
  <c r="L85" i="9" s="1"/>
  <c r="N80" i="9"/>
  <c r="O80" i="9"/>
  <c r="E137" i="8" s="1"/>
  <c r="P80" i="9"/>
  <c r="F137" i="8" s="1"/>
  <c r="Q80" i="9"/>
  <c r="G61" i="9"/>
  <c r="I61" i="9"/>
  <c r="H61" i="9"/>
  <c r="L61" i="9"/>
  <c r="K61" i="9"/>
  <c r="O85" i="9"/>
  <c r="N85" i="9"/>
  <c r="M85" i="9"/>
  <c r="K85" i="9"/>
  <c r="N40" i="11"/>
  <c r="N46" i="19" s="1"/>
  <c r="M41" i="11"/>
  <c r="M40" i="11"/>
  <c r="K41" i="11"/>
  <c r="J16" i="11"/>
  <c r="G41" i="11"/>
  <c r="G40" i="11"/>
  <c r="G16" i="11"/>
  <c r="F40" i="11"/>
  <c r="F41" i="11"/>
  <c r="E139" i="8"/>
  <c r="H6" i="27"/>
  <c r="G6" i="27"/>
  <c r="D6" i="27"/>
  <c r="E6" i="27"/>
  <c r="C18" i="27"/>
  <c r="C19" i="27"/>
  <c r="C17" i="27"/>
  <c r="J99" i="9" a="1"/>
  <c r="N99" i="9" a="1"/>
  <c r="P99" i="9" a="1"/>
  <c r="H99" i="9" a="1"/>
  <c r="K99" i="9" a="1"/>
  <c r="K82" i="17" a="1"/>
  <c r="E83" i="17" a="1"/>
  <c r="Q99" i="9" a="1"/>
  <c r="H82" i="17" a="1"/>
  <c r="M99" i="9" a="1"/>
  <c r="E84" i="17" a="1"/>
  <c r="E82" i="17" a="1"/>
  <c r="H84" i="17" a="1"/>
  <c r="K84" i="17" a="1"/>
  <c r="O99" i="9" a="1"/>
  <c r="L99" i="9" a="1"/>
  <c r="G99" i="9" a="1"/>
  <c r="I99" i="9" a="1"/>
  <c r="H83" i="17" a="1"/>
  <c r="K83" i="17" a="1"/>
  <c r="B8" i="17" l="1" a="1"/>
  <c r="B8" i="17" s="1"/>
  <c r="D7" i="27"/>
  <c r="F8" i="27"/>
  <c r="L34" i="4"/>
  <c r="K36" i="4"/>
  <c r="M17" i="17" a="1"/>
  <c r="M17" i="17" s="1"/>
  <c r="F57" i="17"/>
  <c r="C17" i="17" a="1"/>
  <c r="C17" i="17" s="1"/>
  <c r="D6" i="17"/>
  <c r="E19" i="27"/>
  <c r="F19" i="27"/>
  <c r="E18" i="27"/>
  <c r="F18" i="27"/>
  <c r="D18" i="27"/>
  <c r="D19" i="27"/>
  <c r="E17" i="27"/>
  <c r="F17" i="27"/>
  <c r="D17" i="27"/>
  <c r="E11" i="27"/>
  <c r="F11" i="27"/>
  <c r="G11" i="27"/>
  <c r="H11" i="27"/>
  <c r="D11" i="27"/>
  <c r="F9" i="27"/>
  <c r="F10" i="27"/>
  <c r="I21" i="8"/>
  <c r="I19" i="8" s="1"/>
  <c r="H19" i="8"/>
  <c r="H64" i="8"/>
  <c r="Q197" i="8"/>
  <c r="J17" i="8"/>
  <c r="K17" i="8" s="1"/>
  <c r="L17" i="8" s="1"/>
  <c r="M17" i="8" s="1"/>
  <c r="H50" i="8"/>
  <c r="H49" i="8" s="1"/>
  <c r="H46" i="8" s="1"/>
  <c r="F36" i="8"/>
  <c r="L12" i="27"/>
  <c r="E57" i="17"/>
  <c r="G57" i="17"/>
  <c r="H57" i="17"/>
  <c r="O16" i="17" a="1"/>
  <c r="O16" i="17" s="1"/>
  <c r="L16" i="17" a="1"/>
  <c r="L16" i="17" s="1"/>
  <c r="N16" i="17" a="1"/>
  <c r="N16" i="17" s="1"/>
  <c r="K16" i="17" a="1"/>
  <c r="K16" i="17" s="1"/>
  <c r="J16" i="17" a="1"/>
  <c r="J16" i="17" s="1"/>
  <c r="M16" i="17" a="1"/>
  <c r="M16" i="17" s="1"/>
  <c r="O9" i="17" a="1"/>
  <c r="O9" i="17" s="1"/>
  <c r="N9" i="17" a="1"/>
  <c r="N9" i="17" s="1"/>
  <c r="M9" i="17" a="1"/>
  <c r="M9" i="17" s="1"/>
  <c r="L9" i="17" a="1"/>
  <c r="L9" i="17" s="1"/>
  <c r="K9" i="17" a="1"/>
  <c r="K9" i="17" s="1"/>
  <c r="J9" i="17" a="1"/>
  <c r="J9" i="17" s="1"/>
  <c r="C10" i="17" a="1"/>
  <c r="C10" i="17" s="1"/>
  <c r="M10" i="17" a="1"/>
  <c r="M10" i="17" s="1"/>
  <c r="L10" i="17" a="1"/>
  <c r="L10" i="17" s="1"/>
  <c r="N10" i="17" a="1"/>
  <c r="N10" i="17" s="1"/>
  <c r="O10" i="17" a="1"/>
  <c r="O10" i="17" s="1"/>
  <c r="K10" i="17" a="1"/>
  <c r="K10" i="17" s="1"/>
  <c r="J10" i="17" a="1"/>
  <c r="J10" i="17" s="1"/>
  <c r="N11" i="17" a="1"/>
  <c r="N11" i="17" s="1"/>
  <c r="M11" i="17" a="1"/>
  <c r="M11" i="17" s="1"/>
  <c r="K11" i="17" a="1"/>
  <c r="K11" i="17" s="1"/>
  <c r="J11" i="17" a="1"/>
  <c r="J11" i="17" s="1"/>
  <c r="O11" i="17" a="1"/>
  <c r="O11" i="17" s="1"/>
  <c r="L11" i="17" a="1"/>
  <c r="L11" i="17" s="1"/>
  <c r="B12" i="17" a="1"/>
  <c r="B12" i="17" s="1"/>
  <c r="I29" i="17" s="1"/>
  <c r="M12" i="17" a="1"/>
  <c r="M12" i="17" s="1"/>
  <c r="K12" i="17" a="1"/>
  <c r="K12" i="17" s="1"/>
  <c r="J12" i="17" a="1"/>
  <c r="J12" i="17" s="1"/>
  <c r="O12" i="17" a="1"/>
  <c r="O12" i="17" s="1"/>
  <c r="L12" i="17" a="1"/>
  <c r="L12" i="17" s="1"/>
  <c r="N12" i="17" a="1"/>
  <c r="N12" i="17" s="1"/>
  <c r="C13" i="17" a="1"/>
  <c r="C13" i="17" s="1"/>
  <c r="K13" i="17" a="1"/>
  <c r="K13" i="17" s="1"/>
  <c r="J13" i="17" a="1"/>
  <c r="J13" i="17" s="1"/>
  <c r="O13" i="17" a="1"/>
  <c r="O13" i="17" s="1"/>
  <c r="N13" i="17" a="1"/>
  <c r="N13" i="17" s="1"/>
  <c r="L13" i="17" a="1"/>
  <c r="L13" i="17" s="1"/>
  <c r="M13" i="17" a="1"/>
  <c r="M13" i="17" s="1"/>
  <c r="O8" i="17" a="1"/>
  <c r="O8" i="17" s="1"/>
  <c r="N8" i="17" a="1"/>
  <c r="N8" i="17" s="1"/>
  <c r="M8" i="17" a="1"/>
  <c r="M8" i="17" s="1"/>
  <c r="K8" i="17" a="1"/>
  <c r="K8" i="17" s="1"/>
  <c r="J8" i="17" a="1"/>
  <c r="J8" i="17" s="1"/>
  <c r="L8" i="17" a="1"/>
  <c r="L8" i="17" s="1"/>
  <c r="B14" i="17" a="1"/>
  <c r="B14" i="17" s="1"/>
  <c r="K14" i="17" a="1"/>
  <c r="K14" i="17" s="1"/>
  <c r="J14" i="17" a="1"/>
  <c r="J14" i="17" s="1"/>
  <c r="O14" i="17" a="1"/>
  <c r="O14" i="17" s="1"/>
  <c r="N14" i="17" a="1"/>
  <c r="N14" i="17" s="1"/>
  <c r="B15" i="17" a="1"/>
  <c r="B15" i="17" s="1"/>
  <c r="B36" i="3" s="1"/>
  <c r="L15" i="17" a="1"/>
  <c r="L15" i="17" s="1"/>
  <c r="O15" i="17" a="1"/>
  <c r="O15" i="17" s="1"/>
  <c r="M15" i="17" a="1"/>
  <c r="M15" i="17" s="1"/>
  <c r="K15" i="17" a="1"/>
  <c r="K15" i="17" s="1"/>
  <c r="J15" i="17" a="1"/>
  <c r="J15" i="17" s="1"/>
  <c r="N15" i="17" a="1"/>
  <c r="N15" i="17" s="1"/>
  <c r="C9" i="17" a="1"/>
  <c r="C9" i="17" s="1"/>
  <c r="L57" i="17"/>
  <c r="N57" i="17"/>
  <c r="K57" i="17"/>
  <c r="J17" i="17" a="1"/>
  <c r="J17" i="17" s="1"/>
  <c r="N17" i="17" a="1"/>
  <c r="N17" i="17" s="1"/>
  <c r="J57" i="17"/>
  <c r="K17" i="17" a="1"/>
  <c r="K17" i="17" s="1"/>
  <c r="M57" i="17"/>
  <c r="N80" i="17"/>
  <c r="O17" i="17" a="1"/>
  <c r="O17" i="17" s="1"/>
  <c r="N50" i="17"/>
  <c r="N38" i="17"/>
  <c r="N59" i="17" s="1"/>
  <c r="I57" i="17"/>
  <c r="N71" i="17"/>
  <c r="B72" i="28"/>
  <c r="B58" i="28"/>
  <c r="B30" i="28"/>
  <c r="B86" i="28"/>
  <c r="G4" i="4"/>
  <c r="H4" i="4" s="1"/>
  <c r="I4" i="4" s="1"/>
  <c r="J15" i="4" s="1"/>
  <c r="G22" i="8"/>
  <c r="G22" i="19" s="1"/>
  <c r="F276" i="8"/>
  <c r="F102" i="8"/>
  <c r="E276" i="8"/>
  <c r="G102" i="8"/>
  <c r="G281" i="8"/>
  <c r="H137" i="8" s="1"/>
  <c r="I283" i="8"/>
  <c r="I281" i="8" s="1"/>
  <c r="J137" i="8" s="1"/>
  <c r="H281" i="8"/>
  <c r="I137" i="8" s="1"/>
  <c r="K286" i="8"/>
  <c r="L286" i="8" s="1"/>
  <c r="F236" i="8"/>
  <c r="I28" i="19"/>
  <c r="AD9" i="8"/>
  <c r="M13" i="4"/>
  <c r="H44" i="4"/>
  <c r="N13" i="4"/>
  <c r="K13" i="4"/>
  <c r="I44" i="4"/>
  <c r="N22" i="4"/>
  <c r="D40" i="4"/>
  <c r="D36" i="4"/>
  <c r="D42" i="4"/>
  <c r="D34" i="4"/>
  <c r="D22" i="4"/>
  <c r="F44" i="4"/>
  <c r="L13" i="4"/>
  <c r="M22" i="4"/>
  <c r="D13" i="4"/>
  <c r="G44" i="4"/>
  <c r="J44" i="4"/>
  <c r="L38" i="4"/>
  <c r="K44" i="4"/>
  <c r="L22" i="4"/>
  <c r="K22" i="4"/>
  <c r="G19" i="6"/>
  <c r="F117" i="8"/>
  <c r="G24" i="8"/>
  <c r="H24" i="8" s="1"/>
  <c r="H164" i="8" s="1"/>
  <c r="H209" i="8" s="1"/>
  <c r="F164" i="8"/>
  <c r="F209" i="8" s="1"/>
  <c r="F224" i="8"/>
  <c r="F251" i="8" s="1"/>
  <c r="N17" i="8"/>
  <c r="J21" i="8"/>
  <c r="C15" i="17" a="1"/>
  <c r="C15" i="17" s="1"/>
  <c r="C12" i="17" a="1"/>
  <c r="C12" i="17" s="1"/>
  <c r="B9" i="17" a="1"/>
  <c r="B9" i="17" s="1"/>
  <c r="B8" i="28" s="1"/>
  <c r="B13" i="17" a="1"/>
  <c r="B13" i="17" s="1"/>
  <c r="B12" i="28" s="1"/>
  <c r="C16" i="17" a="1"/>
  <c r="C16" i="17" s="1"/>
  <c r="B29" i="3"/>
  <c r="E29" i="17"/>
  <c r="E38" i="17" s="1"/>
  <c r="E59" i="17" s="1"/>
  <c r="B16" i="17" a="1"/>
  <c r="B16" i="17" s="1"/>
  <c r="B37" i="3" s="1"/>
  <c r="D74" i="17" a="1"/>
  <c r="D74" i="17" s="1"/>
  <c r="V31" i="19" s="1"/>
  <c r="A6" i="17"/>
  <c r="J99" i="9"/>
  <c r="N99" i="9"/>
  <c r="K99" i="9"/>
  <c r="O99" i="9"/>
  <c r="H99" i="9"/>
  <c r="L99" i="9"/>
  <c r="P99" i="9"/>
  <c r="I99" i="9"/>
  <c r="M99" i="9"/>
  <c r="Q99" i="9"/>
  <c r="E150" i="8"/>
  <c r="G99" i="9"/>
  <c r="B93" i="17"/>
  <c r="P4" i="9"/>
  <c r="D4" i="17"/>
  <c r="H4" i="17"/>
  <c r="P40" i="11"/>
  <c r="P46" i="19" s="1"/>
  <c r="P41" i="11"/>
  <c r="P47" i="19" s="1"/>
  <c r="D122" i="17"/>
  <c r="AF9" i="8"/>
  <c r="AG9" i="8" s="1"/>
  <c r="P85" i="9"/>
  <c r="F139" i="8" s="1"/>
  <c r="O42" i="11"/>
  <c r="O48" i="19" s="1"/>
  <c r="P61" i="9"/>
  <c r="O16" i="11" s="1"/>
  <c r="O27" i="19" s="1"/>
  <c r="O15" i="11"/>
  <c r="O26" i="19" s="1"/>
  <c r="D96" i="17"/>
  <c r="D62" i="17" s="1"/>
  <c r="O62" i="17" s="1"/>
  <c r="O57" i="11"/>
  <c r="O56" i="11"/>
  <c r="J24" i="9"/>
  <c r="J118" i="9"/>
  <c r="J119" i="9" s="1"/>
  <c r="O20" i="11"/>
  <c r="P118" i="9"/>
  <c r="P119" i="9" s="1"/>
  <c r="F72" i="8"/>
  <c r="F75" i="8" s="1"/>
  <c r="F178" i="8" s="1"/>
  <c r="M117" i="9"/>
  <c r="L45" i="11" s="1"/>
  <c r="L44" i="11"/>
  <c r="L43" i="11"/>
  <c r="Q85" i="9"/>
  <c r="J61" i="9"/>
  <c r="M42" i="11"/>
  <c r="J56" i="11"/>
  <c r="J23" i="11"/>
  <c r="K66" i="9"/>
  <c r="N19" i="11"/>
  <c r="N30" i="19" s="1"/>
  <c r="N49" i="11"/>
  <c r="N54" i="19" s="1"/>
  <c r="O22" i="9"/>
  <c r="E55" i="8"/>
  <c r="E226" i="8" s="1"/>
  <c r="L16" i="9"/>
  <c r="K50" i="11"/>
  <c r="K18" i="11"/>
  <c r="K44" i="11"/>
  <c r="K43" i="11"/>
  <c r="K51" i="11"/>
  <c r="M20" i="11"/>
  <c r="N118" i="9"/>
  <c r="N119" i="9" s="1"/>
  <c r="M17" i="11" s="1"/>
  <c r="H50" i="11"/>
  <c r="H18" i="11"/>
  <c r="I16" i="9"/>
  <c r="H51" i="11"/>
  <c r="F45" i="11"/>
  <c r="H75" i="9"/>
  <c r="P43" i="11"/>
  <c r="P49" i="19" s="1"/>
  <c r="D121" i="17"/>
  <c r="M14" i="17" s="1" a="1"/>
  <c r="M14" i="17" s="1"/>
  <c r="P44" i="11"/>
  <c r="P51" i="19" s="1"/>
  <c r="G17" i="11"/>
  <c r="N24" i="9"/>
  <c r="J46" i="9"/>
  <c r="F53" i="8"/>
  <c r="H53" i="8" s="1"/>
  <c r="F47" i="8"/>
  <c r="J20" i="11"/>
  <c r="P19" i="11"/>
  <c r="P30" i="19" s="1"/>
  <c r="N50" i="11"/>
  <c r="N55" i="19" s="1"/>
  <c r="Q22" i="9"/>
  <c r="N43" i="11"/>
  <c r="N49" i="19" s="1"/>
  <c r="P53" i="9"/>
  <c r="F109" i="8" s="1"/>
  <c r="F110" i="8" s="1"/>
  <c r="H114" i="9"/>
  <c r="D48" i="17"/>
  <c r="O48" i="17" s="1"/>
  <c r="E62" i="8"/>
  <c r="I25" i="17"/>
  <c r="L28" i="11"/>
  <c r="N44" i="11"/>
  <c r="N51" i="19" s="1"/>
  <c r="E47" i="8"/>
  <c r="K114" i="9"/>
  <c r="G12" i="9"/>
  <c r="E53" i="8"/>
  <c r="I114" i="9"/>
  <c r="D101" i="17"/>
  <c r="D42" i="17" s="1"/>
  <c r="O42" i="17" s="1"/>
  <c r="N51" i="11"/>
  <c r="N56" i="19" s="1"/>
  <c r="F44" i="11"/>
  <c r="O43" i="11"/>
  <c r="O49" i="19" s="1"/>
  <c r="G32" i="8"/>
  <c r="G33" i="8" s="1"/>
  <c r="E130" i="8"/>
  <c r="O28" i="11"/>
  <c r="O37" i="19" s="1"/>
  <c r="G47" i="8"/>
  <c r="M19" i="11"/>
  <c r="L50" i="11"/>
  <c r="M16" i="9"/>
  <c r="O44" i="11"/>
  <c r="O50" i="19" s="1"/>
  <c r="N18" i="11"/>
  <c r="N29" i="19" s="1"/>
  <c r="G58" i="8"/>
  <c r="G59" i="8" s="1"/>
  <c r="I37" i="9"/>
  <c r="F62" i="8"/>
  <c r="E59" i="8"/>
  <c r="F59" i="8"/>
  <c r="G62" i="8"/>
  <c r="K119" i="9"/>
  <c r="J17" i="11" s="1"/>
  <c r="J49" i="11"/>
  <c r="F84" i="8"/>
  <c r="AD8" i="8" s="1"/>
  <c r="F65" i="8"/>
  <c r="F119" i="8"/>
  <c r="F180" i="8" s="1"/>
  <c r="B33" i="3"/>
  <c r="B35" i="3"/>
  <c r="B13" i="28"/>
  <c r="K29" i="17"/>
  <c r="M15" i="6"/>
  <c r="B7" i="28"/>
  <c r="B11" i="17" a="1"/>
  <c r="B11" i="17" s="1"/>
  <c r="B10" i="17" a="1"/>
  <c r="B10" i="17" s="1"/>
  <c r="M9" i="6"/>
  <c r="G87" i="8"/>
  <c r="F87" i="8"/>
  <c r="G119" i="8"/>
  <c r="G230" i="8" s="1"/>
  <c r="I36" i="11"/>
  <c r="E110" i="8"/>
  <c r="E39" i="8"/>
  <c r="G122" i="8"/>
  <c r="G115" i="8"/>
  <c r="F93" i="8"/>
  <c r="G27" i="8"/>
  <c r="G167" i="8" s="1"/>
  <c r="I27" i="19"/>
  <c r="G182" i="8"/>
  <c r="G44" i="8"/>
  <c r="G93" i="8"/>
  <c r="E28" i="19"/>
  <c r="K36" i="11"/>
  <c r="F107" i="8"/>
  <c r="G36" i="8"/>
  <c r="H36" i="8" s="1"/>
  <c r="D10" i="27"/>
  <c r="G8" i="27"/>
  <c r="E107" i="8"/>
  <c r="E135" i="8"/>
  <c r="E253" i="8"/>
  <c r="AA7" i="8" s="1"/>
  <c r="E119" i="8"/>
  <c r="G238" i="8"/>
  <c r="AC9" i="8" s="1"/>
  <c r="P36" i="11"/>
  <c r="P41" i="19" s="1"/>
  <c r="M36" i="11"/>
  <c r="F186" i="8"/>
  <c r="F238" i="8"/>
  <c r="AC8" i="8" s="1"/>
  <c r="F90" i="8"/>
  <c r="F232" i="8"/>
  <c r="F122" i="8"/>
  <c r="F166" i="8"/>
  <c r="F20" i="8"/>
  <c r="F20" i="19" s="1"/>
  <c r="E27" i="19"/>
  <c r="E182" i="8"/>
  <c r="E122" i="8"/>
  <c r="E232" i="8"/>
  <c r="G226" i="8"/>
  <c r="G56" i="8"/>
  <c r="F28" i="19" s="1"/>
  <c r="F33" i="8"/>
  <c r="F253" i="8"/>
  <c r="AA8" i="8" s="1"/>
  <c r="H7" i="27"/>
  <c r="E10" i="27"/>
  <c r="H10" i="27"/>
  <c r="H8" i="27"/>
  <c r="E8" i="27"/>
  <c r="G7" i="27"/>
  <c r="E7" i="27"/>
  <c r="D8" i="27"/>
  <c r="L14" i="27"/>
  <c r="D9" i="27"/>
  <c r="E9" i="27"/>
  <c r="L15" i="27"/>
  <c r="H9" i="27"/>
  <c r="G98" i="8"/>
  <c r="G39" i="8"/>
  <c r="G110" i="8"/>
  <c r="G166" i="8"/>
  <c r="G30" i="8"/>
  <c r="E238" i="8"/>
  <c r="AC7" i="8" s="1"/>
  <c r="N36" i="11"/>
  <c r="N41" i="19" s="1"/>
  <c r="F68" i="8"/>
  <c r="D47" i="17"/>
  <c r="O47" i="17" s="1"/>
  <c r="D46" i="17"/>
  <c r="O46" i="17" s="1"/>
  <c r="E95" i="8"/>
  <c r="G68" i="8"/>
  <c r="H68" i="8" s="1"/>
  <c r="G253" i="8"/>
  <c r="AA9" i="8" s="1"/>
  <c r="F27" i="8"/>
  <c r="F167" i="8" s="1"/>
  <c r="G36" i="11"/>
  <c r="F36" i="11"/>
  <c r="G150" i="8"/>
  <c r="L36" i="11"/>
  <c r="D67" i="17"/>
  <c r="O67" i="17" s="1"/>
  <c r="F98" i="8"/>
  <c r="G6" i="17"/>
  <c r="G18" i="17" s="1"/>
  <c r="G19" i="17" s="1"/>
  <c r="F44" i="8"/>
  <c r="K83" i="17"/>
  <c r="H83" i="17"/>
  <c r="H82" i="17"/>
  <c r="K82" i="17"/>
  <c r="E82" i="17"/>
  <c r="E84" i="17"/>
  <c r="E83" i="17"/>
  <c r="K84" i="17"/>
  <c r="H84" i="17"/>
  <c r="E6" i="17"/>
  <c r="E18" i="17" s="1"/>
  <c r="E19" i="17" s="1"/>
  <c r="D56" i="17"/>
  <c r="O56" i="17" s="1"/>
  <c r="D55" i="17"/>
  <c r="O55" i="17" s="1"/>
  <c r="D53" i="17"/>
  <c r="O53" i="17" s="1"/>
  <c r="E20" i="8"/>
  <c r="E27" i="8"/>
  <c r="E167" i="8" s="1"/>
  <c r="E26" i="19"/>
  <c r="E98" i="8"/>
  <c r="E166" i="8"/>
  <c r="E33" i="8"/>
  <c r="E36" i="8"/>
  <c r="E87" i="8"/>
  <c r="F144" i="8"/>
  <c r="F147" i="8"/>
  <c r="F228" i="8"/>
  <c r="N19" i="6"/>
  <c r="G13" i="6" s="1"/>
  <c r="G17" i="6" s="1"/>
  <c r="F78" i="8"/>
  <c r="D18" i="17"/>
  <c r="D19" i="17" s="1"/>
  <c r="E93" i="8"/>
  <c r="D68" i="17"/>
  <c r="O68" i="17" s="1"/>
  <c r="D65" i="17"/>
  <c r="O65" i="17" s="1"/>
  <c r="D64" i="17"/>
  <c r="O64" i="17" s="1"/>
  <c r="D66" i="17"/>
  <c r="O66" i="17" s="1"/>
  <c r="H36" i="11"/>
  <c r="E115" i="8"/>
  <c r="D54" i="17"/>
  <c r="O54" i="17" s="1"/>
  <c r="O36" i="11"/>
  <c r="O41" i="19" s="1"/>
  <c r="E68" i="8"/>
  <c r="E44" i="8"/>
  <c r="D52" i="17"/>
  <c r="F95" i="8"/>
  <c r="F135" i="8"/>
  <c r="G95" i="8"/>
  <c r="F56" i="8"/>
  <c r="F226" i="8"/>
  <c r="F6" i="17"/>
  <c r="F18" i="17" s="1"/>
  <c r="F19" i="17" s="1"/>
  <c r="O85" i="17"/>
  <c r="D61" i="17"/>
  <c r="O61" i="17" s="1"/>
  <c r="F30" i="8"/>
  <c r="F39" i="8"/>
  <c r="F115" i="8"/>
  <c r="G135" i="8"/>
  <c r="J36" i="11"/>
  <c r="E30" i="8"/>
  <c r="G236" i="8"/>
  <c r="G186" i="8"/>
  <c r="E90" i="8"/>
  <c r="F150" i="8"/>
  <c r="L13" i="27"/>
  <c r="G10" i="27"/>
  <c r="G9" i="27"/>
  <c r="F7" i="27"/>
  <c r="N84" i="17" a="1"/>
  <c r="I83" i="17" a="1"/>
  <c r="J83" i="17" a="1"/>
  <c r="L84" i="17" a="1"/>
  <c r="M83" i="17" a="1"/>
  <c r="J82" i="17" a="1"/>
  <c r="L82" i="17" a="1"/>
  <c r="I84" i="17" a="1"/>
  <c r="F84" i="17" a="1"/>
  <c r="L83" i="17" a="1"/>
  <c r="I82" i="17" a="1"/>
  <c r="J84" i="17" a="1"/>
  <c r="G84" i="17" a="1"/>
  <c r="M82" i="17" a="1"/>
  <c r="M84" i="17" a="1"/>
  <c r="F82" i="17" a="1"/>
  <c r="N82" i="17" a="1"/>
  <c r="G83" i="17" a="1"/>
  <c r="F83" i="17" a="1"/>
  <c r="N83" i="17" a="1"/>
  <c r="G82" i="17" a="1"/>
  <c r="M34" i="4" l="1"/>
  <c r="L36" i="4"/>
  <c r="L44" i="4" s="1"/>
  <c r="N82" i="17"/>
  <c r="N83" i="17"/>
  <c r="B11" i="28"/>
  <c r="M13" i="6"/>
  <c r="H20" i="8"/>
  <c r="H20" i="19" s="1"/>
  <c r="B14" i="28"/>
  <c r="B70" i="28" s="1"/>
  <c r="I36" i="8"/>
  <c r="I68" i="8"/>
  <c r="J68" i="8" s="1"/>
  <c r="K68" i="8" s="1"/>
  <c r="L68" i="8" s="1"/>
  <c r="M68" i="8" s="1"/>
  <c r="N68" i="8" s="1"/>
  <c r="O68" i="8" s="1"/>
  <c r="P68" i="8" s="1"/>
  <c r="Q68" i="8" s="1"/>
  <c r="H39" i="8"/>
  <c r="I39" i="8" s="1"/>
  <c r="M16" i="6"/>
  <c r="H122" i="8"/>
  <c r="G84" i="17"/>
  <c r="G82" i="17"/>
  <c r="G83" i="17"/>
  <c r="J83" i="17"/>
  <c r="J82" i="17"/>
  <c r="J84" i="17"/>
  <c r="L14" i="17" a="1"/>
  <c r="L14" i="17" s="1"/>
  <c r="F84" i="17"/>
  <c r="F83" i="17"/>
  <c r="F82" i="17"/>
  <c r="N84" i="17"/>
  <c r="J8" i="4"/>
  <c r="J7" i="4"/>
  <c r="J9" i="4"/>
  <c r="B30" i="3"/>
  <c r="H99" i="8"/>
  <c r="F22" i="8"/>
  <c r="F22" i="19" s="1"/>
  <c r="I50" i="8"/>
  <c r="J50" i="8" s="1"/>
  <c r="J283" i="8"/>
  <c r="K283" i="8" s="1"/>
  <c r="H107" i="8"/>
  <c r="I107" i="8" s="1"/>
  <c r="M286" i="8"/>
  <c r="E186" i="8"/>
  <c r="G164" i="8"/>
  <c r="G209" i="8" s="1"/>
  <c r="G117" i="8"/>
  <c r="G80" i="8"/>
  <c r="J18" i="4"/>
  <c r="J4" i="4"/>
  <c r="J19" i="4"/>
  <c r="D44" i="4"/>
  <c r="J10" i="4"/>
  <c r="J21" i="4"/>
  <c r="J17" i="4"/>
  <c r="B15" i="28"/>
  <c r="B71" i="28" s="1"/>
  <c r="E71" i="17"/>
  <c r="M38" i="4"/>
  <c r="J6" i="4"/>
  <c r="J20" i="4"/>
  <c r="J13" i="4"/>
  <c r="J22" i="4"/>
  <c r="G10" i="6"/>
  <c r="M10" i="6"/>
  <c r="E50" i="17"/>
  <c r="F29" i="17"/>
  <c r="F80" i="17" s="1"/>
  <c r="M29" i="17"/>
  <c r="M80" i="17" s="1"/>
  <c r="B34" i="3"/>
  <c r="G224" i="8"/>
  <c r="G251" i="8" s="1"/>
  <c r="H251" i="8" s="1"/>
  <c r="I251" i="8" s="1"/>
  <c r="J251" i="8" s="1"/>
  <c r="K251" i="8" s="1"/>
  <c r="L251" i="8" s="1"/>
  <c r="M251" i="8" s="1"/>
  <c r="N251" i="8" s="1"/>
  <c r="O251" i="8" s="1"/>
  <c r="P251" i="8" s="1"/>
  <c r="Q251" i="8" s="1"/>
  <c r="H117" i="8"/>
  <c r="O74" i="17"/>
  <c r="I24" i="8"/>
  <c r="I80" i="8" s="1"/>
  <c r="H80" i="8"/>
  <c r="J19" i="8"/>
  <c r="K21" i="8"/>
  <c r="O17" i="8"/>
  <c r="H90" i="8"/>
  <c r="Q35" i="11" s="1"/>
  <c r="N6" i="17" a="1"/>
  <c r="N6" i="17" s="1"/>
  <c r="N18" i="17" s="1"/>
  <c r="N19" i="17" s="1"/>
  <c r="B82" i="28"/>
  <c r="B68" i="28"/>
  <c r="M14" i="6"/>
  <c r="H6" i="17"/>
  <c r="H18" i="17" s="1"/>
  <c r="H19" i="17" s="1"/>
  <c r="L83" i="17"/>
  <c r="L84" i="17"/>
  <c r="L82" i="17"/>
  <c r="L6" i="17" a="1"/>
  <c r="L6" i="17" s="1"/>
  <c r="I84" i="17"/>
  <c r="I82" i="17"/>
  <c r="I83" i="17"/>
  <c r="J29" i="17"/>
  <c r="D41" i="17"/>
  <c r="O41" i="17" s="1"/>
  <c r="M82" i="17"/>
  <c r="M83" i="17"/>
  <c r="M84" i="17"/>
  <c r="M17" i="6"/>
  <c r="E44" i="17"/>
  <c r="E80" i="17"/>
  <c r="B40" i="28"/>
  <c r="B26" i="28"/>
  <c r="B54" i="28"/>
  <c r="H93" i="8"/>
  <c r="I93" i="8" s="1"/>
  <c r="M6" i="17" a="1"/>
  <c r="M6" i="17" s="1"/>
  <c r="O51" i="19"/>
  <c r="B6" i="17" a="1"/>
  <c r="B6" i="17" s="1"/>
  <c r="P24" i="17" a="1"/>
  <c r="P24" i="17" s="1"/>
  <c r="C6" i="17" a="1"/>
  <c r="C6" i="17" s="1"/>
  <c r="E56" i="8"/>
  <c r="F26" i="19" s="1"/>
  <c r="E172" i="8"/>
  <c r="H87" i="8"/>
  <c r="Q33" i="11" s="1"/>
  <c r="D31" i="17"/>
  <c r="O31" i="17" s="1"/>
  <c r="P50" i="19"/>
  <c r="H62" i="8"/>
  <c r="I62" i="8" s="1"/>
  <c r="J6" i="17" a="1"/>
  <c r="J6" i="17" s="1"/>
  <c r="D40" i="17"/>
  <c r="O40" i="17" s="1"/>
  <c r="K6" i="17" a="1"/>
  <c r="K6" i="17" s="1"/>
  <c r="D24" i="17" s="1"/>
  <c r="J24" i="17" s="1"/>
  <c r="Q118" i="9"/>
  <c r="G72" i="8"/>
  <c r="D103" i="17"/>
  <c r="Q24" i="9"/>
  <c r="P20" i="11"/>
  <c r="H19" i="11"/>
  <c r="I22" i="9"/>
  <c r="H49" i="11"/>
  <c r="K49" i="11"/>
  <c r="L22" i="9"/>
  <c r="K19" i="11"/>
  <c r="L41" i="11"/>
  <c r="L40" i="11"/>
  <c r="I41" i="11"/>
  <c r="I40" i="11"/>
  <c r="O17" i="11"/>
  <c r="O28" i="19" s="1"/>
  <c r="R47" i="9"/>
  <c r="I26" i="19"/>
  <c r="F230" i="8"/>
  <c r="F240" i="8" s="1"/>
  <c r="F155" i="8" s="1"/>
  <c r="F50" i="11"/>
  <c r="G16" i="9"/>
  <c r="F18" i="11"/>
  <c r="F51" i="11"/>
  <c r="P45" i="11"/>
  <c r="G139" i="8"/>
  <c r="H40" i="11"/>
  <c r="H41" i="11"/>
  <c r="O24" i="9"/>
  <c r="N20" i="11"/>
  <c r="O118" i="9"/>
  <c r="O119" i="9" s="1"/>
  <c r="N17" i="11" s="1"/>
  <c r="N28" i="19" s="1"/>
  <c r="E72" i="8"/>
  <c r="E75" i="8" s="1"/>
  <c r="O41" i="11"/>
  <c r="O47" i="19" s="1"/>
  <c r="I17" i="11"/>
  <c r="R13" i="9"/>
  <c r="E236" i="8"/>
  <c r="J40" i="11"/>
  <c r="J41" i="11"/>
  <c r="I57" i="11"/>
  <c r="I23" i="11"/>
  <c r="I15" i="11"/>
  <c r="I16" i="11"/>
  <c r="I56" i="11"/>
  <c r="J66" i="9"/>
  <c r="Q4" i="9"/>
  <c r="R42" i="9" s="1"/>
  <c r="I4" i="17"/>
  <c r="B94" i="17"/>
  <c r="R121" i="9"/>
  <c r="J44" i="11"/>
  <c r="J43" i="11"/>
  <c r="K117" i="9"/>
  <c r="J45" i="11" s="1"/>
  <c r="G44" i="11"/>
  <c r="G43" i="11"/>
  <c r="H117" i="9"/>
  <c r="G45" i="11" s="1"/>
  <c r="O40" i="11"/>
  <c r="O46" i="19" s="1"/>
  <c r="M22" i="9"/>
  <c r="L19" i="11"/>
  <c r="L49" i="11"/>
  <c r="M23" i="11"/>
  <c r="N66" i="9"/>
  <c r="M57" i="11"/>
  <c r="M56" i="11"/>
  <c r="M16" i="11"/>
  <c r="M15" i="11"/>
  <c r="F43" i="11"/>
  <c r="J63" i="11"/>
  <c r="K75" i="9"/>
  <c r="R54" i="9"/>
  <c r="N50" i="19"/>
  <c r="H43" i="11"/>
  <c r="I117" i="9"/>
  <c r="H45" i="11" s="1"/>
  <c r="H44" i="11"/>
  <c r="R87" i="9"/>
  <c r="R38" i="9"/>
  <c r="G180" i="8"/>
  <c r="G173" i="8"/>
  <c r="K38" i="17"/>
  <c r="K59" i="17" s="1"/>
  <c r="K50" i="17"/>
  <c r="K44" i="17"/>
  <c r="K71" i="17"/>
  <c r="K80" i="17"/>
  <c r="I80" i="17"/>
  <c r="I38" i="17"/>
  <c r="I59" i="17" s="1"/>
  <c r="I71" i="17"/>
  <c r="I50" i="17"/>
  <c r="I44" i="17"/>
  <c r="B31" i="3"/>
  <c r="G29" i="17"/>
  <c r="B9" i="28"/>
  <c r="M11" i="6"/>
  <c r="B21" i="28"/>
  <c r="B63" i="28"/>
  <c r="B35" i="28"/>
  <c r="B77" i="28"/>
  <c r="B49" i="28"/>
  <c r="B32" i="3"/>
  <c r="M12" i="6"/>
  <c r="B10" i="28"/>
  <c r="B42" i="28"/>
  <c r="B84" i="28"/>
  <c r="F44" i="17"/>
  <c r="B78" i="28"/>
  <c r="B22" i="28"/>
  <c r="B36" i="28"/>
  <c r="B64" i="28"/>
  <c r="B50" i="28"/>
  <c r="B83" i="28"/>
  <c r="B55" i="28"/>
  <c r="B27" i="28"/>
  <c r="B69" i="28"/>
  <c r="B41" i="28"/>
  <c r="B81" i="28"/>
  <c r="B53" i="28"/>
  <c r="B39" i="28"/>
  <c r="B67" i="28"/>
  <c r="B25" i="28"/>
  <c r="G10" i="11"/>
  <c r="H104" i="9"/>
  <c r="G7" i="11"/>
  <c r="G11" i="11"/>
  <c r="I11" i="11"/>
  <c r="I7" i="11"/>
  <c r="J104" i="9"/>
  <c r="I10" i="11"/>
  <c r="J11" i="11"/>
  <c r="J7" i="11"/>
  <c r="K104" i="9"/>
  <c r="J10" i="11"/>
  <c r="G104" i="9"/>
  <c r="F11" i="11"/>
  <c r="F7" i="11"/>
  <c r="F188" i="8"/>
  <c r="X8" i="8" s="1"/>
  <c r="AB8" i="8"/>
  <c r="H27" i="19" s="1"/>
  <c r="H135" i="8"/>
  <c r="I135" i="8" s="1"/>
  <c r="J135" i="8" s="1"/>
  <c r="K135" i="8" s="1"/>
  <c r="E180" i="8"/>
  <c r="E230" i="8"/>
  <c r="H98" i="8"/>
  <c r="I98" i="8" s="1"/>
  <c r="H30" i="8"/>
  <c r="I30" i="8" s="1"/>
  <c r="J30" i="8" s="1"/>
  <c r="K30" i="8" s="1"/>
  <c r="F254" i="8"/>
  <c r="F255" i="8" s="1"/>
  <c r="P104" i="9"/>
  <c r="O7" i="11"/>
  <c r="O19" i="19" s="1"/>
  <c r="O10" i="11"/>
  <c r="O22" i="19" s="1"/>
  <c r="O11" i="11"/>
  <c r="O23" i="19" s="1"/>
  <c r="E22" i="8"/>
  <c r="I104" i="9"/>
  <c r="H11" i="11"/>
  <c r="H7" i="11"/>
  <c r="N104" i="9"/>
  <c r="M7" i="11"/>
  <c r="M10" i="11"/>
  <c r="M11" i="11"/>
  <c r="N7" i="11"/>
  <c r="N19" i="19" s="1"/>
  <c r="O104" i="9"/>
  <c r="N10" i="11"/>
  <c r="N22" i="19" s="1"/>
  <c r="N11" i="11"/>
  <c r="N23" i="19" s="1"/>
  <c r="K7" i="11"/>
  <c r="L104" i="9"/>
  <c r="K11" i="11"/>
  <c r="D57" i="17"/>
  <c r="O57" i="17" s="1"/>
  <c r="O52" i="17"/>
  <c r="H115" i="8"/>
  <c r="F173" i="8"/>
  <c r="F27" i="19"/>
  <c r="Q104" i="9"/>
  <c r="P10" i="11"/>
  <c r="P22" i="19" s="1"/>
  <c r="P7" i="11"/>
  <c r="P19" i="19" s="1"/>
  <c r="P11" i="11"/>
  <c r="P23" i="19" s="1"/>
  <c r="L7" i="11"/>
  <c r="M104" i="9"/>
  <c r="L11" i="11"/>
  <c r="D82" i="17" a="1"/>
  <c r="N34" i="4" l="1"/>
  <c r="M36" i="4"/>
  <c r="B56" i="28"/>
  <c r="B28" i="28"/>
  <c r="H22" i="8"/>
  <c r="H26" i="8" s="1"/>
  <c r="H27" i="8" s="1"/>
  <c r="I20" i="8"/>
  <c r="J20" i="8" s="1"/>
  <c r="K20" i="8" s="1"/>
  <c r="L20" i="8" s="1"/>
  <c r="M20" i="8" s="1"/>
  <c r="N20" i="8" s="1"/>
  <c r="O20" i="8" s="1"/>
  <c r="P20" i="8" s="1"/>
  <c r="Q20" i="8" s="1"/>
  <c r="J36" i="8"/>
  <c r="F71" i="17"/>
  <c r="M50" i="17"/>
  <c r="F38" i="17"/>
  <c r="F59" i="17" s="1"/>
  <c r="M44" i="17"/>
  <c r="M71" i="17"/>
  <c r="H119" i="8"/>
  <c r="H47" i="8"/>
  <c r="M38" i="17"/>
  <c r="M59" i="17" s="1"/>
  <c r="F50" i="17"/>
  <c r="B85" i="28"/>
  <c r="B43" i="28"/>
  <c r="B57" i="28"/>
  <c r="B29" i="28"/>
  <c r="K50" i="8"/>
  <c r="L50" i="8" s="1"/>
  <c r="L283" i="8"/>
  <c r="M283" i="8" s="1"/>
  <c r="J281" i="8"/>
  <c r="K137" i="8" s="1"/>
  <c r="J107" i="8"/>
  <c r="K107" i="8" s="1"/>
  <c r="I122" i="8"/>
  <c r="J122" i="8" s="1"/>
  <c r="K122" i="8" s="1"/>
  <c r="K281" i="8"/>
  <c r="L137" i="8" s="1"/>
  <c r="N286" i="8"/>
  <c r="O286" i="8" s="1"/>
  <c r="J24" i="8"/>
  <c r="J117" i="8" s="1"/>
  <c r="H224" i="8"/>
  <c r="I224" i="8" s="1"/>
  <c r="J224" i="8" s="1"/>
  <c r="K224" i="8" s="1"/>
  <c r="L224" i="8" s="1"/>
  <c r="M224" i="8" s="1"/>
  <c r="N224" i="8" s="1"/>
  <c r="O224" i="8" s="1"/>
  <c r="P224" i="8" s="1"/>
  <c r="Q224" i="8" s="1"/>
  <c r="G75" i="8"/>
  <c r="G178" i="8" s="1"/>
  <c r="J62" i="8"/>
  <c r="K62" i="8" s="1"/>
  <c r="L62" i="8" s="1"/>
  <c r="M44" i="4"/>
  <c r="N38" i="4"/>
  <c r="D25" i="17"/>
  <c r="J25" i="17" s="1"/>
  <c r="M25" i="17" s="1" a="1"/>
  <c r="M25" i="17" s="1"/>
  <c r="K18" i="17"/>
  <c r="K19" i="17" s="1"/>
  <c r="D26" i="17"/>
  <c r="J26" i="17" s="1"/>
  <c r="M26" i="17" s="1" a="1"/>
  <c r="M26" i="17" s="1"/>
  <c r="D27" i="17"/>
  <c r="J27" i="17" s="1"/>
  <c r="M27" i="17" s="1" a="1"/>
  <c r="M27" i="17" s="1"/>
  <c r="I164" i="8"/>
  <c r="I209" i="8" s="1"/>
  <c r="I117" i="8"/>
  <c r="J18" i="17"/>
  <c r="J19" i="17" s="1"/>
  <c r="I87" i="8"/>
  <c r="J87" i="8" s="1"/>
  <c r="I90" i="8"/>
  <c r="J90" i="8" s="1"/>
  <c r="E173" i="8"/>
  <c r="E178" i="8"/>
  <c r="AB7" i="8" s="1"/>
  <c r="H26" i="19" s="1"/>
  <c r="K19" i="8"/>
  <c r="L21" i="8"/>
  <c r="P17" i="8"/>
  <c r="M24" i="17" a="1"/>
  <c r="M24" i="17" s="1"/>
  <c r="E24" i="17"/>
  <c r="K24" i="17" s="1"/>
  <c r="N24" i="17" s="1" a="1"/>
  <c r="N24" i="17" s="1"/>
  <c r="E27" i="17"/>
  <c r="K27" i="17" s="1"/>
  <c r="N27" i="17" s="1" a="1"/>
  <c r="N27" i="17" s="1"/>
  <c r="E25" i="17"/>
  <c r="K25" i="17" s="1"/>
  <c r="N25" i="17" s="1" a="1"/>
  <c r="N25" i="17" s="1"/>
  <c r="Q34" i="11"/>
  <c r="Q36" i="11" s="1"/>
  <c r="Q41" i="19" s="1"/>
  <c r="M18" i="17"/>
  <c r="M19" i="17" s="1"/>
  <c r="L18" i="17"/>
  <c r="L19" i="17" s="1"/>
  <c r="E26" i="17"/>
  <c r="K26" i="17" s="1"/>
  <c r="N26" i="17" s="1" a="1"/>
  <c r="N26" i="17" s="1"/>
  <c r="J38" i="17"/>
  <c r="J59" i="17" s="1"/>
  <c r="J80" i="17"/>
  <c r="J50" i="17"/>
  <c r="J71" i="17"/>
  <c r="J44" i="17"/>
  <c r="D82" i="17"/>
  <c r="O82" i="17" s="1"/>
  <c r="B6" i="28"/>
  <c r="D29" i="17"/>
  <c r="B4" i="27"/>
  <c r="J4" i="27"/>
  <c r="B13" i="27"/>
  <c r="Y8" i="8"/>
  <c r="E4" i="17"/>
  <c r="R12" i="9"/>
  <c r="R4" i="9"/>
  <c r="R30" i="9"/>
  <c r="R112" i="9"/>
  <c r="R64" i="9"/>
  <c r="B97" i="17"/>
  <c r="R17" i="9"/>
  <c r="R93" i="9"/>
  <c r="R53" i="9"/>
  <c r="R77" i="9"/>
  <c r="R48" i="9"/>
  <c r="R56" i="9"/>
  <c r="R19" i="9"/>
  <c r="R8" i="9"/>
  <c r="R51" i="9"/>
  <c r="R11" i="9"/>
  <c r="R25" i="9"/>
  <c r="R55" i="9"/>
  <c r="R10" i="9"/>
  <c r="R37" i="9"/>
  <c r="R90" i="9"/>
  <c r="R28" i="9"/>
  <c r="R60" i="9"/>
  <c r="R23" i="9"/>
  <c r="R61" i="9"/>
  <c r="R116" i="9"/>
  <c r="R36" i="9"/>
  <c r="R92" i="9"/>
  <c r="R44" i="9"/>
  <c r="R43" i="9"/>
  <c r="R15" i="9"/>
  <c r="R91" i="9"/>
  <c r="R35" i="9"/>
  <c r="R68" i="9"/>
  <c r="R33" i="9"/>
  <c r="R34" i="9"/>
  <c r="R26" i="9"/>
  <c r="R9" i="9"/>
  <c r="R88" i="9"/>
  <c r="R21" i="9"/>
  <c r="R94" i="9"/>
  <c r="R76" i="9"/>
  <c r="R95" i="9"/>
  <c r="R20" i="9"/>
  <c r="R84" i="9"/>
  <c r="R83" i="9"/>
  <c r="R57" i="9"/>
  <c r="R39" i="9"/>
  <c r="R40" i="9"/>
  <c r="R49" i="9"/>
  <c r="R7" i="9"/>
  <c r="R32" i="9"/>
  <c r="R50" i="9"/>
  <c r="R14" i="9"/>
  <c r="R89" i="9"/>
  <c r="R82" i="9"/>
  <c r="R114" i="9"/>
  <c r="R67" i="9"/>
  <c r="R115" i="9"/>
  <c r="R6" i="9"/>
  <c r="R80" i="9"/>
  <c r="R79" i="9"/>
  <c r="R122" i="9"/>
  <c r="R46" i="9"/>
  <c r="R59" i="9"/>
  <c r="R78" i="9"/>
  <c r="R52" i="9"/>
  <c r="R41" i="9"/>
  <c r="R86" i="9"/>
  <c r="K20" i="11"/>
  <c r="L118" i="9"/>
  <c r="L119" i="9" s="1"/>
  <c r="K17" i="11" s="1"/>
  <c r="L24" i="9"/>
  <c r="R120" i="9"/>
  <c r="P15" i="11"/>
  <c r="P26" i="19" s="1"/>
  <c r="P57" i="11"/>
  <c r="P56" i="11"/>
  <c r="D105" i="17"/>
  <c r="P23" i="11"/>
  <c r="P33" i="19" s="1"/>
  <c r="Q66" i="9"/>
  <c r="P16" i="11"/>
  <c r="P27" i="19" s="1"/>
  <c r="G77" i="8"/>
  <c r="M24" i="9"/>
  <c r="M118" i="9"/>
  <c r="M119" i="9" s="1"/>
  <c r="L17" i="11" s="1"/>
  <c r="L20" i="11"/>
  <c r="I63" i="11"/>
  <c r="J75" i="9"/>
  <c r="R85" i="9"/>
  <c r="F19" i="11"/>
  <c r="G22" i="9"/>
  <c r="F49" i="11"/>
  <c r="R16" i="9"/>
  <c r="D34" i="17"/>
  <c r="O34" i="17" s="1"/>
  <c r="D75" i="17"/>
  <c r="O75" i="17" s="1"/>
  <c r="R58" i="9"/>
  <c r="N15" i="11"/>
  <c r="N26" i="19" s="1"/>
  <c r="E77" i="8"/>
  <c r="N16" i="11"/>
  <c r="N27" i="19" s="1"/>
  <c r="N23" i="11"/>
  <c r="N33" i="19" s="1"/>
  <c r="N57" i="11"/>
  <c r="N56" i="11"/>
  <c r="O66" i="9"/>
  <c r="H20" i="11"/>
  <c r="I24" i="9"/>
  <c r="I118" i="9"/>
  <c r="I119" i="9" s="1"/>
  <c r="H17" i="11" s="1"/>
  <c r="Q119" i="9"/>
  <c r="M63" i="11"/>
  <c r="N75" i="9"/>
  <c r="R117" i="9"/>
  <c r="R81" i="9"/>
  <c r="B80" i="28"/>
  <c r="B24" i="28"/>
  <c r="B38" i="28"/>
  <c r="B66" i="28"/>
  <c r="B52" i="28"/>
  <c r="B23" i="28"/>
  <c r="B51" i="28"/>
  <c r="B79" i="28"/>
  <c r="B37" i="28"/>
  <c r="B65" i="28"/>
  <c r="G44" i="17"/>
  <c r="G38" i="17"/>
  <c r="G59" i="17" s="1"/>
  <c r="G50" i="17"/>
  <c r="G80" i="17"/>
  <c r="G71" i="17"/>
  <c r="I8" i="11"/>
  <c r="I9" i="11"/>
  <c r="I6" i="11"/>
  <c r="F6" i="11"/>
  <c r="F9" i="11"/>
  <c r="F8" i="11"/>
  <c r="J9" i="11"/>
  <c r="J6" i="11"/>
  <c r="J8" i="11"/>
  <c r="G9" i="11"/>
  <c r="G8" i="11"/>
  <c r="G6" i="11"/>
  <c r="P6" i="11"/>
  <c r="P18" i="19" s="1"/>
  <c r="P9" i="11"/>
  <c r="P21" i="19" s="1"/>
  <c r="P8" i="11"/>
  <c r="P20" i="19" s="1"/>
  <c r="L8" i="11"/>
  <c r="L9" i="11"/>
  <c r="L6" i="11"/>
  <c r="G39" i="3"/>
  <c r="R22" i="11"/>
  <c r="R32" i="19" s="1"/>
  <c r="Q22" i="11"/>
  <c r="Q32" i="19" s="1"/>
  <c r="M9" i="11"/>
  <c r="M6" i="11"/>
  <c r="M8" i="11"/>
  <c r="H9" i="11"/>
  <c r="H6" i="11"/>
  <c r="H8" i="11"/>
  <c r="L30" i="8"/>
  <c r="M30" i="8" s="1"/>
  <c r="O8" i="11"/>
  <c r="O20" i="19" s="1"/>
  <c r="O9" i="11"/>
  <c r="O21" i="19" s="1"/>
  <c r="O6" i="11"/>
  <c r="O18" i="19" s="1"/>
  <c r="R34" i="11"/>
  <c r="K8" i="11"/>
  <c r="K9" i="11"/>
  <c r="K6" i="11"/>
  <c r="L135" i="8"/>
  <c r="J93" i="8"/>
  <c r="K93" i="8" s="1"/>
  <c r="I115" i="8"/>
  <c r="J98" i="8"/>
  <c r="N8" i="11"/>
  <c r="N20" i="19" s="1"/>
  <c r="N9" i="11"/>
  <c r="N21" i="19" s="1"/>
  <c r="N6" i="11"/>
  <c r="N18" i="19" s="1"/>
  <c r="D83" i="17" a="1"/>
  <c r="D84" i="17" a="1"/>
  <c r="O34" i="4" l="1"/>
  <c r="N36" i="4"/>
  <c r="H22" i="19"/>
  <c r="I20" i="19"/>
  <c r="H67" i="8"/>
  <c r="H35" i="8"/>
  <c r="K36" i="8"/>
  <c r="D83" i="17"/>
  <c r="O83" i="17" s="1"/>
  <c r="D84" i="17"/>
  <c r="O84" i="17" s="1"/>
  <c r="G276" i="8"/>
  <c r="M50" i="8"/>
  <c r="J164" i="8"/>
  <c r="J209" i="8" s="1"/>
  <c r="N283" i="8"/>
  <c r="O283" i="8" s="1"/>
  <c r="P283" i="8" s="1"/>
  <c r="L107" i="8"/>
  <c r="M107" i="8" s="1"/>
  <c r="N107" i="8" s="1"/>
  <c r="P286" i="8"/>
  <c r="L281" i="8"/>
  <c r="M137" i="8" s="1"/>
  <c r="J80" i="8"/>
  <c r="K24" i="8"/>
  <c r="K117" i="8" s="1"/>
  <c r="H130" i="8"/>
  <c r="M62" i="8"/>
  <c r="N62" i="8" s="1"/>
  <c r="H114" i="8"/>
  <c r="AB9" i="8"/>
  <c r="H28" i="19" s="1"/>
  <c r="G188" i="8"/>
  <c r="X9" i="8" s="1"/>
  <c r="N44" i="4"/>
  <c r="O38" i="4"/>
  <c r="K87" i="8"/>
  <c r="L87" i="8" s="1"/>
  <c r="R33" i="11"/>
  <c r="K90" i="8"/>
  <c r="L90" i="8" s="1"/>
  <c r="R35" i="11"/>
  <c r="E188" i="8"/>
  <c r="X7" i="8" s="1"/>
  <c r="L122" i="8"/>
  <c r="M122" i="8" s="1"/>
  <c r="Q17" i="8"/>
  <c r="M21" i="8"/>
  <c r="L19" i="8"/>
  <c r="B20" i="28"/>
  <c r="B62" i="28"/>
  <c r="B76" i="28"/>
  <c r="B34" i="28"/>
  <c r="B48" i="28"/>
  <c r="D80" i="17"/>
  <c r="D50" i="17"/>
  <c r="D44" i="17"/>
  <c r="D38" i="17"/>
  <c r="D59" i="17" s="1"/>
  <c r="D71" i="17"/>
  <c r="D35" i="17"/>
  <c r="O35" i="17" s="1"/>
  <c r="O6" i="17" a="1"/>
  <c r="O6" i="17" s="1"/>
  <c r="I6" i="17"/>
  <c r="D63" i="17"/>
  <c r="O63" i="17" s="1"/>
  <c r="D32" i="17"/>
  <c r="O32" i="17" s="1"/>
  <c r="D36" i="17"/>
  <c r="O36" i="17" s="1"/>
  <c r="D33" i="17"/>
  <c r="O33" i="17" s="1"/>
  <c r="P17" i="11"/>
  <c r="P28" i="19" s="1"/>
  <c r="L15" i="11"/>
  <c r="L57" i="11"/>
  <c r="L56" i="11"/>
  <c r="L23" i="11"/>
  <c r="L16" i="11"/>
  <c r="M66" i="9"/>
  <c r="L10" i="11"/>
  <c r="E147" i="8"/>
  <c r="E78" i="8"/>
  <c r="E144" i="8"/>
  <c r="E228" i="8"/>
  <c r="E240" i="8" s="1"/>
  <c r="G118" i="9"/>
  <c r="F20" i="11"/>
  <c r="G24" i="9"/>
  <c r="R22" i="9"/>
  <c r="G78" i="8"/>
  <c r="G147" i="8"/>
  <c r="G228" i="8"/>
  <c r="G240" i="8" s="1"/>
  <c r="G144" i="8"/>
  <c r="H56" i="11"/>
  <c r="H23" i="11"/>
  <c r="H15" i="11"/>
  <c r="H57" i="11"/>
  <c r="I66" i="9"/>
  <c r="H16" i="11"/>
  <c r="H10" i="11"/>
  <c r="Q75" i="9"/>
  <c r="P63" i="11"/>
  <c r="P42" i="19" s="1"/>
  <c r="K57" i="11"/>
  <c r="L66" i="9"/>
  <c r="K15" i="11"/>
  <c r="K56" i="11"/>
  <c r="K16" i="11"/>
  <c r="K23" i="11"/>
  <c r="K10" i="11"/>
  <c r="N63" i="11"/>
  <c r="N42" i="19" s="1"/>
  <c r="O75" i="9"/>
  <c r="E126" i="8" s="1"/>
  <c r="AD287" i="8"/>
  <c r="Z287" i="8"/>
  <c r="Y287" i="8"/>
  <c r="AC287" i="8"/>
  <c r="AB287" i="8"/>
  <c r="AF287" i="8"/>
  <c r="AE287" i="8"/>
  <c r="AI287" i="8"/>
  <c r="AH287" i="8"/>
  <c r="X287" i="8"/>
  <c r="AA287" i="8"/>
  <c r="AG287" i="8"/>
  <c r="H38" i="8"/>
  <c r="L93" i="8"/>
  <c r="K98" i="8"/>
  <c r="I22" i="8"/>
  <c r="J22" i="8"/>
  <c r="J26" i="8" s="1"/>
  <c r="J35" i="8" s="1"/>
  <c r="H101" i="8"/>
  <c r="H102" i="8" s="1"/>
  <c r="E29" i="19"/>
  <c r="H29" i="8"/>
  <c r="H86" i="8"/>
  <c r="H97" i="8"/>
  <c r="H149" i="8" s="1"/>
  <c r="J39" i="8"/>
  <c r="J115" i="8"/>
  <c r="K115" i="8" s="1"/>
  <c r="M135" i="8"/>
  <c r="N30" i="8"/>
  <c r="P34" i="4" l="1"/>
  <c r="O36" i="4"/>
  <c r="O44" i="4" s="1"/>
  <c r="I26" i="8"/>
  <c r="I114" i="8" s="1"/>
  <c r="I22" i="19"/>
  <c r="L36" i="8"/>
  <c r="N50" i="8"/>
  <c r="I276" i="8"/>
  <c r="K164" i="8"/>
  <c r="K209" i="8" s="1"/>
  <c r="K80" i="8"/>
  <c r="L24" i="8"/>
  <c r="M24" i="8" s="1"/>
  <c r="O62" i="8"/>
  <c r="P62" i="8" s="1"/>
  <c r="H186" i="8"/>
  <c r="H236" i="8" s="1"/>
  <c r="M281" i="8"/>
  <c r="N137" i="8" s="1"/>
  <c r="J67" i="8"/>
  <c r="M90" i="8"/>
  <c r="N90" i="8" s="1"/>
  <c r="M87" i="8"/>
  <c r="N87" i="8" s="1"/>
  <c r="P38" i="4"/>
  <c r="R36" i="11"/>
  <c r="R41" i="19" s="1"/>
  <c r="N122" i="8"/>
  <c r="O122" i="8" s="1"/>
  <c r="P122" i="8" s="1"/>
  <c r="N21" i="8"/>
  <c r="M19" i="8"/>
  <c r="E254" i="8"/>
  <c r="E255" i="8" s="1"/>
  <c r="K63" i="11"/>
  <c r="L75" i="9"/>
  <c r="G66" i="9"/>
  <c r="F23" i="11"/>
  <c r="F15" i="11"/>
  <c r="F57" i="11"/>
  <c r="F56" i="11"/>
  <c r="F16" i="11"/>
  <c r="F10" i="11"/>
  <c r="R24" i="9"/>
  <c r="G126" i="8"/>
  <c r="R118" i="9"/>
  <c r="G119" i="9"/>
  <c r="E155" i="8"/>
  <c r="Y7" i="8"/>
  <c r="L63" i="11"/>
  <c r="M75" i="9"/>
  <c r="Y9" i="8"/>
  <c r="H152" i="8"/>
  <c r="H112" i="8" s="1"/>
  <c r="G155" i="8"/>
  <c r="G254" i="8"/>
  <c r="G255" i="8" s="1"/>
  <c r="I18" i="17"/>
  <c r="I19" i="17" s="1"/>
  <c r="I75" i="9"/>
  <c r="H63" i="11"/>
  <c r="F27" i="17"/>
  <c r="L27" i="17" s="1"/>
  <c r="O27" i="17" s="1" a="1"/>
  <c r="O27" i="17" s="1"/>
  <c r="F25" i="17"/>
  <c r="L25" i="17" s="1"/>
  <c r="O25" i="17" s="1" a="1"/>
  <c r="O25" i="17" s="1"/>
  <c r="F24" i="17"/>
  <c r="L24" i="17" s="1"/>
  <c r="O24" i="17" s="1" a="1"/>
  <c r="O24" i="17" s="1"/>
  <c r="O18" i="17"/>
  <c r="O19" i="17" s="1"/>
  <c r="F26" i="17"/>
  <c r="L26" i="17" s="1"/>
  <c r="O26" i="17" s="1" a="1"/>
  <c r="O26" i="17" s="1"/>
  <c r="L98" i="8"/>
  <c r="M98" i="8" s="1"/>
  <c r="L115" i="8"/>
  <c r="M115" i="8" s="1"/>
  <c r="K22" i="8"/>
  <c r="K26" i="8" s="1"/>
  <c r="J276" i="8" s="1"/>
  <c r="H106" i="8"/>
  <c r="H89" i="8"/>
  <c r="J114" i="8"/>
  <c r="J38" i="8"/>
  <c r="H70" i="8"/>
  <c r="H157" i="8"/>
  <c r="H92" i="8"/>
  <c r="H41" i="8"/>
  <c r="H109" i="8"/>
  <c r="H110" i="8" s="1"/>
  <c r="H141" i="8"/>
  <c r="H169" i="8"/>
  <c r="H168" i="8" s="1"/>
  <c r="E31" i="19"/>
  <c r="J29" i="8"/>
  <c r="J86" i="8"/>
  <c r="O107" i="8"/>
  <c r="P107" i="8" s="1"/>
  <c r="K39" i="8"/>
  <c r="L39" i="8" s="1"/>
  <c r="N135" i="8"/>
  <c r="O135" i="8" s="1"/>
  <c r="H32" i="8"/>
  <c r="O30" i="8"/>
  <c r="M93" i="8"/>
  <c r="J97" i="8"/>
  <c r="J149" i="8" s="1"/>
  <c r="E30" i="19" l="1"/>
  <c r="Q34" i="4"/>
  <c r="P36" i="4"/>
  <c r="J27" i="8"/>
  <c r="J169" i="8" s="1"/>
  <c r="I97" i="8"/>
  <c r="I149" i="8" s="1"/>
  <c r="I38" i="8"/>
  <c r="I86" i="8"/>
  <c r="I29" i="8"/>
  <c r="I106" i="8" s="1"/>
  <c r="I27" i="8"/>
  <c r="I101" i="8" s="1"/>
  <c r="I35" i="8"/>
  <c r="I67" i="8"/>
  <c r="H276" i="8"/>
  <c r="M36" i="8"/>
  <c r="K35" i="8"/>
  <c r="H121" i="8"/>
  <c r="T87" i="8"/>
  <c r="H104" i="8"/>
  <c r="AF18" i="8"/>
  <c r="O50" i="8"/>
  <c r="P50" i="8" s="1"/>
  <c r="L164" i="8"/>
  <c r="L209" i="8" s="1"/>
  <c r="L117" i="8"/>
  <c r="L80" i="8"/>
  <c r="Q62" i="8"/>
  <c r="H126" i="8"/>
  <c r="H124" i="8"/>
  <c r="H184" i="8" s="1"/>
  <c r="H234" i="8" s="1"/>
  <c r="J132" i="8"/>
  <c r="J130" i="8"/>
  <c r="I132" i="8"/>
  <c r="I130" i="8"/>
  <c r="K132" i="8"/>
  <c r="K130" i="8"/>
  <c r="N281" i="8"/>
  <c r="O137" i="8" s="1"/>
  <c r="H96" i="8"/>
  <c r="I134" i="8" s="1"/>
  <c r="I29" i="19"/>
  <c r="O90" i="8"/>
  <c r="P90" i="8" s="1"/>
  <c r="Q90" i="8" s="1"/>
  <c r="O87" i="8"/>
  <c r="P87" i="8" s="1"/>
  <c r="Q87" i="8" s="1"/>
  <c r="K114" i="8"/>
  <c r="K67" i="8"/>
  <c r="Q38" i="4"/>
  <c r="P44" i="4"/>
  <c r="M117" i="8"/>
  <c r="N24" i="8"/>
  <c r="M164" i="8"/>
  <c r="M209" i="8" s="1"/>
  <c r="M80" i="8"/>
  <c r="O21" i="8"/>
  <c r="N19" i="8"/>
  <c r="Q61" i="11"/>
  <c r="F17" i="11"/>
  <c r="R119" i="9"/>
  <c r="AF10" i="8"/>
  <c r="AC10" i="8"/>
  <c r="F63" i="11"/>
  <c r="G75" i="9"/>
  <c r="R75" i="9" s="1"/>
  <c r="R66" i="9"/>
  <c r="N98" i="8"/>
  <c r="O98" i="8" s="1"/>
  <c r="K97" i="8"/>
  <c r="K149" i="8" s="1"/>
  <c r="Q107" i="8"/>
  <c r="L22" i="8"/>
  <c r="L26" i="8" s="1"/>
  <c r="K276" i="8" s="1"/>
  <c r="J106" i="8"/>
  <c r="J89" i="8"/>
  <c r="P30" i="8"/>
  <c r="Q30" i="8" s="1"/>
  <c r="J32" i="8"/>
  <c r="H167" i="8"/>
  <c r="H166" i="8" s="1"/>
  <c r="H170" i="8"/>
  <c r="N93" i="8"/>
  <c r="O93" i="8" s="1"/>
  <c r="AH10" i="8"/>
  <c r="H43" i="8"/>
  <c r="H33" i="8"/>
  <c r="Q21" i="11" s="1"/>
  <c r="Q31" i="19" s="1"/>
  <c r="K38" i="8"/>
  <c r="P135" i="8"/>
  <c r="Q135" i="8" s="1"/>
  <c r="M39" i="8"/>
  <c r="Q122" i="8"/>
  <c r="K27" i="8"/>
  <c r="E32" i="19"/>
  <c r="K86" i="8"/>
  <c r="K29" i="8"/>
  <c r="N115" i="8"/>
  <c r="I32" i="8" l="1"/>
  <c r="I33" i="8" s="1"/>
  <c r="R21" i="11" s="1"/>
  <c r="R31" i="19" s="1"/>
  <c r="I126" i="8"/>
  <c r="J126" i="8" s="1"/>
  <c r="K126" i="8" s="1"/>
  <c r="R34" i="4"/>
  <c r="Q36" i="4"/>
  <c r="Q44" i="4" s="1"/>
  <c r="I92" i="8"/>
  <c r="J92" i="8" s="1"/>
  <c r="K92" i="8" s="1"/>
  <c r="I109" i="8"/>
  <c r="I110" i="8" s="1"/>
  <c r="I89" i="8"/>
  <c r="I70" i="8"/>
  <c r="J70" i="8" s="1"/>
  <c r="K70" i="8" s="1"/>
  <c r="I169" i="8"/>
  <c r="I167" i="8" s="1"/>
  <c r="I166" i="8" s="1"/>
  <c r="J101" i="8"/>
  <c r="K101" i="8" s="1"/>
  <c r="I157" i="8"/>
  <c r="J157" i="8" s="1"/>
  <c r="I102" i="8"/>
  <c r="I52" i="8"/>
  <c r="I41" i="8"/>
  <c r="J41" i="8" s="1"/>
  <c r="N36" i="8"/>
  <c r="L35" i="8"/>
  <c r="Q43" i="11"/>
  <c r="Q49" i="19" s="1"/>
  <c r="Q50" i="8"/>
  <c r="K32" i="8"/>
  <c r="K33" i="8" s="1"/>
  <c r="K106" i="8"/>
  <c r="L132" i="8"/>
  <c r="L130" i="8"/>
  <c r="P281" i="8"/>
  <c r="Q137" i="8" s="1"/>
  <c r="O281" i="8"/>
  <c r="P137" i="8" s="1"/>
  <c r="I186" i="8"/>
  <c r="I236" i="8" s="1"/>
  <c r="I141" i="8"/>
  <c r="I30" i="19"/>
  <c r="I49" i="8"/>
  <c r="H95" i="8"/>
  <c r="L38" i="8"/>
  <c r="L67" i="8"/>
  <c r="R38" i="4"/>
  <c r="P21" i="8"/>
  <c r="O19" i="8"/>
  <c r="N80" i="8"/>
  <c r="N117" i="8"/>
  <c r="N164" i="8"/>
  <c r="N209" i="8" s="1"/>
  <c r="O24" i="8"/>
  <c r="H61" i="8"/>
  <c r="P98" i="8"/>
  <c r="Q98" i="8" s="1"/>
  <c r="L114" i="8"/>
  <c r="Q45" i="11"/>
  <c r="Q44" i="11"/>
  <c r="H44" i="8"/>
  <c r="Q18" i="11" s="1"/>
  <c r="Q29" i="19" s="1"/>
  <c r="O115" i="8"/>
  <c r="P115" i="8" s="1"/>
  <c r="H232" i="8"/>
  <c r="H182" i="8"/>
  <c r="L27" i="8"/>
  <c r="E33" i="19"/>
  <c r="L29" i="8"/>
  <c r="L32" i="8" s="1"/>
  <c r="L86" i="8"/>
  <c r="L97" i="8"/>
  <c r="L149" i="8" s="1"/>
  <c r="J170" i="8"/>
  <c r="J167" i="8"/>
  <c r="J168" i="8"/>
  <c r="K89" i="8"/>
  <c r="K169" i="8"/>
  <c r="N39" i="8"/>
  <c r="O39" i="8" s="1"/>
  <c r="J33" i="8"/>
  <c r="I121" i="8"/>
  <c r="M22" i="8"/>
  <c r="M26" i="8" s="1"/>
  <c r="M35" i="8" s="1"/>
  <c r="P93" i="8"/>
  <c r="Q93" i="8" s="1"/>
  <c r="J109" i="8" l="1"/>
  <c r="J110" i="8" s="1"/>
  <c r="AH11" i="8"/>
  <c r="S34" i="4"/>
  <c r="R36" i="4"/>
  <c r="I124" i="8"/>
  <c r="I184" i="8" s="1"/>
  <c r="I234" i="8" s="1"/>
  <c r="I170" i="8"/>
  <c r="I168" i="8"/>
  <c r="K157" i="8"/>
  <c r="L157" i="8" s="1"/>
  <c r="J102" i="8"/>
  <c r="I43" i="8"/>
  <c r="I44" i="8" s="1"/>
  <c r="R18" i="11" s="1"/>
  <c r="R29" i="19" s="1"/>
  <c r="K41" i="8"/>
  <c r="L41" i="8" s="1"/>
  <c r="Q50" i="11"/>
  <c r="Q55" i="19" s="1"/>
  <c r="H58" i="8"/>
  <c r="H59" i="8" s="1"/>
  <c r="O36" i="8"/>
  <c r="Q51" i="11"/>
  <c r="Q56" i="19" s="1"/>
  <c r="L101" i="8"/>
  <c r="K102" i="8"/>
  <c r="L276" i="8"/>
  <c r="I96" i="8"/>
  <c r="J134" i="8" s="1"/>
  <c r="I99" i="8"/>
  <c r="M67" i="8"/>
  <c r="S38" i="4"/>
  <c r="R44" i="4"/>
  <c r="O117" i="8"/>
  <c r="O164" i="8"/>
  <c r="O209" i="8" s="1"/>
  <c r="P24" i="8"/>
  <c r="O80" i="8"/>
  <c r="Q21" i="8"/>
  <c r="Q19" i="8" s="1"/>
  <c r="P19" i="8"/>
  <c r="J166" i="8"/>
  <c r="Q115" i="8"/>
  <c r="N22" i="8"/>
  <c r="N26" i="8" s="1"/>
  <c r="M276" i="8" s="1"/>
  <c r="O22" i="8"/>
  <c r="O26" i="8" s="1"/>
  <c r="N276" i="8" s="1"/>
  <c r="M27" i="8"/>
  <c r="M29" i="8"/>
  <c r="M97" i="8"/>
  <c r="M149" i="8" s="1"/>
  <c r="M86" i="8"/>
  <c r="M114" i="8"/>
  <c r="M38" i="8"/>
  <c r="Q51" i="19"/>
  <c r="Q50" i="19"/>
  <c r="I182" i="8"/>
  <c r="I232" i="8"/>
  <c r="L33" i="8"/>
  <c r="J121" i="8"/>
  <c r="J43" i="8"/>
  <c r="P39" i="8"/>
  <c r="K168" i="8"/>
  <c r="K170" i="8"/>
  <c r="K167" i="8"/>
  <c r="L89" i="8"/>
  <c r="L106" i="8"/>
  <c r="L169" i="8"/>
  <c r="L92" i="8"/>
  <c r="L126" i="8"/>
  <c r="L70" i="8"/>
  <c r="K109" i="8" l="1"/>
  <c r="K110" i="8" s="1"/>
  <c r="J124" i="8"/>
  <c r="J184" i="8" s="1"/>
  <c r="J234" i="8" s="1"/>
  <c r="T34" i="4"/>
  <c r="T36" i="4" s="1"/>
  <c r="S36" i="4"/>
  <c r="S44" i="4" s="1"/>
  <c r="R44" i="11"/>
  <c r="R50" i="19" s="1"/>
  <c r="O35" i="8"/>
  <c r="P36" i="8"/>
  <c r="N35" i="8"/>
  <c r="M101" i="8"/>
  <c r="L102" i="8"/>
  <c r="O132" i="8"/>
  <c r="O130" i="8"/>
  <c r="M132" i="8"/>
  <c r="M130" i="8"/>
  <c r="N132" i="8"/>
  <c r="N130" i="8"/>
  <c r="J186" i="8"/>
  <c r="J236" i="8" s="1"/>
  <c r="J49" i="8"/>
  <c r="I95" i="8"/>
  <c r="I31" i="19"/>
  <c r="J96" i="8"/>
  <c r="K49" i="8" s="1"/>
  <c r="O38" i="8"/>
  <c r="O67" i="8"/>
  <c r="N38" i="8"/>
  <c r="N67" i="8"/>
  <c r="T38" i="4"/>
  <c r="T44" i="4" s="1"/>
  <c r="P117" i="8"/>
  <c r="Q24" i="8"/>
  <c r="P164" i="8"/>
  <c r="P209" i="8" s="1"/>
  <c r="P80" i="8"/>
  <c r="K166" i="8"/>
  <c r="O114" i="8"/>
  <c r="P22" i="8"/>
  <c r="P26" i="8" s="1"/>
  <c r="O276" i="8" s="1"/>
  <c r="M92" i="8"/>
  <c r="M157" i="8"/>
  <c r="M70" i="8"/>
  <c r="M126" i="8"/>
  <c r="M169" i="8"/>
  <c r="M41" i="8"/>
  <c r="N27" i="8"/>
  <c r="N86" i="8"/>
  <c r="N29" i="8"/>
  <c r="N32" i="8" s="1"/>
  <c r="N97" i="8"/>
  <c r="N149" i="8" s="1"/>
  <c r="N114" i="8"/>
  <c r="M89" i="8"/>
  <c r="M106" i="8"/>
  <c r="O27" i="8"/>
  <c r="O86" i="8"/>
  <c r="O97" i="8"/>
  <c r="O149" i="8" s="1"/>
  <c r="O29" i="8"/>
  <c r="J232" i="8"/>
  <c r="J182" i="8"/>
  <c r="K121" i="8"/>
  <c r="K43" i="8"/>
  <c r="L170" i="8"/>
  <c r="L167" i="8"/>
  <c r="L168" i="8"/>
  <c r="Q39" i="8"/>
  <c r="J44" i="8"/>
  <c r="M32" i="8"/>
  <c r="L109" i="8" l="1"/>
  <c r="L110" i="8" s="1"/>
  <c r="R51" i="19"/>
  <c r="P35" i="8"/>
  <c r="Q36" i="8"/>
  <c r="N101" i="8"/>
  <c r="M102" i="8"/>
  <c r="P132" i="8"/>
  <c r="P130" i="8"/>
  <c r="J99" i="8"/>
  <c r="K99" i="8" s="1"/>
  <c r="J141" i="8"/>
  <c r="K134" i="8"/>
  <c r="K96" i="8" s="1"/>
  <c r="L134" i="8" s="1"/>
  <c r="U287" i="8"/>
  <c r="P38" i="8"/>
  <c r="P67" i="8"/>
  <c r="Q80" i="8"/>
  <c r="Q164" i="8"/>
  <c r="Q209" i="8" s="1"/>
  <c r="Q117" i="8"/>
  <c r="P114" i="8"/>
  <c r="P29" i="8"/>
  <c r="P89" i="8" s="1"/>
  <c r="P97" i="8"/>
  <c r="P149" i="8" s="1"/>
  <c r="Q22" i="8"/>
  <c r="P86" i="8"/>
  <c r="L166" i="8"/>
  <c r="P27" i="8"/>
  <c r="P169" i="8" s="1"/>
  <c r="M109" i="8"/>
  <c r="M110" i="8" s="1"/>
  <c r="N33" i="8"/>
  <c r="K44" i="8"/>
  <c r="K182" i="8"/>
  <c r="K232" i="8"/>
  <c r="O89" i="8"/>
  <c r="O106" i="8"/>
  <c r="O32" i="8"/>
  <c r="M43" i="8"/>
  <c r="L121" i="8"/>
  <c r="L43" i="8"/>
  <c r="O169" i="8"/>
  <c r="M168" i="8"/>
  <c r="M167" i="8"/>
  <c r="M170" i="8"/>
  <c r="M33" i="8"/>
  <c r="N89" i="8"/>
  <c r="N106" i="8"/>
  <c r="N92" i="8"/>
  <c r="N41" i="8"/>
  <c r="N126" i="8"/>
  <c r="N70" i="8"/>
  <c r="N157" i="8"/>
  <c r="O157" i="8" s="1"/>
  <c r="N169" i="8"/>
  <c r="Q26" i="8" l="1"/>
  <c r="P276" i="8" s="1"/>
  <c r="O101" i="8"/>
  <c r="N102" i="8"/>
  <c r="J95" i="8"/>
  <c r="K141" i="8"/>
  <c r="K186" i="8"/>
  <c r="K236" i="8" s="1"/>
  <c r="I32" i="19"/>
  <c r="L49" i="8"/>
  <c r="K95" i="8"/>
  <c r="L141" i="8"/>
  <c r="I33" i="19"/>
  <c r="L186" i="8"/>
  <c r="L236" i="8" s="1"/>
  <c r="L96" i="8"/>
  <c r="V287" i="8"/>
  <c r="N109" i="8"/>
  <c r="N110" i="8" s="1"/>
  <c r="P106" i="8"/>
  <c r="P32" i="8"/>
  <c r="P33" i="8" s="1"/>
  <c r="M124" i="8"/>
  <c r="M184" i="8" s="1"/>
  <c r="M234" i="8" s="1"/>
  <c r="M166" i="8"/>
  <c r="O70" i="8"/>
  <c r="P70" i="8" s="1"/>
  <c r="O126" i="8"/>
  <c r="P126" i="8" s="1"/>
  <c r="L44" i="8"/>
  <c r="N167" i="8"/>
  <c r="N170" i="8"/>
  <c r="N168" i="8"/>
  <c r="M121" i="8"/>
  <c r="O33" i="8"/>
  <c r="P157" i="8"/>
  <c r="P170" i="8"/>
  <c r="P167" i="8"/>
  <c r="P168" i="8"/>
  <c r="O170" i="8"/>
  <c r="O167" i="8"/>
  <c r="O168" i="8"/>
  <c r="M44" i="8"/>
  <c r="O92" i="8"/>
  <c r="L182" i="8"/>
  <c r="L232" i="8"/>
  <c r="O41" i="8"/>
  <c r="Q35" i="8" l="1"/>
  <c r="Q38" i="8"/>
  <c r="Q67" i="8"/>
  <c r="Q114" i="8"/>
  <c r="Q86" i="8"/>
  <c r="Q97" i="8"/>
  <c r="Q149" i="8" s="1"/>
  <c r="Q27" i="8"/>
  <c r="Q169" i="8" s="1"/>
  <c r="Q168" i="8" s="1"/>
  <c r="Q29" i="8"/>
  <c r="Q106" i="8" s="1"/>
  <c r="P101" i="8"/>
  <c r="O102" i="8"/>
  <c r="Q132" i="8"/>
  <c r="Q130" i="8"/>
  <c r="L99" i="8"/>
  <c r="L95" i="8" s="1"/>
  <c r="M49" i="8"/>
  <c r="M134" i="8"/>
  <c r="O109" i="8"/>
  <c r="O110" i="8" s="1"/>
  <c r="N124" i="8"/>
  <c r="N184" i="8" s="1"/>
  <c r="N234" i="8" s="1"/>
  <c r="N166" i="8"/>
  <c r="O166" i="8" s="1"/>
  <c r="P166" i="8" s="1"/>
  <c r="M232" i="8"/>
  <c r="M182" i="8"/>
  <c r="P92" i="8"/>
  <c r="N121" i="8"/>
  <c r="N43" i="8"/>
  <c r="P41" i="8"/>
  <c r="W287" i="8" l="1"/>
  <c r="Q167" i="8"/>
  <c r="Q166" i="8" s="1"/>
  <c r="Q170" i="8"/>
  <c r="Q41" i="8"/>
  <c r="Q70" i="8"/>
  <c r="Q126" i="8"/>
  <c r="Q157" i="8"/>
  <c r="Q32" i="8"/>
  <c r="Q33" i="8" s="1"/>
  <c r="Q89" i="8"/>
  <c r="Q101" i="8"/>
  <c r="Q102" i="8" s="1"/>
  <c r="P102" i="8"/>
  <c r="O124" i="8"/>
  <c r="O184" i="8" s="1"/>
  <c r="O234" i="8" s="1"/>
  <c r="P109" i="8"/>
  <c r="P110" i="8" s="1"/>
  <c r="M99" i="8"/>
  <c r="N182" i="8"/>
  <c r="N232" i="8"/>
  <c r="Q92" i="8"/>
  <c r="N44" i="8"/>
  <c r="O121" i="8"/>
  <c r="O43" i="8"/>
  <c r="P124" i="8" l="1"/>
  <c r="P184" i="8" s="1"/>
  <c r="P234" i="8" s="1"/>
  <c r="Q109" i="8"/>
  <c r="Q110" i="8" s="1"/>
  <c r="M141" i="8"/>
  <c r="M186" i="8"/>
  <c r="M236" i="8" s="1"/>
  <c r="M96" i="8"/>
  <c r="O44" i="8"/>
  <c r="O232" i="8"/>
  <c r="O182" i="8"/>
  <c r="P121" i="8"/>
  <c r="P43" i="8"/>
  <c r="Q124" i="8" l="1"/>
  <c r="Q184" i="8" s="1"/>
  <c r="Q234" i="8" s="1"/>
  <c r="N49" i="8"/>
  <c r="N134" i="8"/>
  <c r="M95" i="8"/>
  <c r="P44" i="8"/>
  <c r="P232" i="8"/>
  <c r="P182" i="8"/>
  <c r="Q121" i="8"/>
  <c r="Q182" i="8" s="1"/>
  <c r="Q43" i="8"/>
  <c r="N99" i="8" l="1"/>
  <c r="Q44" i="8"/>
  <c r="Q232" i="8"/>
  <c r="N186" i="8" l="1"/>
  <c r="N236" i="8" s="1"/>
  <c r="N141" i="8"/>
  <c r="N96" i="8"/>
  <c r="N95" i="8" s="1"/>
  <c r="O134" i="8" l="1"/>
  <c r="O49" i="8"/>
  <c r="G11" i="6"/>
  <c r="G25" i="6" l="1"/>
  <c r="O99" i="8"/>
  <c r="F6" i="27" l="1"/>
  <c r="I9" i="8"/>
  <c r="O186" i="8"/>
  <c r="O236" i="8" s="1"/>
  <c r="O141" i="8"/>
  <c r="O96" i="8"/>
  <c r="C12" i="8" l="1"/>
  <c r="L194" i="8" s="1"/>
  <c r="L195" i="8" s="1"/>
  <c r="F9" i="8"/>
  <c r="L9" i="8"/>
  <c r="P49" i="8"/>
  <c r="P134" i="8"/>
  <c r="O95" i="8"/>
  <c r="P96" i="8" l="1"/>
  <c r="P186" i="8"/>
  <c r="P236" i="8" s="1"/>
  <c r="P141" i="8"/>
  <c r="P99" i="8"/>
  <c r="Q134" i="8" l="1"/>
  <c r="Q49" i="8"/>
  <c r="P95" i="8"/>
  <c r="Q99" i="8" l="1"/>
  <c r="Q141" i="8"/>
  <c r="Q186" i="8"/>
  <c r="Q236" i="8" s="1"/>
  <c r="Q96" i="8"/>
  <c r="Q95" i="8" l="1"/>
  <c r="L124" i="8" l="1"/>
  <c r="L184" i="8" s="1"/>
  <c r="L234" i="8" s="1"/>
  <c r="K124" i="8"/>
  <c r="K184" i="8" l="1"/>
  <c r="K234" i="8" l="1"/>
  <c r="G28" i="19"/>
  <c r="G27" i="19"/>
  <c r="G26" i="19"/>
  <c r="H55" i="8"/>
  <c r="H72" i="8" s="1"/>
  <c r="Q20" i="11" l="1"/>
  <c r="H56" i="8"/>
  <c r="H175" i="8" s="1"/>
  <c r="H173" i="8" s="1"/>
  <c r="H172" i="8" s="1"/>
  <c r="Q49" i="11"/>
  <c r="Q54" i="19" s="1"/>
  <c r="H226" i="8"/>
  <c r="H296" i="8"/>
  <c r="H74" i="8" s="1"/>
  <c r="Q19" i="11" l="1"/>
  <c r="Q30" i="19" s="1"/>
  <c r="F29" i="19"/>
  <c r="H174" i="8"/>
  <c r="H176" i="8"/>
  <c r="H230" i="8"/>
  <c r="H180" i="8"/>
  <c r="H77" i="8" l="1"/>
  <c r="H78" i="8" s="1"/>
  <c r="Q23" i="11" s="1"/>
  <c r="Q33" i="19" s="1"/>
  <c r="H75" i="8"/>
  <c r="H178" i="8" s="1"/>
  <c r="L143" i="8"/>
  <c r="O143" i="8"/>
  <c r="N143" i="8" l="1"/>
  <c r="H212" i="8"/>
  <c r="Z7" i="8" s="1"/>
  <c r="Q143" i="8"/>
  <c r="H143" i="8"/>
  <c r="H159" i="8" s="1"/>
  <c r="P143" i="8"/>
  <c r="M143" i="8"/>
  <c r="H228" i="8"/>
  <c r="H240" i="8" s="1"/>
  <c r="H155" i="8" s="1"/>
  <c r="H128" i="8"/>
  <c r="Q57" i="11" s="1"/>
  <c r="K143" i="8"/>
  <c r="I143" i="8"/>
  <c r="J143" i="8"/>
  <c r="AB10" i="8"/>
  <c r="H29" i="19" s="1"/>
  <c r="H188" i="8"/>
  <c r="Q63" i="11" l="1"/>
  <c r="Q42" i="19" s="1"/>
  <c r="Q58" i="11"/>
  <c r="Q59" i="11"/>
  <c r="Q60" i="11"/>
  <c r="H253" i="8"/>
  <c r="AA10" i="8" s="1"/>
  <c r="Q55" i="11"/>
  <c r="H241" i="8"/>
  <c r="Y10" i="8"/>
  <c r="I152" i="8"/>
  <c r="I112" i="8" s="1"/>
  <c r="R41" i="11" s="1"/>
  <c r="Q62" i="11"/>
  <c r="H161" i="8"/>
  <c r="AC11" i="8"/>
  <c r="X10" i="8"/>
  <c r="G29" i="19" s="1"/>
  <c r="H189" i="8"/>
  <c r="H211" i="8"/>
  <c r="H257" i="8" l="1"/>
  <c r="R61" i="11"/>
  <c r="Z87" i="8"/>
  <c r="R43" i="11"/>
  <c r="R49" i="19" s="1"/>
  <c r="I104" i="8"/>
  <c r="AF11" i="8"/>
  <c r="I61" i="8"/>
  <c r="R50" i="11" s="1"/>
  <c r="Q56" i="11"/>
  <c r="Q64" i="11"/>
  <c r="Q43" i="19" s="1"/>
  <c r="H84" i="8"/>
  <c r="AE10" i="8" s="1"/>
  <c r="T89" i="8" s="1"/>
  <c r="Q42" i="11" l="1"/>
  <c r="T90" i="8"/>
  <c r="Q17" i="11" s="1"/>
  <c r="Q15" i="11"/>
  <c r="H82" i="8"/>
  <c r="Q27" i="11"/>
  <c r="Q36" i="19" s="1"/>
  <c r="I64" i="8"/>
  <c r="I58" i="8" s="1"/>
  <c r="AD10" i="8"/>
  <c r="R45" i="11"/>
  <c r="Q28" i="11"/>
  <c r="Q37" i="19" s="1"/>
  <c r="AI10" i="8"/>
  <c r="R55" i="19"/>
  <c r="R51" i="11"/>
  <c r="R56" i="19" s="1"/>
  <c r="Q41" i="11" l="1"/>
  <c r="Q16" i="11"/>
  <c r="Q40" i="11"/>
  <c r="I59" i="8"/>
  <c r="Q48" i="19"/>
  <c r="AG10" i="8"/>
  <c r="Q26" i="19"/>
  <c r="R29" i="11"/>
  <c r="R38" i="19" s="1"/>
  <c r="Q29" i="11"/>
  <c r="Q38" i="19" s="1"/>
  <c r="Q46" i="19" l="1"/>
  <c r="Q47" i="19"/>
  <c r="Q27" i="19"/>
  <c r="Q28" i="19"/>
  <c r="I53" i="8"/>
  <c r="J52" i="8" s="1"/>
  <c r="I46" i="8"/>
  <c r="I55" i="8" s="1"/>
  <c r="I56" i="8" l="1"/>
  <c r="I175" i="8" s="1"/>
  <c r="I174" i="8" s="1"/>
  <c r="R49" i="11"/>
  <c r="R54" i="19" s="1"/>
  <c r="I298" i="8"/>
  <c r="I296" i="8"/>
  <c r="I74" i="8" s="1"/>
  <c r="I72" i="8"/>
  <c r="I226" i="8"/>
  <c r="I119" i="8"/>
  <c r="I47" i="8"/>
  <c r="J53" i="8"/>
  <c r="K52" i="8" s="1"/>
  <c r="J46" i="8"/>
  <c r="F30" i="19" l="1"/>
  <c r="R19" i="11"/>
  <c r="R30" i="19" s="1"/>
  <c r="I176" i="8"/>
  <c r="I173" i="8"/>
  <c r="I172" i="8" s="1"/>
  <c r="J119" i="8"/>
  <c r="J55" i="8"/>
  <c r="J298" i="8" s="1"/>
  <c r="J47" i="8"/>
  <c r="K53" i="8"/>
  <c r="L52" i="8" s="1"/>
  <c r="K46" i="8"/>
  <c r="I180" i="8"/>
  <c r="I230" i="8"/>
  <c r="I77" i="8"/>
  <c r="R20" i="11"/>
  <c r="I75" i="8"/>
  <c r="I212" i="8" s="1"/>
  <c r="Z8" i="8" s="1"/>
  <c r="I178" i="8" l="1"/>
  <c r="I146" i="8"/>
  <c r="I228" i="8"/>
  <c r="I240" i="8" s="1"/>
  <c r="I155" i="8" s="1"/>
  <c r="I128" i="8"/>
  <c r="R63" i="11" s="1"/>
  <c r="R42" i="19" s="1"/>
  <c r="I78" i="8"/>
  <c r="R23" i="11" s="1"/>
  <c r="R33" i="19" s="1"/>
  <c r="K119" i="8"/>
  <c r="K55" i="8"/>
  <c r="K47" i="8"/>
  <c r="L53" i="8"/>
  <c r="M52" i="8" s="1"/>
  <c r="L46" i="8"/>
  <c r="J56" i="8"/>
  <c r="J226" i="8"/>
  <c r="J296" i="8"/>
  <c r="J74" i="8" s="1"/>
  <c r="J180" i="8"/>
  <c r="J230" i="8"/>
  <c r="I188" i="8" l="1"/>
  <c r="AB11" i="8"/>
  <c r="H30" i="19" s="1"/>
  <c r="J175" i="8"/>
  <c r="F31" i="19"/>
  <c r="L119" i="8"/>
  <c r="L55" i="8"/>
  <c r="L47" i="8"/>
  <c r="M53" i="8"/>
  <c r="N52" i="8" s="1"/>
  <c r="M46" i="8"/>
  <c r="K296" i="8"/>
  <c r="K74" i="8" s="1"/>
  <c r="K56" i="8"/>
  <c r="K226" i="8"/>
  <c r="K230" i="8"/>
  <c r="K180" i="8"/>
  <c r="R60" i="11"/>
  <c r="R58" i="11"/>
  <c r="R55" i="11"/>
  <c r="R57" i="11"/>
  <c r="R59" i="11"/>
  <c r="J152" i="8"/>
  <c r="Y11" i="8"/>
  <c r="I241" i="8"/>
  <c r="I253" i="8"/>
  <c r="I159" i="8"/>
  <c r="X11" i="8" l="1"/>
  <c r="G30" i="19" s="1"/>
  <c r="I189" i="8"/>
  <c r="I211" i="8"/>
  <c r="R62" i="11"/>
  <c r="I161" i="8"/>
  <c r="I257" i="8"/>
  <c r="AA11" i="8"/>
  <c r="J112" i="8"/>
  <c r="AC12" i="8"/>
  <c r="K175" i="8"/>
  <c r="F32" i="19"/>
  <c r="M119" i="8"/>
  <c r="M55" i="8"/>
  <c r="M47" i="8"/>
  <c r="N53" i="8"/>
  <c r="O52" i="8" s="1"/>
  <c r="N46" i="8"/>
  <c r="L56" i="8"/>
  <c r="L226" i="8"/>
  <c r="L230" i="8"/>
  <c r="L180" i="8"/>
  <c r="J173" i="8"/>
  <c r="J172" i="8" s="1"/>
  <c r="J174" i="8"/>
  <c r="J176" i="8"/>
  <c r="L175" i="8" l="1"/>
  <c r="F33" i="19"/>
  <c r="N119" i="8"/>
  <c r="N55" i="8"/>
  <c r="N47" i="8"/>
  <c r="O53" i="8"/>
  <c r="P52" i="8" s="1"/>
  <c r="O46" i="8"/>
  <c r="M56" i="8"/>
  <c r="M175" i="8" s="1"/>
  <c r="M226" i="8"/>
  <c r="M230" i="8"/>
  <c r="M180" i="8"/>
  <c r="K173" i="8"/>
  <c r="K172" i="8" s="1"/>
  <c r="K176" i="8"/>
  <c r="K174" i="8"/>
  <c r="J61" i="8"/>
  <c r="I84" i="8"/>
  <c r="I82" i="8" s="1"/>
  <c r="R64" i="11"/>
  <c r="R43" i="19" s="1"/>
  <c r="R56" i="11"/>
  <c r="AE11" i="8" l="1"/>
  <c r="AI11" i="8"/>
  <c r="AD11" i="8"/>
  <c r="J64" i="8"/>
  <c r="J58" i="8" s="1"/>
  <c r="R28" i="11"/>
  <c r="R37" i="19" s="1"/>
  <c r="R27" i="11"/>
  <c r="R36" i="19" s="1"/>
  <c r="M173" i="8"/>
  <c r="M172" i="8" s="1"/>
  <c r="M176" i="8"/>
  <c r="M174" i="8"/>
  <c r="O119" i="8"/>
  <c r="O55" i="8"/>
  <c r="O47" i="8"/>
  <c r="P46" i="8"/>
  <c r="P53" i="8"/>
  <c r="Q52" i="8" s="1"/>
  <c r="N56" i="8"/>
  <c r="N175" i="8" s="1"/>
  <c r="N226" i="8"/>
  <c r="N180" i="8"/>
  <c r="N230" i="8"/>
  <c r="L173" i="8"/>
  <c r="L172" i="8" s="1"/>
  <c r="L174" i="8"/>
  <c r="L176" i="8"/>
  <c r="AG11" i="8" l="1"/>
  <c r="Z89" i="8"/>
  <c r="N173" i="8"/>
  <c r="N172" i="8" s="1"/>
  <c r="N176" i="8"/>
  <c r="N174" i="8"/>
  <c r="Q46" i="8"/>
  <c r="Q53" i="8"/>
  <c r="P119" i="8"/>
  <c r="P55" i="8"/>
  <c r="P47" i="8"/>
  <c r="O56" i="8"/>
  <c r="O175" i="8" s="1"/>
  <c r="O226" i="8"/>
  <c r="O230" i="8"/>
  <c r="O180" i="8"/>
  <c r="J59" i="8"/>
  <c r="J72" i="8"/>
  <c r="Z90" i="8" l="1"/>
  <c r="R40" i="11" s="1"/>
  <c r="R46" i="19" s="1"/>
  <c r="R42" i="11"/>
  <c r="R48" i="19" s="1"/>
  <c r="R15" i="11"/>
  <c r="R26" i="19" s="1"/>
  <c r="R47" i="19"/>
  <c r="J77" i="8"/>
  <c r="J75" i="8"/>
  <c r="O173" i="8"/>
  <c r="O172" i="8" s="1"/>
  <c r="O174" i="8"/>
  <c r="O176" i="8"/>
  <c r="P56" i="8"/>
  <c r="P175" i="8" s="1"/>
  <c r="P226" i="8"/>
  <c r="P180" i="8"/>
  <c r="P230" i="8"/>
  <c r="Q119" i="8"/>
  <c r="Q180" i="8" s="1"/>
  <c r="Q55" i="8"/>
  <c r="Q47" i="8"/>
  <c r="R16" i="11" l="1"/>
  <c r="R27" i="19" s="1"/>
  <c r="R17" i="11"/>
  <c r="R28" i="19" s="1"/>
  <c r="Q56" i="8"/>
  <c r="Q175" i="8" s="1"/>
  <c r="Q226" i="8"/>
  <c r="Q230" i="8"/>
  <c r="P173" i="8"/>
  <c r="P172" i="8" s="1"/>
  <c r="P174" i="8"/>
  <c r="P176" i="8"/>
  <c r="J178" i="8"/>
  <c r="J212" i="8"/>
  <c r="Z9" i="8" s="1"/>
  <c r="J128" i="8"/>
  <c r="J146" i="8"/>
  <c r="J228" i="8"/>
  <c r="J240" i="8" s="1"/>
  <c r="J155" i="8" s="1"/>
  <c r="J78" i="8"/>
  <c r="K152" i="8" l="1"/>
  <c r="J241" i="8"/>
  <c r="Y12" i="8"/>
  <c r="J253" i="8"/>
  <c r="J159" i="8"/>
  <c r="J161" i="8" s="1"/>
  <c r="J84" i="8" s="1"/>
  <c r="J188" i="8"/>
  <c r="AB12" i="8"/>
  <c r="H31" i="19" s="1"/>
  <c r="Q173" i="8"/>
  <c r="Q172" i="8" s="1"/>
  <c r="Q176" i="8"/>
  <c r="Q174" i="8"/>
  <c r="U188" i="8" l="1"/>
  <c r="X12" i="8"/>
  <c r="G31" i="19" s="1"/>
  <c r="J211" i="8"/>
  <c r="U189" i="8"/>
  <c r="J189" i="8"/>
  <c r="K64" i="8"/>
  <c r="AD12" i="8"/>
  <c r="AA12" i="8"/>
  <c r="J257" i="8"/>
  <c r="AC13" i="8"/>
  <c r="K112" i="8"/>
  <c r="K61" i="8" l="1"/>
  <c r="K58" i="8" l="1"/>
  <c r="K59" i="8" l="1"/>
  <c r="K72" i="8"/>
  <c r="K77" i="8" l="1"/>
  <c r="K75" i="8"/>
  <c r="K178" i="8" l="1"/>
  <c r="K212" i="8"/>
  <c r="Z10" i="8" s="1"/>
  <c r="K128" i="8"/>
  <c r="K146" i="8"/>
  <c r="K228" i="8"/>
  <c r="K240" i="8" s="1"/>
  <c r="K155" i="8" s="1"/>
  <c r="K78" i="8"/>
  <c r="L152" i="8" l="1"/>
  <c r="Y13" i="8"/>
  <c r="K241" i="8"/>
  <c r="K253" i="8"/>
  <c r="K159" i="8"/>
  <c r="K161" i="8" s="1"/>
  <c r="K84" i="8" s="1"/>
  <c r="K188" i="8"/>
  <c r="AB13" i="8"/>
  <c r="H32" i="19" s="1"/>
  <c r="V189" i="8" l="1"/>
  <c r="K189" i="8"/>
  <c r="K211" i="8"/>
  <c r="V188" i="8"/>
  <c r="X13" i="8"/>
  <c r="G32" i="19" s="1"/>
  <c r="AD13" i="8"/>
  <c r="L64" i="8"/>
  <c r="K257" i="8"/>
  <c r="AA13" i="8"/>
  <c r="AC14" i="8"/>
  <c r="L112" i="8"/>
  <c r="L61" i="8" l="1"/>
  <c r="L58" i="8" l="1"/>
  <c r="L59" i="8" l="1"/>
  <c r="L72" i="8"/>
  <c r="L296" i="8" s="1"/>
  <c r="L74" i="8" l="1"/>
  <c r="L75" i="8" s="1"/>
  <c r="L77" i="8" l="1"/>
  <c r="L146" i="8" s="1"/>
  <c r="L178" i="8"/>
  <c r="L212" i="8"/>
  <c r="Z11" i="8" s="1"/>
  <c r="L228" i="8" l="1"/>
  <c r="L240" i="8" s="1"/>
  <c r="L155" i="8" s="1"/>
  <c r="L128" i="8"/>
  <c r="L78" i="8"/>
  <c r="L253" i="8"/>
  <c r="L159" i="8"/>
  <c r="L188" i="8"/>
  <c r="AB14" i="8"/>
  <c r="L161" i="8" l="1"/>
  <c r="L84" i="8" s="1"/>
  <c r="AD14" i="8" s="1"/>
  <c r="Y14" i="8"/>
  <c r="L241" i="8"/>
  <c r="M152" i="8"/>
  <c r="M112" i="8" s="1"/>
  <c r="H33" i="19"/>
  <c r="X14" i="8"/>
  <c r="G33" i="19" s="1"/>
  <c r="W189" i="8"/>
  <c r="L211" i="8"/>
  <c r="L189" i="8"/>
  <c r="W188" i="8"/>
  <c r="L257" i="8"/>
  <c r="AA14" i="8"/>
  <c r="M64" i="8" l="1"/>
  <c r="M61" i="8"/>
  <c r="M58" i="8" l="1"/>
  <c r="M59" i="8" l="1"/>
  <c r="M72" i="8"/>
  <c r="M296" i="8" s="1"/>
  <c r="M74" i="8" s="1"/>
  <c r="M77" i="8" l="1"/>
  <c r="M75" i="8"/>
  <c r="M178" i="8" l="1"/>
  <c r="M188" i="8" s="1"/>
  <c r="M212" i="8"/>
  <c r="Z12" i="8" s="1"/>
  <c r="M128" i="8"/>
  <c r="M146" i="8"/>
  <c r="M228" i="8"/>
  <c r="M240" i="8" s="1"/>
  <c r="M155" i="8" s="1"/>
  <c r="M78" i="8"/>
  <c r="N152" i="8" l="1"/>
  <c r="M241" i="8"/>
  <c r="M253" i="8"/>
  <c r="M257" i="8" s="1"/>
  <c r="M159" i="8"/>
  <c r="M161" i="8" s="1"/>
  <c r="M84" i="8" s="1"/>
  <c r="M211" i="8"/>
  <c r="X188" i="8"/>
  <c r="M189" i="8"/>
  <c r="X189" i="8"/>
  <c r="N64" i="8" l="1"/>
  <c r="R6" i="11" l="1"/>
  <c r="R18" i="19" s="1"/>
  <c r="R9" i="11"/>
  <c r="R21" i="19" s="1"/>
  <c r="R8" i="11"/>
  <c r="R20" i="19" s="1"/>
  <c r="Q6" i="11"/>
  <c r="Q18" i="19" s="1"/>
  <c r="Q9" i="11"/>
  <c r="Q21" i="19" s="1"/>
  <c r="Q8" i="11"/>
  <c r="Q20" i="19" s="1"/>
  <c r="R11" i="11" l="1"/>
  <c r="R23" i="19" s="1"/>
  <c r="R7" i="11"/>
  <c r="R19" i="19" s="1"/>
  <c r="R10" i="11"/>
  <c r="R22" i="19" s="1"/>
  <c r="Q11" i="11"/>
  <c r="Q23" i="19" s="1"/>
  <c r="Q7" i="11"/>
  <c r="Q19" i="19" s="1"/>
  <c r="Q10" i="11"/>
  <c r="Q22" i="19" s="1"/>
  <c r="Q195" i="8"/>
  <c r="Q194" i="8"/>
  <c r="P238" i="8"/>
  <c r="P152" i="8"/>
  <c r="Q222" i="8"/>
  <c r="Q220" i="8"/>
  <c r="N211" i="8"/>
  <c r="Q218" i="8"/>
  <c r="Q219" i="8"/>
  <c r="O238" i="8"/>
  <c r="O152" i="8"/>
  <c r="Q215" i="8"/>
  <c r="Q214" i="8"/>
  <c r="U11" i="19"/>
  <c r="Q207" i="8"/>
  <c r="Z13" i="8"/>
  <c r="N212" i="8"/>
  <c r="Q261" i="8"/>
  <c r="P212" i="8"/>
  <c r="Q249" i="8"/>
  <c r="Q247" i="8"/>
  <c r="Q245" i="8"/>
  <c r="Q244" i="8"/>
  <c r="Q243" i="8"/>
  <c r="Q253" i="8"/>
  <c r="Q257" i="8"/>
  <c r="Q259" i="8"/>
  <c r="Q260" i="8"/>
  <c r="Q263" i="8"/>
  <c r="Q265" i="8"/>
  <c r="Q161" i="8"/>
  <c r="Q128" i="8"/>
  <c r="N228" i="8"/>
  <c r="N240" i="8"/>
  <c r="N241" i="8"/>
  <c r="P161" i="8"/>
  <c r="P128" i="8"/>
  <c r="P211" i="8"/>
  <c r="AB189" i="8"/>
  <c r="AB188" i="8"/>
  <c r="P296" i="8"/>
  <c r="P74" i="8"/>
  <c r="P75" i="8"/>
  <c r="P178" i="8"/>
  <c r="P188" i="8"/>
  <c r="P189" i="8"/>
  <c r="N59" i="8"/>
  <c r="P78" i="8"/>
  <c r="O64" i="8"/>
  <c r="N257" i="8"/>
  <c r="N253" i="8"/>
  <c r="N155" i="8"/>
  <c r="P64" i="8"/>
  <c r="O257" i="8"/>
  <c r="O253" i="8"/>
  <c r="O155" i="8"/>
  <c r="O228" i="8"/>
  <c r="O240" i="8"/>
  <c r="O241" i="8"/>
  <c r="N78" i="8"/>
  <c r="AA188" i="8"/>
  <c r="AA189" i="8"/>
  <c r="O211" i="8"/>
  <c r="O296" i="8"/>
  <c r="O74" i="8"/>
  <c r="O75" i="8"/>
  <c r="O178" i="8"/>
  <c r="O188" i="8"/>
  <c r="O189" i="8"/>
  <c r="O161" i="8"/>
  <c r="O128" i="8"/>
  <c r="Q146" i="8"/>
  <c r="Q159" i="8"/>
  <c r="N146" i="8"/>
  <c r="N159" i="8"/>
  <c r="Y189" i="8"/>
  <c r="Y188" i="8"/>
  <c r="O59" i="8"/>
  <c r="O212" i="8"/>
  <c r="Z14" i="8"/>
  <c r="Q59" i="8"/>
  <c r="P155" i="8"/>
  <c r="P241" i="8"/>
  <c r="P228" i="8"/>
  <c r="P240" i="8"/>
  <c r="Q152" i="8"/>
  <c r="Q212" i="8"/>
  <c r="Q216" i="8"/>
  <c r="Q217" i="8"/>
  <c r="O146" i="8"/>
  <c r="O159" i="8"/>
  <c r="U10" i="19"/>
  <c r="AO281" i="8"/>
  <c r="N296" i="8"/>
  <c r="N74" i="8"/>
  <c r="N75" i="8"/>
  <c r="N178" i="8"/>
  <c r="N188" i="8"/>
  <c r="N189" i="8"/>
  <c r="Q196" i="8"/>
  <c r="Q201" i="8"/>
  <c r="Q204" i="8"/>
  <c r="AO298" i="8"/>
  <c r="AC189" i="8"/>
  <c r="AC188" i="8"/>
  <c r="Q189" i="8"/>
  <c r="Q296" i="8"/>
  <c r="Q74" i="8"/>
  <c r="Q75" i="8"/>
  <c r="Q178" i="8"/>
  <c r="Q188" i="8"/>
  <c r="Q211" i="8"/>
  <c r="P59" i="8"/>
  <c r="O61" i="8"/>
  <c r="O58" i="8"/>
  <c r="O72" i="8"/>
  <c r="O77" i="8"/>
  <c r="O78" i="8"/>
  <c r="Q64" i="8"/>
  <c r="N61" i="8"/>
  <c r="N58" i="8"/>
  <c r="N72" i="8"/>
  <c r="N77" i="8"/>
  <c r="N128" i="8"/>
  <c r="N161" i="8"/>
  <c r="N84" i="8"/>
  <c r="O84" i="8"/>
  <c r="P84" i="8"/>
  <c r="Q84" i="8"/>
  <c r="Q155" i="8"/>
  <c r="Q228" i="8"/>
  <c r="Q240" i="8"/>
  <c r="Q241" i="8"/>
  <c r="P159" i="8"/>
  <c r="Q112" i="8"/>
  <c r="Q61" i="8"/>
  <c r="Q58" i="8"/>
  <c r="Q72" i="8"/>
  <c r="Q77" i="8"/>
  <c r="Q78" i="8"/>
  <c r="N238" i="8"/>
  <c r="N154" i="8"/>
  <c r="N112" i="8"/>
  <c r="O112" i="8"/>
  <c r="P112" i="8"/>
  <c r="P61" i="8"/>
  <c r="P58" i="8"/>
  <c r="P72" i="8"/>
  <c r="P77" i="8"/>
  <c r="P146" i="8"/>
  <c r="P253" i="8"/>
  <c r="P25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author>
    <author>tc={C0BF63BB-35AC-48D4-951C-6CD3EA01C080}</author>
    <author>tc={4F11385E-F296-445F-8520-BAAEA7F63E77}</author>
    <author>tc={50EE8705-9B53-4307-B3BC-5FE20CD521A9}</author>
    <author>tc={768F05C2-7E75-4F34-BDA4-59B380F58A55}</author>
    <author>tc={95894096-C9BA-4AAE-A461-541C73C8BBED}</author>
  </authors>
  <commentList>
    <comment ref="F6" authorId="0" shapeId="0" xr:uid="{00000000-0006-0000-0100-000001000000}">
      <text>
        <r>
          <rPr>
            <b/>
            <sz val="9"/>
            <color indexed="81"/>
            <rFont val="Tahoma"/>
            <family val="2"/>
          </rPr>
          <t xml:space="preserve">Company didn't disclose the data due to changes in accounting standards
</t>
        </r>
      </text>
    </comment>
    <comment ref="B20" authorId="1" shapeId="0" xr:uid="{C0BF63BB-35AC-48D4-951C-6CD3EA01C080}">
      <text>
        <t xml:space="preserve">[Threaded comment]
Your version of Excel allows you to read this threaded comment; however, any edits to it will get removed if the file is opened in a newer version of Excel. Learn more: https://go.microsoft.com/fwlink/?linkid=870924
Comment:
ATG (Advanced Technologies Group): This was Uber's significant investment in developing self-driving car technology.
Uber Elevate: This initiative focused on aerial ridesharing (air taxis or VTOL - vertical take-off and landing aircraft).
Other smaller ventures or initiatives that didn't fit into the core segments, potentially including things like Uber Works (a temporary staffing app) at one point.
ATG was sold to Aurora Innovation in a deal completed in early 2021.
Uber Elevate was sold to Joby Aviation, also completed in early 2021.
Uber Works was shut down in 2020.
</t>
      </text>
    </comment>
    <comment ref="J34" authorId="2" shapeId="0" xr:uid="{4F11385E-F296-445F-8520-BAAEA7F63E77}">
      <text>
        <t xml:space="preserve">[Threaded comment]
Your version of Excel allows you to read this threaded comment; however, any edits to it will get removed if the file is opened in a newer version of Excel. Learn more: https://go.microsoft.com/fwlink/?linkid=870924
Comment:
    Assuming same growth rate forecasted in DCF for revenues
</t>
      </text>
    </comment>
    <comment ref="M49" authorId="3" shapeId="0" xr:uid="{50EE8705-9B53-4307-B3BC-5FE20CD521A9}">
      <text>
        <t>[Threaded comment]
Your version of Excel allows you to read this threaded comment; however, any edits to it will get removed if the file is opened in a newer version of Excel. Learn more: https://go.microsoft.com/fwlink/?linkid=870924
Comment:
    Trying to calculate revenue (UBER only provides number of members) with weighted membership prices according to GDP per country (not all operating countries but a representative majority)</t>
      </text>
    </comment>
    <comment ref="P69" authorId="4" shapeId="0" xr:uid="{768F05C2-7E75-4F34-BDA4-59B380F58A55}">
      <text>
        <t xml:space="preserve">[Threaded comment]
Your version of Excel allows you to read this threaded comment; however, any edits to it will get removed if the file is opened in a newer version of Excel. Learn more: https://go.microsoft.com/fwlink/?linkid=870924
Comment:
    Average of Prices in USD
</t>
      </text>
    </comment>
    <comment ref="S69" authorId="5" shapeId="0" xr:uid="{95894096-C9BA-4AAE-A461-541C73C8BBED}">
      <text>
        <t xml:space="preserve">[Threaded comment]
Your version of Excel allows you to read this threaded comment; however, any edits to it will get removed if the file is opened in a newer version of Excel. Learn more: https://go.microsoft.com/fwlink/?linkid=870924
Comment:
    Sum of all weighted prices by  relative GDP 
in USD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Mariana zhu</author>
  </authors>
  <commentList>
    <comment ref="I96" authorId="0" shapeId="0" xr:uid="{4336582B-04C2-2747-94E0-BAEBC0B41A0D}">
      <text>
        <r>
          <rPr>
            <b/>
            <sz val="10"/>
            <color rgb="FF000000"/>
            <rFont val="Arial"/>
            <family val="2"/>
          </rPr>
          <t>Exchanged to US dollars</t>
        </r>
        <r>
          <rPr>
            <sz val="10"/>
            <color rgb="FF000000"/>
            <rFont val="Arial"/>
            <family val="2"/>
          </rPr>
          <t xml:space="preserve">
</t>
        </r>
      </text>
    </comment>
    <comment ref="J96" authorId="0" shapeId="0" xr:uid="{208DC99E-B04D-7549-89EA-BD8985FCB96D}">
      <text>
        <r>
          <rPr>
            <b/>
            <sz val="10"/>
            <color rgb="FF000000"/>
            <rFont val="Arial"/>
            <family val="2"/>
          </rPr>
          <t>Exchanged to US dollars</t>
        </r>
        <r>
          <rPr>
            <sz val="10"/>
            <color rgb="FF000000"/>
            <rFont val="Arial"/>
            <family val="2"/>
          </rPr>
          <t xml:space="preserve">
</t>
        </r>
      </text>
    </comment>
    <comment ref="I97" authorId="0" shapeId="0" xr:uid="{4AD72F49-8937-C947-ACFF-714E171F28B2}">
      <text>
        <r>
          <rPr>
            <sz val="10"/>
            <color rgb="FF000000"/>
            <rFont val="Tahoma"/>
            <family val="2"/>
          </rPr>
          <t xml:space="preserve">Exchange to US dollars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MARIANA LIU E ZHU</author>
  </authors>
  <commentList>
    <comment ref="G49" authorId="0" shapeId="0" xr:uid="{BD79DC1C-E9B6-4536-AECF-C7EE3AFB333C}">
      <text>
        <r>
          <rPr>
            <sz val="11"/>
            <color theme="1"/>
            <rFont val="Arial"/>
            <family val="2"/>
          </rPr>
          <t xml:space="preserve">Decreased explained by the fully depreciated and amortization of some assets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Raul Vasconcelos</author>
  </authors>
  <commentList>
    <comment ref="B7" authorId="0" shapeId="0" xr:uid="{00000000-0006-0000-0700-000001000000}">
      <text>
        <r>
          <rPr>
            <sz val="11"/>
            <color theme="1"/>
            <rFont val="Arial"/>
            <family val="2"/>
          </rPr>
          <t>Raul Vasconcelos da Silva:
Food, beverage and packaging</t>
        </r>
      </text>
    </comment>
    <comment ref="B50" authorId="1" shapeId="0" xr:uid="{00000000-0006-0000-07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1" shapeId="0" xr:uid="{00000000-0006-0000-07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5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futureMetadata>
  <futureMetadata name="XLDAPR" count="1">
    <bk>
      <extLst>
        <ext uri="{bdbb8cdc-fa1e-496e-a857-3c3f30c029c3}">
          <xda:dynamicArrayProperties fDynamic="1" fCollapsed="0"/>
        </ext>
      </extLst>
    </bk>
  </futureMetadata>
  <cellMetadata count="1">
    <bk>
      <rc t="2" v="0"/>
    </bk>
  </cellMetadata>
  <valueMetadata count="75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valueMetadata>
</metadata>
</file>

<file path=xl/sharedStrings.xml><?xml version="1.0" encoding="utf-8"?>
<sst xmlns="http://schemas.openxmlformats.org/spreadsheetml/2006/main" count="1216" uniqueCount="824">
  <si>
    <t xml:space="preserve">             |   EQUITY RESEARCH </t>
  </si>
  <si>
    <t>Lisbon Investment Society Equity Research</t>
  </si>
  <si>
    <t>Iterations</t>
  </si>
  <si>
    <t>April 30, 2025</t>
  </si>
  <si>
    <t>Buy</t>
  </si>
  <si>
    <t xml:space="preserve">Uber is a ride-hailing company that allows passengers to find drivers through the mobile app. Beyond transportation, Uber offers food delivery services as well as freight services. Uber has a strong market position globally, among its peers, it has the best financial performance as well as the highest number of users. The company has gone through some major losses, however, it has shown significant growth in revenue, primarily driven by the mobility sector and its ability to maintain costs. </t>
  </si>
  <si>
    <t>UBER</t>
  </si>
  <si>
    <t>Investment Thesis</t>
  </si>
  <si>
    <t xml:space="preserve">Up until 2022, Uber represented negative operting income, however, since then the company was able to generate high positive operating income and net income, primarly driven by the increase of revenue in the mobility sector and as well as its ability to mantain its cost of good solds and other expenses. This increase is both explained by the number of trips realized and montly active platform  menbers. Thus despite its past losses, it is belived Uber will have an upside of 11,02% this it efforts in innovation shod by its recent partnerships such as with Nvidea and Weride and as well its effortsin expanding the autonomaus veichels in the US. Furthermore, comparing to its peers, Uber is the only one with positive profit margin , it has a signifcant leverage due to its diverse business model which offers mobility delivery and fright services. Despite that the comapany still has legal relatuon issues in the classification of itts drivers as legal employeed in some regions which could have an negative impact in its profitabiltiy. </t>
  </si>
  <si>
    <t>Operating Metrics</t>
  </si>
  <si>
    <t>Valuation Multiples</t>
  </si>
  <si>
    <t>Mariana Zhu</t>
  </si>
  <si>
    <t>EV / Sales</t>
  </si>
  <si>
    <t>l63113@aln.iseg.ulisboa.pt</t>
  </si>
  <si>
    <t>Price / Sales</t>
  </si>
  <si>
    <t>(+351) 926 820 308</t>
  </si>
  <si>
    <t>EV / EBITDA</t>
  </si>
  <si>
    <t>João Ferreira</t>
  </si>
  <si>
    <t>EV / EBIT</t>
  </si>
  <si>
    <t>joao@aln.iseg.ulisboa.pt</t>
  </si>
  <si>
    <t>Price / Earnings</t>
  </si>
  <si>
    <t>(+351) 968 210 598</t>
  </si>
  <si>
    <t>Price / Book</t>
  </si>
  <si>
    <t>José Gonçalves</t>
  </si>
  <si>
    <t>l64272@aln.iseg.ulisboa.pt</t>
  </si>
  <si>
    <t>Year</t>
  </si>
  <si>
    <t>Net Sales</t>
  </si>
  <si>
    <t>EBIT Margin</t>
  </si>
  <si>
    <t>FCFF</t>
  </si>
  <si>
    <t>Net Capex</t>
  </si>
  <si>
    <t>Profitability Ratios</t>
  </si>
  <si>
    <t>(+351) 927 598 576</t>
  </si>
  <si>
    <t>Return on Assets</t>
  </si>
  <si>
    <t>Marta Ferreiro</t>
  </si>
  <si>
    <t>Return on Equity</t>
  </si>
  <si>
    <t>marta.remuinan@aln.iseg.ulisboa.pt</t>
  </si>
  <si>
    <t>Return on Total Capital</t>
  </si>
  <si>
    <t>(+34) 698 138 312</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</si>
  <si>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</si>
  <si>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</si>
  <si>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</si>
  <si>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</si>
  <si>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</si>
  <si>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</si>
  <si>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</si>
  <si>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</si>
  <si>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</si>
  <si>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</si>
  <si>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</si>
  <si>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</si>
  <si>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</si>
  <si>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</si>
  <si>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</si>
  <si>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 xml:space="preserve">Brand Recognition
Variety of Services
</t>
  </si>
  <si>
    <t>Driver classification lawsuits
Reputation Concerns</t>
  </si>
  <si>
    <t>Quick Ratio</t>
  </si>
  <si>
    <t>Major Holders</t>
  </si>
  <si>
    <t>Current Ratio</t>
  </si>
  <si>
    <t>Vanguard Group Inc.</t>
  </si>
  <si>
    <t>BlackRock Inc.</t>
  </si>
  <si>
    <t>Opportunities</t>
  </si>
  <si>
    <t>Threats</t>
  </si>
  <si>
    <t>Cash Flow Ratios</t>
  </si>
  <si>
    <t>Capital Research Global Investors</t>
  </si>
  <si>
    <t>Expansion to AVs
Strategic Partnerships</t>
  </si>
  <si>
    <t>Intensive Competition
Regulatory Issues</t>
  </si>
  <si>
    <t>Cash Conversion Cycle</t>
  </si>
  <si>
    <t>State Street Corporation</t>
  </si>
  <si>
    <t>Net Income / Op Cash Flow</t>
  </si>
  <si>
    <t>Morgan Stanley</t>
  </si>
  <si>
    <t>Chg in Cash / Op Cash Flow</t>
  </si>
  <si>
    <t>Public Investment Fund</t>
  </si>
  <si>
    <t>JPMORGAN CHASE &amp; CO</t>
  </si>
  <si>
    <t>Revenue by Region</t>
  </si>
  <si>
    <t>Revenue by Segment</t>
  </si>
  <si>
    <t>Leverage Ratios</t>
  </si>
  <si>
    <t>Geode Capital Management, LLC</t>
  </si>
  <si>
    <t>Total Debt / Equity</t>
  </si>
  <si>
    <t>FMR, LLC</t>
  </si>
  <si>
    <t>Total Debt / Capital</t>
  </si>
  <si>
    <t>Wellington Management Group, LLP</t>
  </si>
  <si>
    <t>Total Liabilities / Total Assets</t>
  </si>
  <si>
    <t>Total Debt / EBITDA</t>
  </si>
  <si>
    <t>Board of Directors</t>
  </si>
  <si>
    <t>Total Debt / (EBITDA - Capex)</t>
  </si>
  <si>
    <r>
      <rPr>
        <b/>
        <sz val="10"/>
        <color rgb="FF000000"/>
        <rFont val="Arial"/>
        <family val="2"/>
      </rPr>
      <t>R. Sugar</t>
    </r>
    <r>
      <rPr>
        <sz val="10"/>
        <color rgb="FF000000"/>
        <rFont val="Arial"/>
        <family val="2"/>
      </rPr>
      <t xml:space="preserve">(Chairman, Lead Indep.) [Indep.], Audit Committee. Chair Nom &amp; Gov., Comp  </t>
    </r>
    <r>
      <rPr>
        <b/>
        <sz val="10"/>
        <color rgb="FF000000"/>
        <rFont val="Arial"/>
        <family val="2"/>
      </rPr>
      <t>U. Burns</t>
    </r>
    <r>
      <rPr>
        <sz val="10"/>
        <color rgb="FF000000"/>
        <rFont val="Arial"/>
        <family val="2"/>
      </rPr>
      <t xml:space="preserve">(Chairman, Lead[Indep.], Audit Committee, Nom &amp; Gov.   </t>
    </r>
    <r>
      <rPr>
        <b/>
        <sz val="10"/>
        <color rgb="FF000000"/>
        <rFont val="Arial"/>
        <family val="2"/>
      </rPr>
      <t>D.Khosrowshahi.        W.Martello</t>
    </r>
    <r>
      <rPr>
        <sz val="10"/>
        <color rgb="FF000000"/>
        <rFont val="Arial"/>
        <family val="2"/>
      </rPr>
      <t>[Indep.], Nom &amp; Gov., Comp.</t>
    </r>
    <r>
      <rPr>
        <b/>
        <sz val="10"/>
        <color rgb="FF000000"/>
        <rFont val="Arial"/>
        <family val="2"/>
      </rPr>
      <t xml:space="preserve">       J.Thain </t>
    </r>
    <r>
      <rPr>
        <sz val="10"/>
        <color rgb="FF000000"/>
        <rFont val="Arial"/>
        <family val="2"/>
      </rPr>
      <t xml:space="preserve">[Indep.] </t>
    </r>
    <r>
      <rPr>
        <b/>
        <sz val="10"/>
        <color rgb="FF000000"/>
        <rFont val="Arial"/>
        <family val="2"/>
      </rPr>
      <t xml:space="preserve">   D.Trujillo. </t>
    </r>
    <r>
      <rPr>
        <sz val="10"/>
        <color rgb="FF000000"/>
        <rFont val="Arial"/>
        <family val="2"/>
      </rPr>
      <t>[Indep.], Nom &amp; Gov., Comp.</t>
    </r>
    <r>
      <rPr>
        <b/>
        <sz val="10"/>
        <color rgb="FF000000"/>
        <rFont val="Arial"/>
        <family val="2"/>
      </rPr>
      <t xml:space="preserve">   A. Ginsberg. </t>
    </r>
    <r>
      <rPr>
        <sz val="10"/>
        <color rgb="FF000000"/>
        <rFont val="Arial"/>
        <family val="2"/>
      </rPr>
      <t>[Indep.], Comp</t>
    </r>
    <r>
      <rPr>
        <b/>
        <sz val="10"/>
        <color rgb="FF000000"/>
        <rFont val="Arial"/>
        <family val="2"/>
      </rPr>
      <t xml:space="preserve">    R.Eckert</t>
    </r>
    <r>
      <rPr>
        <sz val="10"/>
        <color rgb="FF000000"/>
        <rFont val="Arial"/>
        <family val="2"/>
      </rPr>
      <t>[Indep.], Chair Comp., Nom &amp; Gov.</t>
    </r>
    <r>
      <rPr>
        <b/>
        <sz val="10"/>
        <color rgb="FF000000"/>
        <rFont val="Arial"/>
        <family val="2"/>
      </rPr>
      <t xml:space="preserve">     R.Advaithi </t>
    </r>
    <r>
      <rPr>
        <sz val="10"/>
        <color rgb="FF000000"/>
        <rFont val="Arial"/>
        <family val="2"/>
      </rPr>
      <t xml:space="preserve">[Indep.], Audit Committee  </t>
    </r>
    <r>
      <rPr>
        <b/>
        <sz val="10"/>
        <color rgb="FF000000"/>
        <rFont val="Arial"/>
        <family val="2"/>
      </rPr>
      <t xml:space="preserve">    A.Wynaendts </t>
    </r>
    <r>
      <rPr>
        <sz val="10"/>
        <color rgb="FF000000"/>
        <rFont val="Arial"/>
        <family val="2"/>
      </rPr>
      <t xml:space="preserve">[Indep.], Audit Committee </t>
    </r>
    <r>
      <rPr>
        <b/>
        <sz val="10"/>
        <color rgb="FF000000"/>
        <rFont val="Arial"/>
        <family val="2"/>
      </rPr>
      <t xml:space="preserve">     T.Alnowaiser</t>
    </r>
    <r>
      <rPr>
        <sz val="10"/>
        <color rgb="FF000000"/>
        <rFont val="Arial"/>
        <family val="2"/>
      </rPr>
      <t xml:space="preserve">[Indep.], Audit Committee </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</si>
  <si>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</si>
  <si>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</si>
  <si>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</si>
  <si>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</si>
  <si>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</si>
  <si>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</si>
  <si>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</si>
  <si>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</si>
  <si>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</si>
  <si>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</si>
  <si>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</si>
  <si>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</si>
  <si>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</si>
  <si>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</si>
  <si>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</si>
  <si>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</si>
  <si>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</si>
  <si>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</si>
  <si>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</si>
  <si>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</si>
  <si>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</si>
  <si>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</si>
  <si>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</si>
  <si>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</si>
  <si>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Regions</t>
  </si>
  <si>
    <t>Weight</t>
  </si>
  <si>
    <t>United States and Canada</t>
  </si>
  <si>
    <t>Europe, Middle East &amp; Africa</t>
  </si>
  <si>
    <t>Asia Pacific</t>
  </si>
  <si>
    <t>Latin America</t>
  </si>
  <si>
    <t>Total</t>
  </si>
  <si>
    <t>Mobility</t>
  </si>
  <si>
    <t>Delivery</t>
  </si>
  <si>
    <t>Freight</t>
  </si>
  <si>
    <t xml:space="preserve">All Other </t>
  </si>
  <si>
    <t>Categories</t>
  </si>
  <si>
    <t>Description</t>
  </si>
  <si>
    <t>Graphs</t>
  </si>
  <si>
    <t>The Mobility segment's offering connects consumers with a wide range of transportation modalities, such as ridesharing, carsharing, micromobility, rentals, public transit, taxis, and more</t>
  </si>
  <si>
    <t>The Delivery segment's offering allows consumers to search for and discover local restaurants, order a meal, and either pick-up at the restaurant or have the meal delivered</t>
  </si>
  <si>
    <t>The Freight segment leverages its proprietary technology, brand awareness, and experience revolutionizing industries to connect carriers with shippers on its platform, and gives carriers upfront, transparent pricing and the ability to book a shipment</t>
  </si>
  <si>
    <t>All Other</t>
  </si>
  <si>
    <t>Products</t>
  </si>
  <si>
    <t>UBER ONE</t>
  </si>
  <si>
    <t>Product 3</t>
  </si>
  <si>
    <t>Product 4</t>
  </si>
  <si>
    <t>Product 5</t>
  </si>
  <si>
    <t>Company's Strategy / Extra Notes</t>
  </si>
  <si>
    <t>Suppliers</t>
  </si>
  <si>
    <t>% Quantity of Supplies Origin</t>
  </si>
  <si>
    <t>Tarrif
(19/4/25)</t>
  </si>
  <si>
    <t>Ride Option</t>
  </si>
  <si>
    <t>Price Category / Description</t>
  </si>
  <si>
    <t>Region</t>
  </si>
  <si>
    <t>Country</t>
  </si>
  <si>
    <t>Local Price
(Monthly)</t>
  </si>
  <si>
    <t>Approx USD Price</t>
  </si>
  <si>
    <t>Total GDP 2024 (USD Trillions)</t>
  </si>
  <si>
    <t>GDP % of Total</t>
  </si>
  <si>
    <t>Weighted Price
 (USD)</t>
  </si>
  <si>
    <t>US</t>
  </si>
  <si>
    <t>UberX Share</t>
  </si>
  <si>
    <t>Share the ride (and cost) with another passenger.</t>
  </si>
  <si>
    <t>Economy (Cheapest option)</t>
  </si>
  <si>
    <t>North America</t>
  </si>
  <si>
    <t>USA</t>
  </si>
  <si>
    <t>USD 9,99</t>
  </si>
  <si>
    <t>Users (millions)</t>
  </si>
  <si>
    <t>China</t>
  </si>
  <si>
    <t>145% (245%)</t>
  </si>
  <si>
    <t>UberX Saver</t>
  </si>
  <si>
    <t>Lower-cost option if you're willing to wait longer.</t>
  </si>
  <si>
    <t>Economy (Cheaper than UberX)</t>
  </si>
  <si>
    <t>Canada</t>
  </si>
  <si>
    <t>CAD 9,99</t>
  </si>
  <si>
    <t>Growth %</t>
  </si>
  <si>
    <t>-</t>
  </si>
  <si>
    <t>Brazil</t>
  </si>
  <si>
    <t>UberX</t>
  </si>
  <si>
    <t>Standard, affordable ride for up to 4 passengers.</t>
  </si>
  <si>
    <t>Economy (Base price)</t>
  </si>
  <si>
    <t>Mexico</t>
  </si>
  <si>
    <t>MXN 70,00</t>
  </si>
  <si>
    <t>Expected Revenue</t>
  </si>
  <si>
    <t>Uber Green</t>
  </si>
  <si>
    <t>Ride in an electric or hybrid vehicle (up to 4 passengers).</t>
  </si>
  <si>
    <t>Economy (Often similar to UberX)</t>
  </si>
  <si>
    <t>Europe</t>
  </si>
  <si>
    <t>Portugal</t>
  </si>
  <si>
    <t>EUR 4,99</t>
  </si>
  <si>
    <t xml:space="preserve">Mexico </t>
  </si>
  <si>
    <t>Uber Comfort</t>
  </si>
  <si>
    <t>Newer car with extra legroom &amp; top-rated driver.</t>
  </si>
  <si>
    <t>Mid-Tier (More expensive than UberX)</t>
  </si>
  <si>
    <t>UK</t>
  </si>
  <si>
    <t>GBP 4,99</t>
  </si>
  <si>
    <t>France</t>
  </si>
  <si>
    <t>UberXL</t>
  </si>
  <si>
    <t>Larger vehicle (SUV/minivan) for groups up to 6.</t>
  </si>
  <si>
    <t>Luxembourg</t>
  </si>
  <si>
    <t>EUR 9,99</t>
  </si>
  <si>
    <t>United Kingdom</t>
  </si>
  <si>
    <t>Uber Access/WAV</t>
  </si>
  <si>
    <t>Wheelchair-accessible vehicle with trained driver.</t>
  </si>
  <si>
    <t>Economy/Mid-Tier
 (Pricing similar to UberX/XL, availability varies)</t>
  </si>
  <si>
    <t>Belgium</t>
  </si>
  <si>
    <t>EUR 6,99</t>
  </si>
  <si>
    <t>Sweden</t>
  </si>
  <si>
    <t>Uber Black</t>
  </si>
  <si>
    <t>Premium ride in a high-end luxury vehicle.</t>
  </si>
  <si>
    <t>Premium (Significantly more than UberX)</t>
  </si>
  <si>
    <t>EUR 5,99</t>
  </si>
  <si>
    <t>India</t>
  </si>
  <si>
    <t>Uber Reserve</t>
  </si>
  <si>
    <t>Pre-book a ride for a specific time (various car types).</t>
  </si>
  <si>
    <t>Varies (Often includes a reservation fee)</t>
  </si>
  <si>
    <t>Germany</t>
  </si>
  <si>
    <t>Russia</t>
  </si>
  <si>
    <t>Uber Taxi</t>
  </si>
  <si>
    <t>Request a ride from a licensed local taxi via the app.</t>
  </si>
  <si>
    <t>Metered Taxi Fare (May vary)</t>
  </si>
  <si>
    <t>Ireland</t>
  </si>
  <si>
    <t>Other</t>
  </si>
  <si>
    <t>SEK 49,99</t>
  </si>
  <si>
    <t>*Disclaimers</t>
  </si>
  <si>
    <t>Spain</t>
  </si>
  <si>
    <t>Isn't accurate, as the destination of supplies isn't implied, not necessearly to the USA</t>
  </si>
  <si>
    <t>Asia-Pacific</t>
  </si>
  <si>
    <t>Japan</t>
  </si>
  <si>
    <t>JPY 498,00</t>
  </si>
  <si>
    <t>Uber isn't affected the same as others by tarifs since its business model doesn't relly heavilly on external inventories and/or supplies</t>
  </si>
  <si>
    <t>Australia</t>
  </si>
  <si>
    <t>AUD 9,99</t>
  </si>
  <si>
    <t>Mostly only third parties involved will be affected</t>
  </si>
  <si>
    <t>Taiwan</t>
  </si>
  <si>
    <t>TWD 120,00</t>
  </si>
  <si>
    <t>INR 149,00</t>
  </si>
  <si>
    <t>BRL 19,90</t>
  </si>
  <si>
    <t>Colombia</t>
  </si>
  <si>
    <t>COP 19900,00</t>
  </si>
  <si>
    <t>Africa</t>
  </si>
  <si>
    <t>South Africa</t>
  </si>
  <si>
    <t>ZAR 50,00</t>
  </si>
  <si>
    <t>2024 UBER Earnigs Call Highlights</t>
  </si>
  <si>
    <t>Topic: Autonomous Veichles</t>
  </si>
  <si>
    <r>
      <t>Brian Nowak</t>
    </r>
    <r>
      <rPr>
        <sz val="11"/>
        <color theme="1"/>
        <rFont val="Arial"/>
        <family val="2"/>
      </rPr>
      <t xml:space="preserve"> -- </t>
    </r>
    <r>
      <rPr>
        <i/>
        <sz val="11"/>
        <color theme="1"/>
        <rFont val="Arial"/>
        <family val="2"/>
      </rPr>
      <t>Morgan Stanley -- Analyst</t>
    </r>
  </si>
  <si>
    <r>
      <t xml:space="preserve">As you think about the portfolio of assets you have at the company, how do you think philosophically about </t>
    </r>
    <r>
      <rPr>
        <b/>
        <sz val="11"/>
        <color theme="1"/>
        <rFont val="Arial"/>
        <family val="2"/>
      </rPr>
      <t>investing more in autonomous assets</t>
    </r>
    <r>
      <rPr>
        <sz val="11"/>
        <color theme="1"/>
        <rFont val="Arial"/>
        <family val="2"/>
      </rPr>
      <t>, be</t>
    </r>
    <r>
      <rPr>
        <b/>
        <sz val="11"/>
        <color theme="1"/>
        <rFont val="Arial"/>
        <family val="2"/>
      </rPr>
      <t xml:space="preserve"> it first-party car fleet </t>
    </r>
    <r>
      <rPr>
        <sz val="11"/>
        <color theme="1"/>
        <rFont val="Arial"/>
        <family val="2"/>
      </rPr>
      <t>or other</t>
    </r>
    <r>
      <rPr>
        <b/>
        <sz val="11"/>
        <color theme="1"/>
        <rFont val="Arial"/>
        <family val="2"/>
      </rPr>
      <t xml:space="preserve"> fleet management tools</t>
    </r>
    <r>
      <rPr>
        <sz val="11"/>
        <color theme="1"/>
        <rFont val="Arial"/>
        <family val="2"/>
      </rPr>
      <t>?</t>
    </r>
  </si>
  <si>
    <r>
      <t xml:space="preserve">Or where are you on sort of the </t>
    </r>
    <r>
      <rPr>
        <b/>
        <sz val="11"/>
        <color theme="1"/>
        <rFont val="Arial"/>
        <family val="2"/>
      </rPr>
      <t>portfolio of the current assets from an autonomous perspective</t>
    </r>
    <r>
      <rPr>
        <sz val="11"/>
        <color theme="1"/>
        <rFont val="Arial"/>
        <family val="2"/>
      </rPr>
      <t>?</t>
    </r>
  </si>
  <si>
    <r>
      <t>Dara Khosrowshahi</t>
    </r>
    <r>
      <rPr>
        <sz val="11"/>
        <color theme="1"/>
        <rFont val="Arial"/>
        <family val="2"/>
      </rPr>
      <t xml:space="preserve"> -- </t>
    </r>
    <r>
      <rPr>
        <i/>
        <sz val="11"/>
        <color theme="1"/>
        <rFont val="Arial"/>
        <family val="2"/>
      </rPr>
      <t>Chief Executive Officer</t>
    </r>
  </si>
  <si>
    <r>
      <t xml:space="preserve">I think on autonomous, we think we are very, </t>
    </r>
    <r>
      <rPr>
        <b/>
        <sz val="11"/>
        <color theme="1"/>
        <rFont val="Arial"/>
        <family val="2"/>
      </rPr>
      <t>very well-positioned</t>
    </r>
    <r>
      <rPr>
        <sz val="11"/>
        <color theme="1"/>
        <rFont val="Arial"/>
        <family val="2"/>
      </rPr>
      <t xml:space="preserve">. We're </t>
    </r>
    <r>
      <rPr>
        <b/>
        <sz val="11"/>
        <color theme="1"/>
        <rFont val="Arial"/>
        <family val="2"/>
      </rPr>
      <t>investing aggressively across all parts of the portfolio</t>
    </r>
    <r>
      <rPr>
        <sz val="11"/>
        <color theme="1"/>
        <rFont val="Arial"/>
        <family val="2"/>
      </rPr>
      <t xml:space="preserve">. </t>
    </r>
  </si>
  <si>
    <t>And I think the way that you can think about it is that every new product that we build, we first build by going out and investing in supply and building out kind of liquidity on the supply side.</t>
  </si>
  <si>
    <r>
      <t>Michael Morton</t>
    </r>
    <r>
      <rPr>
        <sz val="11"/>
        <color theme="1"/>
        <rFont val="Arial"/>
        <family val="2"/>
      </rPr>
      <t xml:space="preserve"> -- </t>
    </r>
    <r>
      <rPr>
        <i/>
        <sz val="11"/>
        <color theme="1"/>
        <rFont val="Arial"/>
        <family val="2"/>
      </rPr>
      <t>Analyst</t>
    </r>
  </si>
  <si>
    <r>
      <t>When you talk about securing supply from OEMs (Original Equipment Manufacturer), are you speaking about</t>
    </r>
    <r>
      <rPr>
        <b/>
        <sz val="11"/>
        <color theme="1"/>
        <rFont val="Arial"/>
        <family val="2"/>
      </rPr>
      <t xml:space="preserve"> Uber buying cars directly</t>
    </r>
    <r>
      <rPr>
        <sz val="11"/>
        <color theme="1"/>
        <rFont val="Arial"/>
        <family val="2"/>
      </rPr>
      <t xml:space="preserve">? </t>
    </r>
  </si>
  <si>
    <r>
      <t>And then when you're thinking over the</t>
    </r>
    <r>
      <rPr>
        <b/>
        <sz val="11"/>
        <color theme="1"/>
        <rFont val="Arial"/>
        <family val="2"/>
      </rPr>
      <t xml:space="preserve"> long term about potential business models with AVs</t>
    </r>
    <r>
      <rPr>
        <sz val="11"/>
        <color theme="1"/>
        <rFont val="Arial"/>
        <family val="2"/>
      </rPr>
      <t xml:space="preserve">, could you talk about an </t>
    </r>
    <r>
      <rPr>
        <b/>
        <sz val="11"/>
        <color theme="1"/>
        <rFont val="Arial"/>
        <family val="2"/>
      </rPr>
      <t>agency model versus a merchant model of renting AVs for the day</t>
    </r>
    <r>
      <rPr>
        <sz val="11"/>
        <color theme="1"/>
        <rFont val="Arial"/>
        <family val="2"/>
      </rPr>
      <t xml:space="preserve">? </t>
    </r>
  </si>
  <si>
    <t>And then a question we get from investors is, how much of your global mobility business do you see being addressable by autonomous vehicles due to different driver costs in certain markets compared to the AV costs?</t>
  </si>
  <si>
    <r>
      <t>So in terms of the business model, I think there are gonna be --</t>
    </r>
    <r>
      <rPr>
        <b/>
        <sz val="11"/>
        <color theme="1"/>
        <rFont val="Arial"/>
        <family val="2"/>
      </rPr>
      <t xml:space="preserve"> there's gonna be a ton of experimentation around the business models</t>
    </r>
    <r>
      <rPr>
        <sz val="11"/>
        <color theme="1"/>
        <rFont val="Arial"/>
        <family val="2"/>
      </rPr>
      <t>. I think early on,</t>
    </r>
    <r>
      <rPr>
        <b/>
        <sz val="11"/>
        <color theme="1"/>
        <rFont val="Arial"/>
        <family val="2"/>
      </rPr>
      <t xml:space="preserve"> we've got a big balance sheet, and we can buy cars</t>
    </r>
    <r>
      <rPr>
        <sz val="11"/>
        <color theme="1"/>
        <rFont val="Arial"/>
        <family val="2"/>
      </rPr>
      <t>.</t>
    </r>
  </si>
  <si>
    <r>
      <t xml:space="preserve">I think eventually, it's gonna turn into the </t>
    </r>
    <r>
      <rPr>
        <b/>
        <sz val="11"/>
        <color theme="1"/>
        <rFont val="Arial"/>
        <family val="2"/>
      </rPr>
      <t>fleet partners that we have essentially buying cars and getting financing from third parties</t>
    </r>
    <r>
      <rPr>
        <sz val="11"/>
        <color theme="1"/>
        <rFont val="Arial"/>
        <family val="2"/>
      </rPr>
      <t xml:space="preserve"> that you see right now with electric vehicles.</t>
    </r>
  </si>
  <si>
    <r>
      <t>A lot of our fleet partners actually are able to finance these EVs, etc..</t>
    </r>
    <r>
      <rPr>
        <b/>
        <sz val="11"/>
        <color theme="1"/>
        <rFont val="Arial"/>
        <family val="2"/>
      </rPr>
      <t xml:space="preserve"> In the early days, you're not gonna have kind of a financing construct in place</t>
    </r>
    <r>
      <rPr>
        <sz val="11"/>
        <color theme="1"/>
        <rFont val="Arial"/>
        <family val="2"/>
      </rPr>
      <t xml:space="preserve"> and clarity regarding what residual values are for these cars.</t>
    </r>
    <r>
      <rPr>
        <b/>
        <sz val="11"/>
        <color theme="1"/>
        <rFont val="Arial"/>
        <family val="2"/>
      </rPr>
      <t xml:space="preserve"> So I think that will put up some balance sheet risk</t>
    </r>
    <r>
      <rPr>
        <sz val="11"/>
        <color theme="1"/>
        <rFont val="Arial"/>
        <family val="2"/>
      </rPr>
      <t>.</t>
    </r>
  </si>
  <si>
    <r>
      <rPr>
        <b/>
        <sz val="11"/>
        <color theme="1"/>
        <rFont val="Arial"/>
        <family val="2"/>
      </rPr>
      <t>But early on, we will take some balance sheet risk in order to get -- catalyze the industry</t>
    </r>
    <r>
      <rPr>
        <sz val="11"/>
        <color theme="1"/>
        <rFont val="Arial"/>
        <family val="2"/>
      </rPr>
      <t>, so to speak. But ultimately, we think all of it is gonna be financialized.</t>
    </r>
  </si>
  <si>
    <r>
      <t xml:space="preserve">First of all, I think early on -- right now, the </t>
    </r>
    <r>
      <rPr>
        <b/>
        <sz val="11"/>
        <color theme="1"/>
        <rFont val="Arial"/>
        <family val="2"/>
      </rPr>
      <t>cost of AVs don't even come close to the cost of drivers</t>
    </r>
    <r>
      <rPr>
        <sz val="11"/>
        <color theme="1"/>
        <rFont val="Arial"/>
        <family val="2"/>
      </rPr>
      <t>.</t>
    </r>
  </si>
  <si>
    <r>
      <rPr>
        <b/>
        <sz val="11"/>
        <color theme="1"/>
        <rFont val="Arial"/>
        <family val="2"/>
      </rPr>
      <t xml:space="preserve">Justin  Dough </t>
    </r>
    <r>
      <rPr>
        <sz val="11"/>
        <color theme="1"/>
        <rFont val="Arial"/>
        <family val="2"/>
      </rPr>
      <t>-- Analyst</t>
    </r>
  </si>
  <si>
    <t>Dara, you mentioned nine different AV companies and also OEMs in your prepared remarks.</t>
  </si>
  <si>
    <r>
      <t>U.S.-centric, we're only releasing</t>
    </r>
    <r>
      <rPr>
        <b/>
        <sz val="11"/>
        <color theme="1"/>
        <rFont val="Arial"/>
        <family val="2"/>
      </rPr>
      <t xml:space="preserve"> two companies with really high visibility right now</t>
    </r>
    <r>
      <rPr>
        <sz val="11"/>
        <color theme="1"/>
        <rFont val="Arial"/>
        <family val="2"/>
      </rPr>
      <t>. Can you talk about</t>
    </r>
    <r>
      <rPr>
        <b/>
        <sz val="11"/>
        <color theme="1"/>
        <rFont val="Arial"/>
        <family val="2"/>
      </rPr>
      <t xml:space="preserve"> how you think the market could evolve from here and why it might not be just two companies and what you're seeing globally</t>
    </r>
    <r>
      <rPr>
        <sz val="11"/>
        <color theme="1"/>
        <rFont val="Arial"/>
        <family val="2"/>
      </rPr>
      <t>?</t>
    </r>
  </si>
  <si>
    <t>And then on the constant currency outlook, I think you did 21% in Q4. You're guiding 17% to 21% in Q1. But also there's prepared remarks about kind of being stable.</t>
  </si>
  <si>
    <r>
      <t xml:space="preserve">So maybe talk about </t>
    </r>
    <r>
      <rPr>
        <b/>
        <sz val="11"/>
        <color theme="1"/>
        <rFont val="Arial"/>
        <family val="2"/>
      </rPr>
      <t>what would be driving you down to 17% to 18% constant currency</t>
    </r>
    <r>
      <rPr>
        <sz val="11"/>
        <color theme="1"/>
        <rFont val="Arial"/>
        <family val="2"/>
      </rPr>
      <t xml:space="preserve"> or</t>
    </r>
    <r>
      <rPr>
        <b/>
        <sz val="11"/>
        <color theme="1"/>
        <rFont val="Arial"/>
        <family val="2"/>
      </rPr>
      <t xml:space="preserve"> what would cause you to be more at the higher end of the 21%</t>
    </r>
    <r>
      <rPr>
        <sz val="11"/>
        <color theme="1"/>
        <rFont val="Arial"/>
        <family val="2"/>
      </rPr>
      <t xml:space="preserve"> in Q1. Thank you.</t>
    </r>
  </si>
  <si>
    <r>
      <t xml:space="preserve">Sure. I think on AVs, first of all, the opportunity we think of the </t>
    </r>
    <r>
      <rPr>
        <b/>
        <sz val="11"/>
        <color theme="1"/>
        <rFont val="Arial"/>
        <family val="2"/>
      </rPr>
      <t>U.S. and worldwide for AVs is enormous</t>
    </r>
    <r>
      <rPr>
        <sz val="11"/>
        <color theme="1"/>
        <rFont val="Arial"/>
        <family val="2"/>
      </rPr>
      <t xml:space="preserve">. We estimate that the </t>
    </r>
    <r>
      <rPr>
        <b/>
        <sz val="11"/>
        <color theme="1"/>
        <rFont val="Arial"/>
        <family val="2"/>
      </rPr>
      <t>U.S.</t>
    </r>
  </si>
  <si>
    <r>
      <rPr>
        <b/>
        <sz val="11"/>
        <color theme="1"/>
        <rFont val="Arial"/>
        <family val="2"/>
      </rPr>
      <t>market alone is a $1 trillion opportunity</t>
    </r>
    <r>
      <rPr>
        <sz val="11"/>
        <color theme="1"/>
        <rFont val="Arial"/>
        <family val="2"/>
      </rPr>
      <t xml:space="preserve"> as you commercialize AV at scale and bring the unit economics down.</t>
    </r>
  </si>
  <si>
    <r>
      <rPr>
        <b/>
        <sz val="11"/>
        <color theme="1"/>
        <rFont val="Arial"/>
        <family val="2"/>
      </rPr>
      <t>First, you have to get regulations</t>
    </r>
    <r>
      <rPr>
        <sz val="11"/>
        <color theme="1"/>
        <rFont val="Arial"/>
        <family val="2"/>
      </rPr>
      <t>. You got to enable regulations. There are national regulations, state regulations, city regulations. It's pretty complicated.</t>
    </r>
  </si>
  <si>
    <r>
      <t xml:space="preserve">Like we don't think it's good enough for an autonomous driver to be better than a human. I think we have the </t>
    </r>
    <r>
      <rPr>
        <b/>
        <sz val="11"/>
        <color theme="1"/>
        <rFont val="Arial"/>
        <family val="2"/>
      </rPr>
      <t>chance to be multiple times better than a human</t>
    </r>
    <r>
      <rPr>
        <sz val="11"/>
        <color theme="1"/>
        <rFont val="Arial"/>
        <family val="2"/>
      </rPr>
      <t>.</t>
    </r>
  </si>
  <si>
    <t>Topic: Ride Pricing</t>
  </si>
  <si>
    <r>
      <t>Doug Anmuth</t>
    </r>
    <r>
      <rPr>
        <sz val="11"/>
        <color theme="1"/>
        <rFont val="Arial"/>
        <family val="2"/>
      </rPr>
      <t xml:space="preserve"> -- </t>
    </r>
    <r>
      <rPr>
        <i/>
        <sz val="11"/>
        <color theme="1"/>
        <rFont val="Arial"/>
        <family val="2"/>
      </rPr>
      <t>Analyst</t>
    </r>
  </si>
  <si>
    <r>
      <t>Prashanth, just given the</t>
    </r>
    <r>
      <rPr>
        <b/>
        <sz val="11"/>
        <color theme="1"/>
        <rFont val="Arial"/>
        <family val="2"/>
      </rPr>
      <t xml:space="preserve"> healthier pricing backdrop in rides that we're seeing through '25</t>
    </r>
    <r>
      <rPr>
        <sz val="11"/>
        <color theme="1"/>
        <rFont val="Arial"/>
        <family val="2"/>
      </rPr>
      <t xml:space="preserve">, can you just talk about how you're thinking about </t>
    </r>
    <r>
      <rPr>
        <b/>
        <sz val="11"/>
        <color theme="1"/>
        <rFont val="Arial"/>
        <family val="2"/>
      </rPr>
      <t>sustainability of insurance costs and those slower insurance price increases through the year</t>
    </r>
    <r>
      <rPr>
        <sz val="11"/>
        <color theme="1"/>
        <rFont val="Arial"/>
        <family val="2"/>
      </rPr>
      <t>?</t>
    </r>
  </si>
  <si>
    <r>
      <t>Prashanth Mahendra-Rajah</t>
    </r>
    <r>
      <rPr>
        <sz val="11"/>
        <color theme="1"/>
        <rFont val="Arial"/>
        <family val="2"/>
      </rPr>
      <t xml:space="preserve"> -- </t>
    </r>
    <r>
      <rPr>
        <i/>
        <sz val="11"/>
        <color theme="1"/>
        <rFont val="Arial"/>
        <family val="2"/>
      </rPr>
      <t>Chief Financial Officer</t>
    </r>
  </si>
  <si>
    <r>
      <t xml:space="preserve">Let me -- maybe I'll start with a reminder that the </t>
    </r>
    <r>
      <rPr>
        <b/>
        <sz val="11"/>
        <color theme="1"/>
        <rFont val="Arial"/>
        <family val="2"/>
      </rPr>
      <t>U.S. Mobility business is required to carry insurance with liability coverage</t>
    </r>
    <r>
      <rPr>
        <sz val="11"/>
        <color theme="1"/>
        <rFont val="Arial"/>
        <family val="2"/>
      </rPr>
      <t xml:space="preserve"> that is often usually </t>
    </r>
    <r>
      <rPr>
        <b/>
        <sz val="11"/>
        <color theme="1"/>
        <rFont val="Arial"/>
        <family val="2"/>
      </rPr>
      <t>much higher than what is required for other modes of passenger transportation.</t>
    </r>
  </si>
  <si>
    <r>
      <t xml:space="preserve">And in some cases, it can be up to </t>
    </r>
    <r>
      <rPr>
        <b/>
        <sz val="11"/>
        <color theme="1"/>
        <rFont val="Arial"/>
        <family val="2"/>
      </rPr>
      <t>50 times more coverage than what is required in a personal vehicle</t>
    </r>
    <r>
      <rPr>
        <sz val="11"/>
        <color theme="1"/>
        <rFont val="Arial"/>
        <family val="2"/>
      </rPr>
      <t>. So it is a benefit that we provide to our drivers as part of being a contractor for Uber.</t>
    </r>
  </si>
  <si>
    <r>
      <t xml:space="preserve">The consumer price index, </t>
    </r>
    <r>
      <rPr>
        <b/>
        <sz val="11"/>
        <color theme="1"/>
        <rFont val="Arial"/>
        <family val="2"/>
      </rPr>
      <t>motor vehicle insurance</t>
    </r>
    <r>
      <rPr>
        <sz val="11"/>
        <color theme="1"/>
        <rFont val="Arial"/>
        <family val="2"/>
      </rPr>
      <t xml:space="preserve"> is now </t>
    </r>
    <r>
      <rPr>
        <b/>
        <sz val="11"/>
        <color theme="1"/>
        <rFont val="Arial"/>
        <family val="2"/>
      </rPr>
      <t>only growing at 11% year over year</t>
    </r>
    <r>
      <rPr>
        <sz val="11"/>
        <color theme="1"/>
        <rFont val="Arial"/>
        <family val="2"/>
      </rPr>
      <t xml:space="preserve"> in December.</t>
    </r>
  </si>
  <si>
    <r>
      <t>Nikhil Devnani</t>
    </r>
    <r>
      <rPr>
        <sz val="11"/>
        <color theme="1"/>
        <rFont val="Arial"/>
        <family val="2"/>
      </rPr>
      <t xml:space="preserve"> -- </t>
    </r>
    <r>
      <rPr>
        <i/>
        <sz val="11"/>
        <color theme="1"/>
        <rFont val="Arial"/>
        <family val="2"/>
      </rPr>
      <t>Analyst</t>
    </r>
  </si>
  <si>
    <t>Dara, last time you talked about price elasticity. And today, the letter talks about affordability.</t>
  </si>
  <si>
    <r>
      <t xml:space="preserve">And then bigger picture, I guess, the skeptical take would be that </t>
    </r>
    <r>
      <rPr>
        <b/>
        <sz val="11"/>
        <color theme="1"/>
        <rFont val="Arial"/>
        <family val="2"/>
      </rPr>
      <t>pricing was a tailwind for the business for several years</t>
    </r>
    <r>
      <rPr>
        <sz val="11"/>
        <color theme="1"/>
        <rFont val="Arial"/>
        <family val="2"/>
      </rPr>
      <t>.</t>
    </r>
  </si>
  <si>
    <r>
      <t>We're now</t>
    </r>
    <r>
      <rPr>
        <b/>
        <sz val="11"/>
        <color theme="1"/>
        <rFont val="Arial"/>
        <family val="2"/>
      </rPr>
      <t xml:space="preserve"> hitting that ceiling</t>
    </r>
    <r>
      <rPr>
        <sz val="11"/>
        <color theme="1"/>
        <rFont val="Arial"/>
        <family val="2"/>
      </rPr>
      <t xml:space="preserve">. And as you push more on </t>
    </r>
    <r>
      <rPr>
        <b/>
        <sz val="11"/>
        <color theme="1"/>
        <rFont val="Arial"/>
        <family val="2"/>
      </rPr>
      <t>affordability, it's gonna be a headwind to margins going forward.</t>
    </r>
  </si>
  <si>
    <r>
      <t xml:space="preserve">Nikhil, I would say in terms of pricing, whether it's a tailwind or a headwind, I'd just say that the vast majority of pricing that we have taken in the market has been in the U.S., and the vast majority of that </t>
    </r>
    <r>
      <rPr>
        <b/>
        <sz val="11"/>
        <color theme="1"/>
        <rFont val="Arial"/>
        <family val="2"/>
      </rPr>
      <t>price increase has been pass-along cost of insurance</t>
    </r>
    <r>
      <rPr>
        <sz val="11"/>
        <color theme="1"/>
        <rFont val="Arial"/>
        <family val="2"/>
      </rPr>
      <t>.</t>
    </r>
  </si>
  <si>
    <r>
      <t xml:space="preserve">We introduced Business Black as well and using the </t>
    </r>
    <r>
      <rPr>
        <b/>
        <sz val="11"/>
        <color theme="1"/>
        <rFont val="Arial"/>
        <family val="2"/>
      </rPr>
      <t>higher margin of the premium products to fund the lower-cost products</t>
    </r>
    <r>
      <rPr>
        <sz val="11"/>
        <color theme="1"/>
        <rFont val="Arial"/>
        <family val="2"/>
      </rPr>
      <t xml:space="preserve"> like UberX Share and Shuttle, etc., taxi, two-wheelers, three-wheelers.</t>
    </r>
  </si>
  <si>
    <t>And I think we've been able to consistently demonstrate in the past the ability to balance topline growth and bottom line growth, and that's our expectation going forward.</t>
  </si>
  <si>
    <t>CEO Dara Khosrowshahi Interview at Future Investment Initiative Institute conference 02/2025</t>
  </si>
  <si>
    <t>"No one wants to compete against Tesla or Elon, if you can help it. Their capabilities are pretty extraordinary."</t>
  </si>
  <si>
    <t>Tesla’s Cybercab, or robo-taxi, was announced last October and is due to hit the roads in Texas this June as part of a trial rollout. The autonomous taxi service could directly compete with Uber’s AV services it offers through partners like Waymo and Wayve.</t>
  </si>
  <si>
    <t>The Uber boss has previously said he’d like to partner with Tesla to offer the Cybercab via its services, but so far, this partnership hasn’t emerged.</t>
  </si>
  <si>
    <t>However, Khosrowshahi is still optimistic that Tesla will need an ally to drive customer acquisition.</t>
  </si>
  <si>
    <t>“I think the same economic laws apply to them. Ultimately, if Tesla puts their cars on our network, we already have 150,000 drivers who are driving Teslas, and if they get FSD, they’d love to plug it into Uber as well"</t>
  </si>
  <si>
    <t>Industry Overview</t>
  </si>
  <si>
    <t>Sales Growth Forecast</t>
  </si>
  <si>
    <t>Sources</t>
  </si>
  <si>
    <t xml:space="preserve">Mobility </t>
  </si>
  <si>
    <t xml:space="preserve">Precedence  Research </t>
  </si>
  <si>
    <t>31.3%</t>
  </si>
  <si>
    <t>Grand Review Research</t>
  </si>
  <si>
    <t>17.1%</t>
  </si>
  <si>
    <t>4,99%</t>
  </si>
  <si>
    <t>Precedence Research</t>
  </si>
  <si>
    <t>Weighted Average</t>
  </si>
  <si>
    <t>Key Drivers</t>
  </si>
  <si>
    <t>Platform Expansion and User Growth</t>
  </si>
  <si>
    <t>Uber's ability to acquire and retain both drivers and riders directly increases the number of transactions on the platform.</t>
  </si>
  <si>
    <t>Diversification of Services</t>
  </si>
  <si>
    <t>Investing in other forms of mobility (bikes, scooters), delivery (Uber Eats) and freight services, creates more income streams and reduces dependence on single segments.</t>
  </si>
  <si>
    <t>Geographic Expansion</t>
  </si>
  <si>
    <t>The growth in internacional markets and the expansion to different geographic locations increases Uber's total adressable market allowing long-term scalability.</t>
  </si>
  <si>
    <t>Technology and Operational Efficiency</t>
  </si>
  <si>
    <t>Investment in arificial intelligence, automation and possible future technologies like autonomous vehicles can lead to changes that could help improving user experience, reduce costs and provide competitive advantages.</t>
  </si>
  <si>
    <t>Industry Trends</t>
  </si>
  <si>
    <t>Increasing Customer Demand for Sustainability</t>
  </si>
  <si>
    <t>Consumers and governments are prioritizing lower carbon emissions and other and eco-friendly practices, calling for corporate responsability. Uber has commited to becoming a zero-emissions platform in key markets by 2040.</t>
  </si>
  <si>
    <t>Integration of AI in the Industry</t>
  </si>
  <si>
    <t>Companies from all industries are using artificial intelligence to personalize user experience and improve operational efficiency. Uber relies on AI in many aspects such as route optimization, pricing and matching riders to drivers. As this technology evolves, Uber can make the platform smarter and more efficient.</t>
  </si>
  <si>
    <t>Market Share</t>
  </si>
  <si>
    <t>Headquarters</t>
  </si>
  <si>
    <t>Revenues</t>
  </si>
  <si>
    <t>(in MM of USD)</t>
  </si>
  <si>
    <t>Global Market Share</t>
  </si>
  <si>
    <t>US Market Share</t>
  </si>
  <si>
    <t>EUA</t>
  </si>
  <si>
    <t>SG</t>
  </si>
  <si>
    <t>GER</t>
  </si>
  <si>
    <t>CN</t>
  </si>
  <si>
    <t>NLD</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</si>
  <si>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</si>
  <si>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</si>
  <si>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</si>
  <si>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</si>
  <si>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</si>
  <si>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</si>
  <si>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</si>
  <si>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</si>
  <si>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</si>
  <si>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</si>
  <si>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</si>
  <si>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</si>
  <si>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</si>
  <si>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</si>
  <si>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</si>
  <si>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</si>
  <si>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</si>
  <si>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</si>
  <si>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</si>
  <si>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</si>
  <si>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</si>
  <si>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</si>
  <si>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</si>
  <si>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</si>
  <si>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</si>
  <si>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</si>
  <si>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</si>
  <si>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</si>
  <si>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</si>
  <si>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</si>
  <si>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</si>
  <si>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</si>
  <si>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</si>
  <si>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</si>
  <si>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</si>
  <si>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</si>
  <si>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</si>
  <si>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</si>
  <si>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</si>
  <si>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</si>
  <si>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DHER</t>
  </si>
  <si>
    <t>ROO</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</si>
  <si>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</si>
  <si>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</si>
  <si>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</si>
  <si>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</si>
  <si>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</si>
  <si>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</si>
  <si>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</si>
  <si>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</si>
  <si>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</si>
  <si>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</si>
  <si>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</si>
  <si>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</si>
  <si>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</si>
  <si>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</si>
  <si>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</si>
  <si>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</si>
  <si>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</si>
  <si>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</si>
  <si>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</si>
  <si>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</si>
  <si>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DELIVERY HERO</t>
  </si>
  <si>
    <t>JUST EAT TAKEAWAY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</si>
  <si>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</si>
  <si>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</si>
  <si>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</si>
  <si>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</si>
  <si>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</si>
  <si>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</si>
  <si>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</si>
  <si>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</si>
  <si>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</si>
  <si>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</si>
  <si>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</si>
  <si>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</si>
  <si>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</si>
  <si>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</si>
  <si>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</si>
  <si>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</si>
  <si>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</si>
  <si>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</si>
  <si>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</si>
  <si>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</si>
  <si>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</si>
  <si>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</si>
  <si>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</si>
  <si>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</si>
  <si>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</si>
  <si>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</si>
  <si>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</si>
  <si>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</si>
  <si>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</si>
  <si>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</si>
  <si>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</si>
  <si>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</si>
  <si>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</si>
  <si>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</si>
  <si>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</si>
  <si>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</si>
  <si>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</si>
  <si>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</si>
  <si>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</si>
  <si>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</si>
  <si>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</si>
  <si>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</si>
  <si>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</si>
  <si>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</si>
  <si>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</si>
  <si>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</si>
  <si>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</si>
  <si>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</si>
  <si>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</si>
  <si>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</si>
  <si>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</si>
  <si>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</si>
  <si>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</si>
  <si>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</si>
  <si>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</si>
  <si>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</si>
  <si>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</si>
  <si>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</si>
  <si>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</si>
  <si>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</si>
  <si>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</si>
  <si>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</si>
  <si>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</si>
  <si>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</si>
  <si>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</si>
  <si>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</si>
  <si>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</si>
  <si>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</si>
  <si>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</si>
  <si>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</si>
  <si>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Source</t>
  </si>
  <si>
    <t>Bloomberg.</t>
  </si>
  <si>
    <t>Delivery Hero</t>
  </si>
  <si>
    <t>The companie's balance sheet and cash flow statement both refer to the full year of 2023 due to missing data on the Bloomberg terminal.</t>
  </si>
  <si>
    <t>DiDi Global Inc. and Meituan</t>
  </si>
  <si>
    <t>All numbers are in millions of CNY.</t>
  </si>
  <si>
    <t>Deliveroo PLC</t>
  </si>
  <si>
    <t>All numbers are in millions of GBP.</t>
  </si>
  <si>
    <t>Environmental, Social and Governance Analysis</t>
  </si>
  <si>
    <t>Author:</t>
  </si>
  <si>
    <t>Bloomberg</t>
  </si>
  <si>
    <t>Highlights</t>
  </si>
  <si>
    <t>Recent News</t>
  </si>
  <si>
    <r>
      <rPr>
        <sz val="11"/>
        <color rgb="FF000000"/>
        <rFont val="Arial"/>
        <family val="2"/>
      </rPr>
      <t xml:space="preserve">
</t>
    </r>
    <r>
      <rPr>
        <b/>
        <sz val="11"/>
        <color rgb="FF000000"/>
        <rFont val="Arial"/>
        <family val="2"/>
      </rPr>
      <t xml:space="preserve">EV Integration: </t>
    </r>
    <r>
      <rPr>
        <sz val="11"/>
        <color rgb="FF000000"/>
        <rFont val="Arial"/>
        <family val="2"/>
      </rPr>
      <t>Uber has expanded its electric vehicle offerings, now with over 182,000 EVs available globally. The "Uber Green" option is accessible in over 200 cities, allowing users to choose electric or hybrid vehicles easily and promoting deliveries by bike, foot, or EVs.</t>
    </r>
  </si>
  <si>
    <t xml:space="preserve">Climate-Focused Initiatives: At its "Go-Get Zero" event in October 2024, Uber unveiled several climate-focused features, including the ability for users to choose electric vehicles at the same price as standard rides and to track emissions savings. These initiatives align with Uber's goal to become an emissions-free mobility platform by 2040.
</t>
  </si>
  <si>
    <t>Investor Call for Transparency: In December 2024, a group of Uber investors proposed a resolution demanding more detailed disclosures on driver compensation. They argue that the current lack of transparency hinders the assessment of the company's financial health and its commitment to fair labor practices.</t>
  </si>
  <si>
    <t>Overview</t>
  </si>
  <si>
    <t>.</t>
  </si>
  <si>
    <r>
      <rPr>
        <b/>
        <sz val="11"/>
        <color rgb="FF000000"/>
        <rFont val="Arial"/>
        <family val="2"/>
      </rPr>
      <t>Leadership in Sustainability:</t>
    </r>
    <r>
      <rPr>
        <sz val="11"/>
        <color rgb="FF000000"/>
        <rFont val="Arial"/>
        <family val="2"/>
      </rPr>
      <t xml:space="preserve"> In August 2024, Uber appointed former Tesla executive Rebecca Tinucci as its Global Head of Sustainability, underscoring its commitment to accelerating the transition to electric vehicles and enhancing sustainability efforts.</t>
    </r>
  </si>
  <si>
    <t>Last Update</t>
  </si>
  <si>
    <t xml:space="preserve">
Uber aims to have net-zero emissions across its platform by 2040, including Uber Eats deliveries.</t>
  </si>
  <si>
    <t>Latest year with data</t>
  </si>
  <si>
    <t>The platform now enables users to track emissions savings when opting for sustainable transport options. Uber also introduced a sustainable packaging marketplace for restaurants and provided financial incentives to encourage eco-friendly packaging .​</t>
  </si>
  <si>
    <t>GICS Sector</t>
  </si>
  <si>
    <t>Industrials</t>
  </si>
  <si>
    <t>GICS Industry Group</t>
  </si>
  <si>
    <t>Transportation</t>
  </si>
  <si>
    <t>Final Review</t>
  </si>
  <si>
    <t>ESG Scores</t>
  </si>
  <si>
    <t>https://www.esgdive.com/news/uber-rolls-out-climate-focused-features-updates-drives-sustainability-goals/729509/?</t>
  </si>
  <si>
    <t>https://www.bloomberg.com/news/articles/2024-12-20/uber-investors-are-calling-for-more-transparency-into-driver-pay</t>
  </si>
  <si>
    <t>GHG Scope 1 and 2 Emissions:</t>
  </si>
  <si>
    <t>Water, Waste, Energy Management:</t>
  </si>
  <si>
    <t>C+</t>
  </si>
  <si>
    <t>A</t>
  </si>
  <si>
    <t>Industry ESG Overview:</t>
  </si>
  <si>
    <t>Concerning environmental impact, particularly carbon emissions and waste management, companies in the mobility and delivery sector like Uber are pivotal in transitioning to sustainable practices. This includes adopting electric vehicles (EVs), reducing packaging waste, and enhancing supply chain sustainability. Socially, there's a growing emphasis on worker rights, diversity, and community engagement. Governance-wise, transparency in operations and aligning executive compensation with ESG goals are becoming industry standards.</t>
  </si>
  <si>
    <t>ENVIRONMENTAL</t>
  </si>
  <si>
    <t>Targets</t>
  </si>
  <si>
    <t>Improvements</t>
  </si>
  <si>
    <t>Comments</t>
  </si>
  <si>
    <t>GHG (or CO2) Scope 1 Emissions</t>
  </si>
  <si>
    <t>Uber aims to reduce absolute Scope 1 and 2 GHG emissions by 42% by 2030 and 90% by 2040, using 2021 as the base year.</t>
  </si>
  <si>
    <t>Transition to renewable energy sources by increasing the use of renewable energy.
Enhance energy efficiency, implementing energy-saving measures across all facilities.</t>
  </si>
  <si>
    <t>In 2023, Uber reported Scope 1 emissions of approximately 1.7 million kg CO₂e.</t>
  </si>
  <si>
    <t>Water Consumption</t>
  </si>
  <si>
    <t>Implement water-saving initiatives across all operations.​</t>
  </si>
  <si>
    <t>Monitor water usage, that is, regularly track and report water consumption to identify areas for improvement.​</t>
  </si>
  <si>
    <t>Uber uses over 250,000 m³ of water annually, with 15% sourced from high and extremely high water-stressed areas.</t>
  </si>
  <si>
    <t>Energy Consumption</t>
  </si>
  <si>
    <t>Achieve 100% renewable electricity across U.S. corporate offices by 2025.</t>
  </si>
  <si>
    <t>They signed Power Purchase Agreements (PPAs) with renewable providers like Enel Green Power and invested $10 million in renewable energy development in India.</t>
  </si>
  <si>
    <t>Uber is pursuing LEED and WELL certifications for its largest U.S. offices, including San Francisco, Dallas, New York, and Chicago, to improve energy and water consumption and support employee well-being. The energy consumption was 367 639 268 kWh in 2023.</t>
  </si>
  <si>
    <t>Waste Management</t>
  </si>
  <si>
    <t>Remove all unnecessary plastic from deliveries globally by 2030, with an earlier target of 80% elimination by 2025 in Europe and Asia-Pacific regions.</t>
  </si>
  <si>
    <t>Expand sustainable packaging initiatives and increase consumer awareness by enhancing features in the Uber Eats app to help consumers identify and choose merchants that use environmentally friendly packaging.</t>
  </si>
  <si>
    <t>Uber is working with the World Wildlife Fund (WWF) and Closed Loop Partners to establish sustainable packaging guidelines. It has also partnered with sustainable packaging providers such as Green Paper Products, Bunzl, Enviropack, and Dinovia across U.S. and European markets</t>
  </si>
  <si>
    <t>Become a net-zero emissions platform across all rides and services by 2040.</t>
  </si>
  <si>
    <t>Work with policymakers, climate experts, and industry leaders to reduce the environmental impact of trips taken on the app.</t>
  </si>
  <si>
    <t>Uber has committed $800 million through 2025 to support driver transitions to zero-emission vehicles (ZEVs) via discounts, subsidies, and education.</t>
  </si>
  <si>
    <t>SOCIAL</t>
  </si>
  <si>
    <t>Important Sources:</t>
  </si>
  <si>
    <t>Annual Report</t>
  </si>
  <si>
    <t>https://www.sec.gov/Archives/edgar/data/1543151/000154315124000012/uber-20231231.htm?</t>
  </si>
  <si>
    <t>Employee Turnover %</t>
  </si>
  <si>
    <t>Reduce burnout and improve long-term engagement.</t>
  </si>
  <si>
    <t>Encourage more transparent and stable communication from upper management.</t>
  </si>
  <si>
    <t>Uber shows relatively high retention, about 58% of employees wouldn’t leave even for higher pay and 82% report excitement about coming to work. However, concerns exist around inconsistent leadership and fast-paced, high-pressure work culture.</t>
  </si>
  <si>
    <t>Sustainability Report</t>
  </si>
  <si>
    <t>https://sustainabilityreports.com/reports/uber-technologies-inc-2023-esg-report-pdf/?</t>
  </si>
  <si>
    <t>Proxy Statement</t>
  </si>
  <si>
    <t>https://www.sec.gov/Archives/edgar/data/1543151/000155278124000177/e24048_uber-def14a.htm</t>
  </si>
  <si>
    <t>Salaries &amp; Compensation</t>
  </si>
  <si>
    <t>Offer salaries at or above market averages,
 ensure fair compensation across job levels and strengthen benefits aligned with modern employee needs.</t>
  </si>
  <si>
    <t>Improve transparency in how salaries and bonuses are structured and communicated.</t>
  </si>
  <si>
    <t>Salaries range widely (from  aprox $2,000/month for drivers to over $100,000/year for corporate roles) and the employee rating of compensation is about 3.5/5 stars. Nevertheless, the executive pay is significant: CEO received $136M in stock awards tied to performance.</t>
  </si>
  <si>
    <t>Reputation</t>
  </si>
  <si>
    <t>Eliminate discrimination and harassment in the workplace.</t>
  </si>
  <si>
    <t>Continue investing in D&amp;I (Diversity &amp; Inclusion) initiatives.</t>
  </si>
  <si>
    <t>Strong culture scores: 4.2/5 rating on AmbitionBox for work-life balance, compensation, and values. However, past scandals such as gender discrimination lawsuits still affect.</t>
  </si>
  <si>
    <t>Discrimination Events</t>
  </si>
  <si>
    <t>Eliminate all forms of discrimination, including gender, racial, and ethnic biases; besides ensure equal pay and promotion opportunities across all employee demographics.</t>
  </si>
  <si>
    <t>Implement comprehensive anti-discrimination training programs for all employees and stablish clear and accessible reporting mechanisms for discrimination and harassment.</t>
  </si>
  <si>
    <t>Uber has faced multiple lawsuits alleging discrimination: former employees have publicly shared experiences of harassment and discrimination, highlighting systemic issues within the company; in 2017, a class-action lawsuit claimed the company discriminated against women and minorities, leading to a $10 million settlement. But in 2019, Uber agreed to pay $4.4 million to settle sexual harassment and retaliation claims, acknowledging a culture that tolerated such behaviors.</t>
  </si>
  <si>
    <t>Work Safety</t>
  </si>
  <si>
    <t>Ensure the safety and well-being of all employees, particularly drivers and couriers.</t>
  </si>
  <si>
    <t>Implement real-time safety monitoring and support systems for drivers.</t>
  </si>
  <si>
    <t>They need to focus on their targets, specially providing adequate training and resources to handle potential safety risks and establish clear protocols for reporting and addressing safety incidents. In April 2025, a 77-year-old Uber driver was fatally shot during a pickup in Philadelphia, raising concerns about driver safety. Previous incidents, such as the fatal self-driving car crash in 2018, have also highlighted safety issues within Uber's operations.​</t>
  </si>
  <si>
    <t>Damage to consumer health</t>
  </si>
  <si>
    <t>Ensure that all products and services meet health and safety standards.
Provide clear and accurate information to consumers regarding health-related aspects of services.</t>
  </si>
  <si>
    <t>Provide consumers with clear information about health and safety measures in place.</t>
  </si>
  <si>
    <t xml:space="preserve">There have been instances where consumers reported health-related issues, such as food safety concerns with Uber Eats deliveries, though these are relatively rare.​ Moreover, in 2023, Uber Eats faced criticism over the use of facial recognition technology to verify delivery personnel, leading to concerns about potential health risks and privacy issues. </t>
  </si>
  <si>
    <t>Pension Plan</t>
  </si>
  <si>
    <t>Extend pension schemes to all markets where Uber operates.</t>
  </si>
  <si>
    <t>Standardize contribution rates to ensure consistency across regions.</t>
  </si>
  <si>
    <t>In the UK, for employees, Uber offers a pension scheme with a 1:1 matching contribution, ranging from 4.5% to 5.5% of employee earnings. ​For drivers, Uber introduced a pension scheme, contributing 3% of earnings, having the option to contribute a minimum of 5%. ​</t>
  </si>
  <si>
    <t>Supply chain</t>
  </si>
  <si>
    <t>Achieve zero-emission deliveries by 2040.
Eliminate unnecessary plastic waste from deliveries by 2030.</t>
  </si>
  <si>
    <t>Accelerate the transition to electric vehicles and e-bikes for deliveries.</t>
  </si>
  <si>
    <t>The company is working with partners to provide discounts on sustainable packaging for merchants and is promoting the use of eco-friendly materials. Their aim is to achieve their targets.</t>
  </si>
  <si>
    <t>Community involvement</t>
  </si>
  <si>
    <t>Increase the number of community-focused initiatives globally.</t>
  </si>
  <si>
    <t>Enhance collaboration with local organizations to address community needs.</t>
  </si>
  <si>
    <t>Uber has expanded its services to include fresh produce from farmers' markets in New York City and Los Angeles, aiming to make sustainable living more accessible for customers. The company is also launching a campaign to promote sustainable packaging by partnering with companies that offer eco-friendly packaging solutions, making them more accessible and affordable for merchants.</t>
  </si>
  <si>
    <t>Public Sector</t>
  </si>
  <si>
    <t>Expand public transport partnerships, enhance accessibility and promote sustainability.</t>
  </si>
  <si>
    <t>Collaborate with local and regional governments to integrate Uber's platform, develop services tailored for individuals with disabilities or mobility challenges.</t>
  </si>
  <si>
    <t>In 2020, Uber signed a contract to manage parts of California's public transport system using their software. This partnership allows residents to book minibus rides through Uber's app, with proceeds supporting the local transit authority. It is been involved in discussions with various cities worldwide to explore this kind of opportunities, but for the moment they need to broaden geographic reach.</t>
  </si>
  <si>
    <t>Litigation</t>
  </si>
  <si>
    <t>Ensure legal compliance and promote fair labor practices.</t>
  </si>
  <si>
    <t xml:space="preserve"> </t>
  </si>
  <si>
    <t xml:space="preserve">Uber has faced multiple lawsuits related to driver classification, including a $20 million settlement in 2019 over similar issues. In 2021, Uber was ordered to pay $1.1 million after a blind customer was denied rides multiple times, highlighting issues related to service accessibility. In 2024, the U.S. Supreme Court declined Uber's request to dismiss lawsuits filed by California on behalf of drivers who were allegedly misclassified as independent contractors. </t>
  </si>
  <si>
    <t>GOVERNANCE</t>
  </si>
  <si>
    <t>Diversity (Gender, Age, Industry, Region)</t>
  </si>
  <si>
    <t>Achieve 40% female representation on the board and increase ethnic minority representation to 30%.</t>
  </si>
  <si>
    <t>Expand the board's expertise by including members from additional industries and regions.​</t>
  </si>
  <si>
    <t>The composition of Uber's board includes 36% women and 27% ethnic minorities, with an average age of 58 years. Uber has a total of 30,400 employees globally (aproximatelly 10 000 women). In the Executive Committee, 4 are women and 8 are men.</t>
  </si>
  <si>
    <t>% Independence</t>
  </si>
  <si>
    <t>Maintain at least 80-90%.</t>
  </si>
  <si>
    <t>Continue to uphold and potentially increase the percentage of independent board members.</t>
  </si>
  <si>
    <t>10 independent out of 11 in the board, so a 91% independence rate.</t>
  </si>
  <si>
    <t>Average time as independent directors</t>
  </si>
  <si>
    <t>Average tenure of independent directors not exceeding 7 years.</t>
  </si>
  <si>
    <t>Maintain current rotation strategy.</t>
  </si>
  <si>
    <t>The average tenure of independent directors on Uber's board is approximately 5.8 years.</t>
  </si>
  <si>
    <t>Departures of C-level executives</t>
  </si>
  <si>
    <t>Reduce turnover among C-level executives and ensure smooth transitions while maintaining stability in the leadership team.</t>
  </si>
  <si>
    <t>Continue investing in executive development and company culture.</t>
  </si>
  <si>
    <t>Dismissal of Ryan Graves as CEO in 2010, besides Travis Kalanick, cofounder and ex CEO. Nelson Chai, who served as Uber's CFO, announced his resignation in August 2023, with a transition period until January 2024, and his sucessor is Prashanth Mahendra-Rajah, previously the CFO at Analog Devices.</t>
  </si>
  <si>
    <t>CEO/Chairman duality</t>
  </si>
  <si>
    <t>Maintain separate CEO and Chairman roles to avoid concentration of power.</t>
  </si>
  <si>
    <t>N/A</t>
  </si>
  <si>
    <t>Separate CEO and Chairman structure, with Ronald Sugar serving as Chairman and Dara Khosrowshahi as CEO.</t>
  </si>
  <si>
    <t>Transparency when reporting</t>
  </si>
  <si>
    <t>Publishing clear, detailed reports annually on progress toward goals</t>
  </si>
  <si>
    <t>Transparent, in fact it was the first ride-sharing company to publish an independent Civil Rights Assessment.  Uber publishes detailed annual reports on ESG, governance, and financial performance and complies fully with SEC disclosure requirements.</t>
  </si>
  <si>
    <t>Time taken to report</t>
  </si>
  <si>
    <t xml:space="preserve"> Reduce the time taken to prepare and publish ESG and financial reports.</t>
  </si>
  <si>
    <t>Streamline internal ESG reporting processes to reduce delays.</t>
  </si>
  <si>
    <t>The reports are typically released within the first quarter of the following year.</t>
  </si>
  <si>
    <t>CEO or Chairman in other boards?</t>
  </si>
  <si>
    <t>No</t>
  </si>
  <si>
    <t xml:space="preserve">Limit CEO and Chairman roles in other boards to avoid conflicts of interest. </t>
  </si>
  <si>
    <t>Ronald D. Sugar, also holds board positions at Apple Inc. (since 2010) and Chevron Corporation (since 2005), but Dara  Khosrowshahi does not serve on the board of any other company.</t>
  </si>
  <si>
    <t>Audit / Consulting</t>
  </si>
  <si>
    <t>Ensure the independence of audits and compliance with regulatory standards.</t>
  </si>
  <si>
    <t>Uber has worked with recognized audit and consulting firms to ensure the integrity of its financial and operational reports. Moreover, it engages PricewaterhouseCoopers LLP (PwC) as its independent registered public accounting firm for annual audits.</t>
  </si>
  <si>
    <t>ESG-compensation related</t>
  </si>
  <si>
    <t>Keep the integration of ESG metrics (such as diversity and inclusion, safety, and sustainability) into executive compensation.</t>
  </si>
  <si>
    <t>Focus on binding ESG metrics that are directly tied to performance outcomes.</t>
  </si>
  <si>
    <t>Uber incorporates ESG metrics into its executive compensation plans, including Diversity, Equity, and Inclusion (DEI) and safety goals, as part of its Performance Restricted Stock Units (PRSUs) and annual cash bonus plans.</t>
  </si>
  <si>
    <t>Management compensation schemes</t>
  </si>
  <si>
    <t>Maintain the mix of base salary, performance-based bonuses, and equity awards.</t>
  </si>
  <si>
    <t>Enhance transparency in compensation disclosures to provide shareholders with a clearer understanding of executive pay structures.</t>
  </si>
  <si>
    <t>Uber's executive compensation comprises three primary elements: base salary, annual cash bonus and equity awards. Uber also offers competitive compensation packages to its executive team. For example, the CEO, Dara Khosrowshahi, received a total compensation of $24,248,208 in fiscal year 2023. Despite these efforts, concerns have been raised about the transparency of compensation structures and their alignment with long-term performance.</t>
  </si>
  <si>
    <t>ESG Inputs</t>
  </si>
  <si>
    <t>x</t>
  </si>
  <si>
    <t>Total GHG Scope 1 Emissions</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</si>
  <si>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</si>
  <si>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</si>
  <si>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</si>
  <si>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</si>
  <si>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</si>
  <si>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</si>
  <si>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</si>
  <si>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</si>
  <si>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</si>
  <si>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</si>
  <si>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</si>
  <si>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</si>
  <si>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</si>
  <si>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</si>
  <si>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</si>
  <si>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</si>
  <si>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</si>
  <si>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</si>
  <si>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</si>
  <si>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</si>
  <si>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31/12/2024</t>
  </si>
  <si>
    <t>WACC</t>
  </si>
  <si>
    <t>Most Recent Quarter End Date</t>
  </si>
  <si>
    <t>31/03/2025</t>
  </si>
  <si>
    <t>TGR</t>
  </si>
  <si>
    <t>Valuation Date</t>
  </si>
  <si>
    <t>23/04/2025</t>
  </si>
  <si>
    <t>Operating Assumptions</t>
  </si>
  <si>
    <t xml:space="preserve">Yearly Active Platform Consumers </t>
  </si>
  <si>
    <t>% growth</t>
  </si>
  <si>
    <t xml:space="preserve">Trip </t>
  </si>
  <si>
    <t>Average Revenue per Trip</t>
  </si>
  <si>
    <t>Average Trip per MAPC</t>
  </si>
  <si>
    <t>Revenue for Mobility and Delivery</t>
  </si>
  <si>
    <t xml:space="preserve">Freight Revenue </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</si>
  <si>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</si>
  <si>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</si>
  <si>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</si>
  <si>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</si>
  <si>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</si>
  <si>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</si>
  <si>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</si>
  <si>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</si>
  <si>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</si>
  <si>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</si>
  <si>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</si>
  <si>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</si>
  <si>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</si>
  <si>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</si>
  <si>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</si>
  <si>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</si>
  <si>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</si>
  <si>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</si>
  <si>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</si>
  <si>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</si>
  <si>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</si>
  <si>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</si>
  <si>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liab</t>
  </si>
  <si>
    <t>Inventory</t>
  </si>
  <si>
    <t>ass</t>
  </si>
  <si>
    <t>DIH</t>
  </si>
  <si>
    <t>se</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</si>
  <si>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</si>
  <si>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</si>
  <si>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</si>
  <si>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</si>
  <si>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</si>
  <si>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</si>
  <si>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Revenue</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</si>
  <si>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</si>
  <si>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</si>
  <si>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</si>
  <si>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</si>
  <si>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</si>
  <si>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</si>
  <si>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</si>
  <si>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</si>
  <si>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</si>
  <si>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</si>
  <si>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</si>
  <si>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</si>
  <si>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</si>
  <si>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</si>
  <si>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</si>
  <si>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</si>
  <si>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</si>
  <si>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</si>
  <si>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</si>
  <si>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</si>
  <si>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</si>
  <si>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</si>
  <si>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</si>
  <si>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</si>
  <si>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</si>
  <si>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</si>
  <si>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</si>
  <si>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</si>
  <si>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Present Value of FCFF</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</si>
  <si>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</si>
  <si>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</si>
  <si>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</si>
  <si>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</si>
  <si>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</si>
  <si>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</si>
  <si>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</si>
  <si>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</si>
  <si>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</si>
  <si>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</si>
  <si>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</si>
  <si>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</si>
  <si>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</si>
  <si>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</si>
  <si>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</si>
  <si>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</si>
  <si>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</si>
  <si>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</si>
  <si>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</si>
  <si>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</si>
  <si>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</si>
  <si>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</si>
  <si>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</si>
  <si>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</si>
  <si>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</si>
  <si>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</si>
  <si>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</si>
  <si>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</si>
  <si>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Trading Plans</t>
  </si>
  <si>
    <t>Potential sale of up to 350,000 shares of Uber common stock between February 6, 2025 and March 1, 2026 by Dara Khosrowshahi, Chief Executive Officer
Potential sale of up to 11,000 shares of Uber common stock between March 17, 2025 and March 16, 2026 by Prashanth Mahendra-Rajah, Chief Financial Officer</t>
  </si>
  <si>
    <t>Equity Compensation Plans</t>
  </si>
  <si>
    <t>Increase of number of shares annually under the 2019 Plan until 2029 by the lesser of  5% of the total number of shares of common stock outstanding on December 31 of the preceding calendar year, and by such number of shares determined by the board of directors.</t>
  </si>
  <si>
    <t xml:space="preserve">Autonomous Mobility </t>
  </si>
  <si>
    <t xml:space="preserve">Collaboration with Nvidea Cosmos and Nvidea DGX Cloud to the development of AV's through the usage of Uber's trips as a source of data.
Partnership with Weride in Abu Dhabi.
Partnership with Avride in the autonomous delivary with robots.
</t>
  </si>
  <si>
    <t>Uber One expantion</t>
  </si>
  <si>
    <t>Expantion of Uber One from 6 countries to 34.</t>
  </si>
  <si>
    <t>growing with % of revenue</t>
  </si>
  <si>
    <t>Sensitivity Analysis</t>
  </si>
  <si>
    <t>Stock Price (in USD)</t>
  </si>
  <si>
    <t>Acquisitions</t>
  </si>
  <si>
    <t>Divestitures</t>
  </si>
  <si>
    <t xml:space="preserve"> Long Term investments</t>
  </si>
  <si>
    <t>Sale  Long Term investments</t>
  </si>
  <si>
    <t>US Federal Carryforwards</t>
  </si>
  <si>
    <t>WACC = % of Equity x Cost of Equity + % de Debt x Cost of Debt x (1 - Tax Rate)</t>
  </si>
  <si>
    <t>Cost of Equity = Risk-Free Rate + Beta x Equity Risk Premium</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</si>
  <si>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</si>
  <si>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</si>
  <si>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</si>
  <si>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</si>
  <si>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US &amp; Canada</t>
  </si>
  <si>
    <t>% of Equity</t>
  </si>
  <si>
    <t>LatAm</t>
  </si>
  <si>
    <t>Cost of Equity</t>
  </si>
  <si>
    <t>EMEA</t>
  </si>
  <si>
    <t>Risk-Free Rate</t>
  </si>
  <si>
    <t>APAC</t>
  </si>
  <si>
    <t>Unlevered Beta</t>
  </si>
  <si>
    <t>Equity Risk Premium</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</si>
  <si>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</si>
  <si>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</si>
  <si>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</si>
  <si>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</si>
  <si>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</si>
  <si>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</si>
  <si>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</si>
  <si>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</si>
  <si>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</si>
  <si>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</si>
  <si>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</si>
  <si>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</si>
  <si>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</si>
  <si>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Inputs</t>
  </si>
  <si>
    <t>in millions of USD</t>
  </si>
  <si>
    <t>EPS diluted</t>
  </si>
  <si>
    <t>Basic Weighted Average Shares</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</si>
  <si>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</si>
  <si>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</si>
  <si>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</si>
  <si>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</si>
  <si>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</si>
  <si>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</si>
  <si>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</si>
  <si>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</si>
  <si>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</si>
  <si>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</si>
  <si>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</si>
  <si>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</si>
  <si>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</si>
  <si>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</si>
  <si>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</si>
  <si>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</si>
  <si>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</si>
  <si>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</si>
  <si>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</si>
  <si>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Pre-paid expeses and Other CA</t>
  </si>
  <si>
    <t>Increase (Decrease) in Accounts Payable</t>
  </si>
  <si>
    <t>Increase (Decrease) in Accrued Revenues and Other CL</t>
  </si>
  <si>
    <t>Increase in LT Investment</t>
  </si>
  <si>
    <t>Decrease in LT Investment</t>
  </si>
  <si>
    <t>Effect of Foreign Exchange</t>
  </si>
  <si>
    <t>in billionsof USD</t>
  </si>
  <si>
    <t>Capital Structure</t>
  </si>
  <si>
    <t>Market Capitalization</t>
  </si>
  <si>
    <t>Preferred Stock</t>
  </si>
  <si>
    <t>Cash</t>
  </si>
  <si>
    <t>v</t>
  </si>
  <si>
    <t>Fixed</t>
  </si>
  <si>
    <t>Floating</t>
  </si>
  <si>
    <t>Additional</t>
  </si>
  <si>
    <t>Net Debt</t>
  </si>
  <si>
    <t>Effective Tax Rate</t>
  </si>
  <si>
    <t>Sensitivity Analisys - FCFF</t>
  </si>
  <si>
    <t>Variables</t>
  </si>
  <si>
    <t>St Dev</t>
  </si>
  <si>
    <t>Simulations: 10,000</t>
  </si>
  <si>
    <t>Upside</t>
  </si>
  <si>
    <t>min</t>
  </si>
  <si>
    <t>mean</t>
  </si>
  <si>
    <t>median</t>
  </si>
  <si>
    <t>max</t>
  </si>
  <si>
    <t>st dev</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</si>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</sst>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4" formatCode="_-* #,##0.00\ &quot;€&quot;_-;\-* #,##0.00\ &quot;€&quot;_-;_-* &quot;-&quot;??\ &quot;€&quot;_-;_-@_-"/>
    <numFmt numFmtId="164" formatCode="_ * #,##0.00_)\ &quot;€&quot;_ ;_ * \(#,##0.00\)\ &quot;€&quot;_ ;_ * &quot;-&quot;??_)\ &quot;€&quot;_ ;_ @_ "/>
    <numFmt numFmtId="165" formatCode="_(* #,##0.00_);_(* \(#,##0.00\);_(* &quot;-&quot;??_);_(@_)"/>
    <numFmt numFmtId="166" formatCode="0&quot;A&quot;"/>
    <numFmt numFmtId="167" formatCode="0&quot;E&quot;"/>
    <numFmt numFmtId="168" formatCode="_-* #,##0.00\ _€_-;\-* #,##0.00\ _€_-;_-* &quot;-&quot;??\ _€_-;_-@_-"/>
    <numFmt numFmtId="169" formatCode="0.00\x"/>
    <numFmt numFmtId="170" formatCode="0.00&quot;M&quot;"/>
    <numFmt numFmtId="171" formatCode="0.0%"/>
    <numFmt numFmtId="172" formatCode="&quot;$&quot;#,##0"/>
    <numFmt numFmtId="173" formatCode="_(* #,##0_);_(* \(#,##0\);_(* &quot;-&quot;??_);_(@_)"/>
    <numFmt numFmtId="174" formatCode="0.0"/>
    <numFmt numFmtId="175" formatCode="&quot;$&quot;#,##0.00"/>
    <numFmt numFmtId="176" formatCode="_([$$-409]* #,##0_);_([$$-409]* \(#,##0\);_([$$-409]* &quot;-&quot;??_);_(@_)"/>
    <numFmt numFmtId="177" formatCode="_([$$-409]* #,##0.00_);_([$$-409]* \(#,##0.00\);_([$$-409]* &quot;-&quot;??_);_(@_)"/>
    <numFmt numFmtId="178" formatCode="#,##0.0"/>
    <numFmt numFmtId="179" formatCode="[$-409]d\-mmm;@"/>
    <numFmt numFmtId="180" formatCode="0.000%"/>
    <numFmt numFmtId="181" formatCode="0&quot;+&quot;"/>
    <numFmt numFmtId="182" formatCode="_([$$-409]* #,##0.000_);_([$$-409]* \(#,##0.000\);_([$$-409]* &quot;-&quot;??_);_(@_)"/>
    <numFmt numFmtId="183" formatCode="_(* #,##0.0_);_(* \(#,##0.0\);_(* &quot;-&quot;??_);_(@_)"/>
    <numFmt numFmtId="184" formatCode="#,##0.000_);\(#,##0.000\)"/>
    <numFmt numFmtId="185" formatCode="_ * #,##0_)\ _€_ ;_ * \(#,##0\)\ _€_ ;_ * &quot;-&quot;??_)\ _€_ ;_ @_ "/>
    <numFmt numFmtId="186" formatCode="_-[$$-45C]* #,##0.00_-;\-[$$-45C]* #,##0.00_-;_-[$$-45C]* &quot;-&quot;??_-;_-@_-"/>
  </numFmts>
  <fonts count="9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sz val="10"/>
      <color theme="1"/>
      <name val="TimesNewRoman"/>
    </font>
    <font>
      <sz val="10"/>
      <color theme="0"/>
      <name val="TimesNewRoman"/>
    </font>
    <font>
      <sz val="8"/>
      <name val="Arial"/>
      <family val="2"/>
    </font>
    <font>
      <sz val="11"/>
      <color rgb="FFFF0000"/>
      <name val="Arial"/>
      <family val="2"/>
    </font>
    <font>
      <b/>
      <sz val="10"/>
      <color rgb="FF000000"/>
      <name val="Arial"/>
      <family val="2"/>
    </font>
    <font>
      <sz val="10"/>
      <color rgb="FF000000"/>
      <name val="Arial"/>
      <family val="2"/>
    </font>
    <font>
      <sz val="10"/>
      <color rgb="FFFF0000"/>
      <name val="TimesNewRoman"/>
    </font>
    <font>
      <sz val="12"/>
      <color rgb="FFFF0000"/>
      <name val="Arial"/>
      <family val="2"/>
    </font>
    <font>
      <sz val="11"/>
      <color rgb="FF000000"/>
      <name val="Arial"/>
      <family val="2"/>
      <charset val="1"/>
    </font>
    <font>
      <sz val="10"/>
      <color rgb="FF404040"/>
      <name val="Arial"/>
      <family val="2"/>
    </font>
    <font>
      <sz val="10"/>
      <color rgb="FF000000"/>
      <name val="Tahoma"/>
      <family val="2"/>
    </font>
    <font>
      <sz val="11"/>
      <name val="Consolas"/>
      <family val="3"/>
    </font>
    <font>
      <i/>
      <sz val="11"/>
      <color theme="0"/>
      <name val="Arial"/>
      <family val="2"/>
    </font>
    <font>
      <i/>
      <sz val="10"/>
      <color theme="1"/>
      <name val="Arial"/>
      <family val="2"/>
    </font>
    <font>
      <b/>
      <sz val="12"/>
      <color theme="0"/>
      <name val="Arial Nova Light"/>
      <family val="2"/>
    </font>
    <font>
      <sz val="12"/>
      <color theme="1"/>
      <name val="Arial Nova Light"/>
      <family val="2"/>
    </font>
    <font>
      <sz val="10"/>
      <name val="Arial Nova Light"/>
      <family val="2"/>
    </font>
    <font>
      <b/>
      <sz val="10"/>
      <name val="Arial Nova Light"/>
      <family val="2"/>
    </font>
    <font>
      <b/>
      <sz val="11"/>
      <color theme="1"/>
      <name val="Arial Nova Light"/>
      <family val="2"/>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FFFFFF"/>
        <bgColor indexed="64"/>
      </patternFill>
    </fill>
    <fill>
      <patternFill patternType="solid">
        <fgColor theme="4"/>
        <bgColor indexed="64"/>
      </patternFill>
    </fill>
    <fill>
      <patternFill patternType="solid">
        <fgColor rgb="FFF2F2F2"/>
        <bgColor indexed="64"/>
      </patternFill>
    </fill>
    <fill>
      <patternFill patternType="solid">
        <fgColor rgb="FFF2F2F2"/>
        <bgColor rgb="FF000000"/>
      </patternFill>
    </fill>
  </fills>
  <borders count="95">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theme="0" tint="-0.14999847407452621"/>
      </top>
      <bottom/>
      <diagonal/>
    </border>
    <border>
      <left/>
      <right/>
      <top style="thin">
        <color theme="0" tint="-0.14999847407452621"/>
      </top>
      <bottom style="thin">
        <color theme="0" tint="-0.14999847407452621"/>
      </bottom>
      <diagonal/>
    </border>
  </borders>
  <cellStyleXfs count="14">
    <xf numFmtId="0" fontId="0" fillId="0" borderId="0"/>
    <xf numFmtId="168"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44" fontId="2" fillId="0" borderId="0" applyFont="0" applyFill="0" applyBorder="0" applyAlignment="0" applyProtection="0"/>
    <xf numFmtId="0" fontId="1" fillId="0" borderId="0"/>
    <xf numFmtId="0" fontId="44" fillId="12" borderId="43">
      <alignment horizontal="right"/>
    </xf>
    <xf numFmtId="0" fontId="71" fillId="12" borderId="0"/>
    <xf numFmtId="164" fontId="2" fillId="0" borderId="0" applyFont="0" applyFill="0" applyBorder="0" applyAlignment="0" applyProtection="0"/>
  </cellStyleXfs>
  <cellXfs count="989">
    <xf numFmtId="0" fontId="0" fillId="0" borderId="0" xfId="0"/>
    <xf numFmtId="0" fontId="3" fillId="0" borderId="0" xfId="0" applyFont="1"/>
    <xf numFmtId="0" fontId="4" fillId="2" borderId="0" xfId="0" applyFont="1" applyFill="1"/>
    <xf numFmtId="0" fontId="5" fillId="2" borderId="0" xfId="0" applyFont="1" applyFill="1"/>
    <xf numFmtId="166" fontId="4" fillId="2" borderId="0" xfId="0" applyNumberFormat="1" applyFont="1" applyFill="1"/>
    <xf numFmtId="167"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6"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9"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171"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6" fontId="16" fillId="0" borderId="4" xfId="0" applyNumberFormat="1" applyFont="1" applyBorder="1" applyAlignment="1">
      <alignment horizontal="center"/>
    </xf>
    <xf numFmtId="167" fontId="16" fillId="3" borderId="4" xfId="0" applyNumberFormat="1" applyFont="1" applyFill="1" applyBorder="1" applyAlignment="1">
      <alignment horizontal="center"/>
    </xf>
    <xf numFmtId="171"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5"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4"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1"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1"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0" fontId="0" fillId="4" borderId="8" xfId="0" quotePrefix="1" applyFill="1" applyBorder="1"/>
    <xf numFmtId="3" fontId="0" fillId="0" borderId="8" xfId="0" applyNumberFormat="1" applyBorder="1" applyAlignment="1">
      <alignment horizontal="center"/>
    </xf>
    <xf numFmtId="0" fontId="0" fillId="0" borderId="0" xfId="0" quotePrefix="1"/>
    <xf numFmtId="0" fontId="25" fillId="0" borderId="0" xfId="0" applyFont="1"/>
    <xf numFmtId="0" fontId="3" fillId="0" borderId="0" xfId="0" applyFont="1" applyAlignment="1">
      <alignment horizontal="center"/>
    </xf>
    <xf numFmtId="0" fontId="0" fillId="3" borderId="0" xfId="0" applyFill="1" applyAlignment="1">
      <alignment horizontal="center"/>
    </xf>
    <xf numFmtId="9" fontId="0" fillId="0" borderId="0" xfId="2" applyFont="1"/>
    <xf numFmtId="37" fontId="0" fillId="3" borderId="0" xfId="0" applyNumberFormat="1" applyFill="1"/>
    <xf numFmtId="171"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7" fontId="6" fillId="2" borderId="0" xfId="0" applyNumberFormat="1" applyFont="1" applyFill="1"/>
    <xf numFmtId="0" fontId="13" fillId="11" borderId="4" xfId="0" applyFont="1" applyFill="1" applyBorder="1"/>
    <xf numFmtId="37" fontId="0" fillId="3" borderId="17" xfId="0" applyNumberFormat="1" applyFill="1" applyBorder="1"/>
    <xf numFmtId="1" fontId="0" fillId="0" borderId="0" xfId="2" applyNumberFormat="1" applyFont="1" applyAlignment="1">
      <alignment horizontal="right"/>
    </xf>
    <xf numFmtId="171" fontId="0" fillId="0" borderId="0" xfId="2" applyNumberFormat="1" applyFont="1" applyFill="1"/>
    <xf numFmtId="171" fontId="0" fillId="0" borderId="0" xfId="2" applyNumberFormat="1" applyFont="1" applyBorder="1"/>
    <xf numFmtId="171" fontId="0" fillId="0" borderId="4" xfId="2" applyNumberFormat="1" applyFont="1" applyFill="1" applyBorder="1"/>
    <xf numFmtId="171" fontId="0" fillId="3" borderId="0" xfId="2" applyNumberFormat="1" applyFont="1" applyFill="1"/>
    <xf numFmtId="171"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5" borderId="0" xfId="0" applyFont="1" applyFill="1" applyAlignment="1">
      <alignment horizontal="right"/>
    </xf>
    <xf numFmtId="0" fontId="7" fillId="0" borderId="0" xfId="0" applyFont="1"/>
    <xf numFmtId="176"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5" fontId="12" fillId="0" borderId="0" xfId="0" applyNumberFormat="1" applyFont="1"/>
    <xf numFmtId="166" fontId="6" fillId="2" borderId="0" xfId="0" applyNumberFormat="1" applyFont="1" applyFill="1"/>
    <xf numFmtId="166" fontId="6" fillId="2" borderId="26" xfId="0" applyNumberFormat="1" applyFont="1" applyFill="1" applyBorder="1"/>
    <xf numFmtId="0" fontId="13" fillId="5" borderId="26" xfId="0" applyFont="1" applyFill="1" applyBorder="1"/>
    <xf numFmtId="3" fontId="12" fillId="0" borderId="0" xfId="0" applyNumberFormat="1" applyFont="1"/>
    <xf numFmtId="171" fontId="35" fillId="5" borderId="0" xfId="0" applyNumberFormat="1" applyFont="1" applyFill="1"/>
    <xf numFmtId="3" fontId="13" fillId="0" borderId="0" xfId="0" applyNumberFormat="1" applyFont="1"/>
    <xf numFmtId="0" fontId="13" fillId="0" borderId="26" xfId="0" applyFont="1" applyBorder="1"/>
    <xf numFmtId="167" fontId="6" fillId="0" borderId="0" xfId="0" applyNumberFormat="1" applyFont="1"/>
    <xf numFmtId="0" fontId="40" fillId="0" borderId="0" xfId="0" applyFont="1"/>
    <xf numFmtId="173" fontId="37" fillId="0" borderId="0" xfId="1" applyNumberFormat="1" applyFont="1" applyFill="1"/>
    <xf numFmtId="173" fontId="12" fillId="0" borderId="0" xfId="1" applyNumberFormat="1" applyFont="1" applyFill="1"/>
    <xf numFmtId="0" fontId="41" fillId="0" borderId="0" xfId="0" applyFont="1"/>
    <xf numFmtId="171" fontId="12" fillId="0" borderId="0" xfId="2" applyNumberFormat="1" applyFont="1" applyFill="1"/>
    <xf numFmtId="171" fontId="13" fillId="0" borderId="0" xfId="2" applyNumberFormat="1" applyFont="1" applyFill="1"/>
    <xf numFmtId="171" fontId="13" fillId="0" borderId="17" xfId="2" applyNumberFormat="1" applyFont="1" applyFill="1" applyBorder="1"/>
    <xf numFmtId="171" fontId="12" fillId="0" borderId="0" xfId="2" applyNumberFormat="1" applyFont="1" applyFill="1" applyBorder="1"/>
    <xf numFmtId="173" fontId="12" fillId="0" borderId="0" xfId="1" applyNumberFormat="1" applyFont="1" applyFill="1" applyBorder="1"/>
    <xf numFmtId="0" fontId="13" fillId="0" borderId="17" xfId="0" applyFont="1" applyBorder="1"/>
    <xf numFmtId="9" fontId="12" fillId="0" borderId="0" xfId="2" applyFont="1" applyFill="1" applyBorder="1"/>
    <xf numFmtId="171" fontId="35" fillId="0" borderId="0" xfId="2" applyNumberFormat="1" applyFont="1" applyFill="1"/>
    <xf numFmtId="37" fontId="12" fillId="0" borderId="0" xfId="1" applyNumberFormat="1" applyFont="1" applyFill="1" applyAlignment="1">
      <alignment wrapText="1"/>
    </xf>
    <xf numFmtId="171" fontId="13" fillId="0" borderId="26" xfId="2" applyNumberFormat="1" applyFont="1" applyFill="1" applyBorder="1"/>
    <xf numFmtId="166" fontId="6" fillId="2" borderId="17" xfId="0" applyNumberFormat="1" applyFont="1" applyFill="1" applyBorder="1"/>
    <xf numFmtId="0" fontId="41"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3" fontId="13" fillId="0" borderId="0" xfId="0" applyNumberFormat="1" applyFont="1"/>
    <xf numFmtId="3" fontId="35" fillId="0" borderId="0" xfId="0" applyNumberFormat="1" applyFont="1"/>
    <xf numFmtId="3" fontId="35" fillId="0" borderId="17" xfId="0" applyNumberFormat="1" applyFont="1" applyBorder="1"/>
    <xf numFmtId="171" fontId="12" fillId="0" borderId="0" xfId="0" applyNumberFormat="1" applyFont="1"/>
    <xf numFmtId="0" fontId="37" fillId="11" borderId="0" xfId="0" applyFont="1" applyFill="1"/>
    <xf numFmtId="0" fontId="37" fillId="11" borderId="17" xfId="0" applyFont="1" applyFill="1" applyBorder="1"/>
    <xf numFmtId="173" fontId="36" fillId="0" borderId="0" xfId="1" applyNumberFormat="1" applyFont="1" applyFill="1"/>
    <xf numFmtId="173" fontId="12" fillId="0" borderId="17" xfId="1" applyNumberFormat="1" applyFont="1" applyFill="1" applyBorder="1"/>
    <xf numFmtId="173" fontId="13" fillId="0" borderId="0" xfId="1" applyNumberFormat="1" applyFont="1" applyFill="1"/>
    <xf numFmtId="171" fontId="13" fillId="0" borderId="0" xfId="2" applyNumberFormat="1" applyFont="1"/>
    <xf numFmtId="0" fontId="13" fillId="0" borderId="30" xfId="0" applyFont="1" applyBorder="1"/>
    <xf numFmtId="0" fontId="13" fillId="0" borderId="31" xfId="0" applyFont="1" applyBorder="1"/>
    <xf numFmtId="173" fontId="13" fillId="0" borderId="31" xfId="0" applyNumberFormat="1" applyFont="1" applyBorder="1"/>
    <xf numFmtId="173" fontId="13" fillId="0" borderId="0" xfId="1" applyNumberFormat="1" applyFont="1" applyFill="1" applyBorder="1"/>
    <xf numFmtId="173" fontId="12" fillId="0" borderId="26" xfId="1" applyNumberFormat="1" applyFont="1" applyFill="1" applyBorder="1"/>
    <xf numFmtId="0" fontId="13" fillId="0" borderId="33" xfId="0" applyFont="1" applyBorder="1"/>
    <xf numFmtId="0" fontId="13" fillId="0" borderId="34" xfId="0" applyFont="1" applyBorder="1"/>
    <xf numFmtId="173" fontId="13" fillId="0" borderId="34" xfId="0" applyNumberFormat="1" applyFont="1" applyBorder="1"/>
    <xf numFmtId="173" fontId="13" fillId="0" borderId="35" xfId="0" applyNumberFormat="1" applyFont="1" applyBorder="1"/>
    <xf numFmtId="0" fontId="13" fillId="0" borderId="36" xfId="0" applyFont="1" applyBorder="1"/>
    <xf numFmtId="0" fontId="13" fillId="0" borderId="7" xfId="0" applyFont="1" applyBorder="1"/>
    <xf numFmtId="0" fontId="13" fillId="0" borderId="37" xfId="0" applyFont="1" applyBorder="1"/>
    <xf numFmtId="173" fontId="13" fillId="0" borderId="7" xfId="0" applyNumberFormat="1" applyFont="1" applyBorder="1"/>
    <xf numFmtId="173" fontId="13" fillId="0" borderId="38"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3" fontId="36" fillId="0" borderId="0" xfId="1" applyNumberFormat="1" applyFont="1"/>
    <xf numFmtId="14" fontId="13" fillId="0" borderId="0" xfId="0" applyNumberFormat="1" applyFont="1"/>
    <xf numFmtId="173" fontId="13" fillId="0" borderId="0" xfId="1" applyNumberFormat="1" applyFont="1"/>
    <xf numFmtId="0" fontId="36" fillId="0" borderId="0" xfId="0" applyFont="1"/>
    <xf numFmtId="0" fontId="32" fillId="0" borderId="0" xfId="0" applyFont="1"/>
    <xf numFmtId="173" fontId="13" fillId="4" borderId="0" xfId="0" applyNumberFormat="1" applyFont="1" applyFill="1"/>
    <xf numFmtId="165" fontId="13" fillId="0" borderId="0" xfId="0" applyNumberFormat="1" applyFont="1"/>
    <xf numFmtId="177" fontId="13" fillId="0" borderId="0" xfId="0" applyNumberFormat="1" applyFont="1"/>
    <xf numFmtId="0" fontId="40" fillId="0" borderId="26" xfId="0" applyFont="1" applyBorder="1"/>
    <xf numFmtId="10" fontId="40" fillId="0" borderId="0" xfId="0" applyNumberFormat="1" applyFont="1"/>
    <xf numFmtId="0" fontId="13" fillId="11" borderId="26" xfId="0" applyFont="1" applyFill="1" applyBorder="1"/>
    <xf numFmtId="173"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3" fontId="13" fillId="0" borderId="0" xfId="0" applyNumberFormat="1" applyFont="1" applyAlignment="1">
      <alignment horizontal="left"/>
    </xf>
    <xf numFmtId="0" fontId="13" fillId="0" borderId="39" xfId="0" applyFont="1" applyBorder="1"/>
    <xf numFmtId="0" fontId="13" fillId="0" borderId="40" xfId="0" applyFont="1" applyBorder="1"/>
    <xf numFmtId="0" fontId="13" fillId="0" borderId="41" xfId="0" applyFont="1" applyBorder="1"/>
    <xf numFmtId="173" fontId="13" fillId="0" borderId="40" xfId="0" applyNumberFormat="1" applyFont="1" applyBorder="1"/>
    <xf numFmtId="9" fontId="40"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2"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2"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2" fontId="0" fillId="0" borderId="0" xfId="0" applyNumberFormat="1" applyAlignment="1">
      <alignment horizontal="right"/>
    </xf>
    <xf numFmtId="0" fontId="32" fillId="3" borderId="0" xfId="0" applyFont="1" applyFill="1" applyAlignment="1">
      <alignment horizontal="right"/>
    </xf>
    <xf numFmtId="173"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1" fontId="12" fillId="0" borderId="0" xfId="4" applyNumberFormat="1" applyFont="1" applyFill="1" applyBorder="1" applyAlignment="1">
      <alignment horizontal="left"/>
    </xf>
    <xf numFmtId="171" fontId="38" fillId="0" borderId="0" xfId="4" applyNumberFormat="1" applyFont="1" applyFill="1" applyBorder="1" applyAlignment="1">
      <alignment horizontal="left"/>
    </xf>
    <xf numFmtId="0" fontId="13" fillId="0" borderId="0" xfId="0" applyFont="1" applyAlignment="1">
      <alignment horizontal="right"/>
    </xf>
    <xf numFmtId="171"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2"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5" fillId="3" borderId="0" xfId="0" applyNumberFormat="1" applyFont="1" applyFill="1" applyAlignment="1">
      <alignment horizontal="right"/>
    </xf>
    <xf numFmtId="37" fontId="46" fillId="4" borderId="0" xfId="0" applyNumberFormat="1" applyFont="1" applyFill="1" applyAlignment="1">
      <alignment horizontal="right"/>
    </xf>
    <xf numFmtId="0" fontId="3" fillId="0" borderId="19" xfId="0" applyFont="1" applyBorder="1"/>
    <xf numFmtId="37" fontId="42"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7" xfId="0" applyFont="1" applyBorder="1"/>
    <xf numFmtId="10" fontId="3" fillId="0" borderId="47" xfId="2" applyNumberFormat="1" applyFont="1" applyBorder="1" applyAlignment="1">
      <alignment horizontal="center"/>
    </xf>
    <xf numFmtId="37" fontId="42" fillId="0" borderId="19" xfId="0" applyNumberFormat="1" applyFont="1" applyBorder="1" applyAlignment="1">
      <alignment horizontal="right"/>
    </xf>
    <xf numFmtId="0" fontId="0" fillId="0" borderId="47" xfId="0" applyBorder="1"/>
    <xf numFmtId="37" fontId="42" fillId="3" borderId="47" xfId="0" applyNumberFormat="1" applyFont="1" applyFill="1" applyBorder="1" applyAlignment="1">
      <alignment horizontal="right"/>
    </xf>
    <xf numFmtId="173" fontId="37" fillId="0" borderId="26" xfId="1" applyNumberFormat="1" applyFont="1" applyFill="1" applyBorder="1"/>
    <xf numFmtId="0" fontId="41" fillId="4" borderId="0" xfId="0" applyFont="1" applyFill="1"/>
    <xf numFmtId="171" fontId="13" fillId="4" borderId="0" xfId="2" applyNumberFormat="1" applyFont="1" applyFill="1"/>
    <xf numFmtId="171" fontId="13" fillId="4" borderId="17" xfId="2" applyNumberFormat="1" applyFont="1" applyFill="1" applyBorder="1"/>
    <xf numFmtId="171" fontId="35" fillId="4" borderId="0" xfId="2" applyNumberFormat="1" applyFont="1" applyFill="1"/>
    <xf numFmtId="9" fontId="12" fillId="4" borderId="0" xfId="2" applyFont="1" applyFill="1" applyBorder="1"/>
    <xf numFmtId="37" fontId="47" fillId="3" borderId="0" xfId="0" applyNumberFormat="1" applyFont="1" applyFill="1" applyAlignment="1">
      <alignment horizontal="right"/>
    </xf>
    <xf numFmtId="0" fontId="13" fillId="0" borderId="0" xfId="0" applyFont="1" applyAlignment="1">
      <alignment horizontal="left" indent="1"/>
    </xf>
    <xf numFmtId="0" fontId="48" fillId="0" borderId="0" xfId="0" applyFont="1"/>
    <xf numFmtId="0" fontId="48" fillId="0" borderId="0" xfId="0" applyFont="1" applyAlignment="1">
      <alignment horizontal="left"/>
    </xf>
    <xf numFmtId="171" fontId="48" fillId="0" borderId="0" xfId="2" applyNumberFormat="1" applyFont="1" applyFill="1"/>
    <xf numFmtId="171" fontId="48" fillId="0" borderId="0" xfId="1" applyNumberFormat="1" applyFont="1" applyFill="1"/>
    <xf numFmtId="171" fontId="48" fillId="0" borderId="17" xfId="1" applyNumberFormat="1" applyFont="1" applyFill="1" applyBorder="1"/>
    <xf numFmtId="171" fontId="48" fillId="4" borderId="0" xfId="1" applyNumberFormat="1" applyFont="1" applyFill="1"/>
    <xf numFmtId="171" fontId="48" fillId="0" borderId="26" xfId="2" applyNumberFormat="1" applyFont="1" applyFill="1" applyBorder="1"/>
    <xf numFmtId="171" fontId="48" fillId="0" borderId="17" xfId="2" applyNumberFormat="1" applyFont="1" applyFill="1" applyBorder="1"/>
    <xf numFmtId="171" fontId="49" fillId="0" borderId="0" xfId="2" applyNumberFormat="1" applyFont="1" applyFill="1"/>
    <xf numFmtId="0" fontId="48" fillId="0" borderId="0" xfId="0" applyFont="1" applyAlignment="1">
      <alignment horizontal="left" indent="1"/>
    </xf>
    <xf numFmtId="0" fontId="49"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3" fontId="36" fillId="0" borderId="0" xfId="0" applyNumberFormat="1" applyFont="1"/>
    <xf numFmtId="3" fontId="36" fillId="0" borderId="26" xfId="0" applyNumberFormat="1" applyFont="1" applyBorder="1"/>
    <xf numFmtId="171" fontId="48" fillId="0" borderId="0" xfId="2" applyNumberFormat="1" applyFont="1"/>
    <xf numFmtId="171" fontId="48" fillId="0" borderId="26" xfId="2" applyNumberFormat="1" applyFont="1" applyBorder="1"/>
    <xf numFmtId="173" fontId="37" fillId="0" borderId="0" xfId="1" applyNumberFormat="1" applyFont="1"/>
    <xf numFmtId="173" fontId="37" fillId="0" borderId="26" xfId="1" applyNumberFormat="1" applyFont="1" applyBorder="1"/>
    <xf numFmtId="171" fontId="35" fillId="0" borderId="0" xfId="0" applyNumberFormat="1" applyFont="1"/>
    <xf numFmtId="171" fontId="48" fillId="0" borderId="0" xfId="2" applyNumberFormat="1" applyFont="1" applyFill="1" applyBorder="1"/>
    <xf numFmtId="0" fontId="13" fillId="0" borderId="0" xfId="0" applyFont="1" applyAlignment="1">
      <alignment horizontal="left" indent="2"/>
    </xf>
    <xf numFmtId="0" fontId="48" fillId="0" borderId="0" xfId="0" applyFont="1" applyAlignment="1">
      <alignment horizontal="left" indent="2"/>
    </xf>
    <xf numFmtId="0" fontId="41" fillId="0" borderId="0" xfId="0" applyFont="1" applyAlignment="1">
      <alignment horizontal="left" indent="2"/>
    </xf>
    <xf numFmtId="173" fontId="50" fillId="0" borderId="0" xfId="1" applyNumberFormat="1" applyFont="1" applyFill="1"/>
    <xf numFmtId="173" fontId="50" fillId="0" borderId="26" xfId="1" applyNumberFormat="1" applyFont="1" applyFill="1" applyBorder="1"/>
    <xf numFmtId="173" fontId="39" fillId="0" borderId="0" xfId="1" applyNumberFormat="1" applyFont="1" applyFill="1"/>
    <xf numFmtId="173" fontId="20" fillId="0" borderId="0" xfId="1" applyNumberFormat="1" applyFont="1" applyFill="1"/>
    <xf numFmtId="171" fontId="47" fillId="5" borderId="0" xfId="2" applyNumberFormat="1" applyFont="1" applyFill="1"/>
    <xf numFmtId="37" fontId="12" fillId="0" borderId="0" xfId="1" applyNumberFormat="1" applyFont="1" applyAlignment="1">
      <alignment wrapText="1"/>
    </xf>
    <xf numFmtId="171" fontId="32" fillId="5" borderId="0" xfId="2" applyNumberFormat="1" applyFont="1" applyFill="1"/>
    <xf numFmtId="171" fontId="47" fillId="5" borderId="0" xfId="0" applyNumberFormat="1" applyFont="1" applyFill="1"/>
    <xf numFmtId="171" fontId="48" fillId="0" borderId="0" xfId="0" applyNumberFormat="1" applyFont="1"/>
    <xf numFmtId="171" fontId="48" fillId="0" borderId="17" xfId="0" applyNumberFormat="1" applyFont="1" applyBorder="1"/>
    <xf numFmtId="1" fontId="47" fillId="5" borderId="0" xfId="0" applyNumberFormat="1" applyFont="1" applyFill="1"/>
    <xf numFmtId="178" fontId="48" fillId="0" borderId="0" xfId="0" applyNumberFormat="1" applyFont="1"/>
    <xf numFmtId="178" fontId="48" fillId="0" borderId="17" xfId="0" applyNumberFormat="1" applyFont="1" applyBorder="1"/>
    <xf numFmtId="178" fontId="47" fillId="5" borderId="0" xfId="0" applyNumberFormat="1" applyFont="1" applyFill="1"/>
    <xf numFmtId="0" fontId="41" fillId="0" borderId="0" xfId="0" applyFont="1" applyAlignment="1">
      <alignment horizontal="left" indent="1"/>
    </xf>
    <xf numFmtId="171" fontId="49" fillId="0" borderId="17" xfId="2" applyNumberFormat="1" applyFont="1" applyFill="1" applyBorder="1"/>
    <xf numFmtId="173" fontId="50" fillId="0" borderId="0" xfId="1" applyNumberFormat="1" applyFont="1" applyFill="1" applyAlignment="1">
      <alignment horizontal="right"/>
    </xf>
    <xf numFmtId="173" fontId="50" fillId="0" borderId="26" xfId="1" applyNumberFormat="1" applyFont="1" applyBorder="1" applyAlignment="1">
      <alignment horizontal="right"/>
    </xf>
    <xf numFmtId="173" fontId="41" fillId="0" borderId="0" xfId="0" applyNumberFormat="1" applyFont="1" applyAlignment="1">
      <alignment horizontal="right"/>
    </xf>
    <xf numFmtId="173" fontId="50" fillId="0" borderId="0" xfId="1" applyNumberFormat="1" applyFont="1"/>
    <xf numFmtId="173" fontId="50" fillId="0" borderId="26" xfId="1" applyNumberFormat="1" applyFont="1" applyBorder="1"/>
    <xf numFmtId="173" fontId="41" fillId="0" borderId="0" xfId="0" applyNumberFormat="1" applyFont="1"/>
    <xf numFmtId="173" fontId="37" fillId="0" borderId="0" xfId="1" applyNumberFormat="1" applyFont="1" applyBorder="1"/>
    <xf numFmtId="173" fontId="50" fillId="0" borderId="26" xfId="1" applyNumberFormat="1" applyFont="1" applyFill="1" applyBorder="1" applyAlignment="1">
      <alignment horizontal="right"/>
    </xf>
    <xf numFmtId="0" fontId="25" fillId="0" borderId="0" xfId="0" applyFont="1" applyAlignment="1">
      <alignment horizontal="left" indent="2"/>
    </xf>
    <xf numFmtId="171" fontId="12" fillId="4" borderId="0" xfId="0" applyNumberFormat="1" applyFont="1" applyFill="1"/>
    <xf numFmtId="171" fontId="12" fillId="4" borderId="17" xfId="0" applyNumberFormat="1" applyFont="1" applyFill="1" applyBorder="1"/>
    <xf numFmtId="171" fontId="35" fillId="4" borderId="0" xfId="0" applyNumberFormat="1" applyFont="1" applyFill="1"/>
    <xf numFmtId="171" fontId="12" fillId="0" borderId="26" xfId="0" applyNumberFormat="1" applyFont="1" applyBorder="1"/>
    <xf numFmtId="0" fontId="51" fillId="0" borderId="0" xfId="0" applyFont="1"/>
    <xf numFmtId="173" fontId="13" fillId="0" borderId="32" xfId="0" applyNumberFormat="1" applyFont="1" applyBorder="1"/>
    <xf numFmtId="173" fontId="13" fillId="0" borderId="48" xfId="0" applyNumberFormat="1" applyFont="1" applyBorder="1"/>
    <xf numFmtId="173" fontId="13" fillId="0" borderId="49" xfId="0" applyNumberFormat="1" applyFont="1" applyBorder="1"/>
    <xf numFmtId="171" fontId="47" fillId="0" borderId="0" xfId="0" applyNumberFormat="1" applyFont="1"/>
    <xf numFmtId="173" fontId="35" fillId="5" borderId="0" xfId="1" applyNumberFormat="1" applyFont="1" applyFill="1"/>
    <xf numFmtId="173" fontId="35" fillId="5" borderId="0" xfId="0" applyNumberFormat="1" applyFont="1" applyFill="1"/>
    <xf numFmtId="173" fontId="50" fillId="0" borderId="0" xfId="1" applyNumberFormat="1" applyFont="1" applyBorder="1"/>
    <xf numFmtId="9" fontId="48" fillId="0" borderId="0" xfId="0" applyNumberFormat="1" applyFont="1"/>
    <xf numFmtId="9" fontId="48" fillId="0" borderId="26" xfId="0" applyNumberFormat="1" applyFont="1" applyBorder="1"/>
    <xf numFmtId="9" fontId="47" fillId="5" borderId="0" xfId="0" applyNumberFormat="1" applyFont="1" applyFill="1"/>
    <xf numFmtId="173" fontId="37" fillId="0" borderId="0" xfId="1" applyNumberFormat="1" applyFont="1" applyFill="1" applyBorder="1"/>
    <xf numFmtId="0" fontId="13" fillId="0" borderId="22" xfId="0" applyFont="1" applyBorder="1"/>
    <xf numFmtId="173" fontId="37" fillId="0" borderId="22" xfId="1" applyNumberFormat="1" applyFont="1" applyBorder="1"/>
    <xf numFmtId="173" fontId="37" fillId="0" borderId="50" xfId="1" applyNumberFormat="1" applyFont="1" applyBorder="1"/>
    <xf numFmtId="173" fontId="13" fillId="0" borderId="22" xfId="0" applyNumberFormat="1" applyFont="1" applyBorder="1"/>
    <xf numFmtId="173" fontId="43" fillId="0" borderId="0" xfId="1" applyNumberFormat="1" applyFont="1" applyBorder="1"/>
    <xf numFmtId="173" fontId="43" fillId="0" borderId="26" xfId="1" applyNumberFormat="1" applyFont="1" applyBorder="1"/>
    <xf numFmtId="173" fontId="43" fillId="0" borderId="22" xfId="1" applyNumberFormat="1" applyFont="1" applyFill="1" applyBorder="1"/>
    <xf numFmtId="173" fontId="43" fillId="0" borderId="50" xfId="1" applyNumberFormat="1" applyFont="1" applyFill="1" applyBorder="1"/>
    <xf numFmtId="173" fontId="40" fillId="0" borderId="22" xfId="0" applyNumberFormat="1" applyFont="1" applyBorder="1"/>
    <xf numFmtId="173" fontId="40" fillId="0" borderId="0" xfId="0" applyNumberFormat="1" applyFont="1"/>
    <xf numFmtId="14" fontId="35" fillId="5" borderId="0" xfId="0" applyNumberFormat="1" applyFont="1" applyFill="1" applyAlignment="1">
      <alignment horizontal="right"/>
    </xf>
    <xf numFmtId="166" fontId="4" fillId="2" borderId="2" xfId="0" applyNumberFormat="1" applyFont="1" applyFill="1" applyBorder="1"/>
    <xf numFmtId="169"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9"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37" fontId="45" fillId="0" borderId="0" xfId="1" applyNumberFormat="1" applyFont="1" applyFill="1" applyBorder="1"/>
    <xf numFmtId="37" fontId="45"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7" fontId="6" fillId="2" borderId="0" xfId="0" applyNumberFormat="1" applyFont="1" applyFill="1" applyAlignment="1">
      <alignment horizontal="right"/>
    </xf>
    <xf numFmtId="166" fontId="6" fillId="2" borderId="0" xfId="0" applyNumberFormat="1" applyFont="1" applyFill="1" applyAlignment="1">
      <alignment horizontal="right"/>
    </xf>
    <xf numFmtId="166" fontId="6" fillId="2" borderId="2" xfId="0" applyNumberFormat="1" applyFont="1" applyFill="1" applyBorder="1" applyAlignment="1">
      <alignment horizontal="right"/>
    </xf>
    <xf numFmtId="169" fontId="0" fillId="0" borderId="0" xfId="1" applyNumberFormat="1" applyFont="1" applyBorder="1" applyAlignment="1">
      <alignment horizontal="right"/>
    </xf>
    <xf numFmtId="0" fontId="52" fillId="0" borderId="0" xfId="5" applyFont="1"/>
    <xf numFmtId="0" fontId="29" fillId="0" borderId="0" xfId="5" applyFont="1"/>
    <xf numFmtId="0" fontId="29" fillId="5" borderId="0" xfId="5" applyFont="1" applyFill="1"/>
    <xf numFmtId="0" fontId="52" fillId="0" borderId="0" xfId="5" applyFont="1" applyAlignment="1">
      <alignment vertical="center"/>
    </xf>
    <xf numFmtId="0" fontId="13" fillId="0" borderId="8" xfId="0" applyFont="1" applyBorder="1"/>
    <xf numFmtId="173" fontId="37" fillId="0" borderId="8" xfId="1" applyNumberFormat="1" applyFont="1" applyFill="1" applyBorder="1"/>
    <xf numFmtId="173" fontId="37" fillId="0" borderId="23" xfId="1" applyNumberFormat="1" applyFont="1" applyFill="1" applyBorder="1"/>
    <xf numFmtId="173" fontId="13" fillId="0" borderId="8" xfId="0" applyNumberFormat="1" applyFont="1" applyBorder="1"/>
    <xf numFmtId="173" fontId="41" fillId="0" borderId="8" xfId="0" applyNumberFormat="1" applyFont="1" applyBorder="1"/>
    <xf numFmtId="0" fontId="29" fillId="0" borderId="0" xfId="5" applyFont="1" applyAlignment="1">
      <alignment vertical="center"/>
    </xf>
    <xf numFmtId="0" fontId="53" fillId="2" borderId="0" xfId="5" applyFont="1" applyFill="1" applyAlignment="1">
      <alignment horizontal="center" vertical="center"/>
    </xf>
    <xf numFmtId="0" fontId="54" fillId="2" borderId="21" xfId="5" applyFont="1" applyFill="1" applyBorder="1" applyAlignment="1">
      <alignment horizontal="center" vertical="center" wrapText="1"/>
    </xf>
    <xf numFmtId="0" fontId="54" fillId="2" borderId="55" xfId="5" applyFont="1" applyFill="1" applyBorder="1" applyAlignment="1">
      <alignment horizontal="center" vertical="center" wrapText="1"/>
    </xf>
    <xf numFmtId="0" fontId="54" fillId="2" borderId="0" xfId="5" applyFont="1" applyFill="1" applyAlignment="1">
      <alignment horizontal="center" vertical="center" wrapText="1"/>
    </xf>
    <xf numFmtId="0" fontId="54" fillId="2" borderId="26" xfId="5" applyFont="1" applyFill="1" applyBorder="1" applyAlignment="1">
      <alignment horizontal="center" vertical="center" wrapText="1"/>
    </xf>
    <xf numFmtId="0" fontId="55" fillId="5" borderId="21" xfId="5" applyFont="1" applyFill="1" applyBorder="1"/>
    <xf numFmtId="0" fontId="55" fillId="5" borderId="55" xfId="5" applyFont="1" applyFill="1" applyBorder="1"/>
    <xf numFmtId="0" fontId="55" fillId="5" borderId="0" xfId="5" applyFont="1" applyFill="1"/>
    <xf numFmtId="0" fontId="55" fillId="5" borderId="26" xfId="5" applyFont="1" applyFill="1" applyBorder="1"/>
    <xf numFmtId="10" fontId="7" fillId="3" borderId="24" xfId="2" applyNumberFormat="1" applyFont="1" applyFill="1" applyBorder="1"/>
    <xf numFmtId="165" fontId="40" fillId="0" borderId="0" xfId="0" applyNumberFormat="1" applyFont="1"/>
    <xf numFmtId="0" fontId="31" fillId="0" borderId="0" xfId="0" applyFont="1"/>
    <xf numFmtId="166" fontId="16" fillId="0" borderId="37"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4" xfId="5" applyFont="1" applyBorder="1"/>
    <xf numFmtId="0" fontId="5" fillId="0" borderId="54" xfId="5" applyFont="1" applyBorder="1"/>
    <xf numFmtId="0" fontId="4" fillId="5" borderId="53" xfId="5" applyFont="1" applyFill="1" applyBorder="1"/>
    <xf numFmtId="0" fontId="4" fillId="0" borderId="53"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4" fontId="10" fillId="0" borderId="0" xfId="5" applyNumberFormat="1" applyFont="1" applyAlignment="1">
      <alignment vertical="center"/>
    </xf>
    <xf numFmtId="4" fontId="10" fillId="0" borderId="0" xfId="5" applyNumberFormat="1" applyFont="1" applyAlignment="1">
      <alignment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5" fontId="32" fillId="0" borderId="0" xfId="5" applyNumberFormat="1" applyFont="1" applyAlignment="1">
      <alignment vertical="center"/>
    </xf>
    <xf numFmtId="171" fontId="10" fillId="0" borderId="0" xfId="5" applyNumberFormat="1" applyFont="1" applyAlignment="1">
      <alignment vertical="center"/>
    </xf>
    <xf numFmtId="0" fontId="7" fillId="0" borderId="0" xfId="5" applyFont="1"/>
    <xf numFmtId="0" fontId="32" fillId="0" borderId="0" xfId="5" applyFont="1"/>
    <xf numFmtId="174" fontId="10" fillId="0" borderId="0" xfId="5" applyNumberFormat="1" applyFont="1"/>
    <xf numFmtId="4" fontId="10" fillId="0" borderId="0" xfId="5" applyNumberFormat="1" applyFont="1"/>
    <xf numFmtId="4" fontId="10" fillId="0" borderId="0" xfId="5" applyNumberFormat="1" applyFont="1" applyAlignment="1">
      <alignment horizontal="center"/>
    </xf>
    <xf numFmtId="3" fontId="10" fillId="0" borderId="0" xfId="5" applyNumberFormat="1" applyFont="1"/>
    <xf numFmtId="2" fontId="10" fillId="0" borderId="0" xfId="5" applyNumberFormat="1" applyFont="1"/>
    <xf numFmtId="10" fontId="10" fillId="0" borderId="0" xfId="5" applyNumberFormat="1" applyFont="1"/>
    <xf numFmtId="175" fontId="32" fillId="0" borderId="0" xfId="5" applyNumberFormat="1" applyFont="1"/>
    <xf numFmtId="171"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5"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1" fontId="10" fillId="0" borderId="0" xfId="5" applyNumberFormat="1" applyFont="1" applyAlignment="1">
      <alignment horizontal="center"/>
    </xf>
    <xf numFmtId="169"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5"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5"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5" xfId="8" applyNumberFormat="1" applyFont="1" applyBorder="1" applyAlignment="1">
      <alignment horizontal="center" wrapText="1"/>
    </xf>
    <xf numFmtId="37" fontId="7" fillId="0" borderId="26" xfId="8" applyNumberFormat="1" applyFont="1" applyBorder="1" applyAlignment="1">
      <alignment horizontal="center" wrapText="1"/>
    </xf>
    <xf numFmtId="37" fontId="7" fillId="0" borderId="0" xfId="5" applyNumberFormat="1" applyFont="1" applyAlignment="1">
      <alignment horizontal="center"/>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5"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5"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5"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5" xfId="5" applyFont="1" applyFill="1" applyBorder="1"/>
    <xf numFmtId="0" fontId="10" fillId="5" borderId="26" xfId="5" applyFont="1" applyFill="1" applyBorder="1"/>
    <xf numFmtId="0" fontId="10" fillId="0" borderId="55" xfId="5" applyFont="1" applyBorder="1"/>
    <xf numFmtId="37" fontId="28" fillId="0" borderId="55" xfId="8" applyNumberFormat="1" applyFont="1" applyBorder="1" applyAlignment="1">
      <alignment horizontal="center"/>
    </xf>
    <xf numFmtId="0" fontId="36" fillId="0" borderId="0" xfId="0" applyFont="1" applyAlignment="1">
      <alignment horizontal="left" indent="1"/>
    </xf>
    <xf numFmtId="173"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3" fontId="13" fillId="0" borderId="57" xfId="0" applyNumberFormat="1" applyFont="1" applyBorder="1"/>
    <xf numFmtId="0" fontId="4" fillId="2" borderId="58" xfId="5" applyFont="1" applyFill="1" applyBorder="1" applyAlignment="1">
      <alignment horizontal="center"/>
    </xf>
    <xf numFmtId="0" fontId="4" fillId="5" borderId="60" xfId="5" applyFont="1" applyFill="1" applyBorder="1"/>
    <xf numFmtId="0" fontId="4" fillId="2" borderId="61" xfId="5" applyFont="1" applyFill="1" applyBorder="1" applyAlignment="1">
      <alignment horizontal="center"/>
    </xf>
    <xf numFmtId="0" fontId="4" fillId="5" borderId="63" xfId="5" applyFont="1" applyFill="1" applyBorder="1"/>
    <xf numFmtId="174" fontId="10" fillId="0" borderId="61" xfId="5" applyNumberFormat="1" applyFont="1" applyBorder="1"/>
    <xf numFmtId="174" fontId="10" fillId="0" borderId="58" xfId="5" applyNumberFormat="1" applyFont="1" applyBorder="1"/>
    <xf numFmtId="0" fontId="4" fillId="2" borderId="58" xfId="5" applyFont="1" applyFill="1" applyBorder="1"/>
    <xf numFmtId="0" fontId="4" fillId="2" borderId="61" xfId="5" applyFont="1" applyFill="1" applyBorder="1"/>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4" xfId="5" applyFont="1" applyFill="1" applyBorder="1"/>
    <xf numFmtId="2" fontId="10" fillId="0" borderId="64" xfId="5" applyNumberFormat="1" applyFont="1" applyBorder="1" applyAlignment="1">
      <alignment horizontal="center"/>
    </xf>
    <xf numFmtId="171"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5" fontId="5" fillId="0" borderId="0" xfId="5" applyNumberFormat="1" applyFont="1" applyAlignment="1">
      <alignment horizontal="center"/>
    </xf>
    <xf numFmtId="0" fontId="32" fillId="0" borderId="54" xfId="5" applyFont="1" applyBorder="1" applyAlignment="1">
      <alignment vertical="center"/>
    </xf>
    <xf numFmtId="171" fontId="10" fillId="0" borderId="54" xfId="5" applyNumberFormat="1" applyFont="1" applyBorder="1" applyAlignment="1">
      <alignment horizontal="center" vertical="center"/>
    </xf>
    <xf numFmtId="171" fontId="10" fillId="0" borderId="59" xfId="5" applyNumberFormat="1" applyFont="1" applyBorder="1" applyAlignment="1">
      <alignment horizontal="center" vertical="center"/>
    </xf>
    <xf numFmtId="171" fontId="10" fillId="0" borderId="62" xfId="5" applyNumberFormat="1" applyFont="1" applyBorder="1" applyAlignment="1">
      <alignment horizontal="center" vertical="center"/>
    </xf>
    <xf numFmtId="171" fontId="10" fillId="0" borderId="62" xfId="2" applyNumberFormat="1" applyFont="1" applyBorder="1" applyAlignment="1">
      <alignment horizontal="center" vertical="center"/>
    </xf>
    <xf numFmtId="0" fontId="58" fillId="0" borderId="0" xfId="0" applyFont="1"/>
    <xf numFmtId="0" fontId="59" fillId="0" borderId="0" xfId="0" applyFont="1"/>
    <xf numFmtId="0" fontId="58" fillId="5" borderId="0" xfId="0" applyFont="1" applyFill="1"/>
    <xf numFmtId="0" fontId="60" fillId="0" borderId="0" xfId="0" applyFont="1" applyAlignment="1">
      <alignment horizontal="left" indent="2"/>
    </xf>
    <xf numFmtId="0" fontId="58" fillId="2" borderId="0" xfId="0" applyFont="1" applyFill="1"/>
    <xf numFmtId="0" fontId="59" fillId="2" borderId="0" xfId="0" applyFont="1" applyFill="1"/>
    <xf numFmtId="0" fontId="59" fillId="5" borderId="0" xfId="0" applyFont="1" applyFill="1"/>
    <xf numFmtId="0" fontId="61" fillId="0" borderId="0" xfId="0" applyFont="1"/>
    <xf numFmtId="0" fontId="62"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7" fontId="4" fillId="2" borderId="5" xfId="0" applyNumberFormat="1" applyFont="1" applyFill="1" applyBorder="1" applyAlignment="1">
      <alignment horizontal="right"/>
    </xf>
    <xf numFmtId="172" fontId="11" fillId="0" borderId="0" xfId="0" applyNumberFormat="1" applyFont="1" applyAlignment="1">
      <alignment horizontal="right"/>
    </xf>
    <xf numFmtId="171" fontId="11" fillId="0" borderId="5" xfId="2" applyNumberFormat="1" applyFont="1" applyBorder="1" applyAlignment="1">
      <alignment horizontal="right"/>
    </xf>
    <xf numFmtId="172" fontId="11" fillId="0" borderId="5" xfId="2" applyNumberFormat="1" applyFont="1" applyBorder="1" applyAlignment="1">
      <alignment horizontal="right"/>
    </xf>
    <xf numFmtId="172" fontId="11" fillId="0" borderId="5" xfId="1" applyNumberFormat="1" applyFont="1" applyBorder="1" applyAlignment="1">
      <alignment horizontal="right"/>
    </xf>
    <xf numFmtId="3" fontId="11" fillId="0" borderId="5" xfId="0" applyNumberFormat="1" applyFont="1" applyBorder="1" applyAlignment="1">
      <alignment horizontal="right"/>
    </xf>
    <xf numFmtId="171" fontId="11" fillId="0" borderId="65"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2" xfId="0" applyNumberFormat="1" applyFont="1" applyBorder="1" applyAlignment="1">
      <alignment horizontal="right"/>
    </xf>
    <xf numFmtId="171" fontId="11" fillId="0" borderId="6" xfId="2" applyNumberFormat="1" applyFont="1" applyBorder="1" applyAlignment="1">
      <alignment horizontal="right"/>
    </xf>
    <xf numFmtId="3" fontId="11" fillId="0" borderId="52"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1" fontId="11" fillId="3" borderId="65" xfId="2" applyNumberFormat="1" applyFont="1" applyFill="1" applyBorder="1" applyAlignment="1">
      <alignment horizontal="right"/>
    </xf>
    <xf numFmtId="3" fontId="11" fillId="3" borderId="4" xfId="2" applyNumberFormat="1" applyFont="1" applyFill="1" applyBorder="1" applyAlignment="1">
      <alignment horizontal="right"/>
    </xf>
    <xf numFmtId="179" fontId="0" fillId="0" borderId="0" xfId="0" applyNumberFormat="1"/>
    <xf numFmtId="0" fontId="17" fillId="5" borderId="66" xfId="0" applyFont="1" applyFill="1" applyBorder="1"/>
    <xf numFmtId="0" fontId="17" fillId="5" borderId="67"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70" fontId="5" fillId="0" borderId="0" xfId="0" applyNumberFormat="1" applyFont="1"/>
    <xf numFmtId="171" fontId="13" fillId="5" borderId="27" xfId="2" applyNumberFormat="1" applyFont="1" applyFill="1" applyBorder="1"/>
    <xf numFmtId="171" fontId="12" fillId="5" borderId="28" xfId="2" applyNumberFormat="1" applyFont="1" applyFill="1" applyBorder="1"/>
    <xf numFmtId="171" fontId="12" fillId="5" borderId="29" xfId="2" applyNumberFormat="1" applyFont="1" applyFill="1" applyBorder="1"/>
    <xf numFmtId="171" fontId="13" fillId="5" borderId="28"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3" fillId="0" borderId="0" xfId="0" applyFont="1" applyAlignment="1">
      <alignment horizontal="left" vertical="top" indent="1"/>
    </xf>
    <xf numFmtId="0" fontId="8" fillId="0" borderId="0" xfId="5" applyFont="1"/>
    <xf numFmtId="172" fontId="11" fillId="0" borderId="51"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58" fillId="0" borderId="10" xfId="0" applyFont="1" applyBorder="1"/>
    <xf numFmtId="167" fontId="4" fillId="0" borderId="10" xfId="0" applyNumberFormat="1" applyFont="1" applyBorder="1"/>
    <xf numFmtId="169" fontId="0" fillId="0" borderId="10" xfId="1" applyNumberFormat="1" applyFont="1" applyFill="1" applyBorder="1" applyAlignment="1">
      <alignment horizontal="right"/>
    </xf>
    <xf numFmtId="0" fontId="0" fillId="0" borderId="10" xfId="0" applyBorder="1"/>
    <xf numFmtId="166" fontId="4" fillId="0" borderId="10" xfId="0" applyNumberFormat="1" applyFont="1" applyBorder="1"/>
    <xf numFmtId="0" fontId="65" fillId="0" borderId="0" xfId="3" applyFont="1" applyBorder="1" applyAlignment="1"/>
    <xf numFmtId="49" fontId="57" fillId="0" borderId="0" xfId="0" applyNumberFormat="1" applyFont="1"/>
    <xf numFmtId="0" fontId="0" fillId="0" borderId="46" xfId="0" applyBorder="1"/>
    <xf numFmtId="0" fontId="0" fillId="0" borderId="42" xfId="0" applyBorder="1"/>
    <xf numFmtId="0" fontId="0" fillId="0" borderId="13" xfId="0" applyBorder="1"/>
    <xf numFmtId="0" fontId="0" fillId="0" borderId="15" xfId="0" applyBorder="1"/>
    <xf numFmtId="173" fontId="13" fillId="0" borderId="73" xfId="0" applyNumberFormat="1" applyFont="1" applyBorder="1"/>
    <xf numFmtId="173" fontId="13" fillId="0" borderId="74" xfId="0" applyNumberFormat="1" applyFont="1" applyBorder="1"/>
    <xf numFmtId="173"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5"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80"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9" fontId="0" fillId="3" borderId="0" xfId="2" applyFont="1" applyFill="1"/>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5" xfId="5" applyFont="1" applyFill="1" applyBorder="1"/>
    <xf numFmtId="0" fontId="10" fillId="5" borderId="17" xfId="5" applyFont="1" applyFill="1" applyBorder="1"/>
    <xf numFmtId="37" fontId="32" fillId="3" borderId="44" xfId="8" applyNumberFormat="1" applyFont="1" applyFill="1" applyBorder="1" applyAlignment="1">
      <alignment horizontal="center" wrapText="1"/>
    </xf>
    <xf numFmtId="0" fontId="10" fillId="2" borderId="44" xfId="5" applyFont="1" applyFill="1" applyBorder="1"/>
    <xf numFmtId="0" fontId="10" fillId="5" borderId="44" xfId="5" applyFont="1" applyFill="1" applyBorder="1"/>
    <xf numFmtId="0" fontId="54" fillId="2" borderId="17" xfId="5" applyFont="1" applyFill="1" applyBorder="1" applyAlignment="1">
      <alignment horizontal="center" vertical="center" wrapText="1"/>
    </xf>
    <xf numFmtId="0" fontId="55" fillId="5" borderId="17" xfId="5" applyFont="1" applyFill="1" applyBorder="1"/>
    <xf numFmtId="37" fontId="32" fillId="3" borderId="76"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4" fillId="2" borderId="44" xfId="5" applyFont="1" applyFill="1" applyBorder="1" applyAlignment="1">
      <alignment horizontal="center" vertical="center" wrapText="1"/>
    </xf>
    <xf numFmtId="0" fontId="55" fillId="5" borderId="44" xfId="5" applyFont="1" applyFill="1" applyBorder="1"/>
    <xf numFmtId="37" fontId="32" fillId="3" borderId="77" xfId="8" applyNumberFormat="1" applyFont="1" applyFill="1" applyBorder="1" applyAlignment="1">
      <alignment horizontal="center"/>
    </xf>
    <xf numFmtId="37" fontId="32" fillId="3" borderId="44" xfId="8" applyNumberFormat="1" applyFont="1" applyFill="1" applyBorder="1" applyAlignment="1">
      <alignment horizontal="center"/>
    </xf>
    <xf numFmtId="37" fontId="2" fillId="4" borderId="44" xfId="8" applyNumberFormat="1" applyFont="1" applyFill="1" applyBorder="1" applyAlignment="1">
      <alignment horizontal="center" wrapText="1"/>
    </xf>
    <xf numFmtId="39" fontId="32" fillId="3" borderId="44" xfId="8" applyNumberFormat="1" applyFont="1" applyFill="1" applyBorder="1" applyAlignment="1">
      <alignment horizontal="center" wrapText="1"/>
    </xf>
    <xf numFmtId="1" fontId="28" fillId="0" borderId="44" xfId="8" applyNumberFormat="1" applyFont="1" applyBorder="1" applyAlignment="1">
      <alignment horizontal="center" wrapText="1"/>
    </xf>
    <xf numFmtId="37" fontId="7" fillId="0" borderId="44" xfId="8" applyNumberFormat="1" applyFont="1" applyBorder="1" applyAlignment="1">
      <alignment horizontal="center"/>
    </xf>
    <xf numFmtId="169"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3" fontId="20" fillId="0" borderId="0" xfId="0" applyNumberFormat="1" applyFont="1"/>
    <xf numFmtId="0" fontId="19" fillId="8" borderId="0" xfId="5" applyFont="1" applyFill="1" applyAlignment="1">
      <alignment horizontal="center" vertical="center"/>
    </xf>
    <xf numFmtId="0" fontId="66" fillId="13" borderId="0" xfId="0" applyFont="1" applyFill="1"/>
    <xf numFmtId="0" fontId="67" fillId="13" borderId="0" xfId="0" applyFont="1" applyFill="1"/>
    <xf numFmtId="0" fontId="67"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6" fontId="4" fillId="0" borderId="0" xfId="0" applyNumberFormat="1" applyFont="1"/>
    <xf numFmtId="0" fontId="3" fillId="0" borderId="0" xfId="0" applyFont="1" applyAlignment="1">
      <alignment vertical="center"/>
    </xf>
    <xf numFmtId="171"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68" fillId="0" borderId="0" xfId="0" applyFont="1"/>
    <xf numFmtId="0" fontId="69" fillId="0" borderId="9" xfId="0" applyFont="1" applyBorder="1"/>
    <xf numFmtId="0" fontId="0" fillId="0" borderId="78" xfId="0" applyBorder="1"/>
    <xf numFmtId="0" fontId="3" fillId="0" borderId="12" xfId="0" applyFont="1" applyBorder="1" applyAlignment="1">
      <alignment horizontal="center"/>
    </xf>
    <xf numFmtId="0" fontId="16" fillId="5" borderId="0" xfId="0" applyFont="1" applyFill="1" applyAlignment="1">
      <alignment vertical="center"/>
    </xf>
    <xf numFmtId="0" fontId="70" fillId="0" borderId="0" xfId="0" applyFont="1"/>
    <xf numFmtId="177" fontId="0" fillId="0" borderId="16" xfId="0" applyNumberFormat="1" applyBorder="1"/>
    <xf numFmtId="0" fontId="17" fillId="5" borderId="0" xfId="0" applyFont="1" applyFill="1"/>
    <xf numFmtId="10" fontId="0" fillId="0" borderId="14" xfId="2" applyNumberFormat="1" applyFont="1" applyFill="1" applyBorder="1"/>
    <xf numFmtId="171" fontId="0" fillId="0" borderId="0" xfId="2" applyNumberFormat="1" applyFont="1" applyAlignment="1">
      <alignment horizontal="center"/>
    </xf>
    <xf numFmtId="171" fontId="0" fillId="0" borderId="15" xfId="2" applyNumberFormat="1" applyFont="1" applyBorder="1" applyAlignment="1">
      <alignment horizontal="center"/>
    </xf>
    <xf numFmtId="171" fontId="0" fillId="0" borderId="15" xfId="2" applyNumberFormat="1" applyFont="1" applyBorder="1"/>
    <xf numFmtId="172"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1" fontId="6" fillId="2" borderId="0" xfId="0" applyNumberFormat="1" applyFont="1" applyFill="1" applyAlignment="1">
      <alignment horizontal="right"/>
    </xf>
    <xf numFmtId="9" fontId="3" fillId="7" borderId="0" xfId="0" applyNumberFormat="1" applyFont="1" applyFill="1" applyAlignment="1">
      <alignment horizontal="right"/>
    </xf>
    <xf numFmtId="177"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7" fontId="0" fillId="0" borderId="15" xfId="0" applyNumberFormat="1" applyBorder="1"/>
    <xf numFmtId="0" fontId="3" fillId="0" borderId="14" xfId="0" applyFont="1" applyBorder="1"/>
    <xf numFmtId="177" fontId="3" fillId="0" borderId="0" xfId="0" applyNumberFormat="1" applyFont="1"/>
    <xf numFmtId="171" fontId="2" fillId="0" borderId="0" xfId="2" applyNumberFormat="1" applyFont="1"/>
    <xf numFmtId="3" fontId="10" fillId="0" borderId="0" xfId="0" applyNumberFormat="1" applyFont="1"/>
    <xf numFmtId="0" fontId="0" fillId="3" borderId="24" xfId="2" applyNumberFormat="1" applyFont="1" applyFill="1" applyBorder="1"/>
    <xf numFmtId="0" fontId="63" fillId="0" borderId="8" xfId="0" applyFont="1" applyBorder="1" applyAlignment="1">
      <alignment horizontal="left" vertical="top" indent="1"/>
    </xf>
    <xf numFmtId="0" fontId="72" fillId="0" borderId="0" xfId="0" applyFont="1"/>
    <xf numFmtId="177" fontId="72" fillId="0" borderId="0" xfId="0" applyNumberFormat="1" applyFont="1" applyAlignment="1">
      <alignment vertical="center"/>
    </xf>
    <xf numFmtId="182" fontId="72" fillId="0" borderId="0" xfId="0" applyNumberFormat="1" applyFont="1" applyAlignment="1">
      <alignment vertical="center"/>
    </xf>
    <xf numFmtId="0" fontId="72" fillId="0" borderId="0" xfId="0" applyFont="1" applyAlignment="1">
      <alignment horizontal="center" vertical="center"/>
    </xf>
    <xf numFmtId="0" fontId="73" fillId="0" borderId="0" xfId="0" applyFont="1"/>
    <xf numFmtId="3" fontId="46" fillId="0" borderId="0" xfId="0" applyNumberFormat="1" applyFont="1"/>
    <xf numFmtId="3" fontId="46" fillId="0" borderId="26" xfId="0" applyNumberFormat="1" applyFont="1" applyBorder="1"/>
    <xf numFmtId="183" fontId="13" fillId="0" borderId="0" xfId="0" applyNumberFormat="1" applyFont="1"/>
    <xf numFmtId="1" fontId="12" fillId="0" borderId="0" xfId="0" applyNumberFormat="1" applyFont="1"/>
    <xf numFmtId="1" fontId="13" fillId="0" borderId="0" xfId="0" applyNumberFormat="1" applyFont="1"/>
    <xf numFmtId="3" fontId="36" fillId="4" borderId="0" xfId="0" applyNumberFormat="1" applyFont="1" applyFill="1"/>
    <xf numFmtId="183" fontId="13" fillId="0" borderId="26" xfId="0" applyNumberFormat="1" applyFont="1" applyBorder="1"/>
    <xf numFmtId="1" fontId="13" fillId="0" borderId="26" xfId="0" applyNumberFormat="1" applyFont="1" applyBorder="1"/>
    <xf numFmtId="3" fontId="7" fillId="0" borderId="0" xfId="0" applyNumberFormat="1" applyFont="1"/>
    <xf numFmtId="171" fontId="47" fillId="0" borderId="0" xfId="2" applyNumberFormat="1" applyFont="1"/>
    <xf numFmtId="171" fontId="48" fillId="0" borderId="0" xfId="1" applyNumberFormat="1" applyFont="1" applyBorder="1"/>
    <xf numFmtId="184" fontId="37" fillId="0" borderId="0" xfId="1" applyNumberFormat="1" applyFont="1" applyAlignment="1">
      <alignment wrapText="1"/>
    </xf>
    <xf numFmtId="3" fontId="13" fillId="0" borderId="0" xfId="0" applyNumberFormat="1" applyFont="1" applyAlignment="1">
      <alignment horizontal="left" wrapText="1"/>
    </xf>
    <xf numFmtId="0" fontId="0" fillId="0" borderId="0" xfId="0" applyAlignment="1">
      <alignment horizontal="center" vertical="top" wrapText="1"/>
    </xf>
    <xf numFmtId="2" fontId="0" fillId="0" borderId="0" xfId="2" applyNumberFormat="1" applyFont="1" applyBorder="1" applyAlignment="1">
      <alignment horizontal="center" vertical="top" wrapText="1"/>
    </xf>
    <xf numFmtId="2" fontId="0" fillId="0" borderId="0" xfId="2" applyNumberFormat="1" applyFont="1" applyBorder="1" applyAlignment="1">
      <alignment horizontal="center"/>
    </xf>
    <xf numFmtId="0" fontId="3" fillId="4" borderId="8" xfId="0" applyFont="1" applyFill="1" applyBorder="1" applyAlignment="1">
      <alignment horizontal="center"/>
    </xf>
    <xf numFmtId="0" fontId="7" fillId="0" borderId="54" xfId="5" applyFont="1" applyBorder="1" applyAlignment="1">
      <alignment horizontal="center" vertical="center"/>
    </xf>
    <xf numFmtId="10" fontId="0" fillId="3" borderId="0" xfId="2" applyNumberFormat="1" applyFont="1" applyFill="1" applyAlignment="1">
      <alignment horizontal="center"/>
    </xf>
    <xf numFmtId="10" fontId="0" fillId="3" borderId="0" xfId="2" applyNumberFormat="1" applyFont="1" applyFill="1" applyAlignment="1">
      <alignment horizontal="center" vertical="top"/>
    </xf>
    <xf numFmtId="0" fontId="0" fillId="4" borderId="0" xfId="0" applyFill="1" applyAlignment="1">
      <alignment horizontal="center"/>
    </xf>
    <xf numFmtId="3" fontId="32" fillId="0" borderId="0" xfId="0" applyNumberFormat="1" applyFont="1"/>
    <xf numFmtId="0" fontId="8" fillId="0" borderId="0" xfId="0" applyFont="1" applyAlignment="1">
      <alignment vertical="center"/>
    </xf>
    <xf numFmtId="0" fontId="8" fillId="0" borderId="0" xfId="0" applyFont="1" applyAlignment="1">
      <alignment horizontal="left"/>
    </xf>
    <xf numFmtId="0" fontId="75" fillId="0" borderId="0" xfId="0" quotePrefix="1" applyFont="1"/>
    <xf numFmtId="0" fontId="0" fillId="0" borderId="0" xfId="0" applyAlignment="1">
      <alignment wrapText="1"/>
    </xf>
    <xf numFmtId="0" fontId="75" fillId="0" borderId="0" xfId="0" applyFont="1"/>
    <xf numFmtId="10" fontId="75" fillId="0" borderId="0" xfId="0" applyNumberFormat="1" applyFont="1"/>
    <xf numFmtId="0" fontId="0" fillId="0" borderId="81" xfId="0" applyBorder="1"/>
    <xf numFmtId="0" fontId="3" fillId="0" borderId="81" xfId="0" applyFont="1" applyBorder="1"/>
    <xf numFmtId="0" fontId="0" fillId="0" borderId="82" xfId="0" applyBorder="1"/>
    <xf numFmtId="0" fontId="0" fillId="0" borderId="46" xfId="0" applyBorder="1" applyAlignment="1">
      <alignment horizontal="center"/>
    </xf>
    <xf numFmtId="0" fontId="0" fillId="0" borderId="84" xfId="0" applyBorder="1"/>
    <xf numFmtId="0" fontId="0" fillId="0" borderId="9" xfId="0" applyBorder="1" applyAlignment="1">
      <alignment horizontal="center"/>
    </xf>
    <xf numFmtId="3" fontId="13" fillId="0" borderId="17" xfId="0" applyNumberFormat="1" applyFont="1" applyBorder="1"/>
    <xf numFmtId="1" fontId="35" fillId="5" borderId="0" xfId="0" applyNumberFormat="1" applyFont="1" applyFill="1" applyAlignment="1">
      <alignment horizontal="right"/>
    </xf>
    <xf numFmtId="185" fontId="13" fillId="0" borderId="0" xfId="0" applyNumberFormat="1" applyFont="1"/>
    <xf numFmtId="10" fontId="5" fillId="0" borderId="0" xfId="0" applyNumberFormat="1" applyFont="1"/>
    <xf numFmtId="37" fontId="13" fillId="0" borderId="0" xfId="0" applyNumberFormat="1" applyFont="1" applyAlignment="1">
      <alignment horizontal="center" vertical="center"/>
    </xf>
    <xf numFmtId="0" fontId="13" fillId="0" borderId="0" xfId="0" applyFont="1" applyAlignment="1">
      <alignment horizontal="center" vertical="center"/>
    </xf>
    <xf numFmtId="171" fontId="13" fillId="0" borderId="0" xfId="2" applyNumberFormat="1" applyFont="1" applyFill="1" applyBorder="1"/>
    <xf numFmtId="173" fontId="50" fillId="0" borderId="17" xfId="1" applyNumberFormat="1" applyFont="1" applyBorder="1"/>
    <xf numFmtId="9" fontId="13" fillId="0" borderId="0" xfId="0" applyNumberFormat="1" applyFont="1" applyAlignment="1">
      <alignment horizontal="right"/>
    </xf>
    <xf numFmtId="10" fontId="13" fillId="4" borderId="0" xfId="0" applyNumberFormat="1" applyFont="1" applyFill="1"/>
    <xf numFmtId="0" fontId="13" fillId="0" borderId="9" xfId="0" applyFont="1" applyBorder="1" applyAlignment="1">
      <alignment horizontal="left" indent="1"/>
    </xf>
    <xf numFmtId="171" fontId="48" fillId="0" borderId="17" xfId="1" applyNumberFormat="1" applyFont="1" applyBorder="1"/>
    <xf numFmtId="0" fontId="9" fillId="0" borderId="0" xfId="3" applyAlignment="1">
      <alignment vertical="center"/>
    </xf>
    <xf numFmtId="0" fontId="10" fillId="0" borderId="0" xfId="5" applyFont="1" applyAlignment="1">
      <alignment vertical="center" wrapText="1"/>
    </xf>
    <xf numFmtId="14" fontId="9" fillId="0" borderId="11" xfId="3" applyNumberFormat="1" applyBorder="1"/>
    <xf numFmtId="0" fontId="3" fillId="0" borderId="0" xfId="0" applyFont="1" applyAlignment="1">
      <alignment horizontal="left" vertical="top" wrapText="1"/>
    </xf>
    <xf numFmtId="10" fontId="0" fillId="0" borderId="15" xfId="2" applyNumberFormat="1" applyFont="1" applyBorder="1" applyAlignment="1">
      <alignment horizontal="center" vertical="center"/>
    </xf>
    <xf numFmtId="2" fontId="0" fillId="0" borderId="12" xfId="0" applyNumberFormat="1" applyBorder="1" applyAlignment="1">
      <alignment horizontal="center"/>
    </xf>
    <xf numFmtId="2" fontId="0" fillId="4" borderId="0" xfId="0" applyNumberFormat="1" applyFill="1" applyAlignment="1">
      <alignment horizontal="center"/>
    </xf>
    <xf numFmtId="173" fontId="13" fillId="0" borderId="14" xfId="0" applyNumberFormat="1" applyFont="1" applyBorder="1"/>
    <xf numFmtId="0" fontId="13" fillId="0" borderId="84" xfId="0" applyFont="1" applyBorder="1"/>
    <xf numFmtId="0" fontId="13" fillId="0" borderId="80" xfId="0" applyFont="1" applyBorder="1"/>
    <xf numFmtId="0" fontId="6" fillId="16" borderId="82" xfId="0" applyFont="1" applyFill="1" applyBorder="1"/>
    <xf numFmtId="0" fontId="5" fillId="16" borderId="46" xfId="0" applyFont="1" applyFill="1" applyBorder="1"/>
    <xf numFmtId="0" fontId="5" fillId="16" borderId="46" xfId="0" applyFont="1" applyFill="1" applyBorder="1" applyAlignment="1">
      <alignment horizontal="center"/>
    </xf>
    <xf numFmtId="0" fontId="6" fillId="16" borderId="81" xfId="0" applyFont="1" applyFill="1" applyBorder="1"/>
    <xf numFmtId="0" fontId="5" fillId="16" borderId="0" xfId="0" applyFont="1" applyFill="1"/>
    <xf numFmtId="0" fontId="5" fillId="16" borderId="0" xfId="0" applyFont="1" applyFill="1" applyAlignment="1">
      <alignment horizontal="center"/>
    </xf>
    <xf numFmtId="37" fontId="10" fillId="3" borderId="0" xfId="0" applyNumberFormat="1" applyFont="1" applyFill="1" applyAlignment="1">
      <alignment horizontal="right"/>
    </xf>
    <xf numFmtId="0" fontId="6" fillId="2" borderId="42" xfId="0" applyFont="1" applyFill="1" applyBorder="1" applyAlignment="1">
      <alignment horizontal="center" vertical="top" wrapText="1"/>
    </xf>
    <xf numFmtId="0" fontId="6" fillId="2" borderId="83" xfId="0" applyFont="1" applyFill="1" applyBorder="1" applyAlignment="1">
      <alignment horizontal="center" vertical="top" wrapText="1"/>
    </xf>
    <xf numFmtId="9" fontId="0" fillId="0" borderId="0" xfId="2" applyFont="1" applyAlignment="1">
      <alignment horizontal="left"/>
    </xf>
    <xf numFmtId="9" fontId="10" fillId="0" borderId="0" xfId="5" applyNumberFormat="1" applyFont="1" applyAlignment="1">
      <alignment horizontal="center"/>
    </xf>
    <xf numFmtId="0" fontId="29" fillId="0" borderId="0" xfId="5" applyFont="1" applyAlignment="1">
      <alignment horizontal="center"/>
    </xf>
    <xf numFmtId="0" fontId="10" fillId="0" borderId="0" xfId="5" applyFont="1" applyAlignment="1">
      <alignment horizontal="left"/>
    </xf>
    <xf numFmtId="0" fontId="29" fillId="0" borderId="0" xfId="5" applyFont="1" applyAlignment="1">
      <alignment wrapText="1"/>
    </xf>
    <xf numFmtId="9" fontId="80" fillId="17" borderId="0" xfId="0" applyNumberFormat="1" applyFont="1" applyFill="1" applyAlignment="1">
      <alignment horizontal="center"/>
    </xf>
    <xf numFmtId="0" fontId="80" fillId="17" borderId="0" xfId="0" applyFont="1" applyFill="1" applyAlignment="1">
      <alignment horizontal="center"/>
    </xf>
    <xf numFmtId="3" fontId="7" fillId="18" borderId="0" xfId="0" applyNumberFormat="1" applyFont="1" applyFill="1"/>
    <xf numFmtId="171" fontId="9" fillId="0" borderId="0" xfId="3" applyNumberFormat="1"/>
    <xf numFmtId="0" fontId="76" fillId="0" borderId="0" xfId="0" applyFont="1" applyAlignment="1">
      <alignment vertical="center"/>
    </xf>
    <xf numFmtId="0" fontId="11" fillId="0" borderId="0" xfId="0" applyFont="1" applyAlignment="1">
      <alignment vertical="center"/>
    </xf>
    <xf numFmtId="2" fontId="3" fillId="0" borderId="0" xfId="2" applyNumberFormat="1" applyFont="1" applyFill="1"/>
    <xf numFmtId="0" fontId="9" fillId="0" borderId="0" xfId="3" applyAlignment="1">
      <alignment horizontal="left" indent="1"/>
    </xf>
    <xf numFmtId="0" fontId="9" fillId="0" borderId="0" xfId="3" applyAlignment="1">
      <alignment horizontal="left" vertical="top" indent="1"/>
    </xf>
    <xf numFmtId="0" fontId="83" fillId="0" borderId="0" xfId="0" applyFont="1"/>
    <xf numFmtId="3" fontId="20" fillId="0" borderId="0" xfId="0" applyNumberFormat="1" applyFont="1"/>
    <xf numFmtId="10" fontId="79" fillId="0" borderId="0" xfId="2" applyNumberFormat="1" applyFont="1" applyBorder="1" applyAlignment="1">
      <alignment horizontal="center" vertical="center" wrapText="1"/>
    </xf>
    <xf numFmtId="10" fontId="13" fillId="0" borderId="0" xfId="2" applyNumberFormat="1" applyFont="1" applyBorder="1" applyAlignment="1">
      <alignment horizontal="center" vertical="center" wrapText="1"/>
    </xf>
    <xf numFmtId="10" fontId="13" fillId="0" borderId="83" xfId="2" applyNumberFormat="1" applyFont="1" applyBorder="1" applyAlignment="1">
      <alignment horizontal="center" vertical="center" wrapText="1"/>
    </xf>
    <xf numFmtId="10" fontId="79" fillId="0" borderId="17" xfId="2" applyNumberFormat="1" applyFont="1" applyBorder="1" applyAlignment="1">
      <alignment horizontal="center" vertical="center" wrapText="1"/>
    </xf>
    <xf numFmtId="10" fontId="13" fillId="0" borderId="0" xfId="2" applyNumberFormat="1" applyFont="1" applyBorder="1" applyAlignment="1">
      <alignment horizontal="center" vertical="center"/>
    </xf>
    <xf numFmtId="10" fontId="13" fillId="0" borderId="17" xfId="2" applyNumberFormat="1" applyFont="1" applyBorder="1" applyAlignment="1">
      <alignment horizontal="center" vertical="center"/>
    </xf>
    <xf numFmtId="10" fontId="13" fillId="0" borderId="9" xfId="2" applyNumberFormat="1" applyFont="1" applyBorder="1" applyAlignment="1">
      <alignment horizontal="center" vertical="center"/>
    </xf>
    <xf numFmtId="10" fontId="13" fillId="0" borderId="80" xfId="2" applyNumberFormat="1" applyFont="1" applyBorder="1" applyAlignment="1">
      <alignment horizontal="center" vertical="center"/>
    </xf>
    <xf numFmtId="0" fontId="11" fillId="0" borderId="17" xfId="0" applyFont="1" applyBorder="1" applyAlignment="1">
      <alignment horizontal="center" vertical="center"/>
    </xf>
    <xf numFmtId="0" fontId="11" fillId="0" borderId="80" xfId="0" applyFont="1" applyBorder="1" applyAlignment="1">
      <alignment horizontal="center" vertical="center"/>
    </xf>
    <xf numFmtId="0" fontId="11" fillId="0" borderId="44" xfId="0" applyFont="1" applyBorder="1" applyAlignment="1">
      <alignment horizontal="left" vertical="center" wrapText="1"/>
    </xf>
    <xf numFmtId="0" fontId="11" fillId="0" borderId="0" xfId="0" applyFont="1" applyAlignment="1">
      <alignment horizontal="left" vertical="center" wrapText="1"/>
    </xf>
    <xf numFmtId="0" fontId="11" fillId="0" borderId="43" xfId="0" applyFont="1" applyBorder="1" applyAlignment="1">
      <alignment horizontal="left" vertical="center" wrapText="1"/>
    </xf>
    <xf numFmtId="0" fontId="11" fillId="0" borderId="9" xfId="0" applyFont="1" applyBorder="1" applyAlignment="1">
      <alignment horizontal="left" vertical="center" wrapText="1"/>
    </xf>
    <xf numFmtId="0" fontId="6" fillId="16" borderId="87" xfId="0" applyFont="1" applyFill="1" applyBorder="1" applyAlignment="1">
      <alignment horizontal="center" vertical="center"/>
    </xf>
    <xf numFmtId="0" fontId="11" fillId="0" borderId="88" xfId="0" applyFont="1" applyBorder="1" applyAlignment="1">
      <alignment horizontal="left" vertical="center" wrapText="1"/>
    </xf>
    <xf numFmtId="0" fontId="11" fillId="0" borderId="42" xfId="0" applyFont="1" applyBorder="1" applyAlignment="1">
      <alignment horizontal="left" vertical="center" wrapText="1"/>
    </xf>
    <xf numFmtId="0" fontId="11" fillId="0" borderId="87" xfId="0" applyFont="1" applyBorder="1" applyAlignment="1">
      <alignment horizontal="center" vertical="center"/>
    </xf>
    <xf numFmtId="0" fontId="11" fillId="0" borderId="89" xfId="0" applyFont="1" applyBorder="1" applyAlignment="1">
      <alignment horizontal="left" vertical="center" wrapText="1"/>
    </xf>
    <xf numFmtId="0" fontId="11" fillId="0" borderId="15" xfId="0" applyFont="1" applyBorder="1" applyAlignment="1">
      <alignment horizontal="left" vertical="center" wrapText="1"/>
    </xf>
    <xf numFmtId="0" fontId="11" fillId="0" borderId="85" xfId="0" applyFont="1" applyBorder="1" applyAlignment="1">
      <alignment horizontal="center" vertical="center" wrapText="1"/>
    </xf>
    <xf numFmtId="0" fontId="7" fillId="0" borderId="0" xfId="5" applyFont="1" applyAlignment="1">
      <alignment horizontal="left"/>
    </xf>
    <xf numFmtId="0" fontId="7" fillId="0" borderId="0" xfId="5" applyFont="1" applyAlignment="1">
      <alignment wrapText="1"/>
    </xf>
    <xf numFmtId="0" fontId="11" fillId="0" borderId="44" xfId="0" applyFont="1" applyBorder="1" applyAlignment="1">
      <alignment wrapText="1"/>
    </xf>
    <xf numFmtId="2" fontId="0" fillId="0" borderId="0" xfId="2" applyNumberFormat="1" applyFont="1"/>
    <xf numFmtId="0" fontId="0" fillId="0" borderId="0" xfId="0" applyAlignment="1">
      <alignment horizontal="center" vertical="center"/>
    </xf>
    <xf numFmtId="0" fontId="11" fillId="0" borderId="0" xfId="13" applyNumberFormat="1" applyFont="1" applyFill="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center" vertical="center" wrapText="1"/>
    </xf>
    <xf numFmtId="0" fontId="11" fillId="0" borderId="43" xfId="0" applyFont="1" applyBorder="1" applyAlignment="1">
      <alignment wrapText="1"/>
    </xf>
    <xf numFmtId="0" fontId="0" fillId="0" borderId="84" xfId="0" applyBorder="1" applyAlignment="1">
      <alignment horizontal="center" vertical="center"/>
    </xf>
    <xf numFmtId="186" fontId="0" fillId="0" borderId="9" xfId="0" applyNumberFormat="1" applyBorder="1" applyAlignment="1">
      <alignment horizontal="center" vertical="center"/>
    </xf>
    <xf numFmtId="37" fontId="20" fillId="0" borderId="0" xfId="0" applyNumberFormat="1" applyFont="1"/>
    <xf numFmtId="0" fontId="84" fillId="0" borderId="0" xfId="0" applyFont="1"/>
    <xf numFmtId="0" fontId="6" fillId="16" borderId="42" xfId="0" applyFont="1" applyFill="1" applyBorder="1" applyAlignment="1">
      <alignment horizontal="center" vertical="center" wrapText="1"/>
    </xf>
    <xf numFmtId="0" fontId="6" fillId="16" borderId="42" xfId="0" applyFont="1" applyFill="1" applyBorder="1" applyAlignment="1">
      <alignment horizontal="center" vertical="center"/>
    </xf>
    <xf numFmtId="0" fontId="6" fillId="16" borderId="88" xfId="0" applyFont="1" applyFill="1" applyBorder="1" applyAlignment="1">
      <alignment vertical="center"/>
    </xf>
    <xf numFmtId="0" fontId="85" fillId="0" borderId="44" xfId="0" applyFont="1" applyBorder="1" applyAlignment="1">
      <alignment wrapText="1"/>
    </xf>
    <xf numFmtId="9" fontId="0" fillId="0" borderId="0" xfId="2" applyFont="1" applyAlignment="1">
      <alignment horizontal="right"/>
    </xf>
    <xf numFmtId="0" fontId="13" fillId="0" borderId="81" xfId="0" applyFont="1" applyBorder="1" applyAlignment="1">
      <alignment horizontal="left" vertical="center"/>
    </xf>
    <xf numFmtId="0" fontId="6" fillId="16" borderId="88" xfId="0" applyFont="1" applyFill="1" applyBorder="1" applyAlignment="1">
      <alignment horizontal="center" vertical="center" wrapText="1"/>
    </xf>
    <xf numFmtId="2" fontId="0" fillId="0" borderId="15" xfId="2" applyNumberFormat="1" applyFont="1" applyBorder="1"/>
    <xf numFmtId="0" fontId="13" fillId="0" borderId="81" xfId="0" applyFont="1" applyBorder="1" applyAlignment="1">
      <alignment vertical="center"/>
    </xf>
    <xf numFmtId="9" fontId="3" fillId="0" borderId="0" xfId="0" applyNumberFormat="1" applyFont="1" applyAlignment="1">
      <alignment horizontal="center"/>
    </xf>
    <xf numFmtId="1" fontId="0" fillId="0" borderId="15" xfId="2" applyNumberFormat="1" applyFont="1" applyBorder="1"/>
    <xf numFmtId="1" fontId="0" fillId="0" borderId="14" xfId="2" applyNumberFormat="1" applyFont="1" applyBorder="1"/>
    <xf numFmtId="1" fontId="0" fillId="0" borderId="16" xfId="2" applyNumberFormat="1" applyFont="1" applyBorder="1"/>
    <xf numFmtId="0" fontId="0" fillId="0" borderId="0" xfId="0" applyAlignment="1">
      <alignment horizontal="left" vertical="center" wrapText="1"/>
    </xf>
    <xf numFmtId="10" fontId="48" fillId="0" borderId="0" xfId="0" applyNumberFormat="1" applyFont="1"/>
    <xf numFmtId="1" fontId="3" fillId="0" borderId="0" xfId="2" applyNumberFormat="1" applyFont="1" applyFill="1"/>
    <xf numFmtId="0" fontId="9" fillId="0" borderId="0" xfId="3" applyAlignment="1">
      <alignment horizontal="left" wrapText="1" indent="1"/>
    </xf>
    <xf numFmtId="0" fontId="3" fillId="0" borderId="0" xfId="0" applyFont="1" applyAlignment="1">
      <alignment horizontal="left" vertical="center"/>
    </xf>
    <xf numFmtId="9" fontId="29" fillId="0" borderId="0" xfId="5" applyNumberFormat="1" applyFont="1" applyAlignment="1">
      <alignment horizontal="center" vertical="center"/>
    </xf>
    <xf numFmtId="9" fontId="29" fillId="0" borderId="58" xfId="5" applyNumberFormat="1" applyFont="1" applyBorder="1" applyAlignment="1">
      <alignment horizontal="center" vertical="center"/>
    </xf>
    <xf numFmtId="9" fontId="29" fillId="4" borderId="61" xfId="5" applyNumberFormat="1" applyFont="1" applyFill="1" applyBorder="1" applyAlignment="1">
      <alignment horizontal="center" vertical="center"/>
    </xf>
    <xf numFmtId="9" fontId="29" fillId="4" borderId="58" xfId="5" applyNumberFormat="1" applyFont="1" applyFill="1" applyBorder="1" applyAlignment="1">
      <alignment horizontal="center" vertical="center"/>
    </xf>
    <xf numFmtId="9" fontId="29" fillId="0" borderId="61" xfId="5" applyNumberFormat="1" applyFont="1" applyBorder="1" applyAlignment="1">
      <alignment horizontal="center" vertical="center"/>
    </xf>
    <xf numFmtId="9" fontId="29" fillId="0" borderId="0" xfId="5" applyNumberFormat="1" applyFont="1"/>
    <xf numFmtId="9" fontId="29" fillId="0" borderId="58" xfId="5" applyNumberFormat="1" applyFont="1" applyBorder="1"/>
    <xf numFmtId="9" fontId="10" fillId="4" borderId="61" xfId="5" applyNumberFormat="1" applyFont="1" applyFill="1" applyBorder="1"/>
    <xf numFmtId="9" fontId="10" fillId="4" borderId="58" xfId="5" applyNumberFormat="1" applyFont="1" applyFill="1" applyBorder="1"/>
    <xf numFmtId="9" fontId="10" fillId="0" borderId="61" xfId="5" applyNumberFormat="1" applyFont="1" applyBorder="1"/>
    <xf numFmtId="9" fontId="10" fillId="0" borderId="58" xfId="5" applyNumberFormat="1" applyFont="1" applyBorder="1"/>
    <xf numFmtId="9" fontId="10" fillId="0" borderId="0" xfId="5" applyNumberFormat="1" applyFont="1" applyAlignment="1">
      <alignment horizontal="center" vertical="center"/>
    </xf>
    <xf numFmtId="9" fontId="10" fillId="0" borderId="58" xfId="5" applyNumberFormat="1" applyFont="1" applyBorder="1" applyAlignment="1">
      <alignment horizontal="center" vertical="center"/>
    </xf>
    <xf numFmtId="9" fontId="10" fillId="0" borderId="61" xfId="5" applyNumberFormat="1" applyFont="1" applyBorder="1" applyAlignment="1">
      <alignment horizontal="center" vertical="center"/>
    </xf>
    <xf numFmtId="9" fontId="10" fillId="0" borderId="61" xfId="2" applyFont="1" applyBorder="1" applyAlignment="1">
      <alignment horizontal="center" vertical="center"/>
    </xf>
    <xf numFmtId="9" fontId="29" fillId="5" borderId="0" xfId="5" applyNumberFormat="1" applyFont="1" applyFill="1" applyAlignment="1">
      <alignment horizontal="center" vertical="center"/>
    </xf>
    <xf numFmtId="9" fontId="29" fillId="5" borderId="58" xfId="5" applyNumberFormat="1" applyFont="1" applyFill="1" applyBorder="1" applyAlignment="1">
      <alignment horizontal="center" vertical="center"/>
    </xf>
    <xf numFmtId="9" fontId="29" fillId="5" borderId="61" xfId="5" applyNumberFormat="1" applyFont="1" applyFill="1" applyBorder="1" applyAlignment="1">
      <alignment horizontal="center" vertical="center"/>
    </xf>
    <xf numFmtId="9" fontId="29" fillId="5" borderId="61" xfId="2" applyFont="1" applyFill="1" applyBorder="1" applyAlignment="1">
      <alignment horizontal="center" vertical="center"/>
    </xf>
    <xf numFmtId="9" fontId="29" fillId="5" borderId="58" xfId="2" applyFont="1" applyFill="1" applyBorder="1" applyAlignment="1">
      <alignment horizontal="center" vertical="center"/>
    </xf>
    <xf numFmtId="9" fontId="10" fillId="5" borderId="0" xfId="5" applyNumberFormat="1" applyFont="1" applyFill="1" applyAlignment="1">
      <alignment horizontal="center" vertical="center"/>
    </xf>
    <xf numFmtId="9" fontId="10" fillId="5" borderId="58" xfId="5" applyNumberFormat="1" applyFont="1" applyFill="1" applyBorder="1" applyAlignment="1">
      <alignment horizontal="center" vertical="center"/>
    </xf>
    <xf numFmtId="9" fontId="10" fillId="5" borderId="61" xfId="5" applyNumberFormat="1" applyFont="1" applyFill="1" applyBorder="1" applyAlignment="1">
      <alignment horizontal="center" vertical="center"/>
    </xf>
    <xf numFmtId="174" fontId="29" fillId="0" borderId="61" xfId="5" applyNumberFormat="1" applyFont="1" applyBorder="1" applyAlignment="1">
      <alignment horizontal="center" vertical="center"/>
    </xf>
    <xf numFmtId="174" fontId="29" fillId="0" borderId="58" xfId="5" applyNumberFormat="1" applyFont="1" applyBorder="1" applyAlignment="1">
      <alignment horizontal="center" vertical="center"/>
    </xf>
    <xf numFmtId="174" fontId="29" fillId="0" borderId="58" xfId="2" applyNumberFormat="1" applyFont="1" applyBorder="1" applyAlignment="1">
      <alignment horizontal="center" vertical="center"/>
    </xf>
    <xf numFmtId="174" fontId="29" fillId="0" borderId="0" xfId="2" applyNumberFormat="1" applyFont="1" applyBorder="1" applyAlignment="1">
      <alignment horizontal="center" vertical="center"/>
    </xf>
    <xf numFmtId="174" fontId="29" fillId="0" borderId="0" xfId="5" applyNumberFormat="1" applyFont="1" applyAlignment="1">
      <alignment horizontal="center" vertical="center"/>
    </xf>
    <xf numFmtId="174" fontId="10" fillId="0" borderId="61" xfId="5" applyNumberFormat="1" applyFont="1" applyBorder="1" applyAlignment="1">
      <alignment horizontal="center"/>
    </xf>
    <xf numFmtId="174" fontId="10" fillId="0" borderId="58" xfId="2" applyNumberFormat="1" applyFont="1" applyBorder="1" applyAlignment="1">
      <alignment horizontal="center"/>
    </xf>
    <xf numFmtId="174" fontId="10" fillId="0" borderId="0" xfId="2" applyNumberFormat="1" applyFont="1" applyBorder="1" applyAlignment="1"/>
    <xf numFmtId="174" fontId="10" fillId="0" borderId="61" xfId="5" applyNumberFormat="1" applyFont="1" applyBorder="1" applyAlignment="1">
      <alignment horizontal="center" vertical="center"/>
    </xf>
    <xf numFmtId="174" fontId="10" fillId="0" borderId="58" xfId="2" applyNumberFormat="1" applyFont="1" applyBorder="1" applyAlignment="1">
      <alignment horizontal="center" vertical="center"/>
    </xf>
    <xf numFmtId="174" fontId="10" fillId="0" borderId="0" xfId="2" applyNumberFormat="1" applyFont="1" applyBorder="1" applyAlignment="1">
      <alignment horizontal="center" vertical="center"/>
    </xf>
    <xf numFmtId="174" fontId="10" fillId="0" borderId="0" xfId="5" applyNumberFormat="1" applyFont="1" applyAlignment="1">
      <alignment horizontal="center" vertical="center"/>
    </xf>
    <xf numFmtId="174" fontId="10" fillId="0" borderId="62" xfId="5" applyNumberFormat="1" applyFont="1" applyBorder="1" applyAlignment="1">
      <alignment horizontal="center" vertical="center"/>
    </xf>
    <xf numFmtId="174" fontId="10" fillId="0" borderId="59" xfId="5" applyNumberFormat="1" applyFont="1" applyBorder="1" applyAlignment="1">
      <alignment horizontal="center" vertical="center"/>
    </xf>
    <xf numFmtId="174" fontId="10" fillId="0" borderId="59" xfId="2" applyNumberFormat="1" applyFont="1" applyBorder="1" applyAlignment="1">
      <alignment horizontal="center" vertical="center"/>
    </xf>
    <xf numFmtId="174" fontId="10" fillId="0" borderId="54" xfId="2" applyNumberFormat="1" applyFont="1" applyBorder="1" applyAlignment="1">
      <alignment horizontal="center" vertical="center"/>
    </xf>
    <xf numFmtId="174" fontId="10" fillId="0" borderId="54" xfId="5" applyNumberFormat="1" applyFont="1" applyBorder="1" applyAlignment="1">
      <alignment horizontal="center" vertical="center"/>
    </xf>
    <xf numFmtId="174" fontId="29" fillId="5" borderId="61" xfId="2" applyNumberFormat="1" applyFont="1" applyFill="1" applyBorder="1" applyAlignment="1">
      <alignment horizontal="center" vertical="center"/>
    </xf>
    <xf numFmtId="174" fontId="29" fillId="5" borderId="58" xfId="2" applyNumberFormat="1" applyFont="1" applyFill="1" applyBorder="1" applyAlignment="1">
      <alignment horizontal="center" vertical="center"/>
    </xf>
    <xf numFmtId="174" fontId="29" fillId="5" borderId="0" xfId="2" applyNumberFormat="1" applyFont="1" applyFill="1" applyBorder="1" applyAlignment="1">
      <alignment horizontal="center" vertical="center"/>
    </xf>
    <xf numFmtId="174" fontId="10" fillId="5" borderId="0" xfId="5" applyNumberFormat="1" applyFont="1" applyFill="1" applyAlignment="1">
      <alignment horizontal="center" vertical="center"/>
    </xf>
    <xf numFmtId="174" fontId="10" fillId="5" borderId="58" xfId="5" applyNumberFormat="1" applyFont="1" applyFill="1" applyBorder="1" applyAlignment="1">
      <alignment horizontal="center" vertical="center"/>
    </xf>
    <xf numFmtId="0" fontId="86" fillId="2" borderId="0" xfId="0" applyFont="1" applyFill="1"/>
    <xf numFmtId="0" fontId="87" fillId="11" borderId="0" xfId="0" applyFont="1" applyFill="1"/>
    <xf numFmtId="0" fontId="88" fillId="0" borderId="3" xfId="5" applyFont="1" applyBorder="1" applyAlignment="1">
      <alignment vertical="center"/>
    </xf>
    <xf numFmtId="0" fontId="89" fillId="0" borderId="3" xfId="5" applyFont="1" applyBorder="1" applyAlignment="1">
      <alignment vertical="center"/>
    </xf>
    <xf numFmtId="0" fontId="88" fillId="0" borderId="0" xfId="5" applyFont="1" applyAlignment="1">
      <alignment vertical="center"/>
    </xf>
    <xf numFmtId="0" fontId="0" fillId="16" borderId="0" xfId="0" applyFill="1"/>
    <xf numFmtId="0" fontId="11" fillId="0" borderId="0" xfId="0" applyFont="1" applyAlignment="1">
      <alignment wrapText="1"/>
    </xf>
    <xf numFmtId="0" fontId="11" fillId="0" borderId="9" xfId="0" applyFont="1" applyBorder="1" applyAlignment="1">
      <alignment wrapText="1"/>
    </xf>
    <xf numFmtId="1" fontId="6" fillId="2" borderId="0" xfId="0" applyNumberFormat="1" applyFont="1" applyFill="1" applyAlignment="1">
      <alignment horizontal="left"/>
    </xf>
    <xf numFmtId="0" fontId="6" fillId="16" borderId="87" xfId="0" applyFont="1" applyFill="1" applyBorder="1" applyAlignment="1">
      <alignment horizontal="center" vertical="center" wrapText="1"/>
    </xf>
    <xf numFmtId="186" fontId="0" fillId="0" borderId="80" xfId="0" applyNumberFormat="1" applyBorder="1" applyAlignment="1">
      <alignment horizontal="center" vertical="center"/>
    </xf>
    <xf numFmtId="0" fontId="11" fillId="0" borderId="90" xfId="0" applyFont="1" applyBorder="1" applyAlignment="1">
      <alignment wrapText="1"/>
    </xf>
    <xf numFmtId="0" fontId="11" fillId="0" borderId="91" xfId="0" applyFont="1" applyBorder="1" applyAlignment="1">
      <alignment wrapText="1"/>
    </xf>
    <xf numFmtId="0" fontId="16" fillId="0" borderId="43" xfId="0" applyFont="1" applyBorder="1" applyAlignment="1">
      <alignment wrapText="1"/>
    </xf>
    <xf numFmtId="0" fontId="0" fillId="16" borderId="46" xfId="0" applyFill="1" applyBorder="1"/>
    <xf numFmtId="0" fontId="0" fillId="16" borderId="46" xfId="0" applyFill="1" applyBorder="1" applyAlignment="1">
      <alignment horizontal="center"/>
    </xf>
    <xf numFmtId="0" fontId="5" fillId="4" borderId="81" xfId="0" applyFont="1" applyFill="1" applyBorder="1"/>
    <xf numFmtId="0" fontId="0" fillId="4" borderId="81" xfId="0" applyFill="1" applyBorder="1"/>
    <xf numFmtId="186" fontId="11" fillId="0" borderId="0" xfId="0" applyNumberFormat="1" applyFont="1" applyAlignment="1">
      <alignment horizontal="center" vertical="center" wrapText="1"/>
    </xf>
    <xf numFmtId="186" fontId="11" fillId="0" borderId="9" xfId="0" applyNumberFormat="1" applyFont="1" applyBorder="1" applyAlignment="1">
      <alignment horizontal="center" vertical="center" wrapText="1"/>
    </xf>
    <xf numFmtId="186" fontId="11" fillId="0" borderId="91" xfId="0" applyNumberFormat="1" applyFont="1" applyBorder="1" applyAlignment="1">
      <alignment horizontal="center" vertical="center" wrapText="1"/>
    </xf>
    <xf numFmtId="186" fontId="16" fillId="0" borderId="9" xfId="0" applyNumberFormat="1" applyFont="1" applyBorder="1" applyAlignment="1">
      <alignment horizontal="center" vertical="center" wrapText="1"/>
    </xf>
    <xf numFmtId="186" fontId="11" fillId="0" borderId="17" xfId="0" applyNumberFormat="1" applyFont="1" applyBorder="1" applyAlignment="1">
      <alignment horizontal="center" vertical="center" wrapText="1"/>
    </xf>
    <xf numFmtId="186" fontId="11" fillId="0" borderId="80" xfId="0" applyNumberFormat="1" applyFont="1" applyBorder="1" applyAlignment="1">
      <alignment horizontal="center" vertical="center" wrapText="1"/>
    </xf>
    <xf numFmtId="186" fontId="11" fillId="0" borderId="92" xfId="0" applyNumberFormat="1" applyFont="1" applyBorder="1" applyAlignment="1">
      <alignment horizontal="center" vertical="center" wrapText="1"/>
    </xf>
    <xf numFmtId="186" fontId="16" fillId="0" borderId="80" xfId="0" applyNumberFormat="1" applyFont="1" applyBorder="1" applyAlignment="1">
      <alignment horizontal="center" vertical="center" wrapText="1"/>
    </xf>
    <xf numFmtId="0" fontId="6" fillId="4" borderId="0" xfId="0" applyFont="1" applyFill="1" applyAlignment="1">
      <alignment horizontal="center" vertical="center" wrapText="1"/>
    </xf>
    <xf numFmtId="186" fontId="11" fillId="4" borderId="0" xfId="0" applyNumberFormat="1" applyFont="1" applyFill="1" applyAlignment="1">
      <alignment horizontal="center" vertical="center" wrapText="1"/>
    </xf>
    <xf numFmtId="186" fontId="16" fillId="4" borderId="0" xfId="0" applyNumberFormat="1" applyFont="1" applyFill="1" applyAlignment="1">
      <alignment horizontal="center" vertical="center" wrapText="1"/>
    </xf>
    <xf numFmtId="9" fontId="11" fillId="0" borderId="0" xfId="2" applyFont="1" applyBorder="1" applyAlignment="1">
      <alignment horizontal="center" vertical="center" wrapText="1"/>
    </xf>
    <xf numFmtId="9" fontId="11" fillId="0" borderId="17" xfId="2" applyFont="1" applyBorder="1" applyAlignment="1">
      <alignment horizontal="center" vertical="center" wrapText="1"/>
    </xf>
    <xf numFmtId="10" fontId="11" fillId="0" borderId="0" xfId="2" applyNumberFormat="1" applyFont="1" applyAlignment="1">
      <alignment horizontal="center" vertical="center" wrapText="1"/>
    </xf>
    <xf numFmtId="10" fontId="11" fillId="0" borderId="9" xfId="2" applyNumberFormat="1" applyFont="1" applyBorder="1" applyAlignment="1">
      <alignment horizontal="center" vertical="center" wrapText="1"/>
    </xf>
    <xf numFmtId="10" fontId="11" fillId="0" borderId="91" xfId="2" applyNumberFormat="1" applyFont="1" applyBorder="1" applyAlignment="1">
      <alignment horizontal="center" vertical="center" wrapText="1"/>
    </xf>
    <xf numFmtId="0" fontId="7" fillId="15" borderId="0" xfId="0" applyFont="1" applyFill="1" applyAlignment="1">
      <alignment horizontal="left" vertical="top" wrapText="1"/>
    </xf>
    <xf numFmtId="0" fontId="77" fillId="0" borderId="0" xfId="0" applyFont="1" applyAlignment="1">
      <alignment horizontal="center" vertical="center" wrapText="1"/>
    </xf>
    <xf numFmtId="0" fontId="77" fillId="0" borderId="8" xfId="0" applyFont="1" applyBorder="1" applyAlignment="1">
      <alignment horizontal="center" vertical="center" wrapText="1"/>
    </xf>
    <xf numFmtId="0" fontId="64" fillId="0" borderId="69" xfId="0" applyFont="1" applyBorder="1" applyAlignment="1">
      <alignment horizontal="left" vertical="center" wrapText="1"/>
    </xf>
    <xf numFmtId="0" fontId="64" fillId="0" borderId="70" xfId="0" applyFont="1" applyBorder="1" applyAlignment="1">
      <alignment horizontal="left" vertical="center" wrapText="1"/>
    </xf>
    <xf numFmtId="0" fontId="64" fillId="0" borderId="0" xfId="0" applyFont="1" applyAlignment="1">
      <alignment horizontal="left" vertical="center" wrapText="1"/>
    </xf>
    <xf numFmtId="0" fontId="64" fillId="0" borderId="68" xfId="0" applyFont="1" applyBorder="1" applyAlignment="1">
      <alignment horizontal="left" vertical="center" wrapText="1"/>
    </xf>
    <xf numFmtId="0" fontId="33" fillId="0" borderId="71" xfId="0" applyFont="1" applyBorder="1" applyAlignment="1">
      <alignment horizontal="left" vertical="center" wrapText="1"/>
    </xf>
    <xf numFmtId="0" fontId="64" fillId="0" borderId="72" xfId="0" applyFont="1" applyBorder="1" applyAlignment="1">
      <alignment horizontal="left" vertical="center" wrapText="1"/>
    </xf>
    <xf numFmtId="0" fontId="7" fillId="0" borderId="0" xfId="0" applyFont="1" applyAlignment="1">
      <alignment horizontal="left" vertical="top" wrapText="1"/>
    </xf>
    <xf numFmtId="0" fontId="2" fillId="0" borderId="0" xfId="0" applyFont="1" applyAlignment="1">
      <alignment horizontal="left" vertical="top" wrapText="1"/>
    </xf>
    <xf numFmtId="0" fontId="81" fillId="0" borderId="71" xfId="0" applyFont="1" applyBorder="1" applyAlignment="1">
      <alignment horizontal="left" vertical="center" wrapText="1"/>
    </xf>
    <xf numFmtId="0" fontId="11" fillId="0" borderId="69" xfId="0" applyFont="1" applyBorder="1" applyAlignment="1">
      <alignment horizontal="left" vertical="center" wrapText="1"/>
    </xf>
    <xf numFmtId="0" fontId="11" fillId="0" borderId="72" xfId="0" applyFont="1" applyBorder="1" applyAlignment="1">
      <alignment horizontal="left" vertical="center" wrapText="1"/>
    </xf>
    <xf numFmtId="0" fontId="11" fillId="0" borderId="0" xfId="0" applyFont="1" applyAlignment="1">
      <alignment horizontal="left" vertical="center" wrapText="1"/>
    </xf>
    <xf numFmtId="0" fontId="2" fillId="0" borderId="94" xfId="0" applyFont="1" applyBorder="1" applyAlignment="1">
      <alignment horizontal="center"/>
    </xf>
    <xf numFmtId="0" fontId="2" fillId="0" borderId="93" xfId="0" applyFont="1" applyBorder="1" applyAlignment="1">
      <alignment horizontal="center"/>
    </xf>
    <xf numFmtId="0" fontId="2" fillId="0" borderId="0" xfId="0" applyFont="1" applyAlignment="1">
      <alignment horizontal="center"/>
    </xf>
    <xf numFmtId="0" fontId="2" fillId="0" borderId="79" xfId="0" applyFont="1" applyBorder="1" applyAlignment="1">
      <alignment horizontal="center"/>
    </xf>
    <xf numFmtId="0" fontId="0" fillId="0" borderId="0" xfId="0" applyAlignment="1">
      <alignment horizontal="left" vertical="center"/>
    </xf>
    <xf numFmtId="0" fontId="75" fillId="0" borderId="0" xfId="0" applyFont="1" applyAlignment="1">
      <alignment horizontal="left" vertical="center"/>
    </xf>
    <xf numFmtId="0" fontId="0" fillId="0" borderId="0" xfId="0" applyAlignment="1">
      <alignment vertical="top" wrapText="1"/>
    </xf>
    <xf numFmtId="0" fontId="0" fillId="0" borderId="0" xfId="0" applyAlignment="1">
      <alignment horizontal="left" vertical="center" wrapText="1"/>
    </xf>
    <xf numFmtId="0" fontId="13" fillId="0" borderId="81" xfId="0" applyFont="1" applyBorder="1" applyAlignment="1">
      <alignment horizontal="left" vertical="center"/>
    </xf>
    <xf numFmtId="0" fontId="13" fillId="0" borderId="17" xfId="0" applyFont="1" applyBorder="1" applyAlignment="1">
      <alignment horizontal="left" vertical="center"/>
    </xf>
    <xf numFmtId="0" fontId="79" fillId="0" borderId="81" xfId="0" applyFont="1" applyBorder="1" applyAlignment="1">
      <alignment horizontal="left" vertical="center"/>
    </xf>
    <xf numFmtId="0" fontId="79" fillId="0" borderId="17" xfId="0" applyFont="1" applyBorder="1" applyAlignment="1">
      <alignment horizontal="left" vertical="center"/>
    </xf>
    <xf numFmtId="0" fontId="13" fillId="0" borderId="82" xfId="0" applyFont="1" applyBorder="1" applyAlignment="1">
      <alignment horizontal="left" vertical="center"/>
    </xf>
    <xf numFmtId="0" fontId="13" fillId="0" borderId="83" xfId="0" applyFont="1" applyBorder="1" applyAlignment="1">
      <alignment horizontal="left" vertical="center"/>
    </xf>
    <xf numFmtId="0" fontId="6" fillId="2" borderId="86" xfId="0" applyFont="1" applyFill="1" applyBorder="1" applyAlignment="1">
      <alignment horizontal="left" vertical="center"/>
    </xf>
    <xf numFmtId="0" fontId="6" fillId="2" borderId="87" xfId="0" applyFont="1" applyFill="1" applyBorder="1" applyAlignment="1">
      <alignment horizontal="left" vertical="center"/>
    </xf>
    <xf numFmtId="0" fontId="0" fillId="0" borderId="0" xfId="0" applyAlignment="1">
      <alignment vertical="center" wrapText="1"/>
    </xf>
    <xf numFmtId="0" fontId="3" fillId="0" borderId="0" xfId="0" applyFont="1" applyAlignment="1">
      <alignment horizontal="left" vertical="center"/>
    </xf>
    <xf numFmtId="0" fontId="8" fillId="0" borderId="0" xfId="0" applyFont="1" applyAlignment="1">
      <alignment horizontal="left" vertical="center"/>
    </xf>
    <xf numFmtId="0" fontId="6" fillId="2" borderId="0" xfId="0" applyFont="1" applyFill="1" applyAlignment="1">
      <alignment horizontal="center"/>
    </xf>
    <xf numFmtId="0" fontId="4" fillId="2" borderId="0" xfId="5" applyFont="1" applyFill="1" applyAlignment="1">
      <alignment horizontal="center" wrapText="1"/>
    </xf>
    <xf numFmtId="0" fontId="4" fillId="2" borderId="0" xfId="5" applyFont="1" applyFill="1" applyAlignment="1">
      <alignment horizontal="center"/>
    </xf>
    <xf numFmtId="0" fontId="4" fillId="2" borderId="58" xfId="5" applyFont="1" applyFill="1" applyBorder="1" applyAlignment="1">
      <alignment horizontal="center"/>
    </xf>
    <xf numFmtId="0" fontId="4" fillId="2" borderId="62" xfId="5" applyFont="1" applyFill="1" applyBorder="1" applyAlignment="1">
      <alignment horizontal="center"/>
    </xf>
    <xf numFmtId="0" fontId="4" fillId="2" borderId="59" xfId="5" applyFont="1" applyFill="1" applyBorder="1" applyAlignment="1">
      <alignment horizontal="center"/>
    </xf>
    <xf numFmtId="0" fontId="4" fillId="2" borderId="54" xfId="5" applyFont="1" applyFill="1" applyBorder="1" applyAlignment="1">
      <alignment horizontal="center"/>
    </xf>
    <xf numFmtId="0" fontId="90" fillId="0" borderId="0" xfId="0" applyFont="1" applyAlignment="1">
      <alignment horizontal="left" vertical="center"/>
    </xf>
    <xf numFmtId="0" fontId="90" fillId="0" borderId="11" xfId="0" applyFont="1" applyBorder="1" applyAlignment="1">
      <alignment horizontal="left" vertical="center"/>
    </xf>
    <xf numFmtId="0" fontId="14" fillId="7" borderId="0" xfId="5" applyFill="1" applyAlignment="1">
      <alignment horizontal="center" vertical="center" wrapText="1"/>
    </xf>
    <xf numFmtId="0" fontId="14" fillId="7" borderId="0" xfId="5" applyFill="1" applyAlignment="1">
      <alignment horizontal="center" vertical="center"/>
    </xf>
    <xf numFmtId="0" fontId="14" fillId="0" borderId="0" xfId="5" applyAlignment="1">
      <alignment horizontal="center" vertical="center" wrapText="1"/>
    </xf>
    <xf numFmtId="0" fontId="14" fillId="8" borderId="0" xfId="5" applyFill="1" applyAlignment="1">
      <alignment horizontal="center" vertical="center" wrapText="1"/>
    </xf>
    <xf numFmtId="0" fontId="14" fillId="8" borderId="0" xfId="5" applyFill="1" applyAlignment="1">
      <alignment horizontal="center" vertical="center"/>
    </xf>
    <xf numFmtId="0" fontId="14" fillId="0" borderId="0" xfId="5" applyAlignment="1">
      <alignment horizontal="center" vertical="center"/>
    </xf>
    <xf numFmtId="0" fontId="56" fillId="8" borderId="0" xfId="5" applyFont="1" applyFill="1" applyAlignment="1">
      <alignment horizontal="center" vertical="center" wrapText="1"/>
    </xf>
    <xf numFmtId="0" fontId="56" fillId="8" borderId="0" xfId="5" applyFont="1" applyFill="1" applyAlignment="1">
      <alignment horizontal="center" vertical="center"/>
    </xf>
    <xf numFmtId="0" fontId="14" fillId="7" borderId="12" xfId="5" applyFill="1" applyBorder="1" applyAlignment="1">
      <alignment horizontal="center" vertical="center" wrapText="1"/>
    </xf>
    <xf numFmtId="0" fontId="14" fillId="0" borderId="12" xfId="5" applyBorder="1" applyAlignment="1">
      <alignment horizontal="center" vertical="center" wrapText="1"/>
    </xf>
    <xf numFmtId="0" fontId="77" fillId="0" borderId="12" xfId="5" applyFont="1" applyBorder="1" applyAlignment="1">
      <alignment horizontal="center" vertical="center" wrapText="1"/>
    </xf>
    <xf numFmtId="9" fontId="14" fillId="8" borderId="0" xfId="5" applyNumberFormat="1" applyFill="1" applyAlignment="1">
      <alignment horizontal="center" vertical="center" wrapText="1"/>
    </xf>
    <xf numFmtId="0" fontId="88" fillId="7" borderId="0" xfId="5" applyFont="1" applyFill="1" applyAlignment="1">
      <alignment horizontal="center" vertical="center"/>
    </xf>
    <xf numFmtId="0" fontId="88" fillId="0" borderId="0" xfId="5" applyFont="1" applyAlignment="1">
      <alignment horizontal="center" vertical="center" wrapText="1"/>
    </xf>
    <xf numFmtId="0" fontId="88" fillId="8" borderId="0" xfId="5" applyFont="1" applyFill="1" applyAlignment="1">
      <alignment horizontal="center" vertical="center"/>
    </xf>
    <xf numFmtId="0" fontId="88" fillId="6" borderId="0" xfId="5" applyFont="1" applyFill="1" applyAlignment="1">
      <alignment horizontal="center" vertical="center"/>
    </xf>
    <xf numFmtId="0" fontId="88" fillId="8" borderId="12" xfId="5" applyFont="1" applyFill="1" applyBorder="1" applyAlignment="1">
      <alignment horizontal="center" vertical="center"/>
    </xf>
    <xf numFmtId="0" fontId="88" fillId="0" borderId="12" xfId="5" applyFont="1" applyBorder="1" applyAlignment="1">
      <alignment horizontal="center" vertical="center" wrapText="1"/>
    </xf>
    <xf numFmtId="0" fontId="0" fillId="0" borderId="0" xfId="0" applyAlignment="1">
      <alignment horizontal="left" vertical="top"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left" vertical="top" wrapText="1"/>
    </xf>
    <xf numFmtId="0" fontId="7" fillId="0" borderId="11" xfId="0" applyFont="1" applyBorder="1" applyAlignment="1">
      <alignment horizontal="left" vertical="top" wrapText="1"/>
    </xf>
    <xf numFmtId="0" fontId="3" fillId="0" borderId="0" xfId="0" applyFont="1" applyAlignment="1">
      <alignment vertical="center" wrapText="1"/>
    </xf>
    <xf numFmtId="0" fontId="3" fillId="0" borderId="0" xfId="0" applyFont="1" applyAlignment="1">
      <alignment vertical="center"/>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0" xfId="0"/>
    <xf numFmtId="0" fontId="72" fillId="0" borderId="0" xfId="0" applyFont="1"/>
    <xf numFmtId="0" fontId="78" fillId="0" borderId="0" xfId="0" applyFont="1"/>
  </cellXfs>
  <cellStyles count="14">
    <cellStyle name="blp_column_header" xfId="12" xr:uid="{00000000-0005-0000-0000-000000000000}"/>
    <cellStyle name="Comma" xfId="1" builtinId="3"/>
    <cellStyle name="Currency" xfId="13" builtinId="4"/>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3 2" xfId="6" xr:uid="{00000000-0005-0000-0000-000008000000}"/>
    <cellStyle name="Normal 6" xfId="10" xr:uid="{00000000-0005-0000-0000-000009000000}"/>
    <cellStyle name="Per cent" xfId="2" builtinId="5"/>
    <cellStyle name="Percent 2" xfId="4" xr:uid="{00000000-0005-0000-0000-00000B000000}"/>
    <cellStyle name="Porcentaje 3" xfId="7" xr:uid="{00000000-0005-0000-0000-00000C000000}"/>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06/relationships/rdRichValue" Target="richData/rdrichvalue.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Array" Target="richData/rdarray.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58947694829287"/>
          <c:y val="1.244439725431426E-2"/>
          <c:w val="0.69024264372016786"/>
          <c:h val="0.70103032950658373"/>
        </c:manualLayout>
      </c:layout>
      <c:doughnutChart>
        <c:varyColors val="1"/>
        <c:ser>
          <c:idx val="0"/>
          <c:order val="0"/>
          <c:tx>
            <c:v>Weights</c:v>
          </c:tx>
          <c:dPt>
            <c:idx val="0"/>
            <c:bubble3D val="0"/>
            <c:spPr>
              <a:solidFill>
                <a:schemeClr val="accent1"/>
              </a:solidFill>
              <a:ln>
                <a:noFill/>
              </a:ln>
              <a:effectLst/>
            </c:spPr>
            <c:extLst>
              <c:ext xmlns:c16="http://schemas.microsoft.com/office/drawing/2014/chart" uri="{C3380CC4-5D6E-409C-BE32-E72D297353CC}">
                <c16:uniqueId val="{00000005-4882-464E-8765-AC4F0939F252}"/>
              </c:ext>
            </c:extLst>
          </c:dPt>
          <c:dPt>
            <c:idx val="1"/>
            <c:bubble3D val="0"/>
            <c:spPr>
              <a:solidFill>
                <a:schemeClr val="accent3"/>
              </a:solidFill>
              <a:ln>
                <a:noFill/>
              </a:ln>
              <a:effectLst/>
            </c:spPr>
            <c:extLst>
              <c:ext xmlns:c16="http://schemas.microsoft.com/office/drawing/2014/chart" uri="{C3380CC4-5D6E-409C-BE32-E72D297353CC}">
                <c16:uniqueId val="{00000007-4882-464E-8765-AC4F0939F252}"/>
              </c:ext>
            </c:extLst>
          </c:dPt>
          <c:dPt>
            <c:idx val="2"/>
            <c:bubble3D val="0"/>
            <c:spPr>
              <a:solidFill>
                <a:schemeClr val="accent5"/>
              </a:solidFill>
              <a:ln>
                <a:noFill/>
              </a:ln>
              <a:effectLst/>
            </c:spPr>
            <c:extLst>
              <c:ext xmlns:c16="http://schemas.microsoft.com/office/drawing/2014/chart" uri="{C3380CC4-5D6E-409C-BE32-E72D297353CC}">
                <c16:uniqueId val="{00000009-4882-464E-8765-AC4F0939F252}"/>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B-4882-464E-8765-AC4F0939F252}"/>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D-4882-464E-8765-AC4F0939F252}"/>
              </c:ext>
            </c:extLst>
          </c:dPt>
          <c:cat>
            <c:strLit>
              <c:ptCount val="5"/>
              <c:pt idx="0">
                <c:v>United States and Canada</c:v>
              </c:pt>
              <c:pt idx="1">
                <c:v>Europe, Middle East &amp; Africa</c:v>
              </c:pt>
              <c:pt idx="2">
                <c:v>Asia Pacific</c:v>
              </c:pt>
              <c:pt idx="3">
                <c:v>Latin America</c:v>
              </c:pt>
              <c:pt idx="4">
                <c:v>-</c:v>
              </c:pt>
            </c:strLit>
          </c:cat>
          <c:val>
            <c:numLit>
              <c:formatCode>General</c:formatCode>
              <c:ptCount val="4"/>
              <c:pt idx="0">
                <c:v>0.503</c:v>
              </c:pt>
              <c:pt idx="1">
                <c:v>0.26700000000000002</c:v>
              </c:pt>
              <c:pt idx="2">
                <c:v>0.17100000000000001</c:v>
              </c:pt>
              <c:pt idx="3">
                <c:v>5.0900000000000001E-2</c:v>
              </c:pt>
            </c:numLit>
          </c:val>
          <c:extLst>
            <c:ext xmlns:c16="http://schemas.microsoft.com/office/drawing/2014/chart" uri="{C3380CC4-5D6E-409C-BE32-E72D297353CC}">
              <c16:uniqueId val="{0000000E-4882-464E-8765-AC4F0939F2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6977122085055506"/>
          <c:w val="1"/>
          <c:h val="0.30228788978582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chart>
  <c:spPr>
    <a:solidFill>
      <a:schemeClr val="bg1"/>
    </a:solidFill>
    <a:ln w="9525" cap="flat" cmpd="sng" algn="ctr">
      <a:noFill/>
      <a:prstDash val="solid"/>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01262310251774"/>
          <c:y val="2.6351366237324526E-2"/>
          <c:w val="0.64474346238695446"/>
          <c:h val="0.66061995910200666"/>
        </c:manualLayout>
      </c:layout>
      <c:doughnutChart>
        <c:varyColors val="1"/>
        <c:ser>
          <c:idx val="0"/>
          <c:order val="0"/>
          <c:tx>
            <c:v>Weights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B5-499A-B104-6F6375BDBB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DB5-499A-B104-6F6375BDBB1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DB5-499A-B104-6F6375BDBB1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DDB5-499A-B104-6F6375BDBB1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DDB5-499A-B104-6F6375BDBB19}"/>
              </c:ext>
            </c:extLst>
          </c:dPt>
          <c:cat>
            <c:strLit>
              <c:ptCount val="3"/>
              <c:pt idx="0">
                <c:v>Mobility</c:v>
              </c:pt>
              <c:pt idx="1">
                <c:v>Delivery</c:v>
              </c:pt>
              <c:pt idx="2">
                <c:v>Freight</c:v>
              </c:pt>
            </c:strLit>
          </c:cat>
          <c:val>
            <c:numLit>
              <c:formatCode>General</c:formatCode>
              <c:ptCount val="3"/>
              <c:pt idx="0">
                <c:v>0.56999999999999995</c:v>
              </c:pt>
              <c:pt idx="1">
                <c:v>0.313</c:v>
              </c:pt>
              <c:pt idx="2">
                <c:v>0.11700000000000001</c:v>
              </c:pt>
            </c:numLit>
          </c:val>
          <c:extLst>
            <c:ext xmlns:c16="http://schemas.microsoft.com/office/drawing/2014/chart" uri="{C3380CC4-5D6E-409C-BE32-E72D297353CC}">
              <c16:uniqueId val="{0000000A-DDB5-499A-B104-6F6375BDBB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78547588479925956"/>
          <c:w val="1"/>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Inputs!$B$109</c:f>
              <c:strCache>
                <c:ptCount val="1"/>
                <c:pt idx="0">
                  <c:v>Fixed</c:v>
                </c:pt>
              </c:strCache>
            </c:strRef>
          </c:tx>
          <c:spPr>
            <a:solidFill>
              <a:schemeClr val="accent1"/>
            </a:solidFill>
            <a:ln>
              <a:noFill/>
            </a:ln>
            <a:effectLst/>
          </c:spPr>
          <c:invertIfNegative val="0"/>
          <c:cat>
            <c:numRef>
              <c:f>Inputs!$H$106:$Q$106</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pt idx="0">
                  <c:v>1150</c:v>
                </c:pt>
                <c:pt idx="2">
                  <c:v>700</c:v>
                </c:pt>
                <c:pt idx="3">
                  <c:v>2225</c:v>
                </c:pt>
                <c:pt idx="4">
                  <c:v>1500</c:v>
                </c:pt>
                <c:pt idx="5">
                  <c:v>1250</c:v>
                </c:pt>
                <c:pt idx="9">
                  <c:v>2750</c:v>
                </c:pt>
              </c:numCache>
            </c:numRef>
          </c:val>
          <c:extLst>
            <c:ext xmlns:c16="http://schemas.microsoft.com/office/drawing/2014/chart" uri="{C3380CC4-5D6E-409C-BE32-E72D297353CC}">
              <c16:uniqueId val="{00000000-C818-4D7E-86F0-AA705E8DA356}"/>
            </c:ext>
          </c:extLst>
        </c:ser>
        <c:ser>
          <c:idx val="1"/>
          <c:order val="1"/>
          <c:tx>
            <c:strRef>
              <c:f>Inputs!$B$109</c:f>
              <c:strCache>
                <c:ptCount val="1"/>
                <c:pt idx="0">
                  <c:v>Fixed</c:v>
                </c:pt>
              </c:strCache>
            </c:strRef>
          </c:tx>
          <c:spPr>
            <a:solidFill>
              <a:srgbClr val="002060"/>
            </a:solidFill>
            <a:ln>
              <a:noFill/>
            </a:ln>
            <a:effectLst/>
          </c:spPr>
          <c:invertIfNegative val="0"/>
          <c:cat>
            <c:numRef>
              <c:f>Inputs!$H$106:$Q$106</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Inputs!$H$110:$Q$110</c:f>
              <c:numCache>
                <c:formatCode>General</c:formatCode>
                <c:ptCount val="10"/>
                <c:pt idx="4">
                  <c:v>3600</c:v>
                </c:pt>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4"/>
                <c:pt idx="0">
                  <c:v>United States and Canada</c:v>
                </c:pt>
                <c:pt idx="1">
                  <c:v>Europe, Middle East &amp; Africa</c:v>
                </c:pt>
                <c:pt idx="2">
                  <c:v>Asia Pacific</c:v>
                </c:pt>
                <c:pt idx="3">
                  <c:v>Latin America</c:v>
                </c:pt>
              </c:strCache>
            </c:strRef>
          </c:cat>
          <c:val>
            <c:numRef>
              <c:f>Segments!$D$6:$D$10</c:f>
              <c:numCache>
                <c:formatCode>0.0%</c:formatCode>
                <c:ptCount val="5"/>
                <c:pt idx="0">
                  <c:v>0.50274596619694323</c:v>
                </c:pt>
                <c:pt idx="1">
                  <c:v>0.26669930605815489</c:v>
                </c:pt>
                <c:pt idx="2">
                  <c:v>0.17105879347779812</c:v>
                </c:pt>
                <c:pt idx="3">
                  <c:v>5.9495934267103749E-2</c:v>
                </c:pt>
                <c:pt idx="4">
                  <c:v>0</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4"/>
                <c:pt idx="0">
                  <c:v>Mobility</c:v>
                </c:pt>
                <c:pt idx="1">
                  <c:v>Delivery</c:v>
                </c:pt>
                <c:pt idx="2">
                  <c:v>Freight</c:v>
                </c:pt>
                <c:pt idx="3">
                  <c:v>All Other </c:v>
                </c:pt>
              </c:strCache>
            </c:strRef>
          </c:cat>
          <c:val>
            <c:numRef>
              <c:f>Segments!$D$17:$D$21</c:f>
              <c:numCache>
                <c:formatCode>0.0%</c:formatCode>
                <c:ptCount val="5"/>
                <c:pt idx="0">
                  <c:v>0.57044431306562371</c:v>
                </c:pt>
                <c:pt idx="1">
                  <c:v>0.31265632816408206</c:v>
                </c:pt>
                <c:pt idx="2">
                  <c:v>0.11689935877029424</c:v>
                </c:pt>
                <c:pt idx="3">
                  <c:v>0</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15-40BD-8A4C-B5F972A7E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15-40BD-8A4C-B5F972A7ED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15-40BD-8A4C-B5F972A7EDF5}"/>
              </c:ext>
            </c:extLst>
          </c:dPt>
          <c:dLbls>
            <c:dLbl>
              <c:idx val="0"/>
              <c:layout>
                <c:manualLayout>
                  <c:x val="-0.11020983374465569"/>
                  <c:y val="-0.22997554226708025"/>
                </c:manualLayout>
              </c:layout>
              <c:tx>
                <c:rich>
                  <a:bodyPr/>
                  <a:lstStyle/>
                  <a:p>
                    <a:r>
                      <a:rPr lang="en-US"/>
                      <a:t>73%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415-40BD-8A4C-B5F972A7EDF5}"/>
                </c:ext>
              </c:extLst>
            </c:dLbl>
            <c:dLbl>
              <c:idx val="1"/>
              <c:layout>
                <c:manualLayout>
                  <c:x val="3.9172607714259851E-2"/>
                  <c:y val="2.579804383386847E-2"/>
                </c:manualLayout>
              </c:layout>
              <c:tx>
                <c:rich>
                  <a:bodyPr/>
                  <a:lstStyle/>
                  <a:p>
                    <a:r>
                      <a:rPr lang="en-US"/>
                      <a:t>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415-40BD-8A4C-B5F972A7EDF5}"/>
                </c:ext>
              </c:extLst>
            </c:dLbl>
            <c:dLbl>
              <c:idx val="2"/>
              <c:layout>
                <c:manualLayout>
                  <c:x val="4.3174374446273096E-2"/>
                  <c:y val="0.17256118392622408"/>
                </c:manualLayout>
              </c:layout>
              <c:tx>
                <c:rich>
                  <a:bodyPr/>
                  <a:lstStyle/>
                  <a:p>
                    <a:r>
                      <a:rPr lang="en-US"/>
                      <a:t>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415-40BD-8A4C-B5F972A7EDF5}"/>
                </c:ext>
              </c:extLst>
            </c:dLbl>
            <c:spPr>
              <a:noFill/>
              <a:ln>
                <a:noFill/>
              </a:ln>
              <a:effectLst/>
            </c:spPr>
            <c:txPr>
              <a:bodyPr rot="0" spcFirstLastPara="1" vertOverflow="ellipsis" vert="horz" wrap="square" lIns="38100" tIns="19050" rIns="38100" bIns="19050" anchor="ctr" anchorCtr="0">
                <a:spAutoFit/>
              </a:bodyPr>
              <a:lstStyle/>
              <a:p>
                <a:pPr algn="ctr">
                  <a:defRPr sz="1200" b="0" i="0" u="none" strike="noStrike" kern="1200" baseline="0">
                    <a:solidFill>
                      <a:schemeClr val="bg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Industry!$B$28:$B$30</c:f>
              <c:strCache>
                <c:ptCount val="3"/>
                <c:pt idx="0">
                  <c:v>UBER TECHNOLOGIES, INC.</c:v>
                </c:pt>
                <c:pt idx="1">
                  <c:v>LYFT INC.</c:v>
                </c:pt>
                <c:pt idx="2">
                  <c:v>DOORDASH INC.</c:v>
                </c:pt>
              </c:strCache>
            </c:strRef>
          </c:cat>
          <c:val>
            <c:numRef>
              <c:f>Industry!$I$28:$I$30</c:f>
              <c:numCache>
                <c:formatCode>0%</c:formatCode>
                <c:ptCount val="3"/>
                <c:pt idx="0">
                  <c:v>0.26581643446462572</c:v>
                </c:pt>
                <c:pt idx="1">
                  <c:v>3.4972347305751154E-2</c:v>
                </c:pt>
                <c:pt idx="2">
                  <c:v>6.4807035570733473E-2</c:v>
                </c:pt>
              </c:numCache>
            </c:numRef>
          </c:val>
          <c:extLst>
            <c:ext xmlns:c16="http://schemas.microsoft.com/office/drawing/2014/chart" uri="{C3380CC4-5D6E-409C-BE32-E72D297353CC}">
              <c16:uniqueId val="{00000018-0415-40BD-8A4C-B5F972A7EDF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4.166666666666667</c:v>
                </c:pt>
                <c:pt idx="1">
                  <c:v>3.2</c:v>
                </c:pt>
                <c:pt idx="2">
                  <c:v>3.2</c:v>
                </c:pt>
                <c:pt idx="3">
                  <c:v>3.8</c:v>
                </c:pt>
                <c:pt idx="4">
                  <c:v>4.75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Light" panose="020B0304020202020204" pitchFamily="34" charset="0"/>
                <a:ea typeface="+mn-ea"/>
                <a:cs typeface="+mn-cs"/>
              </a:defRPr>
            </a:pPr>
            <a:endParaRPr lang="pt-PT"/>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1"/>
                <c:pt idx="0">
                  <c:v>UBER TECHNOLOGIES, INC.</c:v>
                </c:pt>
                <c:pt idx="1">
                  <c:v>LYFT INC.</c:v>
                </c:pt>
                <c:pt idx="2">
                  <c:v>DOORDASH INC.</c:v>
                </c:pt>
                <c:pt idx="3">
                  <c:v>GRAB HOLDINGS LIMITED</c:v>
                </c:pt>
                <c:pt idx="4">
                  <c:v>DELIVERY HERO SE</c:v>
                </c:pt>
                <c:pt idx="5">
                  <c:v>DiDi GLOBAL INC.</c:v>
                </c:pt>
                <c:pt idx="6">
                  <c:v>MEITUAN</c:v>
                </c:pt>
                <c:pt idx="7">
                  <c:v>DELIVEROO PLC</c:v>
                </c:pt>
                <c:pt idx="8">
                  <c:v>JUST EAT TAKEAWAY</c:v>
                </c:pt>
                <c:pt idx="9">
                  <c:v>HERTZ GLOBAL HOLDINGS INC.</c:v>
                </c:pt>
                <c:pt idx="10">
                  <c:v>Others</c:v>
                </c:pt>
              </c:strCache>
            </c:strRef>
          </c:cat>
          <c:val>
            <c:numRef>
              <c:f>Industry!$I$28:$I$39</c:f>
              <c:numCache>
                <c:formatCode>0%</c:formatCode>
                <c:ptCount val="12"/>
                <c:pt idx="0">
                  <c:v>0.26581643446462572</c:v>
                </c:pt>
                <c:pt idx="1">
                  <c:v>3.4972347305751154E-2</c:v>
                </c:pt>
                <c:pt idx="2">
                  <c:v>6.4807035570733473E-2</c:v>
                </c:pt>
                <c:pt idx="3">
                  <c:v>1.6905920396506392E-2</c:v>
                </c:pt>
                <c:pt idx="4">
                  <c:v>7.3027290035963616E-2</c:v>
                </c:pt>
                <c:pt idx="5">
                  <c:v>0.1715313246093868</c:v>
                </c:pt>
                <c:pt idx="6">
                  <c:v>0.2800205506361631</c:v>
                </c:pt>
                <c:pt idx="7">
                  <c:v>1.6682281120614102E-2</c:v>
                </c:pt>
                <c:pt idx="8">
                  <c:v>2.1541902142706036E-2</c:v>
                </c:pt>
                <c:pt idx="9">
                  <c:v>5.4694913717549636E-2</c:v>
                </c:pt>
                <c:pt idx="10">
                  <c:v>0</c:v>
                </c:pt>
                <c:pt idx="11">
                  <c:v>0</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3976859305407026"/>
          <c:y val="8.3573498768063317E-2"/>
          <c:w val="0.42013197013651449"/>
          <c:h val="0.8183566484987114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GHG Scope 1 and 2 Emissions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UBER TECHNOLOGIES,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'ESG Inputs'!$G$76:$P$76</c:f>
              <c:numCache>
                <c:formatCode>General</c:formatCode>
                <c:ptCount val="10"/>
                <c:pt idx="0">
                  <c:v>0</c:v>
                </c:pt>
                <c:pt idx="1">
                  <c:v>0</c:v>
                </c:pt>
                <c:pt idx="2">
                  <c:v>0</c:v>
                </c:pt>
                <c:pt idx="3">
                  <c:v>0</c:v>
                </c:pt>
                <c:pt idx="4">
                  <c:v>0</c:v>
                </c:pt>
                <c:pt idx="5">
                  <c:v>3</c:v>
                </c:pt>
                <c:pt idx="6">
                  <c:v>1</c:v>
                </c:pt>
                <c:pt idx="7">
                  <c:v>62</c:v>
                </c:pt>
                <c:pt idx="8">
                  <c:v>60</c:v>
                </c:pt>
                <c:pt idx="9">
                  <c:v>84</c:v>
                </c:pt>
              </c:numCache>
            </c:numRef>
          </c:val>
          <c:smooth val="0"/>
          <c:extLst>
            <c:ext xmlns:c16="http://schemas.microsoft.com/office/drawing/2014/chart" uri="{C3380CC4-5D6E-409C-BE32-E72D297353CC}">
              <c16:uniqueId val="{00000001-1392-4696-9B8B-23C28A88C296}"/>
            </c:ext>
          </c:extLst>
        </c:ser>
        <c:ser>
          <c:idx val="0"/>
          <c:order val="1"/>
          <c:tx>
            <c:strRef>
              <c:f>'ESG Inputs'!$B$77</c:f>
              <c:strCache>
                <c:ptCount val="1"/>
                <c:pt idx="0">
                  <c:v>LYFT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'ESG Inputs'!$G$77:$P$77</c:f>
              <c:numCache>
                <c:formatCode>General</c:formatCode>
                <c:ptCount val="10"/>
                <c:pt idx="0">
                  <c:v>0</c:v>
                </c:pt>
                <c:pt idx="1">
                  <c:v>0</c:v>
                </c:pt>
                <c:pt idx="2">
                  <c:v>0</c:v>
                </c:pt>
                <c:pt idx="3">
                  <c:v>0</c:v>
                </c:pt>
                <c:pt idx="4">
                  <c:v>2</c:v>
                </c:pt>
                <c:pt idx="5">
                  <c:v>3</c:v>
                </c:pt>
                <c:pt idx="6">
                  <c:v>3</c:v>
                </c:pt>
                <c:pt idx="7">
                  <c:v>2</c:v>
                </c:pt>
                <c:pt idx="8">
                  <c:v>3</c:v>
                </c:pt>
                <c:pt idx="9">
                  <c:v>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DOORDASH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'ESG Inputs'!$G$78:$P$78</c:f>
              <c:numCache>
                <c:formatCode>General</c:formatCode>
                <c:ptCount val="10"/>
                <c:pt idx="0" formatCode="#,##0">
                  <c:v>0</c:v>
                </c:pt>
                <c:pt idx="1">
                  <c:v>0</c:v>
                </c:pt>
                <c:pt idx="2">
                  <c:v>0</c:v>
                </c:pt>
                <c:pt idx="3">
                  <c:v>0</c:v>
                </c:pt>
                <c:pt idx="4">
                  <c:v>0</c:v>
                </c:pt>
                <c:pt idx="5">
                  <c:v>0</c:v>
                </c:pt>
                <c:pt idx="6">
                  <c:v>0</c:v>
                </c:pt>
                <c:pt idx="7">
                  <c:v>1</c:v>
                </c:pt>
                <c:pt idx="8">
                  <c:v>4</c:v>
                </c:pt>
                <c:pt idx="9">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GRAB HOLDINGS LIMITED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'ESG Inputs'!$G$79:$P$79</c:f>
              <c:numCache>
                <c:formatCode>General</c:formatCode>
                <c:ptCount val="10"/>
                <c:pt idx="0">
                  <c:v>0</c:v>
                </c:pt>
                <c:pt idx="1">
                  <c:v>0</c:v>
                </c:pt>
                <c:pt idx="2">
                  <c:v>0</c:v>
                </c:pt>
                <c:pt idx="3">
                  <c:v>0</c:v>
                </c:pt>
                <c:pt idx="4">
                  <c:v>0</c:v>
                </c:pt>
                <c:pt idx="5">
                  <c:v>9</c:v>
                </c:pt>
                <c:pt idx="6">
                  <c:v>6</c:v>
                </c:pt>
                <c:pt idx="7">
                  <c:v>9</c:v>
                </c:pt>
                <c:pt idx="8">
                  <c:v>61</c:v>
                </c:pt>
                <c:pt idx="9">
                  <c:v>90</c:v>
                </c:pt>
              </c:numCache>
            </c:numRef>
          </c:val>
          <c:smooth val="0"/>
          <c:extLst>
            <c:ext xmlns:c16="http://schemas.microsoft.com/office/drawing/2014/chart" uri="{C3380CC4-5D6E-409C-BE32-E72D297353CC}">
              <c16:uniqueId val="{00000002-1392-4696-9B8B-23C28A88C296}"/>
            </c:ext>
          </c:extLst>
        </c:ser>
        <c:ser>
          <c:idx val="3"/>
          <c:order val="4"/>
          <c:tx>
            <c:strRef>
              <c:f>'ESG Inputs'!$B$80</c:f>
              <c:strCache>
                <c:ptCount val="1"/>
                <c:pt idx="0">
                  <c:v>DELIVERY HERO 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'ESG Inputs'!$G$80:$P$80</c:f>
              <c:numCache>
                <c:formatCode>General</c:formatCode>
                <c:ptCount val="10"/>
                <c:pt idx="0">
                  <c:v>0</c:v>
                </c:pt>
                <c:pt idx="1">
                  <c:v>0</c:v>
                </c:pt>
                <c:pt idx="2">
                  <c:v>0</c:v>
                </c:pt>
                <c:pt idx="3">
                  <c:v>0</c:v>
                </c:pt>
                <c:pt idx="4">
                  <c:v>0</c:v>
                </c:pt>
                <c:pt idx="5">
                  <c:v>0</c:v>
                </c:pt>
                <c:pt idx="6">
                  <c:v>3</c:v>
                </c:pt>
                <c:pt idx="7">
                  <c:v>60</c:v>
                </c:pt>
                <c:pt idx="8">
                  <c:v>118</c:v>
                </c:pt>
                <c:pt idx="9">
                  <c:v>39</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UBER TECHNOLOGIES,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GRAB HOLDINGS LIMITED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DELIVERY HERO 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DOORDASH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LYFT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UBER TECHNOLOGIES,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GRAB HOLDINGS LIMITED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DELIVERY HERO 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pt idx="0">
                  <c:v>DiDi GLOBAL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pt idx="0">
                  <c:v>MEITUAN</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pt idx="4">
                  <c:v>2</c:v>
                </c:pt>
                <c:pt idx="5">
                  <c:v>5</c:v>
                </c:pt>
                <c:pt idx="6">
                  <c:v>4</c:v>
                </c:pt>
                <c:pt idx="7">
                  <c:v>7</c:v>
                </c:pt>
                <c:pt idx="8">
                  <c:v>8</c:v>
                </c:pt>
                <c:pt idx="9">
                  <c:v>9</c:v>
                </c:pt>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pt idx="0">
                  <c:v>DELIVEROO PLC</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pt idx="0">
                  <c:v>JUST EAT TAKEAWAY</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pt idx="0">
                  <c:v>HERTZ GLOBAL HOLDINGS INC.</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pt idx="0">
                  <c:v>0</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LYFT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DOORDASH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UBER TECHNOLOGIES,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LYFT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DOORDASH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GRAB HOLDINGS LIMITED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DELIVERY HERO 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pt idx="0">
                  <c:v>DiDi GLOBAL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pt idx="0">
                  <c:v>MEITUAN</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764115456"/>
        <c:axId val="913346368"/>
      </c:barChart>
      <c:catAx>
        <c:axId val="76411545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13346368"/>
        <c:crosses val="autoZero"/>
        <c:auto val="1"/>
        <c:lblAlgn val="ctr"/>
        <c:lblOffset val="100"/>
        <c:noMultiLvlLbl val="0"/>
      </c:catAx>
      <c:valAx>
        <c:axId val="91334636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6411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Título do Gráfico</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Título do Gráfico</a:t>
          </a:r>
        </a:p>
      </cx:txPr>
    </cx:title>
    <cx:plotArea>
      <cx:plotAreaRegion>
        <cx:series layoutId="clusteredColumn" uniqueId="{BF998920-4782-FD43-9BA9-046128B5C8F8}">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_xlchart.v5.1</cx:nf>
      </cx:strDim>
      <cx:numDim type="colorVal">
        <cx:f>_xlchart.v5.3</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5" Type="http://schemas.openxmlformats.org/officeDocument/2006/relationships/chart" Target="../charts/chart13.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2</xdr:row>
      <xdr:rowOff>179294</xdr:rowOff>
    </xdr:to>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00000000-0008-0000-0000-000005000000}"/>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140635</xdr:colOff>
      <xdr:row>45</xdr:row>
      <xdr:rowOff>67235</xdr:rowOff>
    </xdr:from>
    <xdr:to>
      <xdr:col>5</xdr:col>
      <xdr:colOff>358589</xdr:colOff>
      <xdr:row>58</xdr:row>
      <xdr:rowOff>112059</xdr:rowOff>
    </xdr:to>
    <xdr:graphicFrame macro="">
      <xdr:nvGraphicFramePr>
        <xdr:cNvPr id="6"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45</xdr:row>
      <xdr:rowOff>66675</xdr:rowOff>
    </xdr:from>
    <xdr:to>
      <xdr:col>8</xdr:col>
      <xdr:colOff>668618</xdr:colOff>
      <xdr:row>58</xdr:row>
      <xdr:rowOff>109042</xdr:rowOff>
    </xdr:to>
    <xdr:graphicFrame macro="">
      <xdr:nvGraphicFramePr>
        <xdr:cNvPr id="11" name="Chart 10">
          <a:extLst>
            <a:ext uri="{FF2B5EF4-FFF2-40B4-BE49-F238E27FC236}">
              <a16:creationId xmlns:a16="http://schemas.microsoft.com/office/drawing/2014/main" id="{00000000-0008-0000-0000-00000B000000}"/>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84043</xdr:colOff>
      <xdr:row>60</xdr:row>
      <xdr:rowOff>119342</xdr:rowOff>
    </xdr:from>
    <xdr:to>
      <xdr:col>8</xdr:col>
      <xdr:colOff>877980</xdr:colOff>
      <xdr:row>79</xdr:row>
      <xdr:rowOff>63313</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266700</xdr:colOff>
      <xdr:row>13</xdr:row>
      <xdr:rowOff>23604</xdr:rowOff>
    </xdr:from>
    <xdr:to>
      <xdr:col>42</xdr:col>
      <xdr:colOff>57523</xdr:colOff>
      <xdr:row>28</xdr:row>
      <xdr:rowOff>93123</xdr:rowOff>
    </xdr:to>
    <mc:AlternateContent xmlns:mc="http://schemas.openxmlformats.org/markup-compatibility/2006">
      <mc:Choice xmlns:cx1="http://schemas.microsoft.com/office/drawing/2015/9/8/chartex" Requires="cx1">
        <xdr:graphicFrame macro="">
          <xdr:nvGraphicFramePr>
            <xdr:cNvPr id="12" name="Gráfico 2">
              <a:extLs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694360" y="2500104"/>
              <a:ext cx="4576183" cy="2706039"/>
            </a:xfrm>
            <a:prstGeom prst="rect">
              <a:avLst/>
            </a:prstGeom>
            <a:solidFill>
              <a:prstClr val="white"/>
            </a:solidFill>
            <a:ln w="1">
              <a:solidFill>
                <a:prstClr val="green"/>
              </a:solidFill>
            </a:ln>
          </xdr:spPr>
          <xdr:txBody>
            <a:bodyPr vertOverflow="clip" horzOverflow="clip"/>
            <a:lstStyle/>
            <a:p>
              <a:r>
                <a:rPr lang="pt-PT"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104775</xdr:colOff>
      <xdr:row>65</xdr:row>
      <xdr:rowOff>114300</xdr:rowOff>
    </xdr:from>
    <xdr:to>
      <xdr:col>17</xdr:col>
      <xdr:colOff>990600</xdr:colOff>
      <xdr:row>75</xdr:row>
      <xdr:rowOff>104776</xdr:rowOff>
    </xdr:to>
    <xdr:pic>
      <xdr:nvPicPr>
        <xdr:cNvPr id="3" name="Imagem 2">
          <a:extLst>
            <a:ext uri="{FF2B5EF4-FFF2-40B4-BE49-F238E27FC236}">
              <a16:creationId xmlns:a16="http://schemas.microsoft.com/office/drawing/2014/main" id="{1CDD732E-955E-DAF0-BC2F-1272BF7505E5}"/>
            </a:ext>
            <a:ext uri="{147F2762-F138-4A5C-976F-8EAC2B608ADB}">
              <a16:predDERef xmlns:a16="http://schemas.microsoft.com/office/drawing/2014/main" pred="{00000000-0008-0000-0000-00000C000000}"/>
            </a:ext>
          </a:extLst>
        </xdr:cNvPr>
        <xdr:cNvPicPr>
          <a:picLocks noChangeAspect="1"/>
        </xdr:cNvPicPr>
      </xdr:nvPicPr>
      <xdr:blipFill>
        <a:blip xmlns:r="http://schemas.openxmlformats.org/officeDocument/2006/relationships" r:embed="rId7"/>
        <a:srcRect l="10833" t="40611" r="18125" b="29667"/>
        <a:stretch/>
      </xdr:blipFill>
      <xdr:spPr>
        <a:xfrm>
          <a:off x="7534275" y="11849100"/>
          <a:ext cx="7391400" cy="1933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73025</xdr:colOff>
      <xdr:row>25</xdr:row>
      <xdr:rowOff>51858</xdr:rowOff>
    </xdr:from>
    <xdr:to>
      <xdr:col>11</xdr:col>
      <xdr:colOff>254000</xdr:colOff>
      <xdr:row>30</xdr:row>
      <xdr:rowOff>99483</xdr:rowOff>
    </xdr:to>
    <xdr:graphicFrame macro="">
      <xdr:nvGraphicFramePr>
        <xdr:cNvPr id="4" name="Chart 1">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2444749</xdr:colOff>
      <xdr:row>25</xdr:row>
      <xdr:rowOff>61383</xdr:rowOff>
    </xdr:from>
    <xdr:to>
      <xdr:col>13</xdr:col>
      <xdr:colOff>1173691</xdr:colOff>
      <xdr:row>30</xdr:row>
      <xdr:rowOff>109008</xdr:rowOff>
    </xdr:to>
    <xdr:graphicFrame macro="">
      <xdr:nvGraphicFramePr>
        <xdr:cNvPr id="5" name="Chart 2">
          <a:extLst>
            <a:ext uri="{FF2B5EF4-FFF2-40B4-BE49-F238E27FC236}">
              <a16:creationId xmlns:a16="http://schemas.microsoft.com/office/drawing/2014/main" id="{00000000-0008-0000-0100-000005000000}"/>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469142</xdr:colOff>
      <xdr:row>3</xdr:row>
      <xdr:rowOff>8342</xdr:rowOff>
    </xdr:from>
    <xdr:to>
      <xdr:col>22</xdr:col>
      <xdr:colOff>358322</xdr:colOff>
      <xdr:row>30</xdr:row>
      <xdr:rowOff>108858</xdr:rowOff>
    </xdr:to>
    <mc:AlternateContent xmlns:mc="http://schemas.openxmlformats.org/markup-compatibility/2006">
      <mc:Choice xmlns:cx4="http://schemas.microsoft.com/office/drawing/2016/5/10/chartex" Requires="cx4">
        <xdr:graphicFrame macro="">
          <xdr:nvGraphicFramePr>
            <xdr:cNvPr id="2"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836902" y="610322"/>
              <a:ext cx="8827440" cy="5099236"/>
            </a:xfrm>
            <a:prstGeom prst="rect">
              <a:avLst/>
            </a:prstGeom>
            <a:solidFill>
              <a:prstClr val="white"/>
            </a:solidFill>
            <a:ln w="1">
              <a:solidFill>
                <a:prstClr val="green"/>
              </a:solidFill>
            </a:ln>
          </xdr:spPr>
          <xdr:txBody>
            <a:bodyPr vertOverflow="clip" horzOverflow="clip"/>
            <a:lstStyle/>
            <a:p>
              <a:r>
                <a:rPr lang="pt-PT"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689044</xdr:colOff>
      <xdr:row>27</xdr:row>
      <xdr:rowOff>48638</xdr:rowOff>
    </xdr:from>
    <xdr:to>
      <xdr:col>15</xdr:col>
      <xdr:colOff>340469</xdr:colOff>
      <xdr:row>39</xdr:row>
      <xdr:rowOff>118488</xdr:rowOff>
    </xdr:to>
    <xdr:graphicFrame macro="">
      <xdr:nvGraphicFramePr>
        <xdr:cNvPr id="159" name="Chart 3">
          <a:extLst>
            <a:ext uri="{FF2B5EF4-FFF2-40B4-BE49-F238E27FC236}">
              <a16:creationId xmlns:a16="http://schemas.microsoft.com/office/drawing/2014/main" id="{9939985F-11A5-48F3-82F3-2EACAA8C0972}"/>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208189</xdr:colOff>
      <xdr:row>43</xdr:row>
      <xdr:rowOff>126546</xdr:rowOff>
    </xdr:from>
    <xdr:to>
      <xdr:col>10</xdr:col>
      <xdr:colOff>884464</xdr:colOff>
      <xdr:row>73</xdr:row>
      <xdr:rowOff>40821</xdr:rowOff>
    </xdr:to>
    <xdr:graphicFrame macro="">
      <xdr:nvGraphicFramePr>
        <xdr:cNvPr id="17"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954535</xdr:colOff>
      <xdr:row>27</xdr:row>
      <xdr:rowOff>120014</xdr:rowOff>
    </xdr:from>
    <xdr:to>
      <xdr:col>20</xdr:col>
      <xdr:colOff>40532</xdr:colOff>
      <xdr:row>40</xdr:row>
      <xdr:rowOff>11523</xdr:rowOff>
    </xdr:to>
    <xdr:graphicFrame macro="">
      <xdr:nvGraphicFramePr>
        <xdr:cNvPr id="161" name="Chart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00000000-0008-0000-0300-000003000000}"/>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00000000-0008-0000-0300-000004000000}"/>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00000000-0008-0000-0300-000005000000}"/>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00000000-0008-0000-0300-000006000000}"/>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00000000-0008-0000-0300-000007000000}"/>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0</xdr:col>
      <xdr:colOff>0</xdr:colOff>
      <xdr:row>0</xdr:row>
      <xdr:rowOff>0</xdr:rowOff>
    </xdr:from>
    <xdr:to>
      <xdr:col>1</xdr:col>
      <xdr:colOff>139700</xdr:colOff>
      <xdr:row>1</xdr:row>
      <xdr:rowOff>148683</xdr:rowOff>
    </xdr:to>
    <xdr:sp macro="" textlink="">
      <xdr:nvSpPr>
        <xdr:cNvPr id="26" name="AutoShape 1" descr="Pilgrim's Pride Logo Vector Logo - Download Free SVG Icon | Worldvectorlogo">
          <a:extLst>
            <a:ext uri="{FF2B5EF4-FFF2-40B4-BE49-F238E27FC236}">
              <a16:creationId xmlns:a16="http://schemas.microsoft.com/office/drawing/2014/main" id="{00000000-0008-0000-0300-00001A000000}"/>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0" y="0"/>
          <a:ext cx="304800" cy="30108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00000000-0008-0000-0300-00000A000000}"/>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371707</xdr:colOff>
      <xdr:row>9</xdr:row>
      <xdr:rowOff>120805</xdr:rowOff>
    </xdr:from>
    <xdr:ext cx="300567" cy="296850"/>
    <xdr:sp macro="" textlink="">
      <xdr:nvSpPr>
        <xdr:cNvPr id="11" name="AutoShape 1" descr="Pilgrim's Pride Logo Vector Logo - Download Free SVG Icon | Worldvectorlogo">
          <a:extLst>
            <a:ext uri="{FF2B5EF4-FFF2-40B4-BE49-F238E27FC236}">
              <a16:creationId xmlns:a16="http://schemas.microsoft.com/office/drawing/2014/main" id="{00000000-0008-0000-0300-000008000000}"/>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99317" y="1533293"/>
          <a:ext cx="304800" cy="30108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00000000-0008-0000-0300-00000C000000}"/>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0000000-0008-0000-0300-00000D000000}"/>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00000000-0008-0000-0300-00000E000000}"/>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00000000-0008-0000-0300-00000F000000}"/>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00000000-0008-0000-0300-000010000000}"/>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00000000-0008-0000-0300-000011000000}"/>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00000000-0008-0000-0300-000012000000}"/>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00000000-0008-0000-0300-000013000000}"/>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00000000-0008-0000-0300-000014000000}"/>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0000000-0008-0000-0300-000015000000}"/>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00000000-0008-0000-0300-000016000000}"/>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00000000-0008-0000-0300-000017000000}"/>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00000000-0008-0000-0300-00001B000000}"/>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00000000-0008-0000-0300-00001C00000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00000000-0008-0000-0300-00001D000000}"/>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00000000-0008-0000-0300-00001E000000}"/>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00000000-0008-0000-0300-00001F000000}"/>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00000000-0008-0000-0300-000020000000}"/>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00000000-0008-0000-0300-000021000000}"/>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00000000-0008-0000-0300-000022000000}"/>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00000000-0008-0000-0300-000033000000}"/>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00000000-0008-0000-0300-00003400000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00000000-0008-0000-0300-000035000000}"/>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00000000-0008-0000-0300-000036000000}"/>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00000000-0008-0000-0300-000037000000}"/>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00000000-0008-0000-0300-000038000000}"/>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00000000-0008-0000-0300-000039000000}"/>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00000000-0008-0000-0300-00003A000000}"/>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0000000-0008-0000-0300-00003B000000}"/>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00000000-0008-0000-0300-00003C000000}"/>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00000000-0008-0000-0300-00003D000000}"/>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00000000-0008-0000-0300-00003E000000}"/>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00000000-0008-0000-0300-00003F000000}"/>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00000000-0008-0000-0300-000040000000}"/>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00000000-0008-0000-0300-000041000000}"/>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00000000-0008-0000-0300-000042000000}"/>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117205</xdr:rowOff>
    </xdr:to>
    <xdr:pic>
      <xdr:nvPicPr>
        <xdr:cNvPr id="2" name="Imagem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962025</xdr:colOff>
      <xdr:row>16</xdr:row>
      <xdr:rowOff>19050</xdr:rowOff>
    </xdr:from>
    <xdr:to>
      <xdr:col>11</xdr:col>
      <xdr:colOff>514350</xdr:colOff>
      <xdr:row>30</xdr:row>
      <xdr:rowOff>95250</xdr:rowOff>
    </xdr:to>
    <xdr:graphicFrame macro="">
      <xdr:nvGraphicFramePr>
        <xdr:cNvPr id="32" name="Gráfico 2">
          <a:extLst>
            <a:ext uri="{FF2B5EF4-FFF2-40B4-BE49-F238E27FC236}">
              <a16:creationId xmlns:a16="http://schemas.microsoft.com/office/drawing/2014/main" id="{00000000-0008-0000-0400-000009000000}"/>
            </a:ext>
            <a:ext uri="{147F2762-F138-4A5C-976F-8EAC2B608ADB}">
              <a16:predDERef xmlns:a16="http://schemas.microsoft.com/office/drawing/2014/main" pre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2000250</xdr:colOff>
      <xdr:row>7</xdr:row>
      <xdr:rowOff>47625</xdr:rowOff>
    </xdr:from>
    <xdr:to>
      <xdr:col>4</xdr:col>
      <xdr:colOff>2000250</xdr:colOff>
      <xdr:row>7</xdr:row>
      <xdr:rowOff>47625</xdr:rowOff>
    </xdr:to>
    <xdr:graphicFrame macro="">
      <xdr:nvGraphicFramePr>
        <xdr:cNvPr id="10" name="Gráfico 2">
          <a:extLst>
            <a:ext uri="{FF2B5EF4-FFF2-40B4-BE49-F238E27FC236}">
              <a16:creationId xmlns:a16="http://schemas.microsoft.com/office/drawing/2014/main" id="{00000000-0008-0000-0400-00000A000000}"/>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104775</xdr:colOff>
      <xdr:row>1</xdr:row>
      <xdr:rowOff>57150</xdr:rowOff>
    </xdr:from>
    <xdr:to>
      <xdr:col>4</xdr:col>
      <xdr:colOff>104775</xdr:colOff>
      <xdr:row>1</xdr:row>
      <xdr:rowOff>57150</xdr:rowOff>
    </xdr:to>
    <xdr:graphicFrame macro="">
      <xdr:nvGraphicFramePr>
        <xdr:cNvPr id="11" name="Gráfico 2">
          <a:extLst>
            <a:ext uri="{FF2B5EF4-FFF2-40B4-BE49-F238E27FC236}">
              <a16:creationId xmlns:a16="http://schemas.microsoft.com/office/drawing/2014/main" id="{00000000-0008-0000-0400-00000B000000}"/>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363311</xdr:colOff>
      <xdr:row>16</xdr:row>
      <xdr:rowOff>129268</xdr:rowOff>
    </xdr:from>
    <xdr:to>
      <xdr:col>17</xdr:col>
      <xdr:colOff>262130</xdr:colOff>
      <xdr:row>31</xdr:row>
      <xdr:rowOff>36021</xdr:rowOff>
    </xdr:to>
    <xdr:graphicFrame macro="">
      <xdr:nvGraphicFramePr>
        <xdr:cNvPr id="12" name="Gráfico 5">
          <a:extLst>
            <a:ext uri="{FF2B5EF4-FFF2-40B4-BE49-F238E27FC236}">
              <a16:creationId xmlns:a16="http://schemas.microsoft.com/office/drawing/2014/main" id="{00000000-0008-0000-0400-00000C000000}"/>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40</xdr:col>
      <xdr:colOff>608418</xdr:colOff>
      <xdr:row>143</xdr:row>
      <xdr:rowOff>46075</xdr:rowOff>
    </xdr:from>
    <xdr:to>
      <xdr:col>47</xdr:col>
      <xdr:colOff>425302</xdr:colOff>
      <xdr:row>163</xdr:row>
      <xdr:rowOff>72066</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64</xdr:col>
      <xdr:colOff>76200</xdr:colOff>
      <xdr:row>282</xdr:row>
      <xdr:rowOff>171450</xdr:rowOff>
    </xdr:from>
    <xdr:to>
      <xdr:col>72</xdr:col>
      <xdr:colOff>473780</xdr:colOff>
      <xdr:row>303</xdr:row>
      <xdr:rowOff>79305</xdr:rowOff>
    </xdr:to>
    <xdr:pic>
      <xdr:nvPicPr>
        <xdr:cNvPr id="4" name="Imagem 3">
          <a:extLst>
            <a:ext uri="{FF2B5EF4-FFF2-40B4-BE49-F238E27FC236}">
              <a16:creationId xmlns:a16="http://schemas.microsoft.com/office/drawing/2014/main" id="{00000000-0008-0000-0600-000004000000}"/>
            </a:ext>
            <a:ext uri="{147F2762-F138-4A5C-976F-8EAC2B608ADB}">
              <a16:predDERef xmlns:a16="http://schemas.microsoft.com/office/drawing/2014/main" pred="{00000000-0008-0000-0600-000006000000}"/>
            </a:ext>
          </a:extLst>
        </xdr:cNvPr>
        <xdr:cNvPicPr>
          <a:picLocks noChangeAspect="1"/>
        </xdr:cNvPicPr>
      </xdr:nvPicPr>
      <xdr:blipFill>
        <a:blip xmlns:r="http://schemas.openxmlformats.org/officeDocument/2006/relationships" r:embed="rId2"/>
        <a:stretch>
          <a:fillRect/>
        </a:stretch>
      </xdr:blipFill>
      <xdr:spPr>
        <a:xfrm>
          <a:off x="40700325" y="40471725"/>
          <a:ext cx="5883980" cy="3155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16723" y="1145530"/>
              <a:ext cx="6930825" cy="4223289"/>
            </a:xfrm>
            <a:prstGeom prst="rect">
              <a:avLst/>
            </a:prstGeom>
            <a:solidFill>
              <a:prstClr val="white"/>
            </a:solidFill>
            <a:ln w="1">
              <a:solidFill>
                <a:prstClr val="green"/>
              </a:solidFill>
            </a:ln>
          </xdr:spPr>
          <xdr:txBody>
            <a:bodyPr vertOverflow="clip" horzOverflow="clip"/>
            <a:lstStyle/>
            <a:p>
              <a:r>
                <a:rPr lang="pt-PT"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400050</xdr:colOff>
      <xdr:row>2</xdr:row>
      <xdr:rowOff>57150</xdr:rowOff>
    </xdr:from>
    <xdr:to>
      <xdr:col>17</xdr:col>
      <xdr:colOff>38100</xdr:colOff>
      <xdr:row>19</xdr:row>
      <xdr:rowOff>9525</xdr:rowOff>
    </xdr:to>
    <xdr:pic>
      <xdr:nvPicPr>
        <xdr:cNvPr id="2" name="Imagem 1">
          <a:extLst>
            <a:ext uri="{FF2B5EF4-FFF2-40B4-BE49-F238E27FC236}">
              <a16:creationId xmlns:a16="http://schemas.microsoft.com/office/drawing/2014/main" id="{00000000-0008-0000-0A00-000002000000}"/>
            </a:ext>
            <a:ext uri="{147F2762-F138-4A5C-976F-8EAC2B608ADB}">
              <a16:predDERef xmlns:a16="http://schemas.microsoft.com/office/drawing/2014/main" pred="{00000000-0008-0000-0A00-000003000000}"/>
            </a:ext>
          </a:extLst>
        </xdr:cNvPr>
        <xdr:cNvPicPr>
          <a:picLocks noChangeAspect="1"/>
        </xdr:cNvPicPr>
      </xdr:nvPicPr>
      <xdr:blipFill>
        <a:blip xmlns:r="http://schemas.openxmlformats.org/officeDocument/2006/relationships" r:embed="rId2"/>
        <a:stretch>
          <a:fillRect/>
        </a:stretch>
      </xdr:blipFill>
      <xdr:spPr>
        <a:xfrm>
          <a:off x="5305425" y="485775"/>
          <a:ext cx="6076950" cy="31718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227;o%20Ferreira\Desktop\Uber%20Technologies%2022.xlsx" TargetMode="External"/><Relationship Id="rId1" Type="http://schemas.openxmlformats.org/officeDocument/2006/relationships/externalLinkPath" Target="file:///C:\Users\Jo&#227;o%20Ferreira\Desktop\Uber%20Technologies%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egments"/>
      <sheetName val="Industry"/>
      <sheetName val="Peers"/>
      <sheetName val="ESG"/>
      <sheetName val="ESG Inputs"/>
      <sheetName val="DCF"/>
      <sheetName val="DCF (2)"/>
      <sheetName val="WACC"/>
      <sheetName val="Inputs"/>
      <sheetName val="Multiples"/>
      <sheetName val="Sensitivity"/>
    </sheetNames>
    <sheetDataSet>
      <sheetData sheetId="0"/>
      <sheetData sheetId="1"/>
      <sheetData sheetId="2"/>
      <sheetData sheetId="3"/>
      <sheetData sheetId="4"/>
      <sheetData sheetId="5"/>
      <sheetData sheetId="6">
        <row r="2">
          <cell r="B2" t="str">
            <v>DCF</v>
          </cell>
        </row>
        <row r="4">
          <cell r="B4" t="str">
            <v>Key Assumptions</v>
          </cell>
          <cell r="H4"/>
          <cell r="I4"/>
          <cell r="R4" t="e">
            <v>#VALUE!</v>
          </cell>
          <cell r="S4"/>
        </row>
        <row r="5">
          <cell r="B5"/>
          <cell r="H5"/>
          <cell r="I5"/>
          <cell r="S5"/>
        </row>
        <row r="6">
          <cell r="B6" t="str">
            <v>Switches</v>
          </cell>
          <cell r="H6" t="str">
            <v>Base Case</v>
          </cell>
        </row>
        <row r="7">
          <cell r="B7" t="str">
            <v>Revenue</v>
          </cell>
          <cell r="H7" t="str">
            <v>Revenue</v>
          </cell>
          <cell r="S7" t="str">
            <v>Most Recent Fiscal Year</v>
          </cell>
        </row>
        <row r="8">
          <cell r="B8" t="str">
            <v>EBIT</v>
          </cell>
          <cell r="H8" t="str">
            <v>EBIT</v>
          </cell>
          <cell r="S8" t="str">
            <v>End of Fiscal Year</v>
          </cell>
        </row>
        <row r="9">
          <cell r="B9" t="str">
            <v>WACC</v>
          </cell>
          <cell r="H9" t="str">
            <v>WACC</v>
          </cell>
          <cell r="I9">
            <v>0.11162657751351042</v>
          </cell>
          <cell r="S9" t="str">
            <v>Most Recent Quarter End Date</v>
          </cell>
        </row>
        <row r="10">
          <cell r="B10" t="str">
            <v>TGR</v>
          </cell>
          <cell r="H10" t="str">
            <v>TGR</v>
          </cell>
          <cell r="I10">
            <v>0.03</v>
          </cell>
          <cell r="S10" t="str">
            <v>Valuation Date</v>
          </cell>
        </row>
        <row r="11">
          <cell r="B11"/>
        </row>
        <row r="12">
          <cell r="B12" t="str">
            <v>WACC</v>
          </cell>
          <cell r="S12"/>
        </row>
        <row r="13">
          <cell r="B13" t="str">
            <v>TGR</v>
          </cell>
          <cell r="H13"/>
          <cell r="I13"/>
          <cell r="R13"/>
        </row>
        <row r="14">
          <cell r="B14"/>
          <cell r="H14"/>
          <cell r="I14"/>
          <cell r="R14"/>
        </row>
        <row r="15">
          <cell r="B15" t="str">
            <v>Operating Assumptions</v>
          </cell>
          <cell r="H15">
            <v>2025</v>
          </cell>
          <cell r="I15">
            <v>2026</v>
          </cell>
          <cell r="R15"/>
        </row>
        <row r="16">
          <cell r="B16"/>
          <cell r="H16"/>
          <cell r="I16"/>
          <cell r="R16"/>
        </row>
        <row r="17">
          <cell r="B17" t="str">
            <v xml:space="preserve">Monthly Active Platform Consumers </v>
          </cell>
          <cell r="H17">
            <v>700.7</v>
          </cell>
          <cell r="I17">
            <v>770.7700000000001</v>
          </cell>
          <cell r="R17"/>
        </row>
        <row r="18">
          <cell r="B18" t="str">
            <v>% growth</v>
          </cell>
          <cell r="H18">
            <v>0.1</v>
          </cell>
          <cell r="I18">
            <v>0.1</v>
          </cell>
          <cell r="R18"/>
        </row>
        <row r="19">
          <cell r="B19" t="str">
            <v xml:space="preserve">Trip </v>
          </cell>
          <cell r="H19">
            <v>11708.965043801603</v>
          </cell>
          <cell r="I19">
            <v>13182.481833890044</v>
          </cell>
          <cell r="R19"/>
        </row>
        <row r="20">
          <cell r="B20" t="str">
            <v>Average Revenue per Trip</v>
          </cell>
          <cell r="H20">
            <v>4.2064345846524072</v>
          </cell>
          <cell r="I20">
            <v>4.3746919680385039</v>
          </cell>
          <cell r="R20"/>
        </row>
        <row r="21">
          <cell r="B21" t="str">
            <v>Average Trip per MAPC</v>
          </cell>
          <cell r="H21">
            <v>16.710382537179395</v>
          </cell>
          <cell r="I21">
            <v>17.103003274504772</v>
          </cell>
          <cell r="R21"/>
          <cell r="S21"/>
        </row>
        <row r="22">
          <cell r="B22" t="str">
            <v>Revenue for Mobility and Delivery</v>
          </cell>
          <cell r="H22">
            <v>49252.995510733155</v>
          </cell>
          <cell r="I22">
            <v>57669.29739753226</v>
          </cell>
          <cell r="R22"/>
          <cell r="S22"/>
        </row>
        <row r="23">
          <cell r="B23" t="str">
            <v xml:space="preserve">Freight Revenue </v>
          </cell>
          <cell r="H23">
            <v>5000</v>
          </cell>
          <cell r="I23">
            <v>5000</v>
          </cell>
          <cell r="R23"/>
          <cell r="S23"/>
        </row>
        <row r="24">
          <cell r="B24" t="str">
            <v>Income Statement</v>
          </cell>
          <cell r="H24">
            <v>2025</v>
          </cell>
          <cell r="I24">
            <v>2026</v>
          </cell>
          <cell r="R24"/>
          <cell r="S24"/>
        </row>
        <row r="25">
          <cell r="B25"/>
          <cell r="H25"/>
          <cell r="I25"/>
        </row>
        <row r="26">
          <cell r="B26" t="str">
            <v>Revenue (Sales)</v>
          </cell>
          <cell r="H26">
            <v>54252.995510733155</v>
          </cell>
          <cell r="I26">
            <v>62669.29739753226</v>
          </cell>
        </row>
        <row r="27">
          <cell r="B27" t="str">
            <v>% of growth</v>
          </cell>
          <cell r="H27">
            <v>0.23363944496641853</v>
          </cell>
          <cell r="I27">
            <v>0.15513063947103278</v>
          </cell>
        </row>
        <row r="28">
          <cell r="B28"/>
          <cell r="H28"/>
          <cell r="I28"/>
        </row>
        <row r="29">
          <cell r="B29" t="str">
            <v>COGS (Cost of Goods Sold)</v>
          </cell>
          <cell r="H29">
            <v>33005.587004696295</v>
          </cell>
          <cell r="I29">
            <v>37951.336946116644</v>
          </cell>
        </row>
        <row r="30">
          <cell r="B30" t="str">
            <v>% of revenue</v>
          </cell>
          <cell r="H30">
            <v>0.60836432521346451</v>
          </cell>
          <cell r="I30">
            <v>0.60558101849105872</v>
          </cell>
        </row>
        <row r="31">
          <cell r="B31"/>
          <cell r="H31"/>
          <cell r="I31"/>
        </row>
        <row r="32">
          <cell r="B32" t="str">
            <v>Gross Profit</v>
          </cell>
          <cell r="H32">
            <v>21247.40850603686</v>
          </cell>
          <cell r="I32">
            <v>24717.960451415616</v>
          </cell>
        </row>
        <row r="33">
          <cell r="B33" t="str">
            <v>Gross Profit Margin</v>
          </cell>
          <cell r="H33">
            <v>0.39163567478653549</v>
          </cell>
          <cell r="I33">
            <v>0.39441898150894122</v>
          </cell>
        </row>
        <row r="34">
          <cell r="H34"/>
          <cell r="I34"/>
        </row>
        <row r="35">
          <cell r="B35" t="str">
            <v>SG&amp;A (Selling, General &amp; Administrative)</v>
          </cell>
          <cell r="H35">
            <v>9839.508213052155</v>
          </cell>
          <cell r="I35">
            <v>11365.917414223415</v>
          </cell>
        </row>
        <row r="36">
          <cell r="B36" t="str">
            <v>SG&amp;A Margin</v>
          </cell>
          <cell r="H36">
            <v>0.20590750712019434</v>
          </cell>
          <cell r="I36">
            <v>0.19201780194583076</v>
          </cell>
        </row>
        <row r="37">
          <cell r="B37"/>
          <cell r="H37"/>
          <cell r="I37"/>
        </row>
        <row r="38">
          <cell r="B38" t="str">
            <v>R&amp;D (Research &amp; Development)</v>
          </cell>
          <cell r="H38">
            <v>4400.6104021367646</v>
          </cell>
          <cell r="I38">
            <v>4944.1097591373673</v>
          </cell>
        </row>
        <row r="39">
          <cell r="B39" t="str">
            <v>% of revenue</v>
          </cell>
          <cell r="H39">
            <v>8.1112763649449901E-2</v>
          </cell>
          <cell r="I39">
            <v>7.8892056628227847E-2</v>
          </cell>
        </row>
        <row r="40">
          <cell r="B40"/>
          <cell r="H40"/>
          <cell r="I40"/>
        </row>
        <row r="41">
          <cell r="B41" t="str">
            <v>Other Operating (Income) Expenses</v>
          </cell>
          <cell r="H41">
            <v>3221.4438039556412</v>
          </cell>
          <cell r="I41">
            <v>3327.7172126185815</v>
          </cell>
        </row>
        <row r="42">
          <cell r="B42"/>
          <cell r="H42"/>
          <cell r="I42"/>
        </row>
        <row r="43">
          <cell r="B43" t="str">
            <v>EBITDA</v>
          </cell>
          <cell r="H43">
            <v>3785.8460868922989</v>
          </cell>
          <cell r="I43">
            <v>5080.2160654362524</v>
          </cell>
        </row>
        <row r="44">
          <cell r="B44" t="str">
            <v>EBITDA Margin</v>
          </cell>
          <cell r="H44">
            <v>6.9781328224417127E-2</v>
          </cell>
          <cell r="I44">
            <v>8.1063874598924363E-2</v>
          </cell>
        </row>
        <row r="45">
          <cell r="B45"/>
          <cell r="H45"/>
          <cell r="I45"/>
        </row>
        <row r="46">
          <cell r="B46" t="str">
            <v>D&amp;A (Depreciation &amp; Amortization)</v>
          </cell>
          <cell r="H46">
            <v>841.93942059604058</v>
          </cell>
          <cell r="I46">
            <v>909.66522716254235</v>
          </cell>
        </row>
        <row r="47">
          <cell r="B47" t="str">
            <v>% of PP&amp;E+ROU Assets+Intangibles excl. Goodwill</v>
          </cell>
          <cell r="H47">
            <v>0.15611708151233833</v>
          </cell>
          <cell r="I47">
            <v>0.14776607011895171</v>
          </cell>
        </row>
        <row r="48">
          <cell r="B48"/>
          <cell r="H48"/>
          <cell r="I48"/>
        </row>
        <row r="49">
          <cell r="B49" t="str">
            <v>Depreciation Expense</v>
          </cell>
          <cell r="H49">
            <v>541.93942059604058</v>
          </cell>
          <cell r="I49">
            <v>548.91935718021739</v>
          </cell>
        </row>
        <row r="50">
          <cell r="B50" t="str">
            <v>% of PP&amp;E+ROU Assets</v>
          </cell>
          <cell r="H50">
            <v>9.2386536071605962E-2</v>
          </cell>
          <cell r="I50">
            <v>7.9458960980535898E-2</v>
          </cell>
        </row>
        <row r="51">
          <cell r="B51"/>
          <cell r="H51"/>
          <cell r="I51"/>
        </row>
        <row r="52">
          <cell r="B52" t="str">
            <v>Amortization Expense</v>
          </cell>
          <cell r="H52">
            <v>300</v>
          </cell>
          <cell r="I52">
            <v>360.7458699823249</v>
          </cell>
        </row>
        <row r="53">
          <cell r="B53" t="str">
            <v>% of Intangibles excl. Goodwill</v>
          </cell>
          <cell r="H53">
            <v>0.22502433892623433</v>
          </cell>
          <cell r="I53">
            <v>0.22502433892623436</v>
          </cell>
        </row>
        <row r="55">
          <cell r="B55" t="str">
            <v>Operating Income (EBIT)</v>
          </cell>
          <cell r="H55">
            <v>2943.9066662962582</v>
          </cell>
          <cell r="I55">
            <v>4170.5508382737098</v>
          </cell>
        </row>
        <row r="56">
          <cell r="B56" t="str">
            <v>Operating Margin</v>
          </cell>
          <cell r="H56">
            <v>5.4262564464552923E-2</v>
          </cell>
          <cell r="I56">
            <v>6.6548549472615182E-2</v>
          </cell>
        </row>
        <row r="57">
          <cell r="B57"/>
          <cell r="H57"/>
          <cell r="I57"/>
        </row>
        <row r="58">
          <cell r="B58" t="str">
            <v>Net Interest Expense (Income)</v>
          </cell>
          <cell r="H58">
            <v>-1375.8371053288759</v>
          </cell>
          <cell r="I58">
            <v>-715.21753645543049</v>
          </cell>
        </row>
        <row r="59">
          <cell r="B59" t="str">
            <v>% of Net Debt</v>
          </cell>
          <cell r="H59">
            <v>-0.12624812605059146</v>
          </cell>
          <cell r="I59">
            <v>-6.155475585255718E-2</v>
          </cell>
        </row>
        <row r="60">
          <cell r="B60"/>
          <cell r="H60"/>
          <cell r="I60"/>
        </row>
        <row r="61">
          <cell r="B61" t="str">
            <v>Interest Expense</v>
          </cell>
          <cell r="H61">
            <v>538.59710532887584</v>
          </cell>
          <cell r="I61">
            <v>538.67608846220753</v>
          </cell>
        </row>
        <row r="62">
          <cell r="B62" t="str">
            <v>% of Debt</v>
          </cell>
          <cell r="H62">
            <v>4.679480491480021E-2</v>
          </cell>
          <cell r="I62">
            <v>4.5928210402639294E-2</v>
          </cell>
        </row>
        <row r="63">
          <cell r="B63"/>
          <cell r="H63"/>
          <cell r="I63"/>
        </row>
        <row r="64">
          <cell r="B64" t="str">
            <v>Interest Income</v>
          </cell>
          <cell r="H64">
            <v>837.24</v>
          </cell>
          <cell r="I64">
            <v>176.54144799322293</v>
          </cell>
          <cell r="R64"/>
          <cell r="S64"/>
        </row>
        <row r="65">
          <cell r="B65" t="str">
            <v>% Cash &amp; Cash Eq. &amp; ST Investments</v>
          </cell>
          <cell r="H65">
            <v>0.12</v>
          </cell>
          <cell r="I65">
            <v>0.05</v>
          </cell>
          <cell r="S65"/>
        </row>
        <row r="66">
          <cell r="B66"/>
          <cell r="H66"/>
          <cell r="I66"/>
        </row>
        <row r="67">
          <cell r="B67" t="str">
            <v>FX (Gain) Loss</v>
          </cell>
          <cell r="H67">
            <v>807.8709960462686</v>
          </cell>
          <cell r="I67">
            <v>870.52724287549415</v>
          </cell>
        </row>
        <row r="68">
          <cell r="B68" t="str">
            <v>% of revenue</v>
          </cell>
          <cell r="H68">
            <v>1.4890809040884079E-2</v>
          </cell>
          <cell r="I68">
            <v>1.3890809040884078E-2</v>
          </cell>
        </row>
        <row r="69">
          <cell r="B69"/>
          <cell r="H69"/>
          <cell r="I69"/>
        </row>
        <row r="70">
          <cell r="B70" t="str">
            <v>Other Non-Operating (Income) Expenses</v>
          </cell>
          <cell r="H70">
            <v>1628.4040673556724</v>
          </cell>
          <cell r="I70">
            <v>-551.61181859301428</v>
          </cell>
        </row>
        <row r="71">
          <cell r="B71"/>
          <cell r="H71"/>
          <cell r="I71"/>
        </row>
        <row r="72">
          <cell r="B72" t="str">
            <v>Pre-Tax Income (EBT)</v>
          </cell>
          <cell r="H72">
            <v>2289</v>
          </cell>
          <cell r="I72">
            <v>4566.8529504466605</v>
          </cell>
        </row>
        <row r="73">
          <cell r="H73"/>
          <cell r="I73"/>
        </row>
        <row r="74">
          <cell r="B74" t="str">
            <v>Tax Expense (Benefits)</v>
          </cell>
          <cell r="H74">
            <v>581.26039992221422</v>
          </cell>
          <cell r="I74">
            <v>175.16313520749577</v>
          </cell>
        </row>
        <row r="75">
          <cell r="B75" t="str">
            <v>% of EBT</v>
          </cell>
          <cell r="H75">
            <v>0.25393639140332647</v>
          </cell>
          <cell r="I75">
            <v>3.8355326328246231E-2</v>
          </cell>
        </row>
        <row r="76">
          <cell r="H76"/>
          <cell r="I76"/>
        </row>
        <row r="77">
          <cell r="B77" t="str">
            <v>Net Income</v>
          </cell>
          <cell r="H77">
            <v>1707.7396000777858</v>
          </cell>
          <cell r="I77">
            <v>4391.689815239165</v>
          </cell>
        </row>
        <row r="78">
          <cell r="B78" t="str">
            <v>Net Income Margin</v>
          </cell>
          <cell r="H78">
            <v>3.1477332891967864E-2</v>
          </cell>
          <cell r="I78">
            <v>7.0077214802349089E-2</v>
          </cell>
        </row>
        <row r="79">
          <cell r="B79"/>
        </row>
        <row r="80">
          <cell r="B80" t="str">
            <v>Balance Sheet</v>
          </cell>
          <cell r="H80">
            <v>2025</v>
          </cell>
          <cell r="I80">
            <v>2026</v>
          </cell>
        </row>
        <row r="81">
          <cell r="B81"/>
          <cell r="H81"/>
          <cell r="I81"/>
        </row>
        <row r="82">
          <cell r="B82" t="str">
            <v>Assets</v>
          </cell>
          <cell r="H82">
            <v>26073.959689832667</v>
          </cell>
          <cell r="I82">
            <v>28788.896777540391</v>
          </cell>
        </row>
        <row r="83">
          <cell r="B83"/>
        </row>
        <row r="84">
          <cell r="B84" t="str">
            <v>Cash &amp; Cash Equivalents &amp; ST Investments</v>
          </cell>
          <cell r="H84">
            <v>3530.8289598644583</v>
          </cell>
          <cell r="I84">
            <v>4513.8544467546453</v>
          </cell>
        </row>
        <row r="86">
          <cell r="B86" t="str">
            <v>Accounts Receivable</v>
          </cell>
          <cell r="H86">
            <v>4602.1177535210063</v>
          </cell>
          <cell r="I86">
            <v>5266.917337601034</v>
          </cell>
        </row>
        <row r="87">
          <cell r="B87" t="str">
            <v>DSO</v>
          </cell>
          <cell r="H87">
            <v>30.961847621904099</v>
          </cell>
          <cell r="I87">
            <v>30.675704181423885</v>
          </cell>
          <cell r="R87"/>
          <cell r="S87" t="str">
            <v>liab</v>
          </cell>
        </row>
        <row r="88">
          <cell r="H88"/>
          <cell r="I88"/>
        </row>
        <row r="89">
          <cell r="B89" t="str">
            <v>Inventory</v>
          </cell>
          <cell r="H89">
            <v>0</v>
          </cell>
          <cell r="I89">
            <v>0</v>
          </cell>
          <cell r="S89" t="str">
            <v>ass</v>
          </cell>
        </row>
        <row r="90">
          <cell r="B90" t="str">
            <v>DIH</v>
          </cell>
          <cell r="H90">
            <v>0</v>
          </cell>
          <cell r="I90">
            <v>0</v>
          </cell>
          <cell r="S90" t="str">
            <v>se</v>
          </cell>
        </row>
        <row r="92">
          <cell r="B92" t="str">
            <v>Prepaid expenses and Other Current Assets</v>
          </cell>
          <cell r="H92">
            <v>2705.7825159596782</v>
          </cell>
          <cell r="I92">
            <v>2744.1216150104929</v>
          </cell>
        </row>
        <row r="93">
          <cell r="B93" t="str">
            <v>% of revenue</v>
          </cell>
          <cell r="H93">
            <v>5.9470372228118316E-2</v>
          </cell>
          <cell r="I93">
            <v>5.6717468415711535E-2</v>
          </cell>
        </row>
        <row r="94">
          <cell r="H94"/>
          <cell r="I94"/>
        </row>
        <row r="95">
          <cell r="B95" t="str">
            <v>Net PP&amp;E (Property, Plant and Equipment) + ROU Assets</v>
          </cell>
          <cell r="H95">
            <v>4768.2726980431589</v>
          </cell>
          <cell r="I95">
            <v>4626.2342786909685</v>
          </cell>
        </row>
        <row r="96">
          <cell r="B96" t="str">
            <v>Gross PP&amp;E (Property, Plant and Equipment) + ROU Assets</v>
          </cell>
          <cell r="H96">
            <v>5008</v>
          </cell>
          <cell r="I96">
            <v>5338</v>
          </cell>
        </row>
        <row r="97">
          <cell r="B97" t="str">
            <v>Right-of-Use Assets</v>
          </cell>
          <cell r="H97">
            <v>1900.2121186391994</v>
          </cell>
          <cell r="I97">
            <v>1977.0930564672276</v>
          </cell>
        </row>
        <row r="98">
          <cell r="B98" t="str">
            <v>% of revenue</v>
          </cell>
          <cell r="H98">
            <v>3.5025017526696206E-2</v>
          </cell>
          <cell r="I98">
            <v>3.1548032905584798E-2</v>
          </cell>
        </row>
        <row r="99">
          <cell r="B99" t="str">
            <v>Accumulated Depreciation</v>
          </cell>
          <cell r="H99">
            <v>2139.9394205960407</v>
          </cell>
          <cell r="I99">
            <v>2688.8587777762582</v>
          </cell>
        </row>
        <row r="100">
          <cell r="H100"/>
          <cell r="I100"/>
        </row>
        <row r="101">
          <cell r="B101" t="str">
            <v>Intangibles excl. Goodwill</v>
          </cell>
          <cell r="H101">
            <v>1387.8443755872208</v>
          </cell>
          <cell r="I101">
            <v>1603.1415610583426</v>
          </cell>
        </row>
        <row r="102">
          <cell r="B102" t="str">
            <v>growing with % Revenue</v>
          </cell>
          <cell r="H102">
            <v>4.8447901007644999E-3</v>
          </cell>
          <cell r="I102">
            <v>3.4354491658877221E-3</v>
          </cell>
        </row>
        <row r="103">
          <cell r="H103"/>
          <cell r="I103"/>
        </row>
        <row r="104">
          <cell r="B104" t="str">
            <v>Liabilities</v>
          </cell>
          <cell r="H104">
            <v>23542.089212230854</v>
          </cell>
          <cell r="I104">
            <v>24391.989672178748</v>
          </cell>
        </row>
        <row r="105">
          <cell r="H105"/>
          <cell r="I105"/>
        </row>
        <row r="106">
          <cell r="B106" t="str">
            <v>Accounts Payable</v>
          </cell>
          <cell r="H106">
            <v>1149.6048649154443</v>
          </cell>
          <cell r="I106">
            <v>1294.0276388663772</v>
          </cell>
        </row>
        <row r="107">
          <cell r="B107" t="str">
            <v>DPO</v>
          </cell>
          <cell r="H107">
            <v>12.713174155467447</v>
          </cell>
          <cell r="I107">
            <v>12.445413684815065</v>
          </cell>
        </row>
        <row r="108">
          <cell r="H108"/>
          <cell r="I108"/>
        </row>
        <row r="109">
          <cell r="B109" t="str">
            <v>Accrued Expenses and Other Current Liabilities</v>
          </cell>
          <cell r="H109">
            <v>10870.008362747436</v>
          </cell>
          <cell r="I109">
            <v>11356.862623754636</v>
          </cell>
        </row>
        <row r="110">
          <cell r="B110" t="str">
            <v>growing with revenue</v>
          </cell>
          <cell r="H110">
            <v>0.20035775463489319</v>
          </cell>
          <cell r="I110">
            <v>0.18121892370540343</v>
          </cell>
        </row>
        <row r="111">
          <cell r="B111"/>
          <cell r="H111"/>
          <cell r="I111"/>
        </row>
        <row r="112">
          <cell r="B112" t="str">
            <v>Total Borrowings</v>
          </cell>
          <cell r="H112">
            <v>8347</v>
          </cell>
          <cell r="I112">
            <v>8347</v>
          </cell>
        </row>
        <row r="113">
          <cell r="B113"/>
          <cell r="H113"/>
          <cell r="I113"/>
        </row>
        <row r="114">
          <cell r="B114" t="str">
            <v>Total Leases</v>
          </cell>
          <cell r="H114">
            <v>3162.7628104125065</v>
          </cell>
          <cell r="I114">
            <v>3381.6539958729181</v>
          </cell>
        </row>
        <row r="115">
          <cell r="B115" t="str">
            <v>% of revenues</v>
          </cell>
          <cell r="H115">
            <v>5.8296556358566419E-2</v>
          </cell>
          <cell r="I115">
            <v>5.396029852420331E-2</v>
          </cell>
        </row>
        <row r="117">
          <cell r="B117" t="str">
            <v>Cash Flow</v>
          </cell>
          <cell r="H117">
            <v>2025</v>
          </cell>
          <cell r="I117">
            <v>2026</v>
          </cell>
        </row>
        <row r="118">
          <cell r="B118"/>
          <cell r="H118"/>
          <cell r="I118"/>
        </row>
        <row r="119">
          <cell r="B119" t="str">
            <v>D&amp;A (Depreciation &amp; Amortization)</v>
          </cell>
          <cell r="H119">
            <v>841.93942059604058</v>
          </cell>
          <cell r="I119">
            <v>909.66522716254235</v>
          </cell>
        </row>
        <row r="121">
          <cell r="B121" t="str">
            <v>Stock Based Compensation</v>
          </cell>
          <cell r="H121">
            <v>2385.436848248462</v>
          </cell>
          <cell r="I121">
            <v>2813.2393995312482</v>
          </cell>
        </row>
        <row r="122">
          <cell r="B122" t="str">
            <v>% of SG&amp;A</v>
          </cell>
          <cell r="H122">
            <v>0.2424345604066033</v>
          </cell>
          <cell r="I122">
            <v>0.24751538278913887</v>
          </cell>
        </row>
        <row r="123">
          <cell r="B123"/>
          <cell r="H123"/>
          <cell r="I123"/>
        </row>
        <row r="124">
          <cell r="B124" t="str">
            <v>Changes in Net Working Capital</v>
          </cell>
          <cell r="H124">
            <v>-1185.2870418178036</v>
          </cell>
          <cell r="I124">
            <v>-71.861648172710375</v>
          </cell>
        </row>
        <row r="126">
          <cell r="B126" t="str">
            <v>Other Operating Adjustments</v>
          </cell>
          <cell r="H126">
            <v>-485.23151502012462</v>
          </cell>
          <cell r="I126">
            <v>-3445.0737538135249</v>
          </cell>
        </row>
        <row r="127">
          <cell r="H127"/>
          <cell r="I127"/>
        </row>
        <row r="128">
          <cell r="B128" t="str">
            <v>Operating Cash Flow</v>
          </cell>
          <cell r="H128">
            <v>3264.5973120843601</v>
          </cell>
          <cell r="I128">
            <v>4597.6590399467204</v>
          </cell>
        </row>
        <row r="129">
          <cell r="B129"/>
        </row>
        <row r="130">
          <cell r="B130" t="str">
            <v>Net CapEx</v>
          </cell>
          <cell r="H130">
            <v>-300</v>
          </cell>
          <cell r="I130">
            <v>-330</v>
          </cell>
        </row>
        <row r="131">
          <cell r="B131"/>
          <cell r="H131"/>
          <cell r="I131"/>
        </row>
        <row r="132">
          <cell r="B132" t="str">
            <v>Acquisition of Fixed &amp; Intangibles</v>
          </cell>
          <cell r="H132">
            <v>-300</v>
          </cell>
          <cell r="I132">
            <v>-330</v>
          </cell>
        </row>
        <row r="133">
          <cell r="B133"/>
          <cell r="H133"/>
          <cell r="I133"/>
        </row>
        <row r="134">
          <cell r="B134" t="str">
            <v>Disposal of Fixed &amp; Intangibles</v>
          </cell>
          <cell r="H134"/>
          <cell r="I134">
            <v>0</v>
          </cell>
        </row>
        <row r="135">
          <cell r="B135" t="str">
            <v>Disposal Rate (% Gross PP&amp;E)</v>
          </cell>
          <cell r="H135">
            <v>0</v>
          </cell>
          <cell r="I135">
            <v>0</v>
          </cell>
        </row>
        <row r="136">
          <cell r="B136"/>
          <cell r="H136"/>
          <cell r="I136"/>
        </row>
        <row r="137">
          <cell r="B137" t="str">
            <v>Net Cash from Investments &amp; Acquisitions</v>
          </cell>
          <cell r="H137">
            <v>-6068.583333333333</v>
          </cell>
          <cell r="I137">
            <v>-2829.7256944444443</v>
          </cell>
        </row>
        <row r="138">
          <cell r="B138"/>
          <cell r="H138"/>
          <cell r="I138"/>
        </row>
        <row r="139">
          <cell r="B139" t="str">
            <v>Other Investing Inflows (Outflows)</v>
          </cell>
          <cell r="H139">
            <v>90</v>
          </cell>
          <cell r="I139">
            <v>90</v>
          </cell>
        </row>
        <row r="140">
          <cell r="H140"/>
          <cell r="I140"/>
        </row>
        <row r="141">
          <cell r="B141" t="str">
            <v>Investing Cash Flow</v>
          </cell>
          <cell r="H141">
            <v>-6278.583333333333</v>
          </cell>
          <cell r="I141">
            <v>-3069.7256944444443</v>
          </cell>
        </row>
        <row r="142">
          <cell r="B142"/>
          <cell r="H142"/>
          <cell r="I142"/>
        </row>
        <row r="143">
          <cell r="B143" t="str">
            <v>Dividends</v>
          </cell>
          <cell r="H143">
            <v>0</v>
          </cell>
          <cell r="I143">
            <v>0</v>
          </cell>
        </row>
        <row r="144">
          <cell r="B144" t="str">
            <v>Dividend payout</v>
          </cell>
          <cell r="H144"/>
          <cell r="I144"/>
        </row>
        <row r="145">
          <cell r="H145"/>
          <cell r="I145"/>
        </row>
        <row r="146">
          <cell r="B146" t="str">
            <v>Increase (Repurchase) of Shares</v>
          </cell>
          <cell r="H146"/>
          <cell r="I146">
            <v>0</v>
          </cell>
        </row>
        <row r="147">
          <cell r="B147" t="str">
            <v>Repurchase payout</v>
          </cell>
          <cell r="H147"/>
          <cell r="I147"/>
        </row>
        <row r="148">
          <cell r="H148"/>
          <cell r="I148"/>
        </row>
        <row r="149">
          <cell r="B149" t="str">
            <v>Lease Payments</v>
          </cell>
          <cell r="H149">
            <v>0</v>
          </cell>
          <cell r="I149">
            <v>0</v>
          </cell>
        </row>
        <row r="150">
          <cell r="B150" t="str">
            <v>% of Right-of-Use Assets</v>
          </cell>
          <cell r="H150"/>
          <cell r="I150"/>
        </row>
        <row r="151">
          <cell r="B151"/>
          <cell r="H151"/>
          <cell r="I151"/>
        </row>
        <row r="152">
          <cell r="B152" t="str">
            <v>Debt Borrowing</v>
          </cell>
          <cell r="H152">
            <v>0</v>
          </cell>
          <cell r="I152">
            <v>0</v>
          </cell>
        </row>
        <row r="153">
          <cell r="B153"/>
          <cell r="H153"/>
          <cell r="I153"/>
        </row>
        <row r="154">
          <cell r="B154" t="str">
            <v>Debt Repayment</v>
          </cell>
          <cell r="H154"/>
          <cell r="I154">
            <v>0</v>
          </cell>
        </row>
        <row r="155">
          <cell r="B155" t="str">
            <v>% of FCFE</v>
          </cell>
          <cell r="H155"/>
          <cell r="I155"/>
        </row>
        <row r="156">
          <cell r="B156"/>
          <cell r="H156"/>
          <cell r="I156"/>
        </row>
        <row r="157">
          <cell r="B157" t="str">
            <v>Other Financing Inflows (Outflows)</v>
          </cell>
          <cell r="H157">
            <v>-432.18501888656863</v>
          </cell>
          <cell r="I157">
            <v>-544.90785861208929</v>
          </cell>
        </row>
        <row r="158">
          <cell r="H158"/>
          <cell r="I158"/>
        </row>
        <row r="159">
          <cell r="B159" t="str">
            <v>Financing Cash Flow</v>
          </cell>
          <cell r="H159">
            <v>-432.18501888656863</v>
          </cell>
          <cell r="I159">
            <v>-544.90785861208929</v>
          </cell>
        </row>
        <row r="160">
          <cell r="B160"/>
          <cell r="H160"/>
          <cell r="I160"/>
        </row>
        <row r="161">
          <cell r="B161" t="str">
            <v>Net Changes in Cash</v>
          </cell>
          <cell r="H161">
            <v>-3446.1710401355417</v>
          </cell>
          <cell r="I161">
            <v>983.02548689018681</v>
          </cell>
        </row>
        <row r="162">
          <cell r="B162"/>
          <cell r="H162"/>
          <cell r="I162"/>
        </row>
        <row r="163">
          <cell r="H163"/>
          <cell r="I163"/>
        </row>
        <row r="164">
          <cell r="B164" t="str">
            <v>FCFF Valuation</v>
          </cell>
          <cell r="H164">
            <v>2025</v>
          </cell>
          <cell r="I164">
            <v>2026</v>
          </cell>
        </row>
        <row r="165">
          <cell r="B165"/>
          <cell r="H165"/>
          <cell r="I165"/>
        </row>
        <row r="166">
          <cell r="B166" t="str">
            <v>Revenues</v>
          </cell>
          <cell r="H166">
            <v>54252.995510733155</v>
          </cell>
          <cell r="I166">
            <v>62669.29739753226</v>
          </cell>
          <cell r="R166"/>
          <cell r="S166"/>
        </row>
        <row r="167">
          <cell r="B167" t="str">
            <v>% of growth</v>
          </cell>
          <cell r="H167">
            <v>0.23363944496641853</v>
          </cell>
          <cell r="I167">
            <v>0.15513063947103278</v>
          </cell>
          <cell r="R167"/>
          <cell r="S167"/>
        </row>
        <row r="168">
          <cell r="B168" t="str">
            <v>Bear Case</v>
          </cell>
          <cell r="H168">
            <v>0.21363944496641854</v>
          </cell>
          <cell r="I168">
            <v>0.13513063947103279</v>
          </cell>
          <cell r="R168"/>
          <cell r="S168"/>
        </row>
        <row r="169">
          <cell r="B169" t="str">
            <v>Base Case</v>
          </cell>
          <cell r="H169">
            <v>0.23363944496641853</v>
          </cell>
          <cell r="I169">
            <v>0.15513063947103278</v>
          </cell>
          <cell r="R169"/>
          <cell r="S169"/>
        </row>
        <row r="170">
          <cell r="B170" t="str">
            <v>Bull Case</v>
          </cell>
          <cell r="H170">
            <v>0.25363944496641855</v>
          </cell>
          <cell r="I170">
            <v>0.17513063947103277</v>
          </cell>
          <cell r="R170"/>
          <cell r="S170"/>
        </row>
        <row r="171">
          <cell r="R171"/>
          <cell r="S171"/>
        </row>
        <row r="172">
          <cell r="B172" t="str">
            <v>EBIT</v>
          </cell>
          <cell r="H172">
            <v>2943.9066662962582</v>
          </cell>
          <cell r="I172">
            <v>4170.5508382737098</v>
          </cell>
          <cell r="R172"/>
          <cell r="S172"/>
        </row>
        <row r="173">
          <cell r="B173" t="str">
            <v>% of revenue</v>
          </cell>
          <cell r="H173">
            <v>5.4262564464552923E-2</v>
          </cell>
          <cell r="I173">
            <v>6.6548549472615182E-2</v>
          </cell>
          <cell r="R173"/>
          <cell r="S173"/>
        </row>
        <row r="174">
          <cell r="B174" t="str">
            <v>Bear Case</v>
          </cell>
          <cell r="H174">
            <v>4.4262564464552921E-2</v>
          </cell>
          <cell r="I174">
            <v>5.654854947261518E-2</v>
          </cell>
          <cell r="R174"/>
          <cell r="S174"/>
        </row>
        <row r="175">
          <cell r="B175" t="str">
            <v>Base Case</v>
          </cell>
          <cell r="H175">
            <v>5.4262564464552923E-2</v>
          </cell>
          <cell r="I175">
            <v>6.6548549472615182E-2</v>
          </cell>
          <cell r="R175"/>
          <cell r="S175"/>
        </row>
        <row r="176">
          <cell r="B176" t="str">
            <v>Bull Case</v>
          </cell>
          <cell r="H176">
            <v>6.4262564464552918E-2</v>
          </cell>
          <cell r="I176">
            <v>7.6548549472615177E-2</v>
          </cell>
          <cell r="R176"/>
          <cell r="S176"/>
        </row>
        <row r="177">
          <cell r="R177"/>
          <cell r="S177"/>
        </row>
        <row r="178">
          <cell r="B178" t="str">
            <v>NOPAT</v>
          </cell>
          <cell r="H178">
            <v>2196.3416308287897</v>
          </cell>
          <cell r="I178">
            <v>4010.5879999031808</v>
          </cell>
          <cell r="R178"/>
          <cell r="S178"/>
        </row>
        <row r="179">
          <cell r="R179"/>
          <cell r="S179"/>
        </row>
        <row r="180">
          <cell r="B180" t="str">
            <v>Depreciation &amp; Amortization</v>
          </cell>
          <cell r="H180">
            <v>841.93942059604058</v>
          </cell>
          <cell r="I180">
            <v>909.66522716254235</v>
          </cell>
          <cell r="R180"/>
          <cell r="S180"/>
        </row>
        <row r="181">
          <cell r="R181"/>
          <cell r="S181"/>
        </row>
        <row r="182">
          <cell r="B182" t="str">
            <v>Stock Based Compensation</v>
          </cell>
          <cell r="H182">
            <v>2385.436848248462</v>
          </cell>
          <cell r="I182">
            <v>2813.2393995312482</v>
          </cell>
          <cell r="R182"/>
          <cell r="S182"/>
        </row>
        <row r="183">
          <cell r="R183"/>
          <cell r="S183"/>
        </row>
        <row r="184">
          <cell r="B184" t="str">
            <v>Changes in NWC</v>
          </cell>
          <cell r="H184">
            <v>-1185.2870418178036</v>
          </cell>
          <cell r="I184">
            <v>-71.861648172710375</v>
          </cell>
          <cell r="R184"/>
          <cell r="S184"/>
        </row>
        <row r="185">
          <cell r="R185"/>
          <cell r="S185"/>
        </row>
        <row r="186">
          <cell r="B186" t="str">
            <v>Net CapEx</v>
          </cell>
          <cell r="H186">
            <v>-300</v>
          </cell>
          <cell r="I186">
            <v>-330</v>
          </cell>
          <cell r="R186"/>
          <cell r="S186"/>
        </row>
        <row r="187">
          <cell r="B187"/>
          <cell r="H187"/>
          <cell r="I187"/>
          <cell r="R187"/>
          <cell r="S187"/>
        </row>
        <row r="188">
          <cell r="B188" t="str">
            <v>FCFF</v>
          </cell>
          <cell r="H188">
            <v>3938.4308578554887</v>
          </cell>
          <cell r="I188">
            <v>7331.6309784242603</v>
          </cell>
          <cell r="R188"/>
          <cell r="S188" t="str">
            <v>FCFF 2025</v>
          </cell>
        </row>
        <row r="189">
          <cell r="B189" t="str">
            <v>Present Value of FCFF</v>
          </cell>
          <cell r="H189">
            <v>3800.2493154500985</v>
          </cell>
          <cell r="I189">
            <v>6364.005406036139</v>
          </cell>
          <cell r="R189"/>
          <cell r="S189" t="str">
            <v>FCFF 2026</v>
          </cell>
        </row>
        <row r="190">
          <cell r="R190"/>
          <cell r="S190"/>
        </row>
        <row r="191">
          <cell r="B191" t="str">
            <v>Sensitivity to the Period</v>
          </cell>
          <cell r="H191">
            <v>0.33750000000000002</v>
          </cell>
          <cell r="I191">
            <v>1.3374999999999999</v>
          </cell>
          <cell r="R191"/>
          <cell r="S191"/>
        </row>
        <row r="192">
          <cell r="B192" t="str">
            <v>Period</v>
          </cell>
          <cell r="H192">
            <v>0.67500000000000004</v>
          </cell>
          <cell r="R192"/>
          <cell r="S192"/>
        </row>
        <row r="193">
          <cell r="R193"/>
          <cell r="S193"/>
        </row>
        <row r="194">
          <cell r="B194" t="str">
            <v>Terminal Value</v>
          </cell>
          <cell r="R194">
            <v>2025</v>
          </cell>
          <cell r="S194">
            <v>2026</v>
          </cell>
        </row>
        <row r="195">
          <cell r="B195" t="str">
            <v>Present Value of Terminal Value</v>
          </cell>
          <cell r="R195">
            <v>102120.05472863987</v>
          </cell>
          <cell r="S195">
            <v>113519.36693349032</v>
          </cell>
        </row>
        <row r="196">
          <cell r="B196" t="str">
            <v>Enterprise Value</v>
          </cell>
          <cell r="R196">
            <v>169064.00892781332</v>
          </cell>
          <cell r="S196">
            <v>180071.95729000794</v>
          </cell>
        </row>
        <row r="197">
          <cell r="B197" t="str">
            <v>(+) Cash</v>
          </cell>
          <cell r="R197"/>
          <cell r="S197">
            <v>4513.8544467546453</v>
          </cell>
        </row>
        <row r="198">
          <cell r="B198" t="str">
            <v>(-) Minority Interest</v>
          </cell>
          <cell r="R198">
            <v>338</v>
          </cell>
          <cell r="S198">
            <v>338</v>
          </cell>
        </row>
        <row r="199">
          <cell r="B199" t="str">
            <v>(-) Preferred Stock</v>
          </cell>
          <cell r="R199">
            <v>820</v>
          </cell>
          <cell r="S199">
            <v>820</v>
          </cell>
        </row>
        <row r="200">
          <cell r="B200" t="str">
            <v>(-) Debt</v>
          </cell>
          <cell r="R200">
            <v>8347</v>
          </cell>
          <cell r="S200">
            <v>8347</v>
          </cell>
        </row>
        <row r="201">
          <cell r="B201" t="str">
            <v>Equity Value</v>
          </cell>
          <cell r="R201">
            <v>159559.00892781332</v>
          </cell>
          <cell r="S201">
            <v>175080.81173676258</v>
          </cell>
        </row>
        <row r="202">
          <cell r="R202"/>
          <cell r="S202"/>
        </row>
        <row r="203">
          <cell r="B203" t="str">
            <v>Shares outstanding</v>
          </cell>
          <cell r="R203"/>
          <cell r="S203"/>
        </row>
        <row r="204">
          <cell r="B204" t="str">
            <v>Implicit Stock Value</v>
          </cell>
          <cell r="R204"/>
          <cell r="S204"/>
        </row>
        <row r="205">
          <cell r="R205"/>
          <cell r="S205"/>
        </row>
        <row r="206">
          <cell r="B206" t="str">
            <v>Stock value</v>
          </cell>
          <cell r="R206"/>
          <cell r="S206"/>
        </row>
        <row r="207">
          <cell r="B207" t="str">
            <v>Upside (downside)</v>
          </cell>
          <cell r="H207"/>
          <cell r="I207"/>
          <cell r="R207"/>
          <cell r="S207"/>
        </row>
        <row r="208">
          <cell r="B208"/>
          <cell r="H208"/>
          <cell r="I208"/>
          <cell r="R208"/>
          <cell r="S208"/>
        </row>
        <row r="209">
          <cell r="B209" t="str">
            <v>APV Valuation</v>
          </cell>
          <cell r="H209">
            <v>2025</v>
          </cell>
          <cell r="I209">
            <v>2026</v>
          </cell>
          <cell r="R209"/>
          <cell r="S209"/>
        </row>
        <row r="210">
          <cell r="B210"/>
          <cell r="H210"/>
          <cell r="I210"/>
          <cell r="R210"/>
          <cell r="S210"/>
        </row>
        <row r="211">
          <cell r="B211" t="str">
            <v>Unlevered Present Value of FCFF</v>
          </cell>
          <cell r="H211">
            <v>3795.254356585911</v>
          </cell>
          <cell r="I211">
            <v>6330.9209030299589</v>
          </cell>
          <cell r="R211"/>
          <cell r="S211"/>
        </row>
        <row r="212">
          <cell r="B212" t="str">
            <v>Present Value of Tax Shield</v>
          </cell>
          <cell r="H212">
            <v>134.62230609159042</v>
          </cell>
          <cell r="I212">
            <v>19.405291208192565</v>
          </cell>
          <cell r="R212"/>
          <cell r="S212"/>
        </row>
        <row r="213">
          <cell r="B213"/>
          <cell r="H213"/>
          <cell r="I213"/>
          <cell r="R213"/>
          <cell r="S213"/>
        </row>
        <row r="214">
          <cell r="B214" t="str">
            <v>Terminal Value of Unlevered FCFF</v>
          </cell>
          <cell r="H214"/>
          <cell r="I214"/>
          <cell r="R214"/>
          <cell r="S214"/>
        </row>
        <row r="215">
          <cell r="B215" t="str">
            <v>Present Value of Unlevered FCFF Terminal Value</v>
          </cell>
          <cell r="H215"/>
          <cell r="I215"/>
          <cell r="R215"/>
          <cell r="S215"/>
        </row>
        <row r="216">
          <cell r="B216" t="str">
            <v>Terminal Value of Tax Shield</v>
          </cell>
          <cell r="H216"/>
          <cell r="I216"/>
          <cell r="R216"/>
          <cell r="S216"/>
        </row>
        <row r="217">
          <cell r="B217" t="str">
            <v>Present Value of Tax Shield Terminal Value</v>
          </cell>
          <cell r="H217"/>
          <cell r="I217"/>
          <cell r="R217"/>
          <cell r="S217"/>
        </row>
        <row r="218">
          <cell r="B218" t="str">
            <v>APV</v>
          </cell>
          <cell r="R218"/>
          <cell r="S218"/>
        </row>
        <row r="219">
          <cell r="B219" t="str">
            <v>Equity Value</v>
          </cell>
          <cell r="R219"/>
          <cell r="S219"/>
        </row>
        <row r="220">
          <cell r="B220" t="str">
            <v>Implicit Stock Value</v>
          </cell>
          <cell r="H220"/>
          <cell r="I220"/>
          <cell r="R220"/>
          <cell r="S220"/>
        </row>
        <row r="221">
          <cell r="B221"/>
          <cell r="H221"/>
          <cell r="I221"/>
          <cell r="R221"/>
          <cell r="S221"/>
        </row>
        <row r="222">
          <cell r="B222" t="str">
            <v>Upside (downside)</v>
          </cell>
          <cell r="H222"/>
          <cell r="I222"/>
          <cell r="R222"/>
          <cell r="S222"/>
        </row>
        <row r="223">
          <cell r="R223"/>
          <cell r="S223"/>
        </row>
        <row r="224">
          <cell r="B224" t="str">
            <v>FCFE Valuation</v>
          </cell>
          <cell r="H224">
            <v>2025</v>
          </cell>
          <cell r="I224">
            <v>2026</v>
          </cell>
          <cell r="R224"/>
          <cell r="S224"/>
        </row>
        <row r="225">
          <cell r="B225"/>
          <cell r="H225"/>
          <cell r="I225"/>
          <cell r="R225"/>
          <cell r="S225"/>
        </row>
        <row r="226">
          <cell r="B226" t="str">
            <v>EBIT</v>
          </cell>
          <cell r="H226">
            <v>2943.9066662962582</v>
          </cell>
          <cell r="I226">
            <v>4170.5508382737098</v>
          </cell>
          <cell r="R226"/>
          <cell r="S226"/>
        </row>
        <row r="227">
          <cell r="R227"/>
          <cell r="S227"/>
        </row>
        <row r="228">
          <cell r="B228" t="str">
            <v>Net Income</v>
          </cell>
          <cell r="H228">
            <v>1707.7396000777858</v>
          </cell>
          <cell r="I228">
            <v>4391.689815239165</v>
          </cell>
        </row>
        <row r="230">
          <cell r="B230" t="str">
            <v>D&amp;A (Depreciation &amp; Amortization)</v>
          </cell>
          <cell r="H230">
            <v>841.93942059604058</v>
          </cell>
          <cell r="I230">
            <v>909.66522716254235</v>
          </cell>
        </row>
        <row r="231">
          <cell r="B231"/>
          <cell r="H231"/>
          <cell r="I231"/>
        </row>
        <row r="232">
          <cell r="B232" t="str">
            <v>Stock Based Compensation</v>
          </cell>
          <cell r="H232">
            <v>2385.436848248462</v>
          </cell>
          <cell r="I232">
            <v>2813.2393995312482</v>
          </cell>
        </row>
        <row r="233">
          <cell r="B233"/>
          <cell r="H233"/>
          <cell r="I233"/>
        </row>
        <row r="234">
          <cell r="B234" t="str">
            <v>Changes in NWC</v>
          </cell>
          <cell r="H234">
            <v>-1185.2870418178036</v>
          </cell>
          <cell r="I234">
            <v>-71.861648172710375</v>
          </cell>
        </row>
        <row r="235">
          <cell r="H235"/>
          <cell r="I235"/>
        </row>
        <row r="236">
          <cell r="B236" t="str">
            <v>Net Capex</v>
          </cell>
          <cell r="H236">
            <v>-300</v>
          </cell>
          <cell r="I236">
            <v>-330</v>
          </cell>
        </row>
        <row r="238">
          <cell r="B238" t="str">
            <v>Debt Borrowing (Repayment)</v>
          </cell>
          <cell r="H238">
            <v>0</v>
          </cell>
          <cell r="I238">
            <v>0</v>
          </cell>
        </row>
        <row r="240">
          <cell r="B240" t="str">
            <v>FCFE</v>
          </cell>
          <cell r="H240">
            <v>3449.8288271044848</v>
          </cell>
          <cell r="I240">
            <v>7712.7327937602449</v>
          </cell>
        </row>
        <row r="241">
          <cell r="B241" t="str">
            <v>Present Value of FCFE</v>
          </cell>
          <cell r="H241">
            <v>3328.7900973238011</v>
          </cell>
          <cell r="I241">
            <v>6694.8095640994316</v>
          </cell>
        </row>
        <row r="243">
          <cell r="B243" t="str">
            <v>Terminal Value</v>
          </cell>
        </row>
        <row r="244">
          <cell r="B244" t="str">
            <v>Present Value of Terminal Value</v>
          </cell>
        </row>
        <row r="245">
          <cell r="B245" t="str">
            <v>Equity Value</v>
          </cell>
        </row>
        <row r="247">
          <cell r="B247" t="str">
            <v>Implicit Stock Value</v>
          </cell>
        </row>
        <row r="249">
          <cell r="B249" t="str">
            <v>Upside (downside)</v>
          </cell>
          <cell r="H249"/>
          <cell r="I249"/>
        </row>
        <row r="251">
          <cell r="B251" t="str">
            <v>DDM</v>
          </cell>
          <cell r="H251">
            <v>2025</v>
          </cell>
          <cell r="I251">
            <v>2026</v>
          </cell>
        </row>
        <row r="252">
          <cell r="B252"/>
          <cell r="H252"/>
          <cell r="I252"/>
        </row>
        <row r="253">
          <cell r="B253" t="str">
            <v>Total Payout</v>
          </cell>
          <cell r="H253">
            <v>0</v>
          </cell>
          <cell r="I253">
            <v>0</v>
          </cell>
        </row>
        <row r="254">
          <cell r="B254" t="str">
            <v>Total Payout Ratio</v>
          </cell>
          <cell r="H254">
            <v>0</v>
          </cell>
          <cell r="I254">
            <v>0</v>
          </cell>
        </row>
        <row r="255">
          <cell r="B255" t="str">
            <v>Plowback Ratio</v>
          </cell>
          <cell r="H255">
            <v>1</v>
          </cell>
          <cell r="I255">
            <v>1</v>
          </cell>
        </row>
        <row r="257">
          <cell r="B257" t="str">
            <v>Present Value of Total Payout</v>
          </cell>
          <cell r="H257">
            <v>0</v>
          </cell>
          <cell r="I257">
            <v>0</v>
          </cell>
        </row>
        <row r="259">
          <cell r="B259" t="str">
            <v>Terminal Value</v>
          </cell>
        </row>
        <row r="260">
          <cell r="B260" t="str">
            <v>Present Value of Terminal Value</v>
          </cell>
        </row>
        <row r="261">
          <cell r="B261" t="str">
            <v>Equity Value</v>
          </cell>
        </row>
        <row r="263">
          <cell r="B263" t="str">
            <v>Implicit Stock Value</v>
          </cell>
        </row>
        <row r="264">
          <cell r="B264"/>
        </row>
        <row r="265">
          <cell r="B265" t="str">
            <v>Upside (downside)</v>
          </cell>
          <cell r="H265"/>
          <cell r="I265"/>
        </row>
        <row r="267">
          <cell r="B267" t="str">
            <v>Company's Strategy / Extra Notes</v>
          </cell>
          <cell r="H267"/>
          <cell r="I267"/>
        </row>
        <row r="268">
          <cell r="B268"/>
          <cell r="H268"/>
          <cell r="I268"/>
        </row>
        <row r="269">
          <cell r="B269" t="str">
            <v>Trading Plans</v>
          </cell>
          <cell r="H269"/>
          <cell r="I269"/>
        </row>
        <row r="270">
          <cell r="B270" t="str">
            <v>Equity Compensation Plans</v>
          </cell>
          <cell r="H270"/>
          <cell r="I270"/>
        </row>
        <row r="271">
          <cell r="B271" t="str">
            <v xml:space="preserve">Autonomous Mobility </v>
          </cell>
          <cell r="H271"/>
          <cell r="I271"/>
        </row>
        <row r="272">
          <cell r="B272" t="str">
            <v>Uber One expantion</v>
          </cell>
          <cell r="H272"/>
          <cell r="I272"/>
        </row>
        <row r="273">
          <cell r="B273"/>
          <cell r="H273"/>
          <cell r="I273"/>
        </row>
        <row r="274">
          <cell r="B274"/>
          <cell r="H274"/>
          <cell r="I274"/>
        </row>
        <row r="275">
          <cell r="H275"/>
          <cell r="I275"/>
        </row>
        <row r="276">
          <cell r="B276"/>
          <cell r="H276"/>
          <cell r="I276"/>
          <cell r="R276"/>
          <cell r="S276"/>
        </row>
        <row r="287">
          <cell r="S287"/>
        </row>
        <row r="288">
          <cell r="S288"/>
        </row>
        <row r="299">
          <cell r="B299" t="str">
            <v>Acquisition of Fixed &amp; Intangibles</v>
          </cell>
          <cell r="H299">
            <v>-300</v>
          </cell>
          <cell r="I299">
            <v>-330</v>
          </cell>
        </row>
        <row r="300">
          <cell r="B300" t="str">
            <v>growing with % of revenue</v>
          </cell>
          <cell r="H300">
            <v>-1.0690653936062491E-3</v>
          </cell>
          <cell r="I300">
            <v>-4.787033084111346E-4</v>
          </cell>
        </row>
        <row r="301">
          <cell r="H301"/>
          <cell r="I301"/>
        </row>
        <row r="302">
          <cell r="H302"/>
          <cell r="I302"/>
        </row>
        <row r="304">
          <cell r="B304" t="str">
            <v>Net Cash from Investments &amp; Acquisitions</v>
          </cell>
          <cell r="H304">
            <v>-6068.583333333333</v>
          </cell>
          <cell r="I304">
            <v>-2829.7256944444443</v>
          </cell>
        </row>
        <row r="305">
          <cell r="B305" t="str">
            <v>Acquisitions</v>
          </cell>
          <cell r="H305">
            <v>-3500</v>
          </cell>
          <cell r="I305"/>
        </row>
        <row r="306">
          <cell r="B306" t="str">
            <v>Divestitures</v>
          </cell>
          <cell r="H306">
            <v>369</v>
          </cell>
          <cell r="I306">
            <v>193</v>
          </cell>
        </row>
        <row r="307">
          <cell r="B307" t="str">
            <v xml:space="preserve"> LT investments</v>
          </cell>
          <cell r="H307">
            <v>-13380.349999999999</v>
          </cell>
          <cell r="I307">
            <v>-13714.858749999998</v>
          </cell>
        </row>
        <row r="308">
          <cell r="B308" t="str">
            <v>Sale  LT investments</v>
          </cell>
          <cell r="H308">
            <v>10459.099999999999</v>
          </cell>
          <cell r="I308">
            <v>10720.577499999998</v>
          </cell>
        </row>
        <row r="309">
          <cell r="B309" t="str">
            <v>Other</v>
          </cell>
          <cell r="H309">
            <v>-16.333333333333332</v>
          </cell>
          <cell r="I309">
            <v>-28.444444444444443</v>
          </cell>
        </row>
        <row r="312">
          <cell r="H312"/>
          <cell r="I312"/>
        </row>
        <row r="315">
          <cell r="B315"/>
        </row>
        <row r="319">
          <cell r="H319">
            <v>581.26039992221422</v>
          </cell>
          <cell r="I319">
            <v>175.16313520749577</v>
          </cell>
        </row>
        <row r="320">
          <cell r="B320" t="str">
            <v>Tax Expense (Benefits)</v>
          </cell>
        </row>
        <row r="321">
          <cell r="H321">
            <v>8200</v>
          </cell>
          <cell r="I321">
            <v>4863.5593293810325</v>
          </cell>
        </row>
      </sheetData>
      <sheetData sheetId="7"/>
      <sheetData sheetId="8"/>
      <sheetData sheetId="9">
        <row r="2">
          <cell r="B2" t="str">
            <v>Inputs</v>
          </cell>
          <cell r="Q2"/>
        </row>
        <row r="3">
          <cell r="B3" t="str">
            <v>in millions of USD</v>
          </cell>
          <cell r="Q3"/>
        </row>
        <row r="4">
          <cell r="B4" t="str">
            <v>Income Statement</v>
          </cell>
          <cell r="Q4">
            <v>2024</v>
          </cell>
        </row>
        <row r="5">
          <cell r="B5"/>
          <cell r="Q5"/>
        </row>
        <row r="6">
          <cell r="B6" t="str">
            <v>Revenue (Sales)</v>
          </cell>
          <cell r="Q6">
            <v>43978</v>
          </cell>
        </row>
        <row r="7">
          <cell r="B7" t="str">
            <v>COGS (Cost of Goods Sold)</v>
          </cell>
          <cell r="Q7">
            <v>26651</v>
          </cell>
        </row>
        <row r="8">
          <cell r="B8" t="str">
            <v>Gross Profit</v>
          </cell>
          <cell r="Q8">
            <v>17327</v>
          </cell>
        </row>
        <row r="9">
          <cell r="B9" t="str">
            <v>SG&amp;A (Selling, General &amp; Administrative)</v>
          </cell>
          <cell r="Q9">
            <v>7976</v>
          </cell>
        </row>
        <row r="10">
          <cell r="B10" t="str">
            <v>R&amp;D (Research &amp; Development)</v>
          </cell>
          <cell r="Q10">
            <v>3109</v>
          </cell>
        </row>
        <row r="11">
          <cell r="B11" t="str">
            <v>Other Operating (Income) Expenses</v>
          </cell>
          <cell r="Q11">
            <v>2732</v>
          </cell>
        </row>
        <row r="12">
          <cell r="B12" t="str">
            <v>EBITDA</v>
          </cell>
          <cell r="Q12">
            <v>3510</v>
          </cell>
        </row>
        <row r="13">
          <cell r="B13" t="str">
            <v>D&amp;A (Depreciation &amp; Amortization)</v>
          </cell>
          <cell r="Q13">
            <v>711</v>
          </cell>
        </row>
        <row r="14">
          <cell r="B14" t="str">
            <v>Depreciation Expense</v>
          </cell>
          <cell r="Q14">
            <v>417</v>
          </cell>
        </row>
        <row r="15">
          <cell r="B15" t="str">
            <v>Amortization Expense</v>
          </cell>
          <cell r="Q15">
            <v>294</v>
          </cell>
        </row>
        <row r="16">
          <cell r="B16" t="str">
            <v>Operating Income (EBIT)</v>
          </cell>
          <cell r="Q16">
            <v>2799</v>
          </cell>
        </row>
        <row r="17">
          <cell r="B17" t="str">
            <v>Net Interest Expense (Income)</v>
          </cell>
          <cell r="Q17">
            <v>-198</v>
          </cell>
        </row>
        <row r="18">
          <cell r="B18" t="str">
            <v>Interest Expense</v>
          </cell>
          <cell r="Q18">
            <v>523</v>
          </cell>
        </row>
        <row r="19">
          <cell r="B19" t="str">
            <v>Interest Income</v>
          </cell>
          <cell r="Q19">
            <v>721</v>
          </cell>
        </row>
        <row r="20">
          <cell r="B20" t="str">
            <v>FX (Gain) Loss</v>
          </cell>
          <cell r="Q20">
            <v>391</v>
          </cell>
        </row>
        <row r="21">
          <cell r="B21" t="str">
            <v>Other Non-Operating (Income) Expenses</v>
          </cell>
          <cell r="Q21">
            <v>-1519</v>
          </cell>
        </row>
        <row r="22">
          <cell r="B22" t="str">
            <v>Pre-Tax Income (EBT)</v>
          </cell>
          <cell r="Q22">
            <v>4125</v>
          </cell>
        </row>
        <row r="23">
          <cell r="B23" t="str">
            <v>Tax Expense (Benefits)</v>
          </cell>
          <cell r="Q23">
            <v>-5758</v>
          </cell>
        </row>
        <row r="24">
          <cell r="B24" t="str">
            <v>Net Income</v>
          </cell>
          <cell r="Q24">
            <v>9883</v>
          </cell>
        </row>
        <row r="25">
          <cell r="B25" t="str">
            <v>EPS basic</v>
          </cell>
          <cell r="Q25">
            <v>4.71</v>
          </cell>
        </row>
        <row r="26">
          <cell r="B26" t="str">
            <v>EPS diluted</v>
          </cell>
          <cell r="Q26">
            <v>4.5599999999999996</v>
          </cell>
        </row>
        <row r="27">
          <cell r="B27" t="str">
            <v>Basic Weighted Average Shares</v>
          </cell>
          <cell r="Q27">
            <v>2094.6</v>
          </cell>
        </row>
        <row r="28">
          <cell r="B28" t="str">
            <v>Diluted Weighted Average Shares</v>
          </cell>
          <cell r="Q28">
            <v>2150.5</v>
          </cell>
        </row>
        <row r="30">
          <cell r="B30" t="str">
            <v>Balance Sheet</v>
          </cell>
          <cell r="Q30">
            <v>2024</v>
          </cell>
        </row>
        <row r="31">
          <cell r="B31"/>
          <cell r="Q31"/>
        </row>
        <row r="32">
          <cell r="B32" t="str">
            <v>Cash &amp; Cash Equivalents &amp; ST Investments</v>
          </cell>
          <cell r="Q32">
            <v>6977</v>
          </cell>
        </row>
        <row r="33">
          <cell r="B33" t="str">
            <v>Cash &amp; Cash Equivalents</v>
          </cell>
          <cell r="Q33">
            <v>5893</v>
          </cell>
        </row>
        <row r="34">
          <cell r="B34" t="str">
            <v>Short-Term Investments</v>
          </cell>
          <cell r="Q34">
            <v>1084</v>
          </cell>
        </row>
        <row r="35">
          <cell r="B35" t="str">
            <v>Accounts Receivable</v>
          </cell>
          <cell r="Q35">
            <v>3333</v>
          </cell>
        </row>
        <row r="36">
          <cell r="B36" t="str">
            <v>Inventory</v>
          </cell>
          <cell r="Q36">
            <v>0</v>
          </cell>
        </row>
        <row r="37">
          <cell r="B37" t="str">
            <v>Prepaid expenses and Other Current Assets</v>
          </cell>
          <cell r="Q37">
            <v>1935</v>
          </cell>
        </row>
        <row r="38">
          <cell r="B38" t="str">
            <v>Current Assets</v>
          </cell>
          <cell r="Q38">
            <v>12245</v>
          </cell>
        </row>
        <row r="39">
          <cell r="B39" t="str">
            <v>Net PP&amp;E (Property, Plant and Equipment)</v>
          </cell>
          <cell r="Q39">
            <v>3110</v>
          </cell>
        </row>
        <row r="40">
          <cell r="B40" t="str">
            <v>Gross PP&amp;E (Property, Plant and Equipment)</v>
          </cell>
          <cell r="Q40">
            <v>4708</v>
          </cell>
        </row>
        <row r="41">
          <cell r="B41" t="str">
            <v>Accumulated Depreciation</v>
          </cell>
          <cell r="Q41">
            <v>1598</v>
          </cell>
        </row>
        <row r="42">
          <cell r="B42" t="str">
            <v>Right-of-Use Assets</v>
          </cell>
          <cell r="Q42">
            <v>1158</v>
          </cell>
        </row>
        <row r="43">
          <cell r="B43" t="str">
            <v>Intangibles</v>
          </cell>
          <cell r="Q43">
            <v>9191</v>
          </cell>
        </row>
        <row r="44">
          <cell r="B44" t="str">
            <v>Goodwill</v>
          </cell>
          <cell r="Q44">
            <v>8066</v>
          </cell>
        </row>
        <row r="45">
          <cell r="B45" t="str">
            <v>Intangibles excl. Goodwill</v>
          </cell>
          <cell r="Q45">
            <v>1125</v>
          </cell>
        </row>
        <row r="46">
          <cell r="B46" t="str">
            <v>Other Non-Current Assets</v>
          </cell>
          <cell r="Q46">
            <v>25540</v>
          </cell>
        </row>
        <row r="47">
          <cell r="B47" t="str">
            <v>Non-Current Assets</v>
          </cell>
          <cell r="Q47">
            <v>38999</v>
          </cell>
        </row>
        <row r="48">
          <cell r="B48" t="str">
            <v>Total Assets</v>
          </cell>
          <cell r="Q48">
            <v>51244</v>
          </cell>
        </row>
        <row r="49">
          <cell r="B49" t="str">
            <v>Accounts Payable</v>
          </cell>
          <cell r="Q49">
            <v>858</v>
          </cell>
        </row>
        <row r="50">
          <cell r="B50" t="str">
            <v>Short-Term Debt</v>
          </cell>
          <cell r="Q50">
            <v>311</v>
          </cell>
        </row>
        <row r="51">
          <cell r="B51" t="str">
            <v>Short-Term Borrowings</v>
          </cell>
          <cell r="Q51">
            <v>0</v>
          </cell>
        </row>
        <row r="52">
          <cell r="B52" t="str">
            <v>Current Portion of Lease Liabilities</v>
          </cell>
          <cell r="Q52">
            <v>311</v>
          </cell>
        </row>
        <row r="53">
          <cell r="B53" t="str">
            <v>Accrued Expenses and Other Current Liabilities</v>
          </cell>
          <cell r="Q53">
            <v>10307</v>
          </cell>
        </row>
        <row r="54">
          <cell r="B54" t="str">
            <v>Current Liabilities</v>
          </cell>
          <cell r="Q54">
            <v>11476</v>
          </cell>
        </row>
        <row r="55">
          <cell r="B55" t="str">
            <v>Long-Term Debt</v>
          </cell>
          <cell r="Q55">
            <v>8340</v>
          </cell>
        </row>
        <row r="56">
          <cell r="B56" t="str">
            <v>Long-Term Borrowings</v>
          </cell>
          <cell r="Q56">
            <v>8347</v>
          </cell>
        </row>
        <row r="57">
          <cell r="B57" t="str">
            <v>Long-Term Operating Lease Liabilities</v>
          </cell>
          <cell r="Q57">
            <v>1628</v>
          </cell>
        </row>
        <row r="58">
          <cell r="B58" t="str">
            <v>Other Non-Current Liabilities</v>
          </cell>
          <cell r="Q58">
            <v>8952</v>
          </cell>
        </row>
        <row r="59">
          <cell r="B59" t="str">
            <v>Non-Current Liabilities</v>
          </cell>
          <cell r="Q59">
            <v>17292</v>
          </cell>
        </row>
        <row r="60">
          <cell r="B60" t="str">
            <v>Total Liabilities</v>
          </cell>
          <cell r="Q60">
            <v>28768</v>
          </cell>
        </row>
        <row r="61">
          <cell r="B61" t="str">
            <v>Shareholder's Equity</v>
          </cell>
          <cell r="Q61">
            <v>22476</v>
          </cell>
        </row>
        <row r="62">
          <cell r="B62" t="str">
            <v>Non-Controlling Interest</v>
          </cell>
          <cell r="Q62">
            <v>918</v>
          </cell>
        </row>
        <row r="64">
          <cell r="B64" t="str">
            <v>Cash Flow</v>
          </cell>
          <cell r="Q64">
            <v>2024</v>
          </cell>
        </row>
        <row r="65">
          <cell r="B65"/>
          <cell r="Q65"/>
        </row>
        <row r="66">
          <cell r="B66" t="str">
            <v>Net Income</v>
          </cell>
          <cell r="Q66">
            <v>9883</v>
          </cell>
        </row>
        <row r="67">
          <cell r="B67" t="str">
            <v>D&amp;A (Depreciation and Amortization)</v>
          </cell>
          <cell r="Q67">
            <v>711</v>
          </cell>
        </row>
        <row r="68">
          <cell r="B68" t="str">
            <v>Changes in Net Working Capital</v>
          </cell>
          <cell r="Q68">
            <v>2069</v>
          </cell>
        </row>
        <row r="69">
          <cell r="B69" t="str">
            <v>(Increase) Decrease in Accounts Receivable</v>
          </cell>
          <cell r="Q69">
            <v>-142</v>
          </cell>
        </row>
        <row r="70">
          <cell r="B70" t="str">
            <v>(Increase) Decrease in Inventories</v>
          </cell>
          <cell r="Q70">
            <v>0</v>
          </cell>
        </row>
        <row r="71">
          <cell r="B71" t="str">
            <v>(Increase) Decrease in Pre-paid expeses and Other CA</v>
          </cell>
          <cell r="Q71">
            <v>-694</v>
          </cell>
        </row>
        <row r="72">
          <cell r="B72" t="str">
            <v>Increase (Decrease) in Accounts Payable</v>
          </cell>
          <cell r="Q72">
            <v>86</v>
          </cell>
        </row>
        <row r="73">
          <cell r="B73" t="str">
            <v>Increase (Decrease) in Accrued Revenues and Other CL</v>
          </cell>
          <cell r="Q73">
            <v>2819</v>
          </cell>
        </row>
        <row r="74">
          <cell r="B74" t="str">
            <v>Stock Based Compensation</v>
          </cell>
          <cell r="Q74">
            <v>1796</v>
          </cell>
        </row>
        <row r="75">
          <cell r="B75" t="str">
            <v>Other Operating Adjustments</v>
          </cell>
          <cell r="Q75">
            <v>-7322</v>
          </cell>
        </row>
        <row r="76">
          <cell r="B76" t="str">
            <v>Operating Cash Flow</v>
          </cell>
          <cell r="Q76">
            <v>7137</v>
          </cell>
        </row>
        <row r="77">
          <cell r="B77" t="str">
            <v>Net Capex</v>
          </cell>
          <cell r="Q77">
            <v>-242</v>
          </cell>
        </row>
        <row r="78">
          <cell r="B78" t="str">
            <v>Acquisition of Fixed &amp; Intangibles</v>
          </cell>
          <cell r="Q78">
            <v>-242</v>
          </cell>
        </row>
        <row r="79">
          <cell r="B79" t="str">
            <v>Disposal of Fixed &amp; Intangibles</v>
          </cell>
          <cell r="Q79">
            <v>0</v>
          </cell>
        </row>
        <row r="80">
          <cell r="B80" t="str">
            <v>Net Cash from Investments &amp; Acquisitions</v>
          </cell>
          <cell r="Q80">
            <v>-2833</v>
          </cell>
        </row>
        <row r="81">
          <cell r="B81" t="str">
            <v>Acquisitions</v>
          </cell>
          <cell r="Q81">
            <v>0</v>
          </cell>
        </row>
        <row r="82">
          <cell r="B82" t="str">
            <v>Divestitures</v>
          </cell>
          <cell r="Q82">
            <v>17</v>
          </cell>
        </row>
        <row r="83">
          <cell r="B83" t="str">
            <v>Increase in LT Investment</v>
          </cell>
          <cell r="Q83">
            <v>-13054</v>
          </cell>
        </row>
        <row r="84">
          <cell r="B84" t="str">
            <v>Decrease in LT Investment</v>
          </cell>
          <cell r="Q84">
            <v>10204</v>
          </cell>
        </row>
        <row r="85">
          <cell r="B85" t="str">
            <v>Other Investing Inflows (Outflows)</v>
          </cell>
          <cell r="Q85">
            <v>-102</v>
          </cell>
        </row>
        <row r="86">
          <cell r="B86" t="str">
            <v>Investing Cash Flow</v>
          </cell>
          <cell r="Q86">
            <v>-3177</v>
          </cell>
        </row>
        <row r="87">
          <cell r="B87" t="str">
            <v>Debt Borrowing</v>
          </cell>
          <cell r="Q87">
            <v>3972</v>
          </cell>
        </row>
        <row r="88">
          <cell r="B88" t="str">
            <v>Debt Repayment</v>
          </cell>
          <cell r="Q88">
            <v>-4158</v>
          </cell>
        </row>
        <row r="89">
          <cell r="B89" t="str">
            <v>Lease Payments</v>
          </cell>
          <cell r="Q89"/>
        </row>
        <row r="90">
          <cell r="B90" t="str">
            <v>Dividends</v>
          </cell>
          <cell r="Q90">
            <v>0</v>
          </cell>
        </row>
        <row r="91">
          <cell r="B91" t="str">
            <v>Increase (Repurchase) of Shares</v>
          </cell>
          <cell r="Q91">
            <v>-1096</v>
          </cell>
        </row>
        <row r="92">
          <cell r="B92" t="str">
            <v>Other Financing Inflows (Outflows)</v>
          </cell>
          <cell r="Q92">
            <v>-805</v>
          </cell>
        </row>
        <row r="93">
          <cell r="B93" t="str">
            <v>Financing Cash Flow</v>
          </cell>
          <cell r="Q93">
            <v>-2087</v>
          </cell>
        </row>
        <row r="94">
          <cell r="B94" t="str">
            <v>Effect of Foreign Exchange</v>
          </cell>
          <cell r="Q94">
            <v>-267</v>
          </cell>
        </row>
        <row r="95">
          <cell r="B95" t="str">
            <v>Net Changes in Cash</v>
          </cell>
          <cell r="Q95">
            <v>1606</v>
          </cell>
        </row>
        <row r="96">
          <cell r="B96" t="str">
            <v>in billionsof USD</v>
          </cell>
        </row>
        <row r="97">
          <cell r="B97" t="str">
            <v>Capital Structure</v>
          </cell>
          <cell r="Q97">
            <v>45657</v>
          </cell>
        </row>
        <row r="98">
          <cell r="B98"/>
          <cell r="Q98"/>
        </row>
        <row r="99">
          <cell r="B99" t="str">
            <v>Market Capitalization</v>
          </cell>
          <cell r="Q99">
            <v>126346.272</v>
          </cell>
        </row>
        <row r="100">
          <cell r="B100" t="str">
            <v>Cash &amp; Cash Equivalents</v>
          </cell>
          <cell r="Q100">
            <v>6977</v>
          </cell>
        </row>
        <row r="101">
          <cell r="B101" t="str">
            <v>Total Debt</v>
          </cell>
          <cell r="Q101">
            <v>8651</v>
          </cell>
        </row>
        <row r="102">
          <cell r="B102" t="str">
            <v>Preferred Stock</v>
          </cell>
          <cell r="Q102"/>
        </row>
        <row r="103">
          <cell r="B103" t="str">
            <v>Non-Controlling Interest</v>
          </cell>
          <cell r="Q103">
            <v>918</v>
          </cell>
        </row>
        <row r="104">
          <cell r="B104" t="str">
            <v>Enterprise Value</v>
          </cell>
          <cell r="Q104">
            <v>128938.272</v>
          </cell>
        </row>
        <row r="106">
          <cell r="B106" t="str">
            <v>Debt Schedule</v>
          </cell>
          <cell r="Q106">
            <v>2034</v>
          </cell>
        </row>
        <row r="107">
          <cell r="B107"/>
          <cell r="Q107" t="str">
            <v>v</v>
          </cell>
        </row>
        <row r="108">
          <cell r="B108" t="str">
            <v>Cash</v>
          </cell>
          <cell r="Q108"/>
        </row>
        <row r="109">
          <cell r="B109" t="str">
            <v>Fixed</v>
          </cell>
          <cell r="Q109">
            <v>2750</v>
          </cell>
        </row>
        <row r="110">
          <cell r="B110" t="str">
            <v>Floating</v>
          </cell>
          <cell r="Q110"/>
        </row>
        <row r="112">
          <cell r="B112" t="str">
            <v>Additional</v>
          </cell>
          <cell r="Q112">
            <v>2024</v>
          </cell>
        </row>
        <row r="113">
          <cell r="B113"/>
          <cell r="Q113"/>
        </row>
        <row r="114">
          <cell r="B114" t="str">
            <v>Total Debt</v>
          </cell>
          <cell r="Q114">
            <v>8651</v>
          </cell>
        </row>
        <row r="115">
          <cell r="B115" t="str">
            <v>Total Borrowings</v>
          </cell>
          <cell r="Q115">
            <v>8347</v>
          </cell>
        </row>
        <row r="116">
          <cell r="B116" t="str">
            <v>Total Leases</v>
          </cell>
          <cell r="Q116">
            <v>1939</v>
          </cell>
        </row>
        <row r="117">
          <cell r="B117" t="str">
            <v>Net Debt</v>
          </cell>
          <cell r="Q117">
            <v>1674</v>
          </cell>
        </row>
        <row r="118">
          <cell r="B118" t="str">
            <v>Effective Tax Rate</v>
          </cell>
          <cell r="Q118">
            <v>-1.3958787878787879</v>
          </cell>
        </row>
        <row r="119">
          <cell r="B119" t="str">
            <v>NOPAT</v>
          </cell>
          <cell r="Q119">
            <v>6706.0647272727265</v>
          </cell>
        </row>
        <row r="120">
          <cell r="B120" t="str">
            <v>DSO</v>
          </cell>
          <cell r="Q120">
            <v>27.662581290645321</v>
          </cell>
        </row>
        <row r="121">
          <cell r="B121" t="str">
            <v>DIH</v>
          </cell>
          <cell r="Q121">
            <v>0</v>
          </cell>
        </row>
        <row r="122">
          <cell r="B122" t="str">
            <v>DPO</v>
          </cell>
          <cell r="Q122">
            <v>7.1210605302651331</v>
          </cell>
        </row>
      </sheetData>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João Pedro Botelho Pereira de Rodrigues Ferreira" id="{1B1D71B9-7E28-4D89-9420-E4E18C0AA05F}" userId="S::joao@aln.iseg.ulisboa.pt::ff21aaf0-0502-4d6e-93b7-489e02a18a44"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3">
  <a r="1">
    <v t="i">0</v>
  </a>
  <a r="1">
    <v>63.17</v>
  </a>
  <a r="1" c="812">
    <v t="i">2</v>
    <v t="i">3</v>
    <v t="i">4</v>
    <v t="i">5</v>
    <v t="i">6</v>
    <v t="i">10</v>
    <v t="i">11</v>
    <v t="i">12</v>
    <v t="i">13</v>
    <v t="i">16</v>
    <v t="i">17</v>
    <v t="i">18</v>
    <v t="i">19</v>
    <v t="i">20</v>
    <v t="i">24</v>
    <v t="i">25</v>
    <v t="i">26</v>
    <v t="i">27</v>
    <v t="i">30</v>
    <v t="i">31</v>
    <v t="i">32</v>
    <v t="i">33</v>
    <v t="i">34</v>
    <v t="i">37</v>
    <v t="i">38</v>
    <v t="i">39</v>
    <v t="i">40</v>
    <v t="i">41</v>
    <v t="i">44</v>
    <v t="i">45</v>
    <v t="i">46</v>
    <v t="i">47</v>
    <v t="i">48</v>
    <v t="i">51</v>
    <v t="i">52</v>
    <v t="i">53</v>
    <v t="i">54</v>
    <v t="i">55</v>
    <v t="i">58</v>
    <v t="i">59</v>
    <v t="i">60</v>
    <v t="i">61</v>
    <v t="i">62</v>
    <v t="i">65</v>
    <v t="i">66</v>
    <v t="i">67</v>
    <v t="i">68</v>
    <v t="i">69</v>
    <v t="i">72</v>
    <v t="i">73</v>
    <v t="i">74</v>
    <v t="i">75</v>
    <v t="i">76</v>
    <v t="i">79</v>
    <v t="i">80</v>
    <v t="i">81</v>
    <v t="i">82</v>
    <v t="i">83</v>
    <v t="i">87</v>
    <v t="i">88</v>
    <v t="i">89</v>
    <v t="i">90</v>
    <v t="i">93</v>
    <v t="i">94</v>
    <v t="i">95</v>
    <v t="i">96</v>
    <v t="i">97</v>
    <v t="i">100</v>
    <v t="i">101</v>
    <v t="i">102</v>
    <v t="i">103</v>
    <v t="i">104</v>
    <v t="i">107</v>
    <v t="i">108</v>
    <v t="i">109</v>
    <v t="i">110</v>
    <v t="i">111</v>
    <v t="i">114</v>
    <v t="i">115</v>
    <v t="i">116</v>
    <v t="i">117</v>
    <v t="i">118</v>
    <v t="i">121</v>
    <v t="i">122</v>
    <v t="i">123</v>
    <v t="i">124</v>
    <v t="i">125</v>
    <v t="i">128</v>
    <v t="i">129</v>
    <v t="i">130</v>
    <v t="i">131</v>
    <v t="i">132</v>
    <v t="i">135</v>
    <v t="i">136</v>
    <v t="i">137</v>
    <v t="i">138</v>
    <v t="i">139</v>
    <v t="i">142</v>
    <v t="i">143</v>
    <v t="i">144</v>
    <v t="i">145</v>
    <v t="i">146</v>
    <v t="i">149</v>
    <v t="i">150</v>
    <v t="i">151</v>
    <v t="i">152</v>
    <v t="i">153</v>
    <v t="i">156</v>
    <v t="i">157</v>
    <v t="i">158</v>
    <v t="i">159</v>
    <v t="i">160</v>
    <v t="i">163</v>
    <v t="i">164</v>
    <v t="i">165</v>
    <v t="i">167</v>
    <v t="i">170</v>
    <v t="i">171</v>
    <v t="i">172</v>
    <v t="i">173</v>
    <v t="i">174</v>
    <v t="i">177</v>
    <v t="i">178</v>
    <v t="i">179</v>
    <v t="i">180</v>
    <v t="i">181</v>
    <v t="i">184</v>
    <v t="i">185</v>
    <v t="i">186</v>
    <v t="i">187</v>
    <v t="i">188</v>
    <v t="i">191</v>
    <v t="i">192</v>
    <v t="i">193</v>
    <v t="i">194</v>
    <v t="i">195</v>
    <v t="i">199</v>
    <v t="i">200</v>
    <v t="i">201</v>
    <v t="i">202</v>
    <v t="i">206</v>
    <v t="i">207</v>
    <v t="i">208</v>
    <v t="i">209</v>
    <v t="i">212</v>
    <v t="i">213</v>
    <v t="i">214</v>
    <v t="i">215</v>
    <v t="i">216</v>
    <v t="i">220</v>
    <v t="i">221</v>
    <v t="i">222</v>
    <v t="i">223</v>
    <v t="i">226</v>
    <v t="i">227</v>
    <v t="i">228</v>
    <v t="i">229</v>
    <v t="i">230</v>
    <v t="i">233</v>
    <v t="i">234</v>
    <v t="i">235</v>
    <v t="i">236</v>
    <v t="i">237</v>
    <v t="i">240</v>
    <v t="i">241</v>
    <v t="i">242</v>
    <v t="i">243</v>
    <v t="i">244</v>
    <v t="i">247</v>
    <v t="i">248</v>
    <v t="i">249</v>
    <v t="i">250</v>
    <v t="i">251</v>
    <v t="i">255</v>
    <v t="i">256</v>
    <v t="i">257</v>
    <v t="i">258</v>
    <v t="i">261</v>
    <v t="i">262</v>
    <v t="i">263</v>
    <v t="i">264</v>
    <v t="i">265</v>
    <v t="i">268</v>
    <v t="i">269</v>
    <v t="i">270</v>
    <v t="i">271</v>
    <v t="i">272</v>
    <v t="i">275</v>
    <v t="i">276</v>
    <v t="i">277</v>
    <v t="i">278</v>
    <v t="i">279</v>
    <v t="i">282</v>
    <v t="i">283</v>
    <v t="i">284</v>
    <v t="i">285</v>
    <v t="i">286</v>
    <v t="i">289</v>
    <v t="i">290</v>
    <v t="i">291</v>
    <v t="i">292</v>
    <v t="i">293</v>
    <v t="i">296</v>
    <v t="i">297</v>
    <v t="i">298</v>
    <v t="i">299</v>
    <v t="i">303</v>
    <v t="i">304</v>
    <v t="i">305</v>
    <v t="i">306</v>
    <v t="i">307</v>
    <v t="i">310</v>
    <v t="i">311</v>
    <v t="i">312</v>
    <v t="i">313</v>
    <v t="i">314</v>
    <v t="i">317</v>
    <v t="i">318</v>
    <v t="i">319</v>
    <v t="i">320</v>
    <v t="i">321</v>
    <v t="i">324</v>
    <v t="i">325</v>
    <v t="i">326</v>
    <v t="i">327</v>
    <v t="i">328</v>
    <v t="i">331</v>
    <v t="i">332</v>
    <v t="i">333</v>
    <v t="i">334</v>
    <v t="i">335</v>
    <v t="i">338</v>
    <v t="i">339</v>
    <v t="i">340</v>
    <v t="i">341</v>
    <v t="i">342</v>
    <v t="i">345</v>
    <v t="i">346</v>
    <v t="i">347</v>
    <v t="i">348</v>
    <v t="i">349</v>
    <v t="i">353</v>
    <v t="i">354</v>
    <v t="i">355</v>
    <v t="i">356</v>
    <v t="i">359</v>
    <v t="i">360</v>
    <v t="i">361</v>
    <v t="i">362</v>
    <v t="i">363</v>
    <v t="i">366</v>
    <v t="i">367</v>
    <v t="i">368</v>
    <v t="i">369</v>
    <v t="i">370</v>
    <v t="i">374</v>
    <v t="i">375</v>
    <v t="i">376</v>
    <v t="i">377</v>
    <v t="i">380</v>
    <v t="i">381</v>
    <v t="i">382</v>
    <v t="i">383</v>
    <v t="i">384</v>
    <v t="i">387</v>
    <v t="i">389</v>
    <v t="i">390</v>
    <v t="i">391</v>
    <v t="i">394</v>
    <v t="i">395</v>
    <v t="i">396</v>
    <v t="i">397</v>
    <v t="i">398</v>
    <v t="i">401</v>
    <v t="i">402</v>
    <v t="i">403</v>
    <v t="i">404</v>
    <v t="i">405</v>
    <v t="i">408</v>
    <v t="i">409</v>
    <v t="i">410</v>
    <v t="i">411</v>
    <v t="i">412</v>
    <v t="i">415</v>
    <v t="i">416</v>
    <v t="i">417</v>
    <v t="i">418</v>
    <v t="i">419</v>
    <v t="i">422</v>
    <v t="i">423</v>
    <v t="i">424</v>
    <v t="i">425</v>
    <v t="i">426</v>
    <v t="i">429</v>
    <v t="i">430</v>
    <v t="i">431</v>
    <v t="i">432</v>
    <v t="i">433</v>
    <v t="i">436</v>
    <v t="i">437</v>
    <v t="i">438</v>
    <v t="i">439</v>
    <v t="i">440</v>
    <v t="i">443</v>
    <v t="i">444</v>
    <v t="i">445</v>
    <v t="i">446</v>
    <v t="i">447</v>
    <v t="i">451</v>
    <v t="i">452</v>
    <v t="i">453</v>
    <v t="i">454</v>
    <v t="i">457</v>
    <v t="i">458</v>
    <v t="i">459</v>
    <v t="i">460</v>
    <v t="i">461</v>
    <v t="i">464</v>
    <v t="i">465</v>
    <v t="i">466</v>
    <v t="i">467</v>
    <v t="i">468</v>
    <v t="i">471</v>
    <v t="i">472</v>
    <v t="i">473</v>
    <v t="i">474</v>
    <v t="i">475</v>
    <v t="i">478</v>
    <v t="i">479</v>
    <v t="i">480</v>
    <v t="i">481</v>
    <v t="i">482</v>
    <v t="i">485</v>
    <v t="i">486</v>
    <v t="i">487</v>
    <v t="i">488</v>
    <v t="i">489</v>
    <v t="i">492</v>
    <v t="i">493</v>
    <v t="i">494</v>
    <v t="i">495</v>
    <v t="i">496</v>
    <v t="i">499</v>
    <v t="i">500</v>
    <v t="i">501</v>
    <v t="i">502</v>
    <v t="i">503</v>
    <v t="i">506</v>
    <v t="i">507</v>
    <v t="i">508</v>
    <v t="i">509</v>
    <v t="i">510</v>
    <v t="i">513</v>
    <v t="i">514</v>
    <v t="i">515</v>
    <v t="i">516</v>
    <v t="i">517</v>
    <v t="i">520</v>
    <v t="i">521</v>
    <v t="i">522</v>
    <v t="i">523</v>
    <v t="i">524</v>
    <v t="i">527</v>
    <v t="i">528</v>
    <v t="i">529</v>
    <v t="i">531</v>
    <v t="i">534</v>
    <v t="i">535</v>
    <v t="i">536</v>
    <v t="i">537</v>
    <v t="i">538</v>
    <v t="i">541</v>
    <v t="i">542</v>
    <v t="i">543</v>
    <v t="i">544</v>
    <v t="i">545</v>
    <v t="i">548</v>
    <v t="i">549</v>
    <v t="i">550</v>
    <v t="i">551</v>
    <v t="i">552</v>
    <v t="i">555</v>
    <v t="i">556</v>
    <v t="i">557</v>
    <v t="i">558</v>
    <v t="i">559</v>
    <v t="i">563</v>
    <v t="i">564</v>
    <v t="i">565</v>
    <v t="i">566</v>
    <v t="i">570</v>
    <v t="i">571</v>
    <v t="i">572</v>
    <v t="i">573</v>
    <v t="i">576</v>
    <v t="i">577</v>
    <v t="i">578</v>
    <v t="i">579</v>
    <v t="i">580</v>
    <v t="i">584</v>
    <v t="i">585</v>
    <v t="i">586</v>
    <v t="i">587</v>
    <v t="i">590</v>
    <v t="i">591</v>
    <v t="i">592</v>
    <v t="i">593</v>
    <v t="i">594</v>
    <v t="i">597</v>
    <v t="i">598</v>
    <v t="i">599</v>
    <v t="i">600</v>
    <v t="i">601</v>
    <v t="i">604</v>
    <v t="i">605</v>
    <v t="i">606</v>
    <v t="i">607</v>
    <v t="i">608</v>
    <v t="i">611</v>
    <v t="i">612</v>
    <v t="i">613</v>
    <v t="i">614</v>
    <v t="i">615</v>
    <v t="i">619</v>
    <v t="i">620</v>
    <v t="i">621</v>
    <v t="i">622</v>
    <v t="i">625</v>
    <v t="i">626</v>
    <v t="i">627</v>
    <v t="i">628</v>
    <v t="i">629</v>
    <v t="i">632</v>
    <v t="i">633</v>
    <v t="i">634</v>
    <v t="i">635</v>
    <v t="i">636</v>
    <v t="i">639</v>
    <v t="i">640</v>
    <v t="i">641</v>
    <v t="i">642</v>
    <v t="i">643</v>
    <v t="i">646</v>
    <v t="i">647</v>
    <v t="i">648</v>
    <v t="i">649</v>
    <v t="i">650</v>
    <v t="i">653</v>
    <v t="i">654</v>
    <v t="i">655</v>
    <v t="i">656</v>
    <v t="i">660</v>
    <v t="i">661</v>
    <v t="i">662</v>
    <v t="i">663</v>
    <v t="i">664</v>
    <v t="i">667</v>
    <v t="i">668</v>
    <v t="i">669</v>
    <v t="i">670</v>
    <v t="i">671</v>
    <v t="i">674</v>
    <v t="i">675</v>
    <v t="i">676</v>
    <v t="i">677</v>
    <v t="i">678</v>
    <v t="i">681</v>
    <v t="i">682</v>
    <v t="i">683</v>
    <v t="i">684</v>
    <v t="i">685</v>
    <v t="i">688</v>
    <v t="i">689</v>
    <v t="i">690</v>
    <v t="i">691</v>
    <v t="i">692</v>
    <v t="i">695</v>
    <v t="i">696</v>
    <v t="i">697</v>
    <v t="i">698</v>
    <v t="i">699</v>
    <v t="i">702</v>
    <v t="i">703</v>
    <v t="i">704</v>
    <v t="i">705</v>
    <v t="i">706</v>
    <v t="i">709</v>
    <v t="i">710</v>
    <v t="i">711</v>
    <v t="i">712</v>
    <v t="i">713</v>
    <v t="i">717</v>
    <v t="i">718</v>
    <v t="i">719</v>
    <v t="i">720</v>
    <v t="i">723</v>
    <v t="i">724</v>
    <v t="i">725</v>
    <v t="i">726</v>
    <v t="i">727</v>
    <v t="i">730</v>
    <v t="i">731</v>
    <v t="i">732</v>
    <v t="i">733</v>
    <v t="i">734</v>
    <v t="i">737</v>
    <v t="i">738</v>
    <v t="i">740</v>
    <v t="i">741</v>
    <v t="i">744</v>
    <v t="i">745</v>
    <v t="i">746</v>
    <v t="i">747</v>
    <v t="i">748</v>
    <v t="i">751</v>
    <v t="i">752</v>
    <v t="i">753</v>
    <v t="i">755</v>
    <v t="i">758</v>
    <v t="i">759</v>
    <v t="i">760</v>
    <v t="i">761</v>
    <v t="i">762</v>
    <v t="i">765</v>
    <v t="i">766</v>
    <v t="i">767</v>
    <v t="i">768</v>
    <v t="i">769</v>
    <v t="i">772</v>
    <v t="i">773</v>
    <v t="i">774</v>
    <v t="i">775</v>
    <v t="i">776</v>
    <v t="i">779</v>
    <v t="i">780</v>
    <v t="i">781</v>
    <v t="i">782</v>
    <v t="i">783</v>
    <v t="i">786</v>
    <v t="i">787</v>
    <v t="i">788</v>
    <v t="i">789</v>
    <v t="i">790</v>
    <v t="i">793</v>
    <v t="i">794</v>
    <v t="i">795</v>
    <v t="i">796</v>
    <v t="i">797</v>
    <v t="i">800</v>
    <v t="i">801</v>
    <v t="i">802</v>
    <v t="i">803</v>
    <v t="i">804</v>
    <v t="i">807</v>
    <v t="i">808</v>
    <v t="i">809</v>
    <v t="i">810</v>
    <v t="i">811</v>
    <v t="i">815</v>
    <v t="i">816</v>
    <v t="i">817</v>
    <v t="i">818</v>
    <v t="i">821</v>
    <v t="i">822</v>
    <v t="i">823</v>
    <v t="i">824</v>
    <v t="i">825</v>
    <v t="i">828</v>
    <v t="i">829</v>
    <v t="i">830</v>
    <v t="i">831</v>
    <v t="i">832</v>
    <v t="i">835</v>
    <v t="i">836</v>
    <v t="i">837</v>
    <v t="i">838</v>
    <v t="i">839</v>
    <v t="i">842</v>
    <v t="i">843</v>
    <v t="i">844</v>
    <v t="i">845</v>
    <v t="i">846</v>
    <v t="i">849</v>
    <v t="i">850</v>
    <v t="i">851</v>
    <v t="i">852</v>
    <v t="i">853</v>
    <v t="i">856</v>
    <v t="i">857</v>
    <v t="i">858</v>
    <v t="i">859</v>
    <v t="i">860</v>
    <v t="i">863</v>
    <v t="i">864</v>
    <v t="i">865</v>
    <v t="i">866</v>
    <v t="i">867</v>
    <v t="i">870</v>
    <v t="i">871</v>
    <v t="i">872</v>
    <v t="i">873</v>
    <v t="i">874</v>
    <v t="i">877</v>
    <v t="i">878</v>
    <v t="i">879</v>
    <v t="i">880</v>
    <v t="i">881</v>
    <v t="i">884</v>
    <v t="i">885</v>
    <v t="i">886</v>
    <v t="i">887</v>
    <v t="i">888</v>
    <v t="i">891</v>
    <v t="i">892</v>
    <v t="i">893</v>
    <v t="i">894</v>
    <v t="i">895</v>
    <v t="i">898</v>
    <v t="i">899</v>
    <v t="i">900</v>
    <v t="i">902</v>
    <v t="i">905</v>
    <v t="i">906</v>
    <v t="i">907</v>
    <v t="i">908</v>
    <v t="i">909</v>
    <v t="i">912</v>
    <v t="i">913</v>
    <v t="i">914</v>
    <v t="i">915</v>
    <v t="i">916</v>
    <v t="i">919</v>
    <v t="i">920</v>
    <v t="i">921</v>
    <v t="i">922</v>
    <v t="i">923</v>
    <v t="i">926</v>
    <v t="i">927</v>
    <v t="i">929</v>
    <v t="i">930</v>
    <v t="i">933</v>
    <v t="i">934</v>
    <v t="i">936</v>
    <v t="i">937</v>
    <v t="i">940</v>
    <v t="i">941</v>
    <v t="i">942</v>
    <v t="i">944</v>
    <v t="i">947</v>
    <v t="i">948</v>
    <v t="i">949</v>
    <v t="i">950</v>
    <v t="i">951</v>
    <v t="i">955</v>
    <v t="i">956</v>
    <v t="i">957</v>
    <v t="i">958</v>
    <v t="i">961</v>
    <v t="i">962</v>
    <v t="i">963</v>
    <v t="i">964</v>
    <v t="i">965</v>
    <v t="i">968</v>
    <v t="i">969</v>
    <v t="i">970</v>
    <v t="i">971</v>
    <v t="i">972</v>
    <v t="i">975</v>
    <v t="i">976</v>
    <v t="i">977</v>
    <v t="i">978</v>
    <v t="i">979</v>
    <v t="i">983</v>
    <v t="i">984</v>
    <v t="i">985</v>
    <v t="i">986</v>
    <v t="i">989</v>
    <v t="i">990</v>
    <v t="i">991</v>
    <v t="i">992</v>
    <v t="i">993</v>
    <v t="i">996</v>
    <v t="i">997</v>
    <v t="i">998</v>
    <v t="i">999</v>
    <v t="i">1000</v>
    <v t="i">1003</v>
    <v t="i">1004</v>
    <v t="i">1005</v>
    <v t="i">1006</v>
    <v t="i">1007</v>
    <v t="i">1010</v>
    <v t="i">1011</v>
    <v t="i">1012</v>
    <v t="i">1013</v>
    <v t="i">1014</v>
    <v t="i">1017</v>
    <v t="i">1018</v>
    <v t="i">1019</v>
    <v t="i">1020</v>
    <v t="i">1021</v>
    <v t="i">1024</v>
    <v t="i">1025</v>
    <v t="i">1026</v>
    <v t="i">1027</v>
    <v t="i">1028</v>
    <v t="i">1031</v>
    <v t="i">1032</v>
    <v t="i">1033</v>
    <v t="i">1034</v>
    <v t="i">1035</v>
    <v t="i">1038</v>
    <v t="i">1039</v>
    <v t="i">1040</v>
    <v t="i">1041</v>
    <v t="i">1045</v>
    <v t="i">1046</v>
    <v t="i">1047</v>
    <v t="i">1048</v>
    <v t="i">1049</v>
    <v t="i">1052</v>
    <v t="i">1053</v>
    <v t="i">1054</v>
    <v t="i">1055</v>
    <v t="i">1056</v>
    <v t="i">1059</v>
    <v t="i">1060</v>
    <v t="i">1061</v>
    <v t="i">1062</v>
    <v t="i">1063</v>
    <v t="i">1066</v>
    <v t="i">1067</v>
    <v t="i">1068</v>
    <v t="i">1069</v>
    <v t="i">1070</v>
    <v t="i">1073</v>
    <v t="i">1074</v>
    <v t="i">1075</v>
    <v t="i">1076</v>
    <v t="i">1077</v>
    <v t="i">1081</v>
    <v t="i">1082</v>
    <v t="i">1083</v>
    <v t="i">1084</v>
    <v t="i">1087</v>
    <v t="i">1088</v>
    <v t="i">1089</v>
    <v t="i">1090</v>
    <v t="i">1091</v>
    <v t="i">1094</v>
    <v t="i">1095</v>
    <v t="i">1096</v>
    <v t="i">1097</v>
    <v t="i">1098</v>
    <v t="i">1101</v>
    <v t="i">1102</v>
    <v t="i">1103</v>
    <v t="i">1105</v>
    <v t="i">1108</v>
    <v t="i">1109</v>
    <v t="i">1110</v>
    <v t="i">1111</v>
    <v t="i">1112</v>
    <v t="i">1115</v>
    <v t="i">1116</v>
    <v t="i">1117</v>
    <v t="i">1118</v>
    <v t="i">1122</v>
    <v t="i">1123</v>
    <v t="i">1124</v>
    <v t="i">1125</v>
    <v t="i">1126</v>
    <v t="i">1129</v>
    <v t="i">1130</v>
    <v t="i">1131</v>
    <v t="i">1132</v>
    <v t="i">1133</v>
    <v t="i">1136</v>
    <v t="i">1137</v>
    <v t="i">1138</v>
    <v t="i">1139</v>
    <v t="i">1140</v>
    <v t="i">1143</v>
    <v t="i">1144</v>
    <v t="i">1145</v>
    <v t="i">1146</v>
    <v t="i">1147</v>
    <v t="i">1150</v>
    <v t="i">1151</v>
    <v t="i">1152</v>
    <v t="i">1153</v>
    <v t="i">1154</v>
    <v t="i">1157</v>
    <v t="i">1158</v>
    <v t="i">1159</v>
    <v t="i">1160</v>
    <v t="i">1161</v>
    <v t="i">1164</v>
    <v t="i">1165</v>
    <v t="i">1166</v>
    <v t="i">1167</v>
    <v t="i">1168</v>
    <v t="i">1171</v>
    <v t="i">1172</v>
    <v t="i">1173</v>
    <v t="i">1174</v>
    <v t="i">1175</v>
    <v t="i">1179</v>
    <v t="i">1180</v>
    <v t="i">1181</v>
    <v t="i">1182</v>
    <v t="i">1185</v>
  </a>
  <a r="1" c="812">
    <v>21.57</v>
    <v>21.09</v>
    <v>22.03</v>
    <v>20.47</v>
    <v>21.81</v>
    <v>21.76</v>
    <v>21.5</v>
    <v>22.37</v>
    <v>23.03</v>
    <v>22.86</v>
    <v>22.08</v>
    <v>21.47</v>
    <v>20.46</v>
    <v>21.34</v>
    <v>22.52</v>
    <v>21.5</v>
    <v>22.74</v>
    <v>22.34</v>
    <v>21.19</v>
    <v>21.57</v>
    <v>21.5</v>
    <v>20.65</v>
    <v>21.67</v>
    <v>22.58</v>
    <v>22.67</v>
    <v>24.12</v>
    <v>24.23</v>
    <v>23.3</v>
    <v>23.35</v>
    <v>22.55</v>
    <v>23.09</v>
    <v>23.31</v>
    <v>23.45</v>
    <v>24.6</v>
    <v>29.25</v>
    <v>30.19</v>
    <v>31.85</v>
    <v>32.01</v>
    <v>31.85</v>
    <v>31.06</v>
    <v>32.799999999999997</v>
    <v>32.24</v>
    <v>32.47</v>
    <v>32.49</v>
    <v>32.380000000000003</v>
    <v>30.72</v>
    <v>30.15</v>
    <v>29.01</v>
    <v>28</v>
    <v>27.81</v>
    <v>28.71</v>
    <v>29.62</v>
    <v>28.58</v>
    <v>28.74</v>
    <v>28.71</v>
    <v>28.76</v>
    <v>28.92</v>
    <v>29.05</v>
    <v>28.89</v>
    <v>30.03</v>
    <v>30.68</v>
    <v>31.78</v>
    <v>32.5</v>
    <v>31.32</v>
    <v>33.049999999999997</v>
    <v>33.130000000000003</v>
    <v>31.93</v>
    <v>31.49</v>
    <v>31.49</v>
    <v>30.47</v>
    <v>28.58</v>
    <v>27.82</v>
    <v>26.89</v>
    <v>27.57</v>
    <v>28.04</v>
    <v>26.42</v>
    <v>26.5</v>
    <v>26.72</v>
    <v>29.19</v>
    <v>29.18</v>
    <v>29.73</v>
    <v>28.07</v>
    <v>27.53</v>
    <v>24.66</v>
    <v>25.98</v>
    <v>25</v>
    <v>24.71</v>
    <v>25.94</v>
    <v>27.61</v>
    <v>27.53</v>
    <v>27.87</v>
    <v>28.02</v>
    <v>27.65</v>
    <v>28.36</v>
    <v>28.2</v>
    <v>27.82</v>
    <v>27.5</v>
    <v>26.57</v>
    <v>29.75</v>
    <v>28.81</v>
    <v>28.73</v>
    <v>28.39</v>
    <v>27.69</v>
    <v>27.44</v>
    <v>26.55</v>
    <v>28.85</v>
    <v>29.15</v>
    <v>29.07</v>
    <v>31.57</v>
    <v>30.04</v>
    <v>28.88</v>
    <v>28.96</v>
    <v>28.25</v>
    <v>28.08</v>
    <v>28.79</v>
    <v>28.5</v>
    <v>27.76</v>
    <v>27.76</v>
    <v>29.14</v>
    <v>28.34</v>
    <v>28.75</v>
    <v>27.7</v>
    <v>26.92</v>
    <v>26.4</v>
    <v>26.45</v>
    <v>26.55</v>
    <v>27.03</v>
    <v>26.98</v>
    <v>27.47</v>
    <v>26.24</v>
    <v>25.97</v>
    <v>24.95</v>
    <v>24.96</v>
    <v>25.36</v>
    <v>24.64</v>
    <v>24.64</v>
    <v>24.4</v>
    <v>24.59</v>
    <v>24.91</v>
    <v>24.73</v>
    <v>25.36</v>
    <v>25.91</v>
    <v>25.55</v>
    <v>26.4</v>
    <v>27.4</v>
    <v>28.04</v>
    <v>28.35</v>
    <v>29.03</v>
    <v>29.44</v>
    <v>29.2</v>
    <v>28.96</v>
    <v>29.03</v>
    <v>30.36</v>
    <v>30.53</v>
    <v>29.93</v>
    <v>30.29</v>
    <v>30.02</v>
    <v>30.36</v>
    <v>29.63</v>
    <v>30.93</v>
    <v>31.49</v>
    <v>33.049999999999997</v>
    <v>33.090000000000003</v>
    <v>33.9</v>
    <v>34.9</v>
    <v>36.83</v>
    <v>35.89</v>
    <v>34.299999999999997</v>
    <v>33.44</v>
    <v>35.229999999999997</v>
    <v>36.229999999999997</v>
    <v>36.22</v>
    <v>34.770000000000003</v>
    <v>34.200000000000003</v>
    <v>34.54</v>
    <v>34.47</v>
    <v>33.4</v>
    <v>33.549999999999997</v>
    <v>33.26</v>
    <v>32.99</v>
    <v>33.69</v>
    <v>34.57</v>
    <v>33.880000000000003</v>
    <v>34.14</v>
    <v>34.01</v>
    <v>32.32</v>
    <v>31.11</v>
    <v>30.82</v>
    <v>32.36</v>
    <v>31.97</v>
    <v>32.729999999999997</v>
    <v>31.78</v>
    <v>31.93</v>
    <v>32.86</v>
    <v>31.52</v>
    <v>31.18</v>
    <v>30.75</v>
    <v>30.62</v>
    <v>30.07</v>
    <v>30.87</v>
    <v>31.19</v>
    <v>31.7</v>
    <v>31.46</v>
    <v>31.39</v>
    <v>31.12</v>
    <v>31.18</v>
    <v>31.74</v>
    <v>31.12</v>
    <v>30.59</v>
    <v>31.44</v>
    <v>31.48</v>
    <v>32.08</v>
    <v>31.73</v>
    <v>32.04</v>
    <v>31.5</v>
    <v>30.83</v>
    <v>30.68</v>
    <v>29.59</v>
    <v>29.68</v>
    <v>29.7</v>
    <v>31.05</v>
    <v>32.74</v>
    <v>36.520000000000003</v>
    <v>37.840000000000003</v>
    <v>37.49</v>
    <v>37.75</v>
    <v>38.83</v>
    <v>38.19</v>
    <v>38.79</v>
    <v>38.42</v>
    <v>38.450000000000003</v>
    <v>38.14</v>
    <v>37.44</v>
    <v>37.840000000000003</v>
    <v>39.25</v>
    <v>39.18</v>
    <v>39.17</v>
    <v>38.659999999999997</v>
    <v>37.96</v>
    <v>37.950000000000003</v>
    <v>38.450000000000003</v>
    <v>37.56</v>
    <v>37.93</v>
    <v>38.479999999999997</v>
    <v>39.729999999999997</v>
    <v>40.42</v>
    <v>40.25</v>
    <v>38.99</v>
    <v>40.26</v>
    <v>40.99</v>
    <v>41.74</v>
    <v>41.41</v>
    <v>41.27</v>
    <v>43.36</v>
    <v>43.52</v>
    <v>42.17</v>
    <v>42.66</v>
    <v>42.81</v>
    <v>43.34</v>
    <v>44.42</v>
    <v>43.83</v>
    <v>44.24</v>
    <v>42.58</v>
    <v>43.17</v>
    <v>43.09</v>
    <v>43.66</v>
    <v>42.11</v>
    <v>42.91</v>
    <v>42.78</v>
    <v>44.36</v>
    <v>44.52</v>
    <v>45.64</v>
    <v>44.75</v>
    <v>45.51</v>
    <v>47.41</v>
    <v>47.12</v>
    <v>46.57</v>
    <v>47.23</v>
    <v>47.32</v>
    <v>47.17</v>
    <v>47.31</v>
    <v>46.61</v>
    <v>48.14</v>
    <v>49.46</v>
    <v>46.65</v>
    <v>46.96</v>
    <v>45.91</v>
    <v>45.2</v>
    <v>44.95</v>
    <v>45.16</v>
    <v>44.11</v>
    <v>44.6</v>
    <v>43.71</v>
    <v>44.85</v>
    <v>44.08</v>
    <v>43.65</v>
    <v>43.97</v>
    <v>44.69</v>
    <v>44.63</v>
    <v>44.35</v>
    <v>45.14</v>
    <v>44.68</v>
    <v>43.96</v>
    <v>44.15</v>
    <v>45.35</v>
    <v>46.51</v>
    <v>47.23</v>
    <v>47.04</v>
    <v>46.55</v>
    <v>45.9</v>
    <v>46.27</v>
    <v>47.24</v>
    <v>48.94</v>
    <v>47.92</v>
    <v>48.16</v>
    <v>48.32</v>
    <v>47.52</v>
    <v>46.51</v>
    <v>47.59</v>
    <v>46.55</v>
    <v>44.6</v>
    <v>44.41</v>
    <v>44.91</v>
    <v>44.27</v>
    <v>45.14</v>
    <v>46.14</v>
    <v>45.99</v>
    <v>45.68</v>
    <v>44.51</v>
    <v>44.94</v>
    <v>44.61</v>
    <v>45.78</v>
    <v>45.45</v>
    <v>46.63</v>
    <v>46.64</v>
    <v>45.95</v>
    <v>43.48</v>
    <v>44.71</v>
    <v>44.38</v>
    <v>43</v>
    <v>42.72</v>
    <v>42.96</v>
    <v>43.04</v>
    <v>44.19</v>
    <v>42.35</v>
    <v>40.619999999999997</v>
    <v>41.23</v>
    <v>42.73</v>
    <v>43.28</v>
    <v>43.83</v>
    <v>46.48</v>
    <v>47.75</v>
    <v>48.14</v>
    <v>49.92</v>
    <v>49.5</v>
    <v>50.05</v>
    <v>51.58</v>
    <v>52.24</v>
    <v>53.88</v>
    <v>53.76</v>
    <v>54.42</v>
    <v>54.44</v>
    <v>54.75</v>
    <v>54.85</v>
    <v>55.37</v>
    <v>55.32</v>
    <v>56.06</v>
    <v>56.21</v>
    <v>56.4</v>
    <v>56.38</v>
    <v>57.35</v>
    <v>58.63</v>
    <v>57.97</v>
    <v>59.75</v>
    <v>60.98</v>
    <v>61.7</v>
    <v>62.46</v>
    <v>62.72</v>
    <v>61.97</v>
    <v>62.5</v>
    <v>61.86</v>
    <v>61.73</v>
    <v>62.12</v>
    <v>60.68</v>
    <v>61.46</v>
    <v>61.71</v>
    <v>61.98</v>
    <v>63.28</v>
    <v>63.14</v>
    <v>61.57</v>
    <v>58.38</v>
    <v>58.25</v>
    <v>57.8</v>
    <v>57.58</v>
    <v>59.01</v>
    <v>60.3</v>
    <v>62.41</v>
    <v>63.47</v>
    <v>63.2</v>
    <v>63.65</v>
    <v>63.12</v>
    <v>64.88</v>
    <v>65.11</v>
    <v>64.55</v>
    <v>64.319999999999993</v>
    <v>63.76</v>
    <v>66</v>
    <v>65.52</v>
    <v>66.98</v>
    <v>66.84</v>
    <v>65.27</v>
    <v>66.73</v>
    <v>68.069999999999993</v>
    <v>68.989999999999995</v>
    <v>70.47</v>
    <v>70.650000000000006</v>
    <v>71.61</v>
    <v>70.91</v>
    <v>69.12</v>
    <v>68.989999999999995</v>
    <v>79.150000000000006</v>
    <v>81.39</v>
    <v>78.41</v>
    <v>76.599999999999994</v>
    <v>76.44</v>
    <v>78.03</v>
    <v>78.2</v>
    <v>78.36</v>
    <v>78.75</v>
    <v>77.73</v>
    <v>79.5</v>
    <v>81.03</v>
    <v>81.3</v>
    <v>79.09</v>
    <v>78.64</v>
    <v>79.41</v>
    <v>78.7</v>
    <v>77.47</v>
    <v>78.319999999999993</v>
    <v>78.25</v>
    <v>77.650000000000006</v>
    <v>76.069999999999993</v>
    <v>75.7</v>
    <v>77.08</v>
    <v>78.64</v>
    <v>80.25</v>
    <v>80.23</v>
    <v>79.41</v>
    <v>77.91</v>
    <v>78.11</v>
    <v>76.989999999999995</v>
    <v>76.400000000000006</v>
    <v>76.98</v>
    <v>76.81</v>
    <v>74.92</v>
    <v>77.16</v>
    <v>75.03</v>
    <v>75.14</v>
    <v>74.349999999999994</v>
    <v>76.180000000000007</v>
    <v>75.28</v>
    <v>73.400000000000006</v>
    <v>74.13</v>
    <v>71.94</v>
    <v>71.3</v>
    <v>69.2</v>
    <v>68.98</v>
    <v>70.8</v>
    <v>69.36</v>
    <v>69.31</v>
    <v>69.05</v>
    <v>67.400000000000006</v>
    <v>66.27</v>
    <v>67.790000000000006</v>
    <v>68.569999999999993</v>
    <v>69.23</v>
    <v>71.510000000000005</v>
    <v>70.430000000000007</v>
    <v>66.400000000000006</v>
    <v>67.930000000000007</v>
    <v>66.989999999999995</v>
    <v>66.02</v>
    <v>65.319999999999993</v>
    <v>66.62</v>
    <v>66.05</v>
    <v>65.67</v>
    <v>64.650000000000006</v>
    <v>63.97</v>
    <v>65.48</v>
    <v>63.6</v>
    <v>64.260000000000005</v>
    <v>63.52</v>
    <v>64.930000000000007</v>
    <v>64.12</v>
    <v>64.56</v>
    <v>63.79</v>
    <v>64.55</v>
    <v>65.819999999999993</v>
    <v>68.900000000000006</v>
    <v>69.31</v>
    <v>68.599999999999994</v>
    <v>69.59</v>
    <v>73.150000000000006</v>
    <v>70.86</v>
    <v>70.06</v>
    <v>70.489999999999995</v>
    <v>70.33</v>
    <v>70.3</v>
    <v>70.209999999999994</v>
    <v>70.540000000000006</v>
    <v>71.38</v>
    <v>70.849999999999994</v>
    <v>70.34</v>
    <v>72.680000000000007</v>
    <v>71.099999999999994</v>
    <v>70.67</v>
    <v>71.3</v>
    <v>71.06</v>
    <v>71.25</v>
    <v>71.319999999999993</v>
    <v>69.27</v>
    <v>73.53</v>
    <v>72.430000000000007</v>
    <v>72.290000000000006</v>
    <v>74.3</v>
    <v>68.62</v>
    <v>66.260000000000005</v>
    <v>67.31</v>
    <v>67.73</v>
    <v>67.52</v>
    <v>66.14</v>
    <v>65.739999999999995</v>
    <v>64.400000000000006</v>
    <v>63.76</v>
    <v>63.09</v>
    <v>64.47</v>
    <v>61.02</v>
    <v>58.99</v>
    <v>58.48</v>
    <v>64.87</v>
    <v>65.540000000000006</v>
    <v>69.010000000000005</v>
    <v>68.540000000000006</v>
    <v>69.260000000000005</v>
    <v>71.06</v>
    <v>71.930000000000007</v>
    <v>72.73</v>
    <v>72.040000000000006</v>
    <v>74.180000000000007</v>
    <v>73.31</v>
    <v>73.48</v>
    <v>73.31</v>
    <v>74.3</v>
    <v>72.61</v>
    <v>72.56</v>
    <v>71.849999999999994</v>
    <v>72.239999999999995</v>
    <v>73.13</v>
    <v>71.89</v>
    <v>71.56</v>
    <v>71.25</v>
    <v>69.58</v>
    <v>69.8</v>
    <v>68.989999999999995</v>
    <v>70.11</v>
    <v>68.09</v>
    <v>72.48</v>
    <v>71.52</v>
    <v>72.78</v>
    <v>73.5</v>
    <v>75.28</v>
    <v>73.94</v>
    <v>74.709999999999994</v>
    <v>77.44</v>
    <v>77.14</v>
    <v>76.69</v>
    <v>75.75</v>
    <v>75.16</v>
    <v>74.239999999999995</v>
    <v>72.87</v>
    <v>72.94</v>
    <v>74.28</v>
    <v>74.59</v>
    <v>76.17</v>
    <v>77.87</v>
    <v>77.92</v>
    <v>86.34</v>
    <v>84.94</v>
    <v>83.2</v>
    <v>81.900000000000006</v>
    <v>79.900000000000006</v>
    <v>79.16</v>
    <v>80.459999999999994</v>
    <v>80.41</v>
    <v>79.83</v>
    <v>78.38</v>
    <v>77.62</v>
    <v>77.69</v>
    <v>79.209999999999994</v>
    <v>79.430000000000007</v>
    <v>72.05</v>
    <v>73.25</v>
    <v>73.25</v>
    <v>74.150000000000006</v>
    <v>74.36</v>
    <v>73.13</v>
    <v>72.040000000000006</v>
    <v>71.650000000000006</v>
    <v>71.37</v>
    <v>71.16</v>
    <v>71.44</v>
    <v>73.25</v>
    <v>69.33</v>
    <v>69.13</v>
    <v>69.599999999999994</v>
    <v>69.64</v>
    <v>71.510000000000005</v>
    <v>73.42</v>
    <v>71.56</v>
    <v>71.62</v>
    <v>71.959999999999994</v>
    <v>73.069999999999993</v>
    <v>71.27</v>
    <v>72.16</v>
    <v>65.23</v>
    <v>66.09</v>
    <v>65.739999999999995</v>
    <v>64.959999999999994</v>
    <v>61.18</v>
    <v>61.41</v>
    <v>59.93</v>
    <v>60.25</v>
    <v>61.03</v>
    <v>61.23</v>
    <v>60.21</v>
    <v>60.73</v>
    <v>61.87</v>
    <v>61.71</v>
    <v>61.56</v>
    <v>61.13</v>
    <v>60.77</v>
    <v>60.32</v>
    <v>63.17</v>
    <v>64.59</v>
    <v>66.31</v>
    <v>66.150000000000006</v>
    <v>64.91</v>
    <v>65.97</v>
    <v>65.7</v>
    <v>64.84</v>
    <v>67.02</v>
    <v>68.58</v>
    <v>67.34</v>
    <v>67.739999999999995</v>
    <v>67.819999999999993</v>
    <v>68.3</v>
    <v>68.56</v>
    <v>68.77</v>
    <v>68.069999999999993</v>
    <v>66.75</v>
    <v>66.59</v>
    <v>66.849999999999994</v>
    <v>67.290000000000006</v>
    <v>69.75</v>
    <v>64.48</v>
    <v>69.989999999999995</v>
    <v>74.599999999999994</v>
    <v>78.63</v>
    <v>76.95</v>
    <v>79.349999999999994</v>
    <v>80.290000000000006</v>
    <v>79.42</v>
    <v>81.489999999999995</v>
    <v>81.16</v>
    <v>81.260000000000005</v>
    <v>78.89</v>
    <v>76.42</v>
    <v>74.95</v>
    <v>75.87</v>
    <v>74.209999999999994</v>
    <v>76.010000000000005</v>
    <v>74.44</v>
    <v>75.260000000000005</v>
    <v>76.48</v>
    <v>74.959999999999994</v>
    <v>76.27</v>
    <v>73.06</v>
    <v>70.650000000000006</v>
    <v>71.2</v>
    <v>69.510000000000005</v>
    <v>71.55</v>
    <v>72.73</v>
    <v>71.55</v>
    <v>73.02</v>
    <v>74.349999999999994</v>
    <v>75.84</v>
    <v>76.510000000000005</v>
    <v>75.61</v>
    <v>74.180000000000007</v>
    <v>74.86</v>
    <v>72.75</v>
    <v>72.86</v>
    <v>72.989999999999995</v>
    <v>74.5</v>
    <v>69.849999999999994</v>
    <v>64.62</v>
    <v>65.64</v>
    <v>65.069999999999993</v>
    <v>72.680000000000007</v>
    <v>70.94</v>
    <v>72.28</v>
    <v>73.099999999999994</v>
    <v>74.02</v>
    <v>73.06</v>
    <v>75.239999999999995</v>
    <v>72.92</v>
    <v>74.44</v>
    <v>73.77</v>
    <v>78.099999999999994</v>
    <v>77.75</v>
    <v>78.33</v>
    <v>79.42</v>
    <v>81.010000000000005</v>
    <v>80.89</v>
    <v>84.28</v>
    <v>85.43</v>
    <v>85.83</v>
    <v>83.65</v>
    <v>82.3</v>
    <v>82.81</v>
    <v>88.1</v>
    <v>91.72</v>
    <v>90.41</v>
    <v>90.16</v>
    <v>91.79</v>
    <v>92.46</v>
    <v>91.87</v>
    <v>88.67</v>
    <v>88</v>
    <v>87.75</v>
    <v>89</v>
    <v>88.26</v>
    <v>84.3</v>
    <v>84.16</v>
    <v>83.64</v>
    <v>82.53</v>
    <v>83.45</v>
    <v>84.67</v>
    <v>85.6</v>
    <v>87.12</v>
    <v>86.39</v>
    <v>86.58</v>
    <v>85.62</v>
    <v>83.93</v>
    <v>85.12</v>
    <v>84.76</v>
    <v>83.44</v>
    <v>83.78</v>
    <v>85.24</v>
    <v>91.65</v>
    <v>90.9</v>
    <v>93.12</v>
    <v>91.53</v>
    <v>93.3</v>
    <v>92.13</v>
    <v>92.05</v>
    <v>93.63</v>
    <v>96.68</v>
    <v>97.48</v>
    <v>96.64</v>
    <v>96.4</v>
    <v>95.39</v>
    <v>93.89</v>
    <v>92.21</v>
    <v>90.75</v>
    <v>90.5</v>
    <v>90.59</v>
    <v>91.16</v>
    <v>91.79</v>
    <v>89.94</v>
    <v>90.87</v>
    <v>91.29</v>
    <v>90.6</v>
    <v>87.11</v>
    <v>87.64</v>
    <v>87.75</v>
    <v>86.91</v>
    <v>88.43</v>
    <v>89.39</v>
    <v>89.22</v>
    <v>92.67</v>
    <v>89.56</v>
    <v>90.58</v>
    <v>78.59</v>
    <v>77.319999999999993</v>
    <v>78.53</v>
    <v>79.33</v>
    <v>79.760000000000005</v>
    <v>82.61</v>
    <v>79.349999999999994</v>
    <v>80.459999999999994</v>
    <v>82.28</v>
    <v>82.63</v>
    <v>82.07</v>
    <v>95.33</v>
    <v>95.96</v>
    <v>93.75</v>
    <v>92.81</v>
    <v>92.94</v>
    <v>91.98</v>
    <v>90.99</v>
    <v>94.36</v>
  </a>
  <a r="1">
    <v>94.36</v>
  </a>
  <a r="1">
    <v>90.58</v>
  </a>
  <a r="1">
    <v>27</v>
  </a>
  <a r="1">
    <v>170.65</v>
  </a>
  <a r="1">
    <v>250.6</v>
  </a>
  <a r="1">
    <v>256.08999999999997</v>
  </a>
  <a r="1">
    <v>150.6</v>
  </a>
  <a r="1">
    <v>13.65</v>
  </a>
  <a r="1">
    <v>13.46</v>
  </a>
  <a r="1">
    <v>13.44</v>
  </a>
  <a r="1">
    <v>20.239999999999998</v>
  </a>
  <a r="1">
    <v>20.16</v>
  </a>
  <a r="1">
    <v>4.74</v>
  </a>
  <a r="1">
    <v>4.82</v>
  </a>
  <a r="1">
    <v>5.19</v>
  </a>
  <a r="1">
    <v>138.5</v>
  </a>
  <a r="1">
    <v>179</v>
  </a>
  <a r="1">
    <v>41.93</v>
  </a>
  <a r="1">
    <v>60.32</v>
  </a>
  <a r="1">
    <v>51</v>
  </a>
  <a r="1">
    <v>29.74</v>
  </a>
  <a r="1">
    <v>42.46</v>
  </a>
  <a r="1">
    <v>52.27</v>
  </a>
  <a r="1">
    <v>61.57</v>
  </a>
  <a r="1">
    <v>24.91</v>
  </a>
  <a r="1">
    <v>4.7300000000000004</v>
  </a>
  <a r="1">
    <v>6.5</v>
  </a>
  <a r="1">
    <v>3.73</v>
  </a>
  <a r="1">
    <v>5.98</v>
  </a>
</arrayData>
</file>

<file path=xl/richData/rdrichvalue.xml><?xml version="1.0" encoding="utf-8"?>
<rvData xmlns="http://schemas.microsoft.com/office/spreadsheetml/2017/richdata" count="806">
  <rv s="0">
    <v>https://www.bing.com/financeapi/forcetrigger?t=bptw77&amp;q=XNYS%3aUBER&amp;form=skydnc</v>
    <v>Learn more on Bing</v>
  </rv>
  <rv s="1">
    <v>en-US</v>
    <v>bptw77</v>
    <v>268435456</v>
    <v>1</v>
    <v>Powered by Refinitiv</v>
    <v>0</v>
    <v>1</v>
    <v>UBER TECHNOLOGIES, INC. (XNYS:UBER)</v>
    <v>3</v>
    <v>4</v>
    <v>Finance</v>
    <v>5</v>
    <v>97.715000000000003</v>
    <v>59.33</v>
    <v>1.482</v>
    <v>3.37</v>
    <v>3.7037E-2</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31100</v>
    <v>New York Stock Exchange</v>
    <v>XNYS</v>
    <v>XNYS</v>
    <v>1725 3Rd Street, SAN FRANCISCO, CA, 94158 US</v>
    <v>94.56</v>
    <v>Software &amp; IT Services</v>
    <v>Stock</v>
    <v>45908.999740890627</v>
    <v>0</v>
    <v>91.38</v>
    <v>196780136840</v>
    <v>UBER TECHNOLOGIES, INC.</v>
    <v>UBER TECHNOLOGIES, INC.</v>
    <v>91.38</v>
    <v>15.9955</v>
    <v>90.99</v>
    <v>94.36</v>
    <v>2085419000</v>
    <v>UBER</v>
    <v>UBER TECHNOLOGIES, INC. (XNYS:UBER)</v>
    <v>67620</v>
    <v>17784485</v>
    <v>2010</v>
  </rv>
  <rv s="2">
    <v>1</v>
  </rv>
  <rv s="0">
    <v>https://www.bing.com/financeapi/forcetrigger?t=b6m84c&amp;q=XNAS%3aLYFT&amp;form=skydnc</v>
    <v>Learn more on Bing</v>
  </rv>
  <rv s="3">
    <v>pt-BR</v>
    <v>b6m84c</v>
    <v>268435456</v>
    <v>1</v>
    <v>Da plataforma Refinitiv</v>
    <v>6</v>
    <v>7</v>
    <v>Lyft (XNAS:LYFT)</v>
    <v>3</v>
    <v>8</v>
    <v>Finance</v>
    <v>9</v>
    <v>19.065000000000001</v>
    <v>9.66</v>
    <v>XNAS</v>
    <v>406441500</v>
    <v>17.760000000000002</v>
    <v>2007</v>
    <v>16.923999999999999</v>
    <v>2.3464</v>
    <v>Nasdaq Stock Market</v>
    <v>7198078965</v>
    <v>Lyft, Inc. is a global mobility platform offering rideshare, taxis, private hire vehicles, car sharing, bikes, and scooters across North America and Europe. It operates across 11 countries and in nearly 1,000 cities, and Lyft Urban Solutions supports bike sharing in 16 countries and more than 86 cities. Its Lyft mobile application (the Lyft App) connects riders with drivers for on-demand ride services and supports a variety of other multimodal mobility solutions. Its offerings on the Lyft App include an expanded set of transportation modes in select cities, such as access to a network of shared bikes and scooters (Light Vehicles) for shorter rides and first-mile and last-mile legs of multimodal trips. FREENOW by Lyft is the European taxi app featuring broad multi-mobility options. Through FREENOW, passengers can access various mobility services within a single app, including taxis, private hire vehicles, car sharing, car rental, e-scooters, e-bikes, e-mopeds, and public transport.</v>
    <v>XNAS</v>
    <v>16.66</v>
    <v>2934</v>
    <v>45908.999993911719</v>
    <v>3</v>
    <v>22653510</v>
    <v>USD</v>
    <v>Lyft</v>
    <v>Lyft</v>
    <v>82.993600000000001</v>
    <v>16.96</v>
    <v>17.71</v>
    <v>185 Berry Street, Suite 400, SAN FRANCISCO, CA, 94107 US</v>
    <v>Software &amp; IT Services</v>
    <v>LYFT</v>
    <v>Ações</v>
    <v>Lyft (XNAS:LYFT)</v>
    <v>1.05</v>
    <v>6.3024999999999998E-2</v>
    <v>138160</v>
  </rv>
  <rv s="2">
    <v>4</v>
  </rv>
  <rv s="0">
    <v>https://www.bing.com/financeapi/forcetrigger?t=bx11nm&amp;q=XNYS%3aDASH&amp;form=skydnc</v>
    <v>Learn more on Bing</v>
  </rv>
  <rv s="3">
    <v>pt-BR</v>
    <v>bx11nm</v>
    <v>268435456</v>
    <v>1</v>
    <v>Da plataforma Refinitiv</v>
    <v>6</v>
    <v>7</v>
    <v>DOORDASH, INC. (XNAS:DASH)</v>
    <v>3</v>
    <v>8</v>
    <v>Finance</v>
    <v>9</v>
    <v>278.14999999999998</v>
    <v>122.73</v>
    <v>XNAS</v>
    <v>427194800</v>
    <v>254.96</v>
    <v>2013</v>
    <v>248.29900000000001</v>
    <v>1.6959</v>
    <v>Nasdaq Stock Market</v>
    <v>107055016880</v>
    <v>A DoorDash, Inc. Está envolvida no fornecimento de serviços que reduzem o atrito no comércio local e ajudam os comerciantes a se conetar com os consumidores em suas comunidades. As principais ofertas da empresa incluem o DoorDash Marketplace e o Wolt Marketplace (juntos, os marketplaces) e sua Plataforma de Comércio. Seus mercados operam em mais de 30 países em todo o mundo e fornecem um conjunto integrado de serviços que ajudam os comerciantes a estabelecer uma presença on-line, se conetar com os consumidores em suas comunidades e resolver desafios de missão crítica, como aquisição de clientes, geração de demanda, atendimento de pedidos, merchandising, processamento de pagamentos, e outros. e apoio ao cliente. Ele também oferece publicidade como um serviço de valor agregado através de seus marketplaces para ajudar comerciantes e empresas de bens de consumo a aumentar o engajamento do consumidor. Ele também oferece programas de adesão ao consumidor, como DashPass e Wolt. Seus serviços de atendimento de entrega de marca branca incluem DoorDash Drive On-Demand e Wolt Drive.</v>
    <v>XNAS</v>
    <v>246.85</v>
    <v>23700</v>
    <v>45908.999764154687</v>
    <v>6</v>
    <v>3639136</v>
    <v>USD</v>
    <v>DOORDASH, INC.</v>
    <v>DOORDASH, INC.</v>
    <v>139.22219999999999</v>
    <v>249.4</v>
    <v>250.6</v>
    <v>901 Market Street 6Th Floor, San Francisco, CA, 94103 US</v>
    <v>Software &amp; IT Services</v>
    <v>DASH</v>
    <v>Ações</v>
    <v>DOORDASH, INC. (XNAS:DASH)</v>
    <v>3.75</v>
    <v>1.5191E-2</v>
    <v>3198</v>
  </rv>
  <rv s="2">
    <v>7</v>
  </rv>
  <rv s="0">
    <v>https://www.bing.com/financeapi/forcetrigger?t=bwyo5r&amp;q=XNAS%3aGRAB&amp;form=skydnc</v>
    <v>Learn more on Bing</v>
  </rv>
  <rv s="3">
    <v>pt-BR</v>
    <v>bwyo5r</v>
    <v>268435456</v>
    <v>1</v>
    <v>Da plataforma Refinitiv</v>
    <v>6</v>
    <v>7</v>
    <v>Grab Hldg (XNAS:GRAB)</v>
    <v>3</v>
    <v>8</v>
    <v>Finance</v>
    <v>9</v>
    <v>5.72</v>
    <v>3.3</v>
    <v>XNAS</v>
    <v>4076000000</v>
    <v>5.3049999999999997</v>
    <v>2021</v>
    <v>5.16</v>
    <v>0.84309999999999996</v>
    <v>Nasdaq Stock Market</v>
    <v>21154440000</v>
    <v>Grab Holdings Limited operates as superapp based on gross merchandize value (GMV) in food deliveries, mobility, and the digital financial services sectors. The Company operates across the deliveries, mobility, and digital financial services sectors in over 700 cities in eight countries in the Southeast Asia region including Cambodia, Indonesia, Malaysia, Myanmar, the Philippines, Singapore, Thailand, and Vietnam. Its application enables people each day to access its driver and merchant-partners to order food or groceries, send packages, hail a ride or taxi, pay for online purchases or access services such as lending and insurance. Its financial services offerings include digital solutions offered by and with its partners to address the financial needs of driver and merchant partners and consumers, including digital payments, lending, receivables factoring, insurance distribution and wealth management in selected markets.</v>
    <v>XNAS</v>
    <v>5.16</v>
    <v>11267</v>
    <v>45908.999281585158</v>
    <v>9</v>
    <v>26941963</v>
    <v>USD</v>
    <v>Grab Hldg</v>
    <v>Grab Hldg</v>
    <v>195.70140000000001</v>
    <v>5.17</v>
    <v>5.19</v>
    <v>3 Media Close, #01-03/06, 138498 SG</v>
    <v>Software &amp; IT Services</v>
    <v>GRAB</v>
    <v>Ações</v>
    <v>Grab Hldg (XNAS:GRAB)</v>
    <v>0.03</v>
    <v>5.8140000000000006E-3</v>
    <v>142171</v>
  </rv>
  <rv s="2">
    <v>10</v>
  </rv>
  <rv s="0">
    <v>https://www.bing.com/financeapi/forcetrigger?t=af83xm&amp;q=XFRA%3aDHER&amp;form=skydnc</v>
    <v>Learn more on Bing</v>
  </rv>
  <rv s="4">
    <v>pt-BR</v>
    <v>af83xm</v>
    <v>268435456</v>
    <v>1</v>
    <v>Da plataforma Refinitiv</v>
    <v>10</v>
    <v>11</v>
    <v>Delivery Hero (XFRA:DHER)</v>
    <v>3</v>
    <v>12</v>
    <v>Finance</v>
    <v>13</v>
    <v>147</v>
    <v>15.151999999999999</v>
    <v>XFRA</v>
    <v>295618700</v>
    <v>26.88</v>
    <v>2018</v>
    <v>26.48</v>
    <v>1.1181000000000001</v>
    <v>Deutsche Boerse AG</v>
    <v>7969879000</v>
    <v>Delivery Hero SE is a Germany-based company, which is primarily engaged in the online food ordering industry. The Company operates as a provider of online food delivery services from restaurants and cafes. The Company offers pizza, burger, organic food, vegan cuisine, and Asian dishes, among others. Its portfolio of brands comprises Foodpanda, PedidosYa, Clickdelivery, Talabat, Yemeksepeti, Donesi, Hungerstation, Carriage, Otlob, Mjam and others. The Company operates globally, on the territory of more than 40 countries, comprising Europe, the Middle East, North Africa, Asia, and the Americas. The Company's services are available through Web version and mobile application.</v>
    <v>XFRA</v>
    <v>26.62</v>
    <v>43986</v>
    <v>45909.519444444442</v>
    <v>12</v>
    <v>921050</v>
    <v>EUR</v>
    <v>Delivery Hero</v>
    <v>Delivery Hero</v>
    <v>26.78</v>
    <v>26.66</v>
    <v>Oranienburger Strasse 70, BERLIN, BERLIN, 10117 DE</v>
    <v>Software &amp; IT Services</v>
    <v>DHER</v>
    <v>Ações</v>
    <v>Delivery Hero (XFRA:DHER)</v>
    <v>0.04</v>
    <v>1.503E-3</v>
    <v>6260</v>
  </rv>
  <rv s="2">
    <v>13</v>
  </rv>
  <rv s="0">
    <v>https://www.bing.com/financeapi/forcetrigger?t=c2k8hw&amp;q=OTCM%3aDIDIY&amp;form=skydnc</v>
    <v>Learn more on Bing</v>
  </rv>
  <rv s="3">
    <v>pt-BR</v>
    <v>c2k8hw</v>
    <v>268435456</v>
    <v>1</v>
    <v>Da plataforma Refinitiv</v>
    <v>6</v>
    <v>7</v>
    <v>DiDi Global (OTCM:DIDIY)</v>
    <v>3</v>
    <v>8</v>
    <v>Finance</v>
    <v>13</v>
    <v>6.51</v>
    <v>0.32</v>
    <v>OTCM</v>
    <v>4656362000</v>
    <v>6.5</v>
    <v>2013</v>
    <v>6.35</v>
    <v>0.56740000000000002</v>
    <v>OTC Markets</v>
    <v>30266353000</v>
    <v>DiDi Global Inc is a China-based company principally engaged in the operation of mobility technology platform. The Company is focused on shared mobility, providing consumers with a range of mobility services. The Company operates in three segments: China Mobility, International and Other Initiatives. The China Mobility segment mainly comprises of ride hailing, taxi hailing, chauffeur and hitch services. The International segment includes ride hailing and food delivery services in international markets, outside of China. The Other Initiatives mainly consist of bike and electric bike (e-bike) sharing, intra-city freight, community group buying, autonomous driving, financial services and auto solutions, such as charging, refueling, maintenance and repair.</v>
    <v>OTCM</v>
    <v>6.5</v>
    <v>19113</v>
    <v>45908.833356863281</v>
    <v>15</v>
    <v>19274020</v>
    <v>USD</v>
    <v>DiDi Global</v>
    <v>DiDi Global</v>
    <v>69.820800000000006</v>
    <v>6.39</v>
    <v>6.5</v>
    <v>Didi Xinchenghai, Building 1, Yard 6,, North Ring Rd, Tangjialing, Haidian Dist, BEIJING, BEIJING, 100193 CN</v>
    <v>Passenger Transportation Services</v>
    <v>DIDIY</v>
    <v>Ações</v>
    <v>DiDi Global (OTCM:DIDIY)</v>
    <v>0</v>
    <v>0</v>
    <v>26000</v>
  </rv>
  <rv s="2">
    <v>16</v>
  </rv>
  <rv s="0">
    <v>https://www.bing.com/financeapi/forcetrigger?t=bgpeqh&amp;q=XHKG%3a3690&amp;form=skydnc</v>
    <v>Learn more on Bing</v>
  </rv>
  <rv s="5">
    <v>pt-BR</v>
    <v>bgpeqh</v>
    <v>268435456</v>
    <v>1</v>
    <v>Da plataforma Refinitiv</v>
    <v>14</v>
    <v>15</v>
    <v>Meituan (XHKG:3690)</v>
    <v>3</v>
    <v>16</v>
    <v>Finance</v>
    <v>17</v>
    <v>217</v>
    <v>97.1</v>
    <v>XHKG</v>
    <v>6111094000</v>
    <v>0</v>
    <v>0</v>
    <v>102</v>
    <v>2015</v>
    <v>97.1</v>
    <v>1.5295000000000001</v>
    <v>Hong Kong Stock Exchange</v>
    <v>623331600000</v>
    <v>Meituan is an investment holding company mainly engaged in technology retail, providing daily necessities and services through technology and retail fields, including food delivery, in-store, hotel and travel reservations, other services and sales. The Company operates its businesses through two segments. The Core Local Commerce segment includes food delivery, Meituan Instashopping, in-store services, and hotel and travel related businesses. New Initiatives segment includes Meituan Select, Xiaoxiang Supermarket, B2B food distribution and others. The Company distributes its products within domestic market.</v>
    <v>XHKG</v>
    <v>102</v>
    <v>108900</v>
    <v>45909.339016203703</v>
    <v>18</v>
    <v>108185760</v>
    <v>HKD</v>
    <v>Meituan</v>
    <v>Meituan</v>
    <v>18.880299999999998</v>
    <v>102</v>
    <v>99.65</v>
    <v>99.65</v>
    <v>Block B and Block C, Henderson Weiye Building, No. 4 Wangjing East Road, Chaoyang District, BEIJING, BEIJING, 100102 CN</v>
    <v>Software &amp; IT Services</v>
    <v>3690</v>
    <v>Ações</v>
    <v>Meituan (XHKG:3690)</v>
    <v>-2.35</v>
    <v>-2.3039E-2</v>
    <v>148686738</v>
  </rv>
  <rv s="2">
    <v>19</v>
  </rv>
  <rv s="0">
    <v>https://www.bing.com/financeapi/forcetrigger?t=c1g19c&amp;q=XLON%3aROO&amp;form=skydnc</v>
    <v>Learn more on Bing</v>
  </rv>
  <rv s="3">
    <v>pt-BR</v>
    <v>c1g19c</v>
    <v>268435456</v>
    <v>1</v>
    <v>Da plataforma Refinitiv</v>
    <v>6</v>
    <v>7</v>
    <v>Deliveroo (XLON:ROO)</v>
    <v>3</v>
    <v>18</v>
    <v>Finance</v>
    <v>19</v>
    <v>179.3</v>
    <v>111.6</v>
    <v>XLON</v>
    <v>1497422000</v>
    <v>179</v>
    <v>2021</v>
    <v>178.8</v>
    <v>0.21809999999999999</v>
    <v>London Stock Exchange</v>
    <v>2680385000</v>
    <v>Deliveroo plc is a United Kingdom-based delivery service company. The Company works with approximately 186,000 restaurants, grocers and retail partners, as well as around 135,000 riders to provide the on-demand delivery experience in the world. It connects local consumers, restaurants, grocers and retailers, and riders across markets to bring people the food and products they love. The Company partners with global quick-service restaurants; national casual dining chains; independent full-service restaurants; and takeaways. Its non-food retail offering, Deliveroo Shopping, works with large and small merchants in categories such as flowers, do-it-yourself (DIY), homeware, electrical goods and health and beauty. The Company engages with riders through engagement teams in each of its markets, with regular surveys, an in-app feedback tool and rider focus groups. Its riders also have access to its live order support tool, which deals with order-related issues.</v>
    <v>XLON</v>
    <v>179</v>
    <v>3839</v>
    <v>45909.519626527341</v>
    <v>21</v>
    <v>5616520</v>
    <v>GBp</v>
    <v>Deliveroo</v>
    <v>Deliveroo</v>
    <v>0</v>
    <v>179</v>
    <v>178.87</v>
    <v>The River Building, Level 1, Cannon Bridge House, 1 Cousin Lane, LONDON, EC4R 3TE GB</v>
    <v>Software &amp; IT Services</v>
    <v>ROO</v>
    <v>Ações</v>
    <v>Deliveroo (XLON:ROO)</v>
    <v>-0.13</v>
    <v>-7.2630000000000004E-4</v>
    <v>95580</v>
  </rv>
  <rv s="2">
    <v>22</v>
  </rv>
  <rv s="0">
    <v>https://www.bing.com/financeapi/forcetrigger?t=aloldm&amp;q=XAMS%3aTKWY&amp;form=skydnc</v>
    <v>Learn more on Bing</v>
  </rv>
  <rv s="6">
    <v>pt-BR</v>
    <v>aloldm</v>
    <v>268435456</v>
    <v>1</v>
    <v>Da plataforma Refinitiv</v>
    <v>20</v>
    <v>21</v>
    <v>Just Eat Takeawa (XAMS:TKWY)</v>
    <v>3</v>
    <v>22</v>
    <v>Finance</v>
    <v>13</v>
    <v>20.25</v>
    <v>10.27</v>
    <v>XAMS</v>
    <v>208967800</v>
    <v>20.239999999999998</v>
    <v>20.23</v>
    <v>1.3596999999999999</v>
    <v>Euronext Amsterdam</v>
    <v>4229507000</v>
    <v>Just Eat Takeaway.com NV, formerly Takeaway.com NV, is a company based in the Netherlands that operates an online food delivery marketplace. The Company focuses on connecting consumers and restaurants, and allows users to order food from nearby restaurants and have the food delivered to their homes. The Company transmits the order placed by customers and forwards it to restaurants, which prepare and deliver the meal. It is present in Portugal, Switzerland, Austria, Luxembourg, Belgium, the Netherlands, Germany, Poland, Bulgaria, Romania, Israel and Vietnam, and operates the Websites Lieferando.de, Lieferservice.at, Lieferservice.ch, Pizza.be, Pizza.lu, Pizza.pl, Pyszne.pl, BGmenu.com, Oliviera.ro, Takeaway.com, Thuisbezorgd.nl and Vietnammm.com, among others. The platforms feature various kinds of restaurants.</v>
    <v>XAMS</v>
    <v>20.239999999999998</v>
    <v>9269</v>
    <v>45909.521180555559</v>
    <v>24</v>
    <v>581230</v>
    <v>EUR</v>
    <v>Just Eat Takeawa</v>
    <v>Just Eat Takeawa</v>
    <v>20.239999999999998</v>
    <v>20.239999999999998</v>
    <v>Piet Heinkade 61, AMSTERDAM, NOORD-HOLLAND, 1019 GM NL</v>
    <v>Software &amp; IT Services</v>
    <v>TKWY</v>
    <v>Ações</v>
    <v>Just Eat Takeawa (XAMS:TKWY)</v>
    <v>0</v>
    <v>0</v>
    <v>254269</v>
  </rv>
  <rv s="2">
    <v>25</v>
  </rv>
  <rv s="0">
    <v>https://www.bing.com/financeapi/forcetrigger?t=c2mc52&amp;q=XNAS%3aHTZ&amp;form=skydnc</v>
    <v>Learn more on Bing</v>
  </rv>
  <rv s="3">
    <v>pt-BR</v>
    <v>c2mc52</v>
    <v>268435456</v>
    <v>1</v>
    <v>Da plataforma Refinitiv</v>
    <v>6</v>
    <v>7</v>
    <v>Hertz Glo Hldg (XNAS:HTZ)</v>
    <v>3</v>
    <v>8</v>
    <v>Finance</v>
    <v>9</v>
    <v>9.39</v>
    <v>2.4700000000000002</v>
    <v>XNAS</v>
    <v>310786200</v>
    <v>6</v>
    <v>2015</v>
    <v>5.41</v>
    <v>2.1373000000000002</v>
    <v>Nasdaq Stock Market</v>
    <v>1858501476</v>
    <v>Hertz Global Holdings, Inc. is a car rental and mobility solutions provider. The Company's subsidiaries and licensees operate the Hertz, Dollar, Thrifty and Firefly vehicle rental brands with more than 11,000 rental locations in 160 countries around the globe, as well as the Hertz Car Sales brand, which offers a range of used cars for sale online and at locations across the United States, and the Hertz 24/7 car sharing business in Europe. The Company's segments include Americas RAC and International RAC. Its Americas RAC segment includes rental of vehicles, as well as sales of vehicles and value-added services, in the United States, Canada, Latin America and the Caribbean. The Company's International RAC segment includes rental of vehicles, as well as sales of vehicles and value-added services, in locations other than the United States, Canada, Latin America and the Caribbean. The Company has franchisees and partners that operate rental locations under its brands.</v>
    <v>XNAS</v>
    <v>5.47</v>
    <v>26000</v>
    <v>45908.999547245316</v>
    <v>27</v>
    <v>8378486</v>
    <v>USD</v>
    <v>Hertz Glo Hldg</v>
    <v>Hertz Glo Hldg</v>
    <v>0</v>
    <v>5.44</v>
    <v>5.98</v>
    <v>8501 Williams Road, 3Rd Floor, ESTERO, FL, 33928 US</v>
    <v>Passenger Transportation Services</v>
    <v>HTZ</v>
    <v>Ações</v>
    <v>Hertz Glo Hldg (XNAS:HTZ)</v>
    <v>0.51</v>
    <v>9.3236000000000013E-2</v>
    <v>14742</v>
  </rv>
  <rv s="2">
    <v>28</v>
  </rv>
  <rv s="7">
    <v>2</v>
    <v>11</v>
  </rv>
  <rv s="8">
    <v>2</v>
    <v>1</v>
  </rv>
  <rv s="9">
    <fb>21.57</fb>
    <v>23</v>
  </rv>
  <rv s="9">
    <fb>21.09</fb>
    <v>23</v>
  </rv>
  <rv s="9">
    <fb>22.03</fb>
    <v>23</v>
  </rv>
  <rv s="9">
    <fb>20.47</fb>
    <v>23</v>
  </rv>
  <rv s="9">
    <fb>21.81</fb>
    <v>23</v>
  </rv>
  <rv s="9">
    <fb>21.76</fb>
    <v>23</v>
  </rv>
  <rv s="9">
    <fb>21.5</fb>
    <v>23</v>
  </rv>
  <rv s="9">
    <fb>22.37</fb>
    <v>23</v>
  </rv>
  <rv s="9">
    <fb>23.03</fb>
    <v>23</v>
  </rv>
  <rv s="9">
    <fb>22.86</fb>
    <v>23</v>
  </rv>
  <rv s="9">
    <fb>22.08</fb>
    <v>23</v>
  </rv>
  <rv s="9">
    <fb>21.47</fb>
    <v>23</v>
  </rv>
  <rv s="9">
    <fb>20.46</fb>
    <v>23</v>
  </rv>
  <rv s="9">
    <fb>21.34</fb>
    <v>23</v>
  </rv>
  <rv s="9">
    <fb>22.52</fb>
    <v>23</v>
  </rv>
  <rv s="9">
    <fb>22.74</fb>
    <v>23</v>
  </rv>
  <rv s="9">
    <fb>22.34</fb>
    <v>23</v>
  </rv>
  <rv s="9">
    <fb>21.19</fb>
    <v>23</v>
  </rv>
  <rv s="9">
    <fb>20.65</fb>
    <v>23</v>
  </rv>
  <rv s="9">
    <fb>21.67</fb>
    <v>23</v>
  </rv>
  <rv s="9">
    <fb>22.58</fb>
    <v>23</v>
  </rv>
  <rv s="9">
    <fb>22.67</fb>
    <v>23</v>
  </rv>
  <rv s="9">
    <fb>24.12</fb>
    <v>23</v>
  </rv>
  <rv s="9">
    <fb>24.23</fb>
    <v>23</v>
  </rv>
  <rv s="9">
    <fb>23.3</fb>
    <v>23</v>
  </rv>
  <rv s="9">
    <fb>23.35</fb>
    <v>23</v>
  </rv>
  <rv s="9">
    <fb>22.55</fb>
    <v>23</v>
  </rv>
  <rv s="9">
    <fb>23.09</fb>
    <v>23</v>
  </rv>
  <rv s="9">
    <fb>23.31</fb>
    <v>23</v>
  </rv>
  <rv s="9">
    <fb>23.45</fb>
    <v>23</v>
  </rv>
  <rv s="9">
    <fb>24.6</fb>
    <v>23</v>
  </rv>
  <rv s="9">
    <fb>29.25</fb>
    <v>23</v>
  </rv>
  <rv s="9">
    <fb>30.19</fb>
    <v>23</v>
  </rv>
  <rv s="9">
    <fb>31.85</fb>
    <v>23</v>
  </rv>
  <rv s="9">
    <fb>32.01</fb>
    <v>23</v>
  </rv>
  <rv s="9">
    <fb>31.06</fb>
    <v>23</v>
  </rv>
  <rv s="9">
    <fb>32.799999999999997</fb>
    <v>23</v>
  </rv>
  <rv s="9">
    <fb>32.24</fb>
    <v>23</v>
  </rv>
  <rv s="9">
    <fb>32.47</fb>
    <v>23</v>
  </rv>
  <rv s="9">
    <fb>32.49</fb>
    <v>23</v>
  </rv>
  <rv s="9">
    <fb>32.380000000000003</fb>
    <v>23</v>
  </rv>
  <rv s="9">
    <fb>30.72</fb>
    <v>23</v>
  </rv>
  <rv s="9">
    <fb>30.15</fb>
    <v>23</v>
  </rv>
  <rv s="9">
    <fb>29.01</fb>
    <v>23</v>
  </rv>
  <rv s="9">
    <fb>28</fb>
    <v>23</v>
  </rv>
  <rv s="9">
    <fb>27.81</fb>
    <v>23</v>
  </rv>
  <rv s="9">
    <fb>28.71</fb>
    <v>23</v>
  </rv>
  <rv s="9">
    <fb>29.62</fb>
    <v>23</v>
  </rv>
  <rv s="9">
    <fb>28.58</fb>
    <v>23</v>
  </rv>
  <rv s="9">
    <fb>28.74</fb>
    <v>23</v>
  </rv>
  <rv s="9">
    <fb>28.76</fb>
    <v>23</v>
  </rv>
  <rv s="9">
    <fb>28.92</fb>
    <v>23</v>
  </rv>
  <rv s="9">
    <fb>29.05</fb>
    <v>23</v>
  </rv>
  <rv s="9">
    <fb>28.89</fb>
    <v>23</v>
  </rv>
  <rv s="9">
    <fb>30.03</fb>
    <v>23</v>
  </rv>
  <rv s="9">
    <fb>30.68</fb>
    <v>23</v>
  </rv>
  <rv s="9">
    <fb>31.78</fb>
    <v>23</v>
  </rv>
  <rv s="9">
    <fb>32.5</fb>
    <v>23</v>
  </rv>
  <rv s="9">
    <fb>31.32</fb>
    <v>23</v>
  </rv>
  <rv s="9">
    <fb>33.049999999999997</fb>
    <v>23</v>
  </rv>
  <rv s="9">
    <fb>33.130000000000003</fb>
    <v>23</v>
  </rv>
  <rv s="9">
    <fb>31.93</fb>
    <v>23</v>
  </rv>
  <rv s="9">
    <fb>31.49</fb>
    <v>23</v>
  </rv>
  <rv s="9">
    <fb>30.47</fb>
    <v>23</v>
  </rv>
  <rv s="9">
    <fb>27.82</fb>
    <v>23</v>
  </rv>
  <rv s="9">
    <fb>26.89</fb>
    <v>23</v>
  </rv>
  <rv s="9">
    <fb>27.57</fb>
    <v>23</v>
  </rv>
  <rv s="9">
    <fb>28.04</fb>
    <v>23</v>
  </rv>
  <rv s="9">
    <fb>26.42</fb>
    <v>23</v>
  </rv>
  <rv s="9">
    <fb>26.5</fb>
    <v>23</v>
  </rv>
  <rv s="9">
    <fb>26.72</fb>
    <v>23</v>
  </rv>
  <rv s="9">
    <fb>29.19</fb>
    <v>23</v>
  </rv>
  <rv s="9">
    <fb>29.18</fb>
    <v>23</v>
  </rv>
  <rv s="9">
    <fb>29.73</fb>
    <v>23</v>
  </rv>
  <rv s="9">
    <fb>28.07</fb>
    <v>23</v>
  </rv>
  <rv s="9">
    <fb>27.53</fb>
    <v>23</v>
  </rv>
  <rv s="9">
    <fb>24.66</fb>
    <v>23</v>
  </rv>
  <rv s="9">
    <fb>25.98</fb>
    <v>23</v>
  </rv>
  <rv s="9">
    <fb>25</fb>
    <v>23</v>
  </rv>
  <rv s="9">
    <fb>24.71</fb>
    <v>23</v>
  </rv>
  <rv s="9">
    <fb>25.94</fb>
    <v>23</v>
  </rv>
  <rv s="9">
    <fb>27.61</fb>
    <v>23</v>
  </rv>
  <rv s="9">
    <fb>27.87</fb>
    <v>23</v>
  </rv>
  <rv s="9">
    <fb>28.02</fb>
    <v>23</v>
  </rv>
  <rv s="9">
    <fb>27.65</fb>
    <v>23</v>
  </rv>
  <rv s="9">
    <fb>28.36</fb>
    <v>23</v>
  </rv>
  <rv s="9">
    <fb>28.2</fb>
    <v>23</v>
  </rv>
  <rv s="9">
    <fb>27.5</fb>
    <v>23</v>
  </rv>
  <rv s="9">
    <fb>26.57</fb>
    <v>23</v>
  </rv>
  <rv s="9">
    <fb>29.75</fb>
    <v>23</v>
  </rv>
  <rv s="9">
    <fb>28.81</fb>
    <v>23</v>
  </rv>
  <rv s="9">
    <fb>28.73</fb>
    <v>23</v>
  </rv>
  <rv s="9">
    <fb>28.39</fb>
    <v>23</v>
  </rv>
  <rv s="9">
    <fb>27.69</fb>
    <v>23</v>
  </rv>
  <rv s="9">
    <fb>27.44</fb>
    <v>23</v>
  </rv>
  <rv s="9">
    <fb>26.55</fb>
    <v>23</v>
  </rv>
  <rv s="9">
    <fb>28.85</fb>
    <v>23</v>
  </rv>
  <rv s="9">
    <fb>29.15</fb>
    <v>23</v>
  </rv>
  <rv s="9">
    <fb>29.07</fb>
    <v>23</v>
  </rv>
  <rv s="9">
    <fb>31.57</fb>
    <v>23</v>
  </rv>
  <rv s="9">
    <fb>30.04</fb>
    <v>23</v>
  </rv>
  <rv s="9">
    <fb>28.88</fb>
    <v>23</v>
  </rv>
  <rv s="9">
    <fb>28.96</fb>
    <v>23</v>
  </rv>
  <rv s="9">
    <fb>28.25</fb>
    <v>23</v>
  </rv>
  <rv s="9">
    <fb>28.08</fb>
    <v>23</v>
  </rv>
  <rv s="9">
    <fb>28.79</fb>
    <v>23</v>
  </rv>
  <rv s="9">
    <fb>28.5</fb>
    <v>23</v>
  </rv>
  <rv s="9">
    <fb>27.76</fb>
    <v>23</v>
  </rv>
  <rv s="9">
    <fb>29.14</fb>
    <v>23</v>
  </rv>
  <rv s="9">
    <fb>28.34</fb>
    <v>23</v>
  </rv>
  <rv s="9">
    <fb>28.75</fb>
    <v>23</v>
  </rv>
  <rv s="9">
    <fb>27.7</fb>
    <v>23</v>
  </rv>
  <rv s="9">
    <fb>26.92</fb>
    <v>23</v>
  </rv>
  <rv s="9">
    <fb>26.4</fb>
    <v>23</v>
  </rv>
  <rv s="9">
    <fb>26.45</fb>
    <v>23</v>
  </rv>
  <rv s="9">
    <fb>27.03</fb>
    <v>23</v>
  </rv>
  <rv s="9">
    <fb>26.98</fb>
    <v>23</v>
  </rv>
  <rv s="9">
    <fb>27.47</fb>
    <v>23</v>
  </rv>
  <rv s="9">
    <fb>26.24</fb>
    <v>23</v>
  </rv>
  <rv s="9">
    <fb>25.97</fb>
    <v>23</v>
  </rv>
  <rv s="9">
    <fb>24.95</fb>
    <v>23</v>
  </rv>
  <rv s="9">
    <fb>24.96</fb>
    <v>23</v>
  </rv>
  <rv s="9">
    <fb>25.36</fb>
    <v>23</v>
  </rv>
  <rv s="9">
    <fb>24.64</fb>
    <v>23</v>
  </rv>
  <rv s="9">
    <fb>24.4</fb>
    <v>23</v>
  </rv>
  <rv s="9">
    <fb>24.59</fb>
    <v>23</v>
  </rv>
  <rv s="9">
    <fb>24.91</fb>
    <v>23</v>
  </rv>
  <rv s="9">
    <fb>24.73</fb>
    <v>23</v>
  </rv>
  <rv s="9">
    <fb>25.91</fb>
    <v>23</v>
  </rv>
  <rv s="9">
    <fb>25.55</fb>
    <v>23</v>
  </rv>
  <rv s="9">
    <fb>27.4</fb>
    <v>23</v>
  </rv>
  <rv s="9">
    <fb>28.35</fb>
    <v>23</v>
  </rv>
  <rv s="9">
    <fb>29.03</fb>
    <v>23</v>
  </rv>
  <rv s="9">
    <fb>29.44</fb>
    <v>23</v>
  </rv>
  <rv s="9">
    <fb>29.2</fb>
    <v>23</v>
  </rv>
  <rv s="9">
    <fb>30.36</fb>
    <v>23</v>
  </rv>
  <rv s="9">
    <fb>30.53</fb>
    <v>23</v>
  </rv>
  <rv s="9">
    <fb>29.93</fb>
    <v>23</v>
  </rv>
  <rv s="9">
    <fb>30.29</fb>
    <v>23</v>
  </rv>
  <rv s="9">
    <fb>30.02</fb>
    <v>23</v>
  </rv>
  <rv s="9">
    <fb>29.63</fb>
    <v>23</v>
  </rv>
  <rv s="9">
    <fb>30.93</fb>
    <v>23</v>
  </rv>
  <rv s="9">
    <fb>33.090000000000003</fb>
    <v>23</v>
  </rv>
  <rv s="9">
    <fb>33.9</fb>
    <v>23</v>
  </rv>
  <rv s="9">
    <fb>34.9</fb>
    <v>23</v>
  </rv>
  <rv s="9">
    <fb>36.83</fb>
    <v>23</v>
  </rv>
  <rv s="9">
    <fb>35.89</fb>
    <v>23</v>
  </rv>
  <rv s="9">
    <fb>34.299999999999997</fb>
    <v>23</v>
  </rv>
  <rv s="9">
    <fb>33.44</fb>
    <v>23</v>
  </rv>
  <rv s="9">
    <fb>35.229999999999997</fb>
    <v>23</v>
  </rv>
  <rv s="9">
    <fb>36.229999999999997</fb>
    <v>23</v>
  </rv>
  <rv s="9">
    <fb>36.22</fb>
    <v>23</v>
  </rv>
  <rv s="9">
    <fb>34.770000000000003</fb>
    <v>23</v>
  </rv>
  <rv s="9">
    <fb>34.200000000000003</fb>
    <v>23</v>
  </rv>
  <rv s="9">
    <fb>34.54</fb>
    <v>23</v>
  </rv>
  <rv s="9">
    <fb>34.47</fb>
    <v>23</v>
  </rv>
  <rv s="9">
    <fb>33.4</fb>
    <v>23</v>
  </rv>
  <rv s="9">
    <fb>33.549999999999997</fb>
    <v>23</v>
  </rv>
  <rv s="9">
    <fb>33.26</fb>
    <v>23</v>
  </rv>
  <rv s="9">
    <fb>32.99</fb>
    <v>23</v>
  </rv>
  <rv s="9">
    <fb>33.69</fb>
    <v>23</v>
  </rv>
  <rv s="9">
    <fb>34.57</fb>
    <v>23</v>
  </rv>
  <rv s="9">
    <fb>33.880000000000003</fb>
    <v>23</v>
  </rv>
  <rv s="9">
    <fb>34.14</fb>
    <v>23</v>
  </rv>
  <rv s="9">
    <fb>34.01</fb>
    <v>23</v>
  </rv>
  <rv s="9">
    <fb>32.32</fb>
    <v>23</v>
  </rv>
  <rv s="9">
    <fb>31.11</fb>
    <v>23</v>
  </rv>
  <rv s="9">
    <fb>30.82</fb>
    <v>23</v>
  </rv>
  <rv s="9">
    <fb>32.36</fb>
    <v>23</v>
  </rv>
  <rv s="9">
    <fb>31.97</fb>
    <v>23</v>
  </rv>
  <rv s="9">
    <fb>32.729999999999997</fb>
    <v>23</v>
  </rv>
  <rv s="9">
    <fb>32.86</fb>
    <v>23</v>
  </rv>
  <rv s="9">
    <fb>31.52</fb>
    <v>23</v>
  </rv>
  <rv s="9">
    <fb>31.18</fb>
    <v>23</v>
  </rv>
  <rv s="9">
    <fb>30.75</fb>
    <v>23</v>
  </rv>
  <rv s="9">
    <fb>30.62</fb>
    <v>23</v>
  </rv>
  <rv s="9">
    <fb>30.07</fb>
    <v>23</v>
  </rv>
  <rv s="9">
    <fb>30.87</fb>
    <v>23</v>
  </rv>
  <rv s="9">
    <fb>31.19</fb>
    <v>23</v>
  </rv>
  <rv s="9">
    <fb>31.7</fb>
    <v>23</v>
  </rv>
  <rv s="9">
    <fb>31.46</fb>
    <v>23</v>
  </rv>
  <rv s="9">
    <fb>31.39</fb>
    <v>23</v>
  </rv>
  <rv s="9">
    <fb>31.12</fb>
    <v>23</v>
  </rv>
  <rv s="9">
    <fb>31.74</fb>
    <v>23</v>
  </rv>
  <rv s="9">
    <fb>30.59</fb>
    <v>23</v>
  </rv>
  <rv s="9">
    <fb>31.44</fb>
    <v>23</v>
  </rv>
  <rv s="9">
    <fb>31.48</fb>
    <v>23</v>
  </rv>
  <rv s="9">
    <fb>32.08</fb>
    <v>23</v>
  </rv>
  <rv s="9">
    <fb>31.73</fb>
    <v>23</v>
  </rv>
  <rv s="9">
    <fb>32.04</fb>
    <v>23</v>
  </rv>
  <rv s="9">
    <fb>31.5</fb>
    <v>23</v>
  </rv>
  <rv s="9">
    <fb>30.83</fb>
    <v>23</v>
  </rv>
  <rv s="9">
    <fb>29.59</fb>
    <v>23</v>
  </rv>
  <rv s="9">
    <fb>29.68</fb>
    <v>23</v>
  </rv>
  <rv s="9">
    <fb>29.7</fb>
    <v>23</v>
  </rv>
  <rv s="9">
    <fb>31.05</fb>
    <v>23</v>
  </rv>
  <rv s="9">
    <fb>32.74</fb>
    <v>23</v>
  </rv>
  <rv s="9">
    <fb>36.520000000000003</fb>
    <v>23</v>
  </rv>
  <rv s="9">
    <fb>37.840000000000003</fb>
    <v>23</v>
  </rv>
  <rv s="9">
    <fb>37.49</fb>
    <v>23</v>
  </rv>
  <rv s="9">
    <fb>37.75</fb>
    <v>23</v>
  </rv>
  <rv s="9">
    <fb>38.83</fb>
    <v>23</v>
  </rv>
  <rv s="9">
    <fb>38.19</fb>
    <v>23</v>
  </rv>
  <rv s="9">
    <fb>38.79</fb>
    <v>23</v>
  </rv>
  <rv s="9">
    <fb>38.42</fb>
    <v>23</v>
  </rv>
  <rv s="9">
    <fb>38.450000000000003</fb>
    <v>23</v>
  </rv>
  <rv s="9">
    <fb>38.14</fb>
    <v>23</v>
  </rv>
  <rv s="9">
    <fb>37.44</fb>
    <v>23</v>
  </rv>
  <rv s="9">
    <fb>39.25</fb>
    <v>23</v>
  </rv>
  <rv s="9">
    <fb>39.18</fb>
    <v>23</v>
  </rv>
  <rv s="9">
    <fb>39.17</fb>
    <v>23</v>
  </rv>
  <rv s="9">
    <fb>38.659999999999997</fb>
    <v>23</v>
  </rv>
  <rv s="9">
    <fb>37.96</fb>
    <v>23</v>
  </rv>
  <rv s="9">
    <fb>37.950000000000003</fb>
    <v>23</v>
  </rv>
  <rv s="9">
    <fb>37.56</fb>
    <v>23</v>
  </rv>
  <rv s="9">
    <fb>37.93</fb>
    <v>23</v>
  </rv>
  <rv s="9">
    <fb>38.479999999999997</fb>
    <v>23</v>
  </rv>
  <rv s="9">
    <fb>39.729999999999997</fb>
    <v>23</v>
  </rv>
  <rv s="9">
    <fb>40.42</fb>
    <v>23</v>
  </rv>
  <rv s="9">
    <fb>40.25</fb>
    <v>23</v>
  </rv>
  <rv s="9">
    <fb>38.99</fb>
    <v>23</v>
  </rv>
  <rv s="9">
    <fb>40.26</fb>
    <v>23</v>
  </rv>
  <rv s="9">
    <fb>40.99</fb>
    <v>23</v>
  </rv>
  <rv s="9">
    <fb>41.74</fb>
    <v>23</v>
  </rv>
  <rv s="9">
    <fb>41.41</fb>
    <v>23</v>
  </rv>
  <rv s="9">
    <fb>41.27</fb>
    <v>23</v>
  </rv>
  <rv s="9">
    <fb>43.36</fb>
    <v>23</v>
  </rv>
  <rv s="9">
    <fb>43.52</fb>
    <v>23</v>
  </rv>
  <rv s="9">
    <fb>42.17</fb>
    <v>23</v>
  </rv>
  <rv s="9">
    <fb>42.66</fb>
    <v>23</v>
  </rv>
  <rv s="9">
    <fb>42.81</fb>
    <v>23</v>
  </rv>
  <rv s="9">
    <fb>43.34</fb>
    <v>23</v>
  </rv>
  <rv s="9">
    <fb>44.42</fb>
    <v>23</v>
  </rv>
  <rv s="9">
    <fb>43.83</fb>
    <v>23</v>
  </rv>
  <rv s="9">
    <fb>44.24</fb>
    <v>23</v>
  </rv>
  <rv s="9">
    <fb>42.58</fb>
    <v>23</v>
  </rv>
  <rv s="9">
    <fb>43.17</fb>
    <v>23</v>
  </rv>
  <rv s="9">
    <fb>43.09</fb>
    <v>23</v>
  </rv>
  <rv s="9">
    <fb>43.66</fb>
    <v>23</v>
  </rv>
  <rv s="9">
    <fb>42.11</fb>
    <v>23</v>
  </rv>
  <rv s="9">
    <fb>42.91</fb>
    <v>23</v>
  </rv>
  <rv s="9">
    <fb>42.78</fb>
    <v>23</v>
  </rv>
  <rv s="9">
    <fb>44.36</fb>
    <v>23</v>
  </rv>
  <rv s="9">
    <fb>44.52</fb>
    <v>23</v>
  </rv>
  <rv s="9">
    <fb>45.64</fb>
    <v>23</v>
  </rv>
  <rv s="9">
    <fb>44.75</fb>
    <v>23</v>
  </rv>
  <rv s="9">
    <fb>45.51</fb>
    <v>23</v>
  </rv>
  <rv s="9">
    <fb>47.41</fb>
    <v>23</v>
  </rv>
  <rv s="9">
    <fb>47.12</fb>
    <v>23</v>
  </rv>
  <rv s="9">
    <fb>46.57</fb>
    <v>23</v>
  </rv>
  <rv s="9">
    <fb>47.23</fb>
    <v>23</v>
  </rv>
  <rv s="9">
    <fb>47.32</fb>
    <v>23</v>
  </rv>
  <rv s="9">
    <fb>47.17</fb>
    <v>23</v>
  </rv>
  <rv s="9">
    <fb>47.31</fb>
    <v>23</v>
  </rv>
  <rv s="9">
    <fb>46.61</fb>
    <v>23</v>
  </rv>
  <rv s="9">
    <fb>48.14</fb>
    <v>23</v>
  </rv>
  <rv s="9">
    <fb>49.46</fb>
    <v>23</v>
  </rv>
  <rv s="9">
    <fb>46.65</fb>
    <v>23</v>
  </rv>
  <rv s="9">
    <fb>46.96</fb>
    <v>23</v>
  </rv>
  <rv s="9">
    <fb>45.91</fb>
    <v>23</v>
  </rv>
  <rv s="9">
    <fb>45.2</fb>
    <v>23</v>
  </rv>
  <rv s="9">
    <fb>44.95</fb>
    <v>23</v>
  </rv>
  <rv s="9">
    <fb>45.16</fb>
    <v>23</v>
  </rv>
  <rv s="9">
    <fb>44.11</fb>
    <v>23</v>
  </rv>
  <rv s="9">
    <fb>44.6</fb>
    <v>23</v>
  </rv>
  <rv s="9">
    <fb>43.71</fb>
    <v>23</v>
  </rv>
  <rv s="9">
    <fb>44.85</fb>
    <v>23</v>
  </rv>
  <rv s="9">
    <fb>44.08</fb>
    <v>23</v>
  </rv>
  <rv s="9">
    <fb>43.65</fb>
    <v>23</v>
  </rv>
  <rv s="9">
    <fb>43.97</fb>
    <v>23</v>
  </rv>
  <rv s="9">
    <fb>44.69</fb>
    <v>23</v>
  </rv>
  <rv s="9">
    <fb>44.63</fb>
    <v>23</v>
  </rv>
  <rv s="9">
    <fb>44.35</fb>
    <v>23</v>
  </rv>
  <rv s="9">
    <fb>45.14</fb>
    <v>23</v>
  </rv>
  <rv s="9">
    <fb>44.68</fb>
    <v>23</v>
  </rv>
  <rv s="9">
    <fb>43.96</fb>
    <v>23</v>
  </rv>
  <rv s="9">
    <fb>44.15</fb>
    <v>23</v>
  </rv>
  <rv s="9">
    <fb>45.35</fb>
    <v>23</v>
  </rv>
  <rv s="9">
    <fb>46.51</fb>
    <v>23</v>
  </rv>
  <rv s="9">
    <fb>47.04</fb>
    <v>23</v>
  </rv>
  <rv s="9">
    <fb>46.55</fb>
    <v>23</v>
  </rv>
  <rv s="9">
    <fb>45.9</fb>
    <v>23</v>
  </rv>
  <rv s="9">
    <fb>46.27</fb>
    <v>23</v>
  </rv>
  <rv s="9">
    <fb>47.24</fb>
    <v>23</v>
  </rv>
  <rv s="9">
    <fb>48.94</fb>
    <v>23</v>
  </rv>
  <rv s="9">
    <fb>47.92</fb>
    <v>23</v>
  </rv>
  <rv s="9">
    <fb>48.16</fb>
    <v>23</v>
  </rv>
  <rv s="9">
    <fb>48.32</fb>
    <v>23</v>
  </rv>
  <rv s="9">
    <fb>47.52</fb>
    <v>23</v>
  </rv>
  <rv s="9">
    <fb>47.59</fb>
    <v>23</v>
  </rv>
  <rv s="9">
    <fb>44.41</fb>
    <v>23</v>
  </rv>
  <rv s="9">
    <fb>44.91</fb>
    <v>23</v>
  </rv>
  <rv s="9">
    <fb>44.27</fb>
    <v>23</v>
  </rv>
  <rv s="9">
    <fb>46.14</fb>
    <v>23</v>
  </rv>
  <rv s="9">
    <fb>45.99</fb>
    <v>23</v>
  </rv>
  <rv s="9">
    <fb>45.68</fb>
    <v>23</v>
  </rv>
  <rv s="9">
    <fb>44.51</fb>
    <v>23</v>
  </rv>
  <rv s="9">
    <fb>44.94</fb>
    <v>23</v>
  </rv>
  <rv s="9">
    <fb>44.61</fb>
    <v>23</v>
  </rv>
  <rv s="9">
    <fb>45.78</fb>
    <v>23</v>
  </rv>
  <rv s="9">
    <fb>45.45</fb>
    <v>23</v>
  </rv>
  <rv s="9">
    <fb>46.63</fb>
    <v>23</v>
  </rv>
  <rv s="9">
    <fb>46.64</fb>
    <v>23</v>
  </rv>
  <rv s="9">
    <fb>45.95</fb>
    <v>23</v>
  </rv>
  <rv s="9">
    <fb>43.48</fb>
    <v>23</v>
  </rv>
  <rv s="9">
    <fb>44.71</fb>
    <v>23</v>
  </rv>
  <rv s="9">
    <fb>44.38</fb>
    <v>23</v>
  </rv>
  <rv s="9">
    <fb>43</fb>
    <v>23</v>
  </rv>
  <rv s="9">
    <fb>42.72</fb>
    <v>23</v>
  </rv>
  <rv s="9">
    <fb>42.96</fb>
    <v>23</v>
  </rv>
  <rv s="9">
    <fb>43.04</fb>
    <v>23</v>
  </rv>
  <rv s="9">
    <fb>44.19</fb>
    <v>23</v>
  </rv>
  <rv s="9">
    <fb>42.35</fb>
    <v>23</v>
  </rv>
  <rv s="9">
    <fb>40.619999999999997</fb>
    <v>23</v>
  </rv>
  <rv s="9">
    <fb>41.23</fb>
    <v>23</v>
  </rv>
  <rv s="9">
    <fb>42.73</fb>
    <v>23</v>
  </rv>
  <rv s="9">
    <fb>43.28</fb>
    <v>23</v>
  </rv>
  <rv s="9">
    <fb>46.48</fb>
    <v>23</v>
  </rv>
  <rv s="9">
    <fb>47.75</fb>
    <v>23</v>
  </rv>
  <rv s="9">
    <fb>49.92</fb>
    <v>23</v>
  </rv>
  <rv s="9">
    <fb>49.5</fb>
    <v>23</v>
  </rv>
  <rv s="9">
    <fb>50.05</fb>
    <v>23</v>
  </rv>
  <rv s="9">
    <fb>51.58</fb>
    <v>23</v>
  </rv>
  <rv s="9">
    <fb>52.24</fb>
    <v>23</v>
  </rv>
  <rv s="9">
    <fb>53.88</fb>
    <v>23</v>
  </rv>
  <rv s="9">
    <fb>53.76</fb>
    <v>23</v>
  </rv>
  <rv s="9">
    <fb>54.42</fb>
    <v>23</v>
  </rv>
  <rv s="9">
    <fb>54.44</fb>
    <v>23</v>
  </rv>
  <rv s="9">
    <fb>54.75</fb>
    <v>23</v>
  </rv>
  <rv s="9">
    <fb>54.85</fb>
    <v>23</v>
  </rv>
  <rv s="9">
    <fb>55.37</fb>
    <v>23</v>
  </rv>
  <rv s="9">
    <fb>55.32</fb>
    <v>23</v>
  </rv>
  <rv s="9">
    <fb>56.06</fb>
    <v>23</v>
  </rv>
  <rv s="9">
    <fb>56.21</fb>
    <v>23</v>
  </rv>
  <rv s="9">
    <fb>56.4</fb>
    <v>23</v>
  </rv>
  <rv s="9">
    <fb>56.38</fb>
    <v>23</v>
  </rv>
  <rv s="9">
    <fb>57.35</fb>
    <v>23</v>
  </rv>
  <rv s="9">
    <fb>58.63</fb>
    <v>23</v>
  </rv>
  <rv s="9">
    <fb>57.97</fb>
    <v>23</v>
  </rv>
  <rv s="9">
    <fb>59.75</fb>
    <v>23</v>
  </rv>
  <rv s="9">
    <fb>60.98</fb>
    <v>23</v>
  </rv>
  <rv s="9">
    <fb>61.7</fb>
    <v>23</v>
  </rv>
  <rv s="9">
    <fb>62.46</fb>
    <v>23</v>
  </rv>
  <rv s="9">
    <fb>62.72</fb>
    <v>23</v>
  </rv>
  <rv s="9">
    <fb>61.97</fb>
    <v>23</v>
  </rv>
  <rv s="9">
    <fb>62.5</fb>
    <v>23</v>
  </rv>
  <rv s="9">
    <fb>61.86</fb>
    <v>23</v>
  </rv>
  <rv s="9">
    <fb>61.73</fb>
    <v>23</v>
  </rv>
  <rv s="9">
    <fb>62.12</fb>
    <v>23</v>
  </rv>
  <rv s="9">
    <fb>60.68</fb>
    <v>23</v>
  </rv>
  <rv s="9">
    <fb>61.46</fb>
    <v>23</v>
  </rv>
  <rv s="9">
    <fb>61.71</fb>
    <v>23</v>
  </rv>
  <rv s="9">
    <fb>61.98</fb>
    <v>23</v>
  </rv>
  <rv s="9">
    <fb>63.28</fb>
    <v>23</v>
  </rv>
  <rv s="9">
    <fb>63.14</fb>
    <v>23</v>
  </rv>
  <rv s="9">
    <fb>61.57</fb>
    <v>23</v>
  </rv>
  <rv s="9">
    <fb>58.38</fb>
    <v>23</v>
  </rv>
  <rv s="9">
    <fb>58.25</fb>
    <v>23</v>
  </rv>
  <rv s="9">
    <fb>57.8</fb>
    <v>23</v>
  </rv>
  <rv s="9">
    <fb>57.58</fb>
    <v>23</v>
  </rv>
  <rv s="9">
    <fb>59.01</fb>
    <v>23</v>
  </rv>
  <rv s="9">
    <fb>60.3</fb>
    <v>23</v>
  </rv>
  <rv s="9">
    <fb>62.41</fb>
    <v>23</v>
  </rv>
  <rv s="9">
    <fb>63.47</fb>
    <v>23</v>
  </rv>
  <rv s="9">
    <fb>63.2</fb>
    <v>23</v>
  </rv>
  <rv s="9">
    <fb>63.65</fb>
    <v>23</v>
  </rv>
  <rv s="9">
    <fb>63.12</fb>
    <v>23</v>
  </rv>
  <rv s="9">
    <fb>64.88</fb>
    <v>23</v>
  </rv>
  <rv s="9">
    <fb>65.11</fb>
    <v>23</v>
  </rv>
  <rv s="9">
    <fb>64.55</fb>
    <v>23</v>
  </rv>
  <rv s="9">
    <fb>64.319999999999993</fb>
    <v>23</v>
  </rv>
  <rv s="9">
    <fb>63.76</fb>
    <v>23</v>
  </rv>
  <rv s="9">
    <fb>66</fb>
    <v>23</v>
  </rv>
  <rv s="9">
    <fb>65.52</fb>
    <v>23</v>
  </rv>
  <rv s="9">
    <fb>66.98</fb>
    <v>23</v>
  </rv>
  <rv s="9">
    <fb>66.84</fb>
    <v>23</v>
  </rv>
  <rv s="9">
    <fb>65.27</fb>
    <v>23</v>
  </rv>
  <rv s="9">
    <fb>66.73</fb>
    <v>23</v>
  </rv>
  <rv s="9">
    <fb>68.069999999999993</fb>
    <v>23</v>
  </rv>
  <rv s="9">
    <fb>68.989999999999995</fb>
    <v>23</v>
  </rv>
  <rv s="9">
    <fb>70.47</fb>
    <v>23</v>
  </rv>
  <rv s="9">
    <fb>70.650000000000006</fb>
    <v>23</v>
  </rv>
  <rv s="9">
    <fb>71.61</fb>
    <v>23</v>
  </rv>
  <rv s="9">
    <fb>70.91</fb>
    <v>23</v>
  </rv>
  <rv s="9">
    <fb>69.12</fb>
    <v>23</v>
  </rv>
  <rv s="9">
    <fb>79.150000000000006</fb>
    <v>23</v>
  </rv>
  <rv s="9">
    <fb>81.39</fb>
    <v>23</v>
  </rv>
  <rv s="9">
    <fb>78.41</fb>
    <v>23</v>
  </rv>
  <rv s="9">
    <fb>76.599999999999994</fb>
    <v>23</v>
  </rv>
  <rv s="9">
    <fb>76.44</fb>
    <v>23</v>
  </rv>
  <rv s="9">
    <fb>78.03</fb>
    <v>23</v>
  </rv>
  <rv s="9">
    <fb>78.2</fb>
    <v>23</v>
  </rv>
  <rv s="9">
    <fb>78.36</fb>
    <v>23</v>
  </rv>
  <rv s="9">
    <fb>78.75</fb>
    <v>23</v>
  </rv>
  <rv s="9">
    <fb>77.73</fb>
    <v>23</v>
  </rv>
  <rv s="9">
    <fb>79.5</fb>
    <v>23</v>
  </rv>
  <rv s="9">
    <fb>81.03</fb>
    <v>23</v>
  </rv>
  <rv s="9">
    <fb>81.3</fb>
    <v>23</v>
  </rv>
  <rv s="9">
    <fb>79.09</fb>
    <v>23</v>
  </rv>
  <rv s="9">
    <fb>78.64</fb>
    <v>23</v>
  </rv>
  <rv s="9">
    <fb>79.41</fb>
    <v>23</v>
  </rv>
  <rv s="9">
    <fb>78.7</fb>
    <v>23</v>
  </rv>
  <rv s="9">
    <fb>77.47</fb>
    <v>23</v>
  </rv>
  <rv s="9">
    <fb>78.319999999999993</fb>
    <v>23</v>
  </rv>
  <rv s="9">
    <fb>78.25</fb>
    <v>23</v>
  </rv>
  <rv s="9">
    <fb>77.650000000000006</fb>
    <v>23</v>
  </rv>
  <rv s="9">
    <fb>76.069999999999993</fb>
    <v>23</v>
  </rv>
  <rv s="9">
    <fb>75.7</fb>
    <v>23</v>
  </rv>
  <rv s="9">
    <fb>77.08</fb>
    <v>23</v>
  </rv>
  <rv s="9">
    <fb>80.25</fb>
    <v>23</v>
  </rv>
  <rv s="9">
    <fb>80.23</fb>
    <v>23</v>
  </rv>
  <rv s="9">
    <fb>77.91</fb>
    <v>23</v>
  </rv>
  <rv s="9">
    <fb>78.11</fb>
    <v>23</v>
  </rv>
  <rv s="9">
    <fb>76.989999999999995</fb>
    <v>23</v>
  </rv>
  <rv s="9">
    <fb>76.400000000000006</fb>
    <v>23</v>
  </rv>
  <rv s="9">
    <fb>76.98</fb>
    <v>23</v>
  </rv>
  <rv s="9">
    <fb>76.81</fb>
    <v>23</v>
  </rv>
  <rv s="9">
    <fb>74.92</fb>
    <v>23</v>
  </rv>
  <rv s="9">
    <fb>77.16</fb>
    <v>23</v>
  </rv>
  <rv s="9">
    <fb>75.03</fb>
    <v>23</v>
  </rv>
  <rv s="9">
    <fb>75.14</fb>
    <v>23</v>
  </rv>
  <rv s="9">
    <fb>74.349999999999994</fb>
    <v>23</v>
  </rv>
  <rv s="9">
    <fb>76.180000000000007</fb>
    <v>23</v>
  </rv>
  <rv s="9">
    <fb>75.28</fb>
    <v>23</v>
  </rv>
  <rv s="9">
    <fb>73.400000000000006</fb>
    <v>23</v>
  </rv>
  <rv s="9">
    <fb>74.13</fb>
    <v>23</v>
  </rv>
  <rv s="9">
    <fb>71.94</fb>
    <v>23</v>
  </rv>
  <rv s="9">
    <fb>71.3</fb>
    <v>23</v>
  </rv>
  <rv s="9">
    <fb>69.2</fb>
    <v>23</v>
  </rv>
  <rv s="9">
    <fb>68.98</fb>
    <v>23</v>
  </rv>
  <rv s="9">
    <fb>70.8</fb>
    <v>23</v>
  </rv>
  <rv s="9">
    <fb>69.36</fb>
    <v>23</v>
  </rv>
  <rv s="9">
    <fb>69.31</fb>
    <v>23</v>
  </rv>
  <rv s="9">
    <fb>69.05</fb>
    <v>23</v>
  </rv>
  <rv s="9">
    <fb>67.400000000000006</fb>
    <v>23</v>
  </rv>
  <rv s="9">
    <fb>66.27</fb>
    <v>23</v>
  </rv>
  <rv s="9">
    <fb>67.790000000000006</fb>
    <v>23</v>
  </rv>
  <rv s="9">
    <fb>68.569999999999993</fb>
    <v>23</v>
  </rv>
  <rv s="9">
    <fb>69.23</fb>
    <v>23</v>
  </rv>
  <rv s="9">
    <fb>71.510000000000005</fb>
    <v>23</v>
  </rv>
  <rv s="9">
    <fb>70.430000000000007</fb>
    <v>23</v>
  </rv>
  <rv s="9">
    <fb>66.400000000000006</fb>
    <v>23</v>
  </rv>
  <rv s="9">
    <fb>67.930000000000007</fb>
    <v>23</v>
  </rv>
  <rv s="9">
    <fb>66.989999999999995</fb>
    <v>23</v>
  </rv>
  <rv s="9">
    <fb>66.02</fb>
    <v>23</v>
  </rv>
  <rv s="9">
    <fb>65.319999999999993</fb>
    <v>23</v>
  </rv>
  <rv s="9">
    <fb>66.62</fb>
    <v>23</v>
  </rv>
  <rv s="9">
    <fb>66.05</fb>
    <v>23</v>
  </rv>
  <rv s="9">
    <fb>65.67</fb>
    <v>23</v>
  </rv>
  <rv s="9">
    <fb>64.650000000000006</fb>
    <v>23</v>
  </rv>
  <rv s="9">
    <fb>63.97</fb>
    <v>23</v>
  </rv>
  <rv s="9">
    <fb>65.48</fb>
    <v>23</v>
  </rv>
  <rv s="9">
    <fb>63.6</fb>
    <v>23</v>
  </rv>
  <rv s="9">
    <fb>64.260000000000005</fb>
    <v>23</v>
  </rv>
  <rv s="9">
    <fb>63.52</fb>
    <v>23</v>
  </rv>
  <rv s="9">
    <fb>64.930000000000007</fb>
    <v>23</v>
  </rv>
  <rv s="9">
    <fb>64.12</fb>
    <v>23</v>
  </rv>
  <rv s="9">
    <fb>64.56</fb>
    <v>23</v>
  </rv>
  <rv s="9">
    <fb>63.79</fb>
    <v>23</v>
  </rv>
  <rv s="9">
    <fb>65.819999999999993</fb>
    <v>23</v>
  </rv>
  <rv s="9">
    <fb>68.900000000000006</fb>
    <v>23</v>
  </rv>
  <rv s="9">
    <fb>68.599999999999994</fb>
    <v>23</v>
  </rv>
  <rv s="9">
    <fb>69.59</fb>
    <v>23</v>
  </rv>
  <rv s="9">
    <fb>73.150000000000006</fb>
    <v>23</v>
  </rv>
  <rv s="9">
    <fb>70.86</fb>
    <v>23</v>
  </rv>
  <rv s="9">
    <fb>70.06</fb>
    <v>23</v>
  </rv>
  <rv s="9">
    <fb>70.489999999999995</fb>
    <v>23</v>
  </rv>
  <rv s="9">
    <fb>70.33</fb>
    <v>23</v>
  </rv>
  <rv s="9">
    <fb>70.3</fb>
    <v>23</v>
  </rv>
  <rv s="9">
    <fb>70.209999999999994</fb>
    <v>23</v>
  </rv>
  <rv s="9">
    <fb>70.540000000000006</fb>
    <v>23</v>
  </rv>
  <rv s="9">
    <fb>71.38</fb>
    <v>23</v>
  </rv>
  <rv s="9">
    <fb>70.849999999999994</fb>
    <v>23</v>
  </rv>
  <rv s="9">
    <fb>70.34</fb>
    <v>23</v>
  </rv>
  <rv s="9">
    <fb>72.680000000000007</fb>
    <v>23</v>
  </rv>
  <rv s="9">
    <fb>71.099999999999994</fb>
    <v>23</v>
  </rv>
  <rv s="9">
    <fb>70.67</fb>
    <v>23</v>
  </rv>
  <rv s="9">
    <fb>71.06</fb>
    <v>23</v>
  </rv>
  <rv s="9">
    <fb>71.25</fb>
    <v>23</v>
  </rv>
  <rv s="9">
    <fb>71.319999999999993</fb>
    <v>23</v>
  </rv>
  <rv s="9">
    <fb>69.27</fb>
    <v>23</v>
  </rv>
  <rv s="9">
    <fb>73.53</fb>
    <v>23</v>
  </rv>
  <rv s="9">
    <fb>72.430000000000007</fb>
    <v>23</v>
  </rv>
  <rv s="9">
    <fb>72.290000000000006</fb>
    <v>23</v>
  </rv>
  <rv s="9">
    <fb>74.3</fb>
    <v>23</v>
  </rv>
  <rv s="9">
    <fb>68.62</fb>
    <v>23</v>
  </rv>
  <rv s="9">
    <fb>66.260000000000005</fb>
    <v>23</v>
  </rv>
  <rv s="9">
    <fb>67.31</fb>
    <v>23</v>
  </rv>
  <rv s="9">
    <fb>67.73</fb>
    <v>23</v>
  </rv>
  <rv s="9">
    <fb>67.52</fb>
    <v>23</v>
  </rv>
  <rv s="9">
    <fb>66.14</fb>
    <v>23</v>
  </rv>
  <rv s="9">
    <fb>65.739999999999995</fb>
    <v>23</v>
  </rv>
  <rv s="9">
    <fb>64.400000000000006</fb>
    <v>23</v>
  </rv>
  <rv s="9">
    <fb>63.09</fb>
    <v>23</v>
  </rv>
  <rv s="9">
    <fb>64.47</fb>
    <v>23</v>
  </rv>
  <rv s="9">
    <fb>61.02</fb>
    <v>23</v>
  </rv>
  <rv s="9">
    <fb>58.99</fb>
    <v>23</v>
  </rv>
  <rv s="9">
    <fb>58.48</fb>
    <v>23</v>
  </rv>
  <rv s="9">
    <fb>64.87</fb>
    <v>23</v>
  </rv>
  <rv s="9">
    <fb>65.540000000000006</fb>
    <v>23</v>
  </rv>
  <rv s="9">
    <fb>69.010000000000005</fb>
    <v>23</v>
  </rv>
  <rv s="9">
    <fb>68.540000000000006</fb>
    <v>23</v>
  </rv>
  <rv s="9">
    <fb>69.260000000000005</fb>
    <v>23</v>
  </rv>
  <rv s="9">
    <fb>71.930000000000007</fb>
    <v>23</v>
  </rv>
  <rv s="9">
    <fb>72.73</fb>
    <v>23</v>
  </rv>
  <rv s="9">
    <fb>72.040000000000006</fb>
    <v>23</v>
  </rv>
  <rv s="9">
    <fb>74.180000000000007</fb>
    <v>23</v>
  </rv>
  <rv s="9">
    <fb>73.31</fb>
    <v>23</v>
  </rv>
  <rv s="9">
    <fb>73.48</fb>
    <v>23</v>
  </rv>
  <rv s="9">
    <fb>72.61</fb>
    <v>23</v>
  </rv>
  <rv s="9">
    <fb>72.56</fb>
    <v>23</v>
  </rv>
  <rv s="9">
    <fb>71.849999999999994</fb>
    <v>23</v>
  </rv>
  <rv s="9">
    <fb>72.239999999999995</fb>
    <v>23</v>
  </rv>
  <rv s="9">
    <fb>73.13</fb>
    <v>23</v>
  </rv>
  <rv s="9">
    <fb>71.89</fb>
    <v>23</v>
  </rv>
  <rv s="9">
    <fb>71.56</fb>
    <v>23</v>
  </rv>
  <rv s="9">
    <fb>69.58</fb>
    <v>23</v>
  </rv>
  <rv s="9">
    <fb>69.8</fb>
    <v>23</v>
  </rv>
  <rv s="9">
    <fb>70.11</fb>
    <v>23</v>
  </rv>
  <rv s="9">
    <fb>68.09</fb>
    <v>23</v>
  </rv>
  <rv s="9">
    <fb>72.48</fb>
    <v>23</v>
  </rv>
  <rv s="9">
    <fb>71.52</fb>
    <v>23</v>
  </rv>
  <rv s="9">
    <fb>72.78</fb>
    <v>23</v>
  </rv>
  <rv s="9">
    <fb>73.5</fb>
    <v>23</v>
  </rv>
  <rv s="9">
    <fb>73.94</fb>
    <v>23</v>
  </rv>
  <rv s="9">
    <fb>74.709999999999994</fb>
    <v>23</v>
  </rv>
  <rv s="9">
    <fb>77.44</fb>
    <v>23</v>
  </rv>
  <rv s="9">
    <fb>77.14</fb>
    <v>23</v>
  </rv>
  <rv s="9">
    <fb>76.69</fb>
    <v>23</v>
  </rv>
  <rv s="9">
    <fb>75.75</fb>
    <v>23</v>
  </rv>
  <rv s="9">
    <fb>75.16</fb>
    <v>23</v>
  </rv>
  <rv s="9">
    <fb>74.239999999999995</fb>
    <v>23</v>
  </rv>
  <rv s="9">
    <fb>72.87</fb>
    <v>23</v>
  </rv>
  <rv s="9">
    <fb>72.94</fb>
    <v>23</v>
  </rv>
  <rv s="9">
    <fb>74.28</fb>
    <v>23</v>
  </rv>
  <rv s="9">
    <fb>74.59</fb>
    <v>23</v>
  </rv>
  <rv s="9">
    <fb>76.17</fb>
    <v>23</v>
  </rv>
  <rv s="9">
    <fb>77.87</fb>
    <v>23</v>
  </rv>
  <rv s="9">
    <fb>77.92</fb>
    <v>23</v>
  </rv>
  <rv s="9">
    <fb>86.34</fb>
    <v>23</v>
  </rv>
  <rv s="9">
    <fb>84.94</fb>
    <v>23</v>
  </rv>
  <rv s="9">
    <fb>83.2</fb>
    <v>23</v>
  </rv>
  <rv s="9">
    <fb>81.900000000000006</fb>
    <v>23</v>
  </rv>
  <rv s="9">
    <fb>79.900000000000006</fb>
    <v>23</v>
  </rv>
  <rv s="9">
    <fb>79.16</fb>
    <v>23</v>
  </rv>
  <rv s="9">
    <fb>80.459999999999994</fb>
    <v>23</v>
  </rv>
  <rv s="9">
    <fb>80.41</fb>
    <v>23</v>
  </rv>
  <rv s="9">
    <fb>79.83</fb>
    <v>23</v>
  </rv>
  <rv s="9">
    <fb>78.38</fb>
    <v>23</v>
  </rv>
  <rv s="9">
    <fb>77.62</fb>
    <v>23</v>
  </rv>
  <rv s="9">
    <fb>77.69</fb>
    <v>23</v>
  </rv>
  <rv s="9">
    <fb>79.209999999999994</fb>
    <v>23</v>
  </rv>
  <rv s="9">
    <fb>79.430000000000007</fb>
    <v>23</v>
  </rv>
  <rv s="9">
    <fb>72.05</fb>
    <v>23</v>
  </rv>
  <rv s="9">
    <fb>73.25</fb>
    <v>23</v>
  </rv>
  <rv s="9">
    <fb>74.150000000000006</fb>
    <v>23</v>
  </rv>
  <rv s="9">
    <fb>74.36</fb>
    <v>23</v>
  </rv>
  <rv s="9">
    <fb>71.650000000000006</fb>
    <v>23</v>
  </rv>
  <rv s="9">
    <fb>71.37</fb>
    <v>23</v>
  </rv>
  <rv s="9">
    <fb>71.16</fb>
    <v>23</v>
  </rv>
  <rv s="9">
    <fb>71.44</fb>
    <v>23</v>
  </rv>
  <rv s="9">
    <fb>69.33</fb>
    <v>23</v>
  </rv>
  <rv s="9">
    <fb>69.13</fb>
    <v>23</v>
  </rv>
  <rv s="9">
    <fb>69.599999999999994</fb>
    <v>23</v>
  </rv>
  <rv s="9">
    <fb>69.64</fb>
    <v>23</v>
  </rv>
  <rv s="9">
    <fb>73.42</fb>
    <v>23</v>
  </rv>
  <rv s="9">
    <fb>71.62</fb>
    <v>23</v>
  </rv>
  <rv s="9">
    <fb>71.959999999999994</fb>
    <v>23</v>
  </rv>
  <rv s="9">
    <fb>73.069999999999993</fb>
    <v>23</v>
  </rv>
  <rv s="9">
    <fb>71.27</fb>
    <v>23</v>
  </rv>
  <rv s="9">
    <fb>72.16</fb>
    <v>23</v>
  </rv>
  <rv s="9">
    <fb>65.23</fb>
    <v>23</v>
  </rv>
  <rv s="9">
    <fb>66.09</fb>
    <v>23</v>
  </rv>
  <rv s="9">
    <fb>64.959999999999994</fb>
    <v>23</v>
  </rv>
  <rv s="9">
    <fb>61.18</fb>
    <v>23</v>
  </rv>
  <rv s="9">
    <fb>61.41</fb>
    <v>23</v>
  </rv>
  <rv s="9">
    <fb>59.93</fb>
    <v>23</v>
  </rv>
  <rv s="9">
    <fb>60.25</fb>
    <v>23</v>
  </rv>
  <rv s="9">
    <fb>61.03</fb>
    <v>23</v>
  </rv>
  <rv s="9">
    <fb>61.23</fb>
    <v>23</v>
  </rv>
  <rv s="9">
    <fb>60.21</fb>
    <v>23</v>
  </rv>
  <rv s="9">
    <fb>60.73</fb>
    <v>23</v>
  </rv>
  <rv s="9">
    <fb>61.87</fb>
    <v>23</v>
  </rv>
  <rv s="9">
    <fb>61.56</fb>
    <v>23</v>
  </rv>
  <rv s="9">
    <fb>61.13</fb>
    <v>23</v>
  </rv>
  <rv s="9">
    <fb>60.77</fb>
    <v>23</v>
  </rv>
  <rv s="9">
    <fb>60.32</fb>
    <v>23</v>
  </rv>
  <rv s="9">
    <fb>63.17</fb>
    <v>23</v>
  </rv>
  <rv s="9">
    <fb>64.59</fb>
    <v>23</v>
  </rv>
  <rv s="9">
    <fb>66.31</fb>
    <v>23</v>
  </rv>
  <rv s="9">
    <fb>66.150000000000006</fb>
    <v>23</v>
  </rv>
  <rv s="9">
    <fb>64.91</fb>
    <v>23</v>
  </rv>
  <rv s="9">
    <fb>65.97</fb>
    <v>23</v>
  </rv>
  <rv s="9">
    <fb>65.7</fb>
    <v>23</v>
  </rv>
  <rv s="9">
    <fb>64.84</fb>
    <v>23</v>
  </rv>
  <rv s="9">
    <fb>67.02</fb>
    <v>23</v>
  </rv>
  <rv s="9">
    <fb>68.58</fb>
    <v>23</v>
  </rv>
  <rv s="9">
    <fb>67.34</fb>
    <v>23</v>
  </rv>
  <rv s="9">
    <fb>67.739999999999995</fb>
    <v>23</v>
  </rv>
  <rv s="9">
    <fb>67.819999999999993</fb>
    <v>23</v>
  </rv>
  <rv s="9">
    <fb>68.3</fb>
    <v>23</v>
  </rv>
  <rv s="9">
    <fb>68.56</fb>
    <v>23</v>
  </rv>
  <rv s="9">
    <fb>68.77</fb>
    <v>23</v>
  </rv>
  <rv s="9">
    <fb>66.75</fb>
    <v>23</v>
  </rv>
  <rv s="9">
    <fb>66.59</fb>
    <v>23</v>
  </rv>
  <rv s="9">
    <fb>66.849999999999994</fb>
    <v>23</v>
  </rv>
  <rv s="9">
    <fb>67.290000000000006</fb>
    <v>23</v>
  </rv>
  <rv s="9">
    <fb>69.75</fb>
    <v>23</v>
  </rv>
  <rv s="9">
    <fb>64.48</fb>
    <v>23</v>
  </rv>
  <rv s="9">
    <fb>69.989999999999995</fb>
    <v>23</v>
  </rv>
  <rv s="9">
    <fb>74.599999999999994</fb>
    <v>23</v>
  </rv>
  <rv s="9">
    <fb>78.63</fb>
    <v>23</v>
  </rv>
  <rv s="9">
    <fb>76.95</fb>
    <v>23</v>
  </rv>
  <rv s="9">
    <fb>79.349999999999994</fb>
    <v>23</v>
  </rv>
  <rv s="9">
    <fb>80.290000000000006</fb>
    <v>23</v>
  </rv>
  <rv s="9">
    <fb>79.42</fb>
    <v>23</v>
  </rv>
  <rv s="9">
    <fb>81.489999999999995</fb>
    <v>23</v>
  </rv>
  <rv s="9">
    <fb>81.16</fb>
    <v>23</v>
  </rv>
  <rv s="9">
    <fb>81.260000000000005</fb>
    <v>23</v>
  </rv>
  <rv s="9">
    <fb>78.89</fb>
    <v>23</v>
  </rv>
  <rv s="9">
    <fb>76.42</fb>
    <v>23</v>
  </rv>
  <rv s="9">
    <fb>74.95</fb>
    <v>23</v>
  </rv>
  <rv s="9">
    <fb>75.87</fb>
    <v>23</v>
  </rv>
  <rv s="9">
    <fb>74.209999999999994</fb>
    <v>23</v>
  </rv>
  <rv s="9">
    <fb>76.010000000000005</fb>
    <v>23</v>
  </rv>
  <rv s="9">
    <fb>74.44</fb>
    <v>23</v>
  </rv>
  <rv s="9">
    <fb>75.260000000000005</fb>
    <v>23</v>
  </rv>
  <rv s="9">
    <fb>76.48</fb>
    <v>23</v>
  </rv>
  <rv s="9">
    <fb>74.959999999999994</fb>
    <v>23</v>
  </rv>
  <rv s="9">
    <fb>76.27</fb>
    <v>23</v>
  </rv>
  <rv s="9">
    <fb>73.06</fb>
    <v>23</v>
  </rv>
  <rv s="9">
    <fb>71.2</fb>
    <v>23</v>
  </rv>
  <rv s="9">
    <fb>69.510000000000005</fb>
    <v>23</v>
  </rv>
  <rv s="9">
    <fb>71.55</fb>
    <v>23</v>
  </rv>
  <rv s="9">
    <fb>73.02</fb>
    <v>23</v>
  </rv>
  <rv s="9">
    <fb>75.84</fb>
    <v>23</v>
  </rv>
  <rv s="9">
    <fb>76.510000000000005</fb>
    <v>23</v>
  </rv>
  <rv s="9">
    <fb>75.61</fb>
    <v>23</v>
  </rv>
  <rv s="9">
    <fb>74.86</fb>
    <v>23</v>
  </rv>
  <rv s="9">
    <fb>72.75</fb>
    <v>23</v>
  </rv>
  <rv s="9">
    <fb>72.86</fb>
    <v>23</v>
  </rv>
  <rv s="9">
    <fb>72.989999999999995</fb>
    <v>23</v>
  </rv>
  <rv s="9">
    <fb>74.5</fb>
    <v>23</v>
  </rv>
  <rv s="9">
    <fb>69.849999999999994</fb>
    <v>23</v>
  </rv>
  <rv s="9">
    <fb>64.62</fb>
    <v>23</v>
  </rv>
  <rv s="9">
    <fb>65.64</fb>
    <v>23</v>
  </rv>
  <rv s="9">
    <fb>65.069999999999993</fb>
    <v>23</v>
  </rv>
  <rv s="9">
    <fb>70.94</fb>
    <v>23</v>
  </rv>
  <rv s="9">
    <fb>72.28</fb>
    <v>23</v>
  </rv>
  <rv s="9">
    <fb>73.099999999999994</fb>
    <v>23</v>
  </rv>
  <rv s="9">
    <fb>74.02</fb>
    <v>23</v>
  </rv>
  <rv s="9">
    <fb>75.239999999999995</fb>
    <v>23</v>
  </rv>
  <rv s="9">
    <fb>72.92</fb>
    <v>23</v>
  </rv>
  <rv s="9">
    <fb>73.77</fb>
    <v>23</v>
  </rv>
  <rv s="9">
    <fb>78.099999999999994</fb>
    <v>23</v>
  </rv>
  <rv s="9">
    <fb>77.75</fb>
    <v>23</v>
  </rv>
  <rv s="9">
    <fb>78.33</fb>
    <v>23</v>
  </rv>
  <rv s="9">
    <fb>81.010000000000005</fb>
    <v>23</v>
  </rv>
  <rv s="9">
    <fb>80.89</fb>
    <v>23</v>
  </rv>
  <rv s="9">
    <fb>84.28</fb>
    <v>23</v>
  </rv>
  <rv s="9">
    <fb>85.43</fb>
    <v>23</v>
  </rv>
  <rv s="9">
    <fb>85.83</fb>
    <v>23</v>
  </rv>
  <rv s="9">
    <fb>83.65</fb>
    <v>23</v>
  </rv>
  <rv s="9">
    <fb>82.3</fb>
    <v>23</v>
  </rv>
  <rv s="9">
    <fb>82.81</fb>
    <v>23</v>
  </rv>
  <rv s="9">
    <fb>88.1</fb>
    <v>23</v>
  </rv>
  <rv s="9">
    <fb>91.72</fb>
    <v>23</v>
  </rv>
  <rv s="9">
    <fb>90.41</fb>
    <v>23</v>
  </rv>
  <rv s="9">
    <fb>90.16</fb>
    <v>23</v>
  </rv>
  <rv s="9">
    <fb>91.79</fb>
    <v>23</v>
  </rv>
  <rv s="9">
    <fb>92.46</fb>
    <v>23</v>
  </rv>
  <rv s="9">
    <fb>91.87</fb>
    <v>23</v>
  </rv>
  <rv s="9">
    <fb>88.67</fb>
    <v>23</v>
  </rv>
  <rv s="9">
    <fb>88</fb>
    <v>23</v>
  </rv>
  <rv s="9">
    <fb>87.75</fb>
    <v>23</v>
  </rv>
  <rv s="9">
    <fb>89</fb>
    <v>23</v>
  </rv>
  <rv s="9">
    <fb>88.26</fb>
    <v>23</v>
  </rv>
  <rv s="9">
    <fb>84.3</fb>
    <v>23</v>
  </rv>
  <rv s="9">
    <fb>84.16</fb>
    <v>23</v>
  </rv>
  <rv s="9">
    <fb>83.64</fb>
    <v>23</v>
  </rv>
  <rv s="9">
    <fb>82.53</fb>
    <v>23</v>
  </rv>
  <rv s="9">
    <fb>83.45</fb>
    <v>23</v>
  </rv>
  <rv s="9">
    <fb>84.67</fb>
    <v>23</v>
  </rv>
  <rv s="9">
    <fb>85.6</fb>
    <v>23</v>
  </rv>
  <rv s="9">
    <fb>87.12</fb>
    <v>23</v>
  </rv>
  <rv s="9">
    <fb>86.39</fb>
    <v>23</v>
  </rv>
  <rv s="9">
    <fb>86.58</fb>
    <v>23</v>
  </rv>
  <rv s="9">
    <fb>85.62</fb>
    <v>23</v>
  </rv>
  <rv s="9">
    <fb>83.93</fb>
    <v>23</v>
  </rv>
  <rv s="9">
    <fb>85.12</fb>
    <v>23</v>
  </rv>
  <rv s="9">
    <fb>84.76</fb>
    <v>23</v>
  </rv>
  <rv s="9">
    <fb>83.44</fb>
    <v>23</v>
  </rv>
  <rv s="9">
    <fb>83.78</fb>
    <v>23</v>
  </rv>
  <rv s="9">
    <fb>85.24</fb>
    <v>23</v>
  </rv>
  <rv s="9">
    <fb>91.65</fb>
    <v>23</v>
  </rv>
  <rv s="9">
    <fb>90.9</fb>
    <v>23</v>
  </rv>
  <rv s="9">
    <fb>93.12</fb>
    <v>23</v>
  </rv>
  <rv s="9">
    <fb>91.53</fb>
    <v>23</v>
  </rv>
  <rv s="9">
    <fb>93.3</fb>
    <v>23</v>
  </rv>
  <rv s="9">
    <fb>92.13</fb>
    <v>23</v>
  </rv>
  <rv s="9">
    <fb>92.05</fb>
    <v>23</v>
  </rv>
  <rv s="9">
    <fb>93.63</fb>
    <v>23</v>
  </rv>
  <rv s="9">
    <fb>96.68</fb>
    <v>23</v>
  </rv>
  <rv s="9">
    <fb>97.48</fb>
    <v>23</v>
  </rv>
  <rv s="9">
    <fb>96.64</fb>
    <v>23</v>
  </rv>
  <rv s="9">
    <fb>96.4</fb>
    <v>23</v>
  </rv>
  <rv s="9">
    <fb>95.39</fb>
    <v>23</v>
  </rv>
  <rv s="9">
    <fb>93.89</fb>
    <v>23</v>
  </rv>
  <rv s="9">
    <fb>92.21</fb>
    <v>23</v>
  </rv>
  <rv s="9">
    <fb>90.75</fb>
    <v>23</v>
  </rv>
  <rv s="9">
    <fb>90.5</fb>
    <v>23</v>
  </rv>
  <rv s="9">
    <fb>90.59</fb>
    <v>23</v>
  </rv>
  <rv s="9">
    <fb>91.16</fb>
    <v>23</v>
  </rv>
  <rv s="9">
    <fb>89.94</fb>
    <v>23</v>
  </rv>
  <rv s="9">
    <fb>90.87</fb>
    <v>23</v>
  </rv>
  <rv s="9">
    <fb>91.29</fb>
    <v>23</v>
  </rv>
  <rv s="9">
    <fb>90.6</fb>
    <v>23</v>
  </rv>
  <rv s="9">
    <fb>87.11</fb>
    <v>23</v>
  </rv>
  <rv s="9">
    <fb>87.64</fb>
    <v>23</v>
  </rv>
  <rv s="9">
    <fb>86.91</fb>
    <v>23</v>
  </rv>
  <rv s="9">
    <fb>88.43</fb>
    <v>23</v>
  </rv>
  <rv s="9">
    <fb>89.39</fb>
    <v>23</v>
  </rv>
  <rv s="9">
    <fb>89.22</fb>
    <v>23</v>
  </rv>
  <rv s="9">
    <fb>92.67</fb>
    <v>23</v>
  </rv>
  <rv s="9">
    <fb>89.56</fb>
    <v>23</v>
  </rv>
  <rv s="9">
    <fb>90.58</fb>
    <v>23</v>
  </rv>
  <rv s="9">
    <fb>78.59</fb>
    <v>23</v>
  </rv>
  <rv s="9">
    <fb>77.319999999999993</fb>
    <v>23</v>
  </rv>
  <rv s="9">
    <fb>78.53</fb>
    <v>23</v>
  </rv>
  <rv s="9">
    <fb>79.33</fb>
    <v>23</v>
  </rv>
  <rv s="9">
    <fb>79.760000000000005</fb>
    <v>23</v>
  </rv>
  <rv s="9">
    <fb>82.61</fb>
    <v>23</v>
  </rv>
  <rv s="9">
    <fb>82.28</fb>
    <v>23</v>
  </rv>
  <rv s="9">
    <fb>82.63</fb>
    <v>23</v>
  </rv>
  <rv s="9">
    <fb>82.07</fb>
    <v>23</v>
  </rv>
  <rv s="9">
    <fb>95.33</fb>
    <v>23</v>
  </rv>
  <rv s="9">
    <fb>95.96</fb>
    <v>23</v>
  </rv>
  <rv s="9">
    <fb>93.75</fb>
    <v>23</v>
  </rv>
  <rv s="9">
    <fb>92.81</fb>
    <v>23</v>
  </rv>
  <rv s="9">
    <fb>92.94</fb>
    <v>23</v>
  </rv>
  <rv s="9">
    <fb>91.98</fb>
    <v>23</v>
  </rv>
  <rv s="9">
    <fb>90.99</fb>
    <v>23</v>
  </rv>
  <rv s="9">
    <fb>94.36</fb>
    <v>23</v>
  </rv>
  <rv s="10">
    <v>24</v>
    <v>UBER</v>
    <v>Daily</v>
    <v>45659</v>
    <v>45659</v>
    <v>0</v>
    <v>1</v>
    <v>638713728000000000,638781228449152045,0</v>
    <v>0</v>
    <v>bptw77</v>
    <v>XNYS:UBER</v>
    <v>1</v>
  </rv>
  <rv s="10">
    <v>24</v>
    <v>UBER</v>
    <v>Daily</v>
    <v>44723</v>
    <v>45909</v>
    <v>0</v>
    <v>1</v>
    <v>638928864000000000,638930187231797863,0</v>
    <v>2</v>
    <v>bptw77</v>
    <v>XNYS:UBER</v>
    <v>3</v>
  </rv>
  <rv s="10">
    <v>24</v>
    <v>UBER</v>
    <v>Daily</v>
    <v>45908</v>
    <v>45908</v>
    <v>0</v>
    <v>1</v>
    <v>638928864000000000,638930187314799839,0</v>
    <v>0</v>
    <v>bptw77</v>
    <v>XNYS:UBER</v>
    <v>4</v>
  </rv>
  <rv s="10">
    <v>24</v>
    <v>UBER</v>
    <v>Daily</v>
    <v>45880</v>
    <v>45880</v>
    <v>0</v>
    <v>1</v>
    <v>638904672000000000,638930187315053289,0</v>
    <v>0</v>
    <v>bptw77</v>
    <v>XNYS:UBER</v>
    <v>5</v>
  </rv>
  <rv s="10">
    <v>25</v>
    <v>DHER</v>
    <v>Daily</v>
    <v>45659</v>
    <v>45659</v>
    <v>0</v>
    <v>1</v>
    <v>638713728000000000,638799140002451906,0</v>
    <v>0</v>
    <v>afr8f2</v>
    <v>XETR:DHER</v>
    <v>6</v>
  </rv>
  <rv s="10">
    <v>24</v>
    <v>DASH</v>
    <v>Daily</v>
    <v>45659</v>
    <v>45659</v>
    <v>0</v>
    <v>1</v>
    <v>638713728000000000,638799137546191598,0</v>
    <v>0</v>
    <v>bx11nm</v>
    <v>XNAS:DASH</v>
    <v>7</v>
  </rv>
  <rv s="10">
    <v>24</v>
    <v>DASH</v>
    <v>Daily</v>
    <v>45908</v>
    <v>45908</v>
    <v>0</v>
    <v>1</v>
    <v>638928864000000000,638930187234894623,0</v>
    <v>0</v>
    <v>bx11nm</v>
    <v>XNAS:DASH</v>
    <v>8</v>
  </rv>
  <rv s="10">
    <v>24</v>
    <v>DASH</v>
    <v>Daily</v>
    <v>45880</v>
    <v>45880</v>
    <v>0</v>
    <v>1</v>
    <v>638904672000000000,638930187314315760,0</v>
    <v>0</v>
    <v>bx11nm</v>
    <v>XNAS:DASH</v>
    <v>9</v>
  </rv>
  <rv s="10">
    <v>26</v>
    <v>3690</v>
    <v>Daily</v>
    <v>45659</v>
    <v>45659</v>
    <v>0</v>
    <v>1</v>
    <v>638713728000000000,638799144881867215,0</v>
    <v>0</v>
    <v>bgpeqh</v>
    <v>XHKG:3690</v>
    <v>10</v>
  </rv>
  <rv s="10">
    <v>24</v>
    <v>LYFT</v>
    <v>Daily</v>
    <v>45659</v>
    <v>45659</v>
    <v>0</v>
    <v>1</v>
    <v>638713728000000000,638799137546705488,0</v>
    <v>0</v>
    <v>b6m84c</v>
    <v>XNAS:LYFT</v>
    <v>11</v>
  </rv>
  <rv s="10">
    <v>24</v>
    <v>LYFT</v>
    <v>Daily</v>
    <v>45880</v>
    <v>45880</v>
    <v>0</v>
    <v>1</v>
    <v>638904672000000000,638930187232376225,0</v>
    <v>0</v>
    <v>b6m84c</v>
    <v>XNAS:LYFT</v>
    <v>12</v>
  </rv>
  <rv s="10">
    <v>25</v>
    <v>TKWY</v>
    <v>Daily</v>
    <v>45659</v>
    <v>45659</v>
    <v>0</v>
    <v>1</v>
    <v>638713728000000000,638799149067973522,0</v>
    <v>0</v>
    <v>aloldm</v>
    <v>XAMS:TKWY</v>
    <v>13</v>
  </rv>
  <rv s="10">
    <v>25</v>
    <v>TKWY</v>
    <v>Daily</v>
    <v>45908</v>
    <v>45908</v>
    <v>0</v>
    <v>1</v>
    <v>638928864000000000,638930187232691773,0</v>
    <v>0</v>
    <v>aloldm</v>
    <v>XAMS:TKWY</v>
    <v>14</v>
  </rv>
  <rv s="10">
    <v>25</v>
    <v>TKWY</v>
    <v>Daily</v>
    <v>45880</v>
    <v>45880</v>
    <v>0</v>
    <v>1</v>
    <v>638904672000000000,638930187233431048,0</v>
    <v>0</v>
    <v>aloldm</v>
    <v>XAMS:TKWY</v>
    <v>15</v>
  </rv>
  <rv s="10">
    <v>24</v>
    <v>GRAB</v>
    <v>Daily</v>
    <v>45659</v>
    <v>45659</v>
    <v>0</v>
    <v>1</v>
    <v>638713728000000000,638799137546792600,0</v>
    <v>0</v>
    <v>bwyo5r</v>
    <v>XNAS:GRAB</v>
    <v>16</v>
  </rv>
  <rv s="10">
    <v>24</v>
    <v>GRAB</v>
    <v>Daily</v>
    <v>45880</v>
    <v>45880</v>
    <v>0</v>
    <v>1</v>
    <v>638904672000000000,638930187314074063,0</v>
    <v>0</v>
    <v>bwyo5r</v>
    <v>XNAS:GRAB</v>
    <v>17</v>
  </rv>
  <rv s="10">
    <v>24</v>
    <v>GRAB</v>
    <v>Daily</v>
    <v>45908</v>
    <v>45908</v>
    <v>0</v>
    <v>1</v>
    <v>638928864000000000,638930187314554711,0</v>
    <v>0</v>
    <v>bwyo5r</v>
    <v>XNAS:GRAB</v>
    <v>18</v>
  </rv>
  <rv s="10">
    <v>27</v>
    <v>ROO</v>
    <v>Daily</v>
    <v>45659</v>
    <v>45659</v>
    <v>0</v>
    <v>1</v>
    <v>638713728000000000,638799146070386534,0</v>
    <v>0</v>
    <v>c1g19c</v>
    <v>XLON:ROO</v>
    <v>19</v>
  </rv>
  <rv s="10">
    <v>27</v>
    <v>ROO</v>
    <v>Daily</v>
    <v>45908</v>
    <v>45908</v>
    <v>0</v>
    <v>1</v>
    <v>638928864000000000,638930187232041155,0</v>
    <v>0</v>
    <v>c1g19c</v>
    <v>XLON:ROO</v>
    <v>20</v>
  </rv>
  <rv s="10">
    <v>24</v>
    <v>bptw77</v>
    <v>Daily</v>
    <v>44561</v>
    <v>44561</v>
    <v>0</v>
    <v>1</v>
    <v>637765056000000000,638804174634635949,0</v>
    <v>0</v>
    <v>bptw77</v>
    <v>XNYS:UBER</v>
    <v>21</v>
  </rv>
  <rv s="10">
    <v>24</v>
    <v>bptw77</v>
    <v>Daily</v>
    <v>45657</v>
    <v>45657</v>
    <v>0</v>
    <v>1</v>
    <v>638712000000000000,638804174634524056,0</v>
    <v>0</v>
    <v>bptw77</v>
    <v>XNYS:UBER</v>
    <v>22</v>
  </rv>
  <rv s="10">
    <v>24</v>
    <v>bptw77</v>
    <v>Daily</v>
    <v>44196</v>
    <v>44196</v>
    <v>0</v>
    <v>1</v>
    <v>637449696000000000,638804174634546338,0</v>
    <v>0</v>
    <v>bptw77</v>
    <v>XNYS:UBER</v>
    <v>23</v>
  </rv>
  <rv s="10">
    <v>24</v>
    <v>bptw77</v>
    <v>Daily</v>
    <v>43830</v>
    <v>43830</v>
    <v>0</v>
    <v>1</v>
    <v>637133472000000000,638804174634586164,0</v>
    <v>0</v>
    <v>bptw77</v>
    <v>XNYS:UBER</v>
    <v>24</v>
  </rv>
  <rv s="10">
    <v>24</v>
    <v>bptw77</v>
    <v>Daily</v>
    <v>44559</v>
    <v>44559</v>
    <v>0</v>
    <v>1</v>
    <v>637763328000000000,638804174700066833,0</v>
    <v>0</v>
    <v>bptw77</v>
    <v>XNYS:UBER</v>
    <v>25</v>
  </rv>
  <rv s="10">
    <v>24</v>
    <v>bptw77</v>
    <v>Daily</v>
    <v>44194</v>
    <v>44194</v>
    <v>0</v>
    <v>1</v>
    <v>637447968000000000,638804174696462891,0</v>
    <v>0</v>
    <v>bptw77</v>
    <v>XNYS:UBER</v>
    <v>26</v>
  </rv>
  <rv s="10">
    <v>24</v>
    <v>bptw77</v>
    <v>Daily</v>
    <v>45289</v>
    <v>45289</v>
    <v>0</v>
    <v>1</v>
    <v>638394048000000000,638804174697483112,0</v>
    <v>0</v>
    <v>bptw77</v>
    <v>XNYS:UBER</v>
    <v>27</v>
  </rv>
  <rv s="10">
    <v>24</v>
    <v>bptw77</v>
    <v>Daily</v>
    <v>44924</v>
    <v>44924</v>
    <v>0</v>
    <v>1</v>
    <v>638078688000000000,638804174699033460,0</v>
    <v>0</v>
    <v>bptw77</v>
    <v>XNYS:UBER</v>
    <v>28</v>
  </rv>
  <rv s="10">
    <v>24</v>
    <v>DIDIY</v>
    <v>Daily</v>
    <v>45659</v>
    <v>45659</v>
    <v>0</v>
    <v>1</v>
    <v>638713728000000000,638799144634265576,0</v>
    <v>0</v>
    <v>c2k8hw</v>
    <v>OTCM:DIDIY</v>
    <v>29</v>
  </rv>
  <rv s="10">
    <v>24</v>
    <v>DIDIY</v>
    <v>Daily</v>
    <v>45908</v>
    <v>45908</v>
    <v>0</v>
    <v>1</v>
    <v>638928864000000000,638930187233679580,0</v>
    <v>0</v>
    <v>c2k8hw</v>
    <v>OTCM:DIDIY</v>
    <v>30</v>
  </rv>
  <rv s="10">
    <v>24</v>
    <v>HTZ</v>
    <v>Daily</v>
    <v>45659</v>
    <v>45659</v>
    <v>0</v>
    <v>1</v>
    <v>638713728000000000,638799157353826544,0</v>
    <v>0</v>
    <v>c2mc52</v>
    <v>XNAS:HTZ</v>
    <v>31</v>
  </rv>
  <rv s="10">
    <v>24</v>
    <v>HTZ</v>
    <v>Daily</v>
    <v>45908</v>
    <v>45908</v>
    <v>0</v>
    <v>1</v>
    <v>638928864000000000,638930187234417682,0</v>
    <v>0</v>
    <v>c2mc52</v>
    <v>XNAS:HTZ</v>
    <v>32</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error">
    <k n="errorType" t="i"/>
    <k n="subType" t="i"/>
  </s>
  <s t="_error">
    <k n="errorType" t="i"/>
    <k n="propagated" t="b"/>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5">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_Flags</v>
      <v t="s">UniqueName</v>
      <v t="s">_DisplayString</v>
      <v t="s">LearnMoreOnLink</v>
      <v t="s">ExchangeID</v>
      <v t="s">%ProviderInfo</v>
    </a>
  </spbArrays>
  <spbData count="28">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Real-Time Nasdaq Last Sale</v>
      <v>from previous close</v>
      <v>from previous close</v>
      <v>Source: Nasdaq Last Sale</v>
      <v>GMT</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2</v>
      <v>1</v>
      <v>2</v>
      <v>3</v>
      <v>1</v>
      <v>1</v>
      <v>4</v>
      <v>1</v>
      <v>1</v>
      <v>4</v>
      <v>5</v>
      <v>4</v>
      <v>9</v>
      <v>1</v>
      <v>1</v>
      <v>8</v>
      <v>4</v>
      <v>1</v>
      <v>6</v>
      <v>7</v>
    </spb>
    <spb s="8">
      <v>Tempo Real Nasdaq Última venda</v>
      <v xml:space="preserve">do fechamento anterior </v>
      <v>Origem : Nasdaq Última venda</v>
      <v xml:space="preserve">do fechamento anterior </v>
      <v>GMT</v>
    </spb>
    <spb s="9">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10</v>
      <v>2</v>
      <v>3</v>
      <v>10</v>
      <v>10</v>
      <v>4</v>
      <v>10</v>
      <v>10</v>
      <v>4</v>
      <v>5</v>
      <v>4</v>
      <v>9</v>
      <v>10</v>
      <v>10</v>
      <v>8</v>
      <v>4</v>
      <v>10</v>
      <v>11</v>
      <v>7</v>
    </spb>
    <spb s="11">
      <v>Atraso de 15 minutos</v>
      <v xml:space="preserve">do fechamento anterior </v>
      <v xml:space="preserve">do fechamento anterior </v>
      <v>GMT</v>
    </spb>
    <spb s="12">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3</v>
      <v>Name</v>
      <v>LearnMoreOnLink</v>
    </spb>
    <spb s="13">
      <v>2</v>
      <v>12</v>
      <v>2</v>
      <v>3</v>
      <v>12</v>
      <v>12</v>
      <v>4</v>
      <v>12</v>
      <v>12</v>
      <v>4</v>
      <v>5</v>
      <v>4</v>
      <v>9</v>
      <v>12</v>
      <v>12</v>
      <v>8</v>
      <v>4</v>
      <v>12</v>
      <v>13</v>
      <v>7</v>
      <v>12</v>
      <v>12</v>
      <v>5</v>
    </spb>
    <spb s="14">
      <v xml:space="preserve">no fechamento </v>
      <v xml:space="preserve">do fechamento anterior </v>
      <v xml:space="preserve">do fechamento anterior </v>
      <v>GMT</v>
      <v>Atraso de 15 minutos</v>
      <v xml:space="preserve">do fechamento </v>
      <v xml:space="preserve">do fechamento </v>
    </spb>
    <spb s="7">
      <v>2</v>
      <v>14</v>
      <v>2</v>
      <v>3</v>
      <v>14</v>
      <v>14</v>
      <v>4</v>
      <v>14</v>
      <v>14</v>
      <v>4</v>
      <v>5</v>
      <v>4</v>
      <v>9</v>
      <v>14</v>
      <v>14</v>
      <v>8</v>
      <v>4</v>
      <v>14</v>
      <v>15</v>
      <v>7</v>
    </spb>
    <spb s="8">
      <v>Atraso de 15 minutos</v>
      <v xml:space="preserve">do fechamento anterior </v>
      <v>LSE</v>
      <v xml:space="preserve">do fechamento anterior </v>
      <v>GMT</v>
    </spb>
    <spb s="15">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Shares outstanding</v>
      <v>Previous close</v>
      <v>Instrument type</v>
      <v>Exchange abbreviation</v>
      <v>Market cap</v>
      <v>Last trade time</v>
    </spb>
    <spb s="1">
      <v>4</v>
      <v>Name</v>
      <v>LearnMoreOnLink</v>
    </spb>
    <spb s="16">
      <v>10</v>
      <v>2</v>
      <v>3</v>
      <v>10</v>
      <v>10</v>
      <v>4</v>
      <v>10</v>
      <v>10</v>
      <v>4</v>
      <v>5</v>
      <v>4</v>
      <v>9</v>
      <v>10</v>
      <v>10</v>
      <v>4</v>
      <v>10</v>
      <v>11</v>
      <v>7</v>
    </spb>
    <spb s="17">
      <v>1</v>
    </spb>
    <spb s="18">
      <v>16</v>
      <v>1</v>
    </spb>
    <spb s="18">
      <v>16</v>
      <v>10</v>
    </spb>
    <spb s="18">
      <v>16</v>
      <v>12</v>
    </spb>
    <spb s="18">
      <v>16</v>
      <v>14</v>
    </spb>
  </spbData>
</supportingPropertyBags>
</file>

<file path=xl/richData/rdsupportingpropertybagstructure.xml><?xml version="1.0" encoding="utf-8"?>
<spbStructures xmlns="http://schemas.microsoft.com/office/spreadsheetml/2017/richdata2" count="19">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Variação (%)" t="s"/>
    <k n="Hora da última transação" t="s"/>
    <k n="Preço (Horário prolongado)" t="s"/>
    <k n="Alteração (Horário prolongado)" t="s"/>
    <k n="Alteração % (Horário prolongad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Funcionários" t="i"/>
    <k n="Variação (%)" t="i"/>
    <k n="Média de volume" t="i"/>
    <k n="`%EntityServiceId" t="i"/>
    <k n="52 semanas de alta" t="i"/>
    <k n="52 semanas de baixa" t="i"/>
    <k n="Ações em circulação" t="i"/>
    <k n="Fechamento anterior" t="i"/>
    <k n="Capitalização de mercado" t="i"/>
    <k n="Hora da última transação" t="i"/>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0" formatCode="General"/>
    </x:dxf>
    <x:dxf>
      <x:numFmt numFmtId="19" formatCode="dd/mm/yyyy"/>
    </x:dxf>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35" formatCode="_-* #,##0.00_-;\-* #,##0.00_-;_-* &quot;-&quot;??_-;_-@_-"/>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0">
      <rpv i="0">_([$€-x-euro2] * #,##0.00_);_([$€-x-euro2] * (#,##0.00);_([$€-x-euro2] * "-"??_);_(@_)</rpv>
    </rSty>
    <rSty dxfid="0">
      <rpv i="0">_([$€-x-euro2] * #,##0_);_([$€-x-euro2] * (#,##0);_([$€-x-euro2] * "-"_);_(@_)</rpv>
    </rSty>
    <rSty dxfid="0">
      <rpv i="0">_-[$$-en-HK]* #,##0.00_-;-[$$-en-HK]* #,##0.00_-;_-[$$-en-HK]* "-"??_-;_-@_-</rpv>
    </rSty>
    <rSty dxfid="0">
      <rpv i="0">_-[$$-en-HK]* #,##0_-;-[$$-en-HK]* #,##0_-;_-[$$-en-HK]* "-"_-;_-@_-</rpv>
    </rSty>
    <rSty dxfid="8">
      <rpv i="0">_(* #,##0.00_);_(* (#,##0.00);_(* "-"??_);_(@_)</rpv>
    </rSty>
    <rSty dxfid="0">
      <rpv i="0">_-[$£-en-GB]* #,##0_-;-[$£-en-GB]* #,##0_-;_-[$£-en-GB]* "-"_-;_-@_-</rpv>
    </rSty>
    <rSty dxfid="1"/>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0" dT="2025-04-28T03:13:45.77" personId="{1B1D71B9-7E28-4D89-9420-E4E18C0AA05F}" id="{C0BF63BB-35AC-48D4-951C-6CD3EA01C080}">
    <text xml:space="preserve">
ATG (Advanced Technologies Group): This was Uber's significant investment in developing self-driving car technology.
Uber Elevate: This initiative focused on aerial ridesharing (air taxis or VTOL - vertical take-off and landing aircraft).
Other smaller ventures or initiatives that didn't fit into the core segments, potentially including things like Uber Works (a temporary staffing app) at one point.
ATG was sold to Aurora Innovation in a deal completed in early 2021.
Uber Elevate was sold to Joby Aviation, also completed in early 2021.
Uber Works was shut down in 2020.
</text>
  </threadedComment>
  <threadedComment ref="J34" dT="2025-05-05T18:28:41.32" personId="{1B1D71B9-7E28-4D89-9420-E4E18C0AA05F}" id="{4F11385E-F296-445F-8520-BAAEA7F63E77}">
    <text xml:space="preserve">Assuming same growth rate forecasted in DCF for revenues
</text>
  </threadedComment>
  <threadedComment ref="M49" dT="2025-05-05T22:53:06.42" personId="{1B1D71B9-7E28-4D89-9420-E4E18C0AA05F}" id="{50EE8705-9B53-4307-B3BC-5FE20CD521A9}">
    <text>Trying to calculate revenue (UBER only provides number of members) with weighted membership prices according to GDP per country (not all operating countries but a representative majority)</text>
  </threadedComment>
  <threadedComment ref="P69" dT="2025-05-05T18:12:48.61" personId="{1B1D71B9-7E28-4D89-9420-E4E18C0AA05F}" id="{768F05C2-7E75-4F34-BDA4-59B380F58A55}">
    <text xml:space="preserve">Average of Prices in USD
</text>
  </threadedComment>
  <threadedComment ref="S69" dT="2025-05-05T18:13:48.04" personId="{1B1D71B9-7E28-4D89-9420-E4E18C0AA05F}" id="{95894096-C9BA-4AAE-A461-541C73C8BBED}">
    <text xml:space="preserve">Sum of all weighted prices by  relative GDP 
in USD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joao@aln.iseg.ulisboa.pt" TargetMode="External"/><Relationship Id="rId2" Type="http://schemas.openxmlformats.org/officeDocument/2006/relationships/hyperlink" Target="mailto:l64272@aln.iseg.ulisboa.pt" TargetMode="External"/><Relationship Id="rId1" Type="http://schemas.openxmlformats.org/officeDocument/2006/relationships/hyperlink" Target="mailto:l63113@aln.iseg.ulisboa.pt" TargetMode="External"/><Relationship Id="rId5" Type="http://schemas.openxmlformats.org/officeDocument/2006/relationships/drawing" Target="../drawings/drawing1.xml"/><Relationship Id="rId4" Type="http://schemas.openxmlformats.org/officeDocument/2006/relationships/hyperlink" Target="mailto:marta.remuinan@aln.iseg.ulisboa.p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precedenceresearch.com/freight-transport-market" TargetMode="External"/><Relationship Id="rId2" Type="http://schemas.openxmlformats.org/officeDocument/2006/relationships/hyperlink" Target="https://www.grandviewresearch.com/industry-analysis/online-food-delivery-services-market" TargetMode="External"/><Relationship Id="rId1" Type="http://schemas.openxmlformats.org/officeDocument/2006/relationships/hyperlink" Target="https://www.precedenceresearch.com/mobility-as-a-service-market"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hyperlink" Target="https://sustainabilityreports.com/reports/uber-technologies-inc-2023-esg-report-pdf/?" TargetMode="External"/><Relationship Id="rId7" Type="http://schemas.openxmlformats.org/officeDocument/2006/relationships/drawing" Target="../drawings/drawing5.xml"/><Relationship Id="rId2" Type="http://schemas.openxmlformats.org/officeDocument/2006/relationships/hyperlink" Target="https://www.esgdive.com/news/uber-rolls-out-climate-focused-features-updates-drives-sustainability-goals/729509/?" TargetMode="External"/><Relationship Id="rId1" Type="http://schemas.openxmlformats.org/officeDocument/2006/relationships/hyperlink" Target="https://www.bloomberg.com/news/articles/2024-12-20/uber-investors-are-calling-for-more-transparency-into-driver-pay" TargetMode="External"/><Relationship Id="rId6" Type="http://schemas.openxmlformats.org/officeDocument/2006/relationships/printerSettings" Target="../printerSettings/printerSettings4.bin"/><Relationship Id="rId5" Type="http://schemas.openxmlformats.org/officeDocument/2006/relationships/hyperlink" Target="https://www.sec.gov/Archives/edgar/data/1543151/000155278124000177/e24048_uber-def14a.htm" TargetMode="External"/><Relationship Id="rId4" Type="http://schemas.openxmlformats.org/officeDocument/2006/relationships/hyperlink" Target="https://www.sec.gov/Archives/edgar/data/1543151/000154315124000012/uber-20231231.htm?"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4999"/>
  <sheetViews>
    <sheetView showGridLines="0" topLeftCell="C68" zoomScale="70" zoomScaleNormal="70" workbookViewId="0">
      <selection activeCell="D16" sqref="D16"/>
    </sheetView>
  </sheetViews>
  <sheetFormatPr defaultColWidth="15.69921875" defaultRowHeight="13.8"/>
  <cols>
    <col min="1" max="1" width="11.69921875" style="517" customWidth="1"/>
    <col min="2" max="2" width="0.69921875" style="515" customWidth="1"/>
    <col min="3" max="3" width="2.5" style="513" customWidth="1"/>
    <col min="4" max="4" width="11.69921875" style="513" customWidth="1"/>
    <col min="5" max="5" width="16.69921875" style="513" customWidth="1"/>
    <col min="6" max="9" width="12.69921875" style="513" customWidth="1"/>
    <col min="10" max="10" width="4" style="513" customWidth="1"/>
    <col min="11" max="12" width="12.69921875" style="513" customWidth="1"/>
    <col min="13" max="13" width="3.69921875" style="513" customWidth="1"/>
    <col min="14" max="16" width="12.69921875" style="513" customWidth="1"/>
    <col min="17" max="18" width="18.69921875" style="513" bestFit="1" customWidth="1"/>
    <col min="19" max="19" width="3.69921875" style="565" customWidth="1"/>
    <col min="20" max="20" width="4" style="513" customWidth="1"/>
    <col min="21" max="21" width="33" style="513" customWidth="1"/>
    <col min="22" max="22" width="9.69921875" style="513" customWidth="1"/>
    <col min="23" max="16384" width="15.69921875" style="513"/>
  </cols>
  <sheetData>
    <row r="1" spans="1:28" ht="24.75" customHeight="1">
      <c r="A1" s="645"/>
      <c r="B1" s="646"/>
      <c r="C1" s="437"/>
      <c r="D1" s="437"/>
      <c r="E1" s="437"/>
      <c r="F1" s="437"/>
      <c r="G1" s="437"/>
      <c r="H1" s="437"/>
      <c r="I1" s="437"/>
      <c r="J1" s="437"/>
      <c r="K1" s="437"/>
      <c r="L1" s="437"/>
      <c r="M1" s="437"/>
      <c r="N1" s="437"/>
      <c r="O1" s="437"/>
      <c r="P1" s="437"/>
      <c r="Q1" s="437"/>
      <c r="R1" s="437"/>
      <c r="S1" s="437"/>
      <c r="T1" s="437"/>
      <c r="U1" s="437"/>
      <c r="V1" s="437"/>
      <c r="W1" s="437"/>
      <c r="X1" s="437"/>
      <c r="Y1" s="437"/>
      <c r="Z1" s="437"/>
      <c r="AA1" s="437"/>
      <c r="AB1" s="437"/>
    </row>
    <row r="2" spans="1:28" ht="24" customHeight="1">
      <c r="A2" s="645"/>
      <c r="B2" s="646"/>
      <c r="C2" s="437"/>
      <c r="D2" s="437"/>
      <c r="E2" s="675" t="s">
        <v>0</v>
      </c>
      <c r="F2" s="437"/>
      <c r="G2" s="437"/>
      <c r="H2" s="437"/>
      <c r="I2" s="437"/>
      <c r="J2" s="437"/>
      <c r="K2" s="437"/>
      <c r="L2" s="437"/>
      <c r="M2" s="437"/>
      <c r="N2" s="437"/>
      <c r="O2" s="437"/>
      <c r="P2" s="437"/>
      <c r="Q2" s="437"/>
      <c r="R2" s="437"/>
      <c r="S2" s="437"/>
      <c r="T2" s="437"/>
      <c r="U2" s="585" t="s">
        <v>1</v>
      </c>
      <c r="V2" s="437"/>
      <c r="W2" s="437"/>
      <c r="X2" s="437"/>
      <c r="Y2" s="437"/>
      <c r="Z2" s="437"/>
      <c r="AA2" s="437"/>
      <c r="AB2" s="437" t="s">
        <v>2</v>
      </c>
    </row>
    <row r="3" spans="1:28" ht="15">
      <c r="A3" s="645"/>
      <c r="B3" s="646"/>
      <c r="C3" s="437"/>
      <c r="D3" s="437"/>
      <c r="E3" s="437"/>
      <c r="F3" s="437"/>
      <c r="G3" s="437"/>
      <c r="H3" s="437"/>
      <c r="I3" s="437"/>
      <c r="J3" s="437"/>
      <c r="K3" s="437"/>
      <c r="L3" s="437"/>
      <c r="M3" s="437"/>
      <c r="N3" s="437"/>
      <c r="O3" s="437"/>
      <c r="P3" s="437"/>
      <c r="Q3" s="437"/>
      <c r="R3" s="437"/>
      <c r="S3" s="437"/>
      <c r="T3" s="437"/>
      <c r="U3" s="571" t="s">
        <v>3</v>
      </c>
      <c r="V3" s="437"/>
      <c r="W3" s="437"/>
      <c r="X3" s="437"/>
      <c r="Y3" s="437"/>
      <c r="Z3" s="437"/>
      <c r="AA3" s="121"/>
      <c r="AB3" s="193"/>
    </row>
    <row r="4" spans="1:28" ht="15">
      <c r="A4" s="645"/>
      <c r="B4" s="646"/>
      <c r="C4" s="437"/>
      <c r="D4" s="437"/>
      <c r="E4" s="437"/>
      <c r="F4" s="437"/>
      <c r="G4" s="437"/>
      <c r="H4" s="437"/>
      <c r="I4" s="437"/>
      <c r="J4" s="437"/>
      <c r="K4" s="437"/>
      <c r="L4" s="437"/>
      <c r="M4" s="437"/>
      <c r="N4" s="437"/>
      <c r="O4" s="437"/>
      <c r="P4" s="437"/>
      <c r="Q4" s="437"/>
      <c r="R4" s="437"/>
      <c r="S4" s="437"/>
      <c r="T4" s="437"/>
      <c r="U4" s="571"/>
      <c r="V4" s="437"/>
      <c r="W4" s="437"/>
      <c r="X4" s="437"/>
      <c r="Y4" s="437"/>
      <c r="Z4" s="437"/>
      <c r="AA4" s="121">
        <v>1</v>
      </c>
      <c r="AB4" s="193">
        <v>95.991538612531656</v>
      </c>
    </row>
    <row r="5" spans="1:28" ht="15">
      <c r="A5" s="645"/>
      <c r="B5" s="646"/>
      <c r="C5" s="437"/>
      <c r="D5" s="437"/>
      <c r="E5" s="437"/>
      <c r="F5" s="437"/>
      <c r="G5" s="437"/>
      <c r="H5" s="437"/>
      <c r="I5"/>
      <c r="J5" s="437"/>
      <c r="K5" s="437"/>
      <c r="L5" s="437"/>
      <c r="M5" s="437"/>
      <c r="N5" s="437"/>
      <c r="O5" s="437"/>
      <c r="P5" s="437"/>
      <c r="Q5" s="437"/>
      <c r="R5" s="437"/>
      <c r="S5" s="437"/>
      <c r="T5" s="437"/>
      <c r="U5" s="437"/>
      <c r="V5" s="437"/>
      <c r="W5" s="437"/>
      <c r="X5" s="437"/>
      <c r="Y5" s="437"/>
      <c r="Z5" s="437"/>
      <c r="AA5" s="121">
        <f t="shared" ref="AA5:AA70" si="0">+AA4+1</f>
        <v>2</v>
      </c>
      <c r="AB5" s="193">
        <v>100.38108875054054</v>
      </c>
    </row>
    <row r="6" spans="1:28" s="514" customFormat="1" ht="16.2" customHeight="1">
      <c r="A6" s="518"/>
      <c r="B6" s="519"/>
      <c r="D6" s="521" t="str" cm="1">
        <f t="array" aca="1" ref="D6" ca="1">+_FV(DCF!R4,"Name")</f>
        <v>UBER TECHNOLOGIES, INC.</v>
      </c>
      <c r="S6" s="647"/>
      <c r="U6" s="570" t="s">
        <v>4</v>
      </c>
      <c r="AA6" s="121">
        <f t="shared" si="0"/>
        <v>3</v>
      </c>
      <c r="AB6" s="193">
        <v>90.015784463628279</v>
      </c>
    </row>
    <row r="7" spans="1:28" ht="3.75" customHeight="1">
      <c r="A7" s="645"/>
      <c r="B7" s="646"/>
      <c r="C7" s="437"/>
      <c r="D7" s="437"/>
      <c r="E7" s="437"/>
      <c r="F7" s="437"/>
      <c r="G7" s="437"/>
      <c r="H7" s="437"/>
      <c r="I7" s="437"/>
      <c r="J7" s="437"/>
      <c r="K7" s="437"/>
      <c r="L7" s="437"/>
      <c r="M7" s="437"/>
      <c r="N7" s="437"/>
      <c r="O7" s="437"/>
      <c r="P7" s="437"/>
      <c r="Q7" s="437"/>
      <c r="R7" s="437"/>
      <c r="S7" s="647"/>
      <c r="T7" s="437"/>
      <c r="U7" s="514"/>
      <c r="V7" s="437"/>
      <c r="W7" s="437"/>
      <c r="X7" s="437"/>
      <c r="Y7" s="437"/>
      <c r="Z7" s="437"/>
      <c r="AA7" s="121">
        <f t="shared" si="0"/>
        <v>4</v>
      </c>
      <c r="AB7" s="193">
        <v>89.345851042111406</v>
      </c>
    </row>
    <row r="8" spans="1:28" ht="14.25" customHeight="1">
      <c r="A8" s="645"/>
      <c r="B8" s="646"/>
      <c r="C8" s="437"/>
      <c r="D8" s="925" t="s">
        <v>5</v>
      </c>
      <c r="E8" s="926"/>
      <c r="F8" s="926"/>
      <c r="G8" s="926"/>
      <c r="H8" s="926"/>
      <c r="I8" s="926"/>
      <c r="J8" s="926"/>
      <c r="K8" s="926"/>
      <c r="L8" s="926"/>
      <c r="M8" s="926"/>
      <c r="N8" s="926"/>
      <c r="O8" s="926"/>
      <c r="P8" s="926"/>
      <c r="Q8" s="926"/>
      <c r="R8" s="926"/>
      <c r="S8" s="648"/>
      <c r="T8" s="437"/>
      <c r="U8" s="649" t="s">
        <v>6</v>
      </c>
      <c r="V8" s="437"/>
      <c r="W8" s="437"/>
      <c r="X8" s="437"/>
      <c r="Y8" s="437"/>
      <c r="Z8" s="437"/>
      <c r="AA8" s="121">
        <f t="shared" si="0"/>
        <v>5</v>
      </c>
      <c r="AB8" s="193">
        <v>89.345851042111406</v>
      </c>
    </row>
    <row r="9" spans="1:28" ht="14.25" customHeight="1">
      <c r="A9" s="645"/>
      <c r="B9" s="646"/>
      <c r="C9" s="437"/>
      <c r="D9" s="926"/>
      <c r="E9" s="926"/>
      <c r="F9" s="926"/>
      <c r="G9" s="926"/>
      <c r="H9" s="926"/>
      <c r="I9" s="926"/>
      <c r="J9" s="926"/>
      <c r="K9" s="926"/>
      <c r="L9" s="926"/>
      <c r="M9" s="926"/>
      <c r="N9" s="926"/>
      <c r="O9" s="926"/>
      <c r="P9" s="926"/>
      <c r="Q9" s="926"/>
      <c r="R9" s="926"/>
      <c r="S9" s="648"/>
      <c r="T9" s="437"/>
      <c r="U9" s="520" t="str" cm="1">
        <f t="array" aca="1" ref="U9" ca="1">+"Price (7 Mar 25): $"&amp;_FV(DCF!$R$4,"Price")</f>
        <v>Price (7 Mar 25): $94,36</v>
      </c>
      <c r="V9" s="437"/>
      <c r="W9" s="437"/>
      <c r="X9" s="437"/>
      <c r="Y9" s="437"/>
      <c r="Z9" s="437"/>
      <c r="AA9" s="121">
        <f t="shared" si="0"/>
        <v>6</v>
      </c>
      <c r="AB9" s="193">
        <v>84.845898951303241</v>
      </c>
    </row>
    <row r="10" spans="1:28" ht="19.95" customHeight="1">
      <c r="A10" s="645"/>
      <c r="B10" s="646"/>
      <c r="C10" s="437"/>
      <c r="D10" s="521" t="s">
        <v>7</v>
      </c>
      <c r="E10" s="650"/>
      <c r="F10" s="650"/>
      <c r="G10" s="650"/>
      <c r="H10" s="650"/>
      <c r="I10" s="650"/>
      <c r="J10" s="650"/>
      <c r="K10" s="650"/>
      <c r="L10" s="650"/>
      <c r="M10" s="650"/>
      <c r="N10" s="650"/>
      <c r="O10" s="650"/>
      <c r="P10" s="650"/>
      <c r="Q10" s="650"/>
      <c r="R10" s="650"/>
      <c r="S10" s="651"/>
      <c r="T10" s="437"/>
      <c r="U10" s="1" t="str">
        <f ca="1">"Price Target: $" &amp; ROUND(IF(Summary!G25="FCFF",DCF!Q204,IF(Summary!G25="FCFE",DCF!Q247,IF(Summary!G25="Tax Shield",DCF!Q220,DCF!Q263))),2) &amp;" "&amp;IF(Summary!G25="FCFF","(FCFF)",IF(Summary!G25="FCFE","(FCFE)",IF(Summary!G25="Tax Shield","(APV)","(DDM)")))</f>
        <v>Price Target: $88.18 (FCFF)</v>
      </c>
      <c r="V10" s="437"/>
      <c r="W10" s="437"/>
      <c r="X10" s="437"/>
      <c r="Y10" s="437"/>
      <c r="Z10" s="437"/>
      <c r="AA10" s="121">
        <f t="shared" si="0"/>
        <v>7</v>
      </c>
      <c r="AB10" s="193">
        <v>95.198436607084417</v>
      </c>
    </row>
    <row r="11" spans="1:28" ht="14.25" customHeight="1">
      <c r="A11" s="645"/>
      <c r="B11" s="646"/>
      <c r="C11" s="437"/>
      <c r="D11" s="926" t="s">
        <v>8</v>
      </c>
      <c r="E11" s="926"/>
      <c r="F11" s="926"/>
      <c r="G11" s="926"/>
      <c r="H11" s="926"/>
      <c r="I11" s="926"/>
      <c r="J11" s="926"/>
      <c r="K11" s="926"/>
      <c r="L11" s="926"/>
      <c r="M11" s="926"/>
      <c r="N11" s="926"/>
      <c r="O11" s="926"/>
      <c r="P11" s="926"/>
      <c r="Q11" s="926"/>
      <c r="R11" s="926"/>
      <c r="S11" s="648"/>
      <c r="T11" s="437"/>
      <c r="U11" s="520" t="str">
        <f ca="1">+"Upside (Downside): "&amp;ROUND((DCF!$Q$207*100),2)&amp;"%"</f>
        <v>Upside (Downside): 11.02%</v>
      </c>
      <c r="V11" s="437"/>
      <c r="W11" s="437"/>
      <c r="X11" s="437"/>
      <c r="Y11" s="437"/>
      <c r="Z11" s="437"/>
      <c r="AA11" s="121">
        <f t="shared" si="0"/>
        <v>8</v>
      </c>
      <c r="AB11" s="193">
        <v>101.96157381217297</v>
      </c>
    </row>
    <row r="12" spans="1:28" ht="3.75" customHeight="1">
      <c r="A12" s="645"/>
      <c r="B12" s="646"/>
      <c r="C12" s="437"/>
      <c r="D12" s="926"/>
      <c r="E12" s="926"/>
      <c r="F12" s="926"/>
      <c r="G12" s="926"/>
      <c r="H12" s="926"/>
      <c r="I12" s="926"/>
      <c r="J12" s="926"/>
      <c r="K12" s="926"/>
      <c r="L12" s="926"/>
      <c r="M12" s="926"/>
      <c r="N12" s="926"/>
      <c r="O12" s="926"/>
      <c r="P12" s="926"/>
      <c r="Q12" s="926"/>
      <c r="R12" s="926"/>
      <c r="S12" s="648"/>
      <c r="T12" s="437"/>
      <c r="U12" s="437"/>
      <c r="V12" s="437"/>
      <c r="W12" s="437"/>
      <c r="X12" s="437"/>
      <c r="Y12" s="437"/>
      <c r="Z12" s="437"/>
      <c r="AA12" s="121">
        <f t="shared" si="0"/>
        <v>9</v>
      </c>
      <c r="AB12" s="193">
        <v>90.015784463628279</v>
      </c>
    </row>
    <row r="13" spans="1:28" ht="17.25" customHeight="1">
      <c r="A13" s="645"/>
      <c r="B13" s="646"/>
      <c r="C13" s="437"/>
      <c r="D13" s="926"/>
      <c r="E13" s="926"/>
      <c r="F13" s="926"/>
      <c r="G13" s="926"/>
      <c r="H13" s="926"/>
      <c r="I13" s="926"/>
      <c r="J13" s="926"/>
      <c r="K13" s="926"/>
      <c r="L13" s="926"/>
      <c r="M13" s="926"/>
      <c r="N13" s="926"/>
      <c r="O13" s="926"/>
      <c r="P13" s="926"/>
      <c r="Q13" s="926"/>
      <c r="R13" s="926"/>
      <c r="S13" s="648"/>
      <c r="T13" s="437"/>
      <c r="U13" s="437"/>
      <c r="V13" s="437"/>
      <c r="W13" s="437"/>
      <c r="X13" s="437"/>
      <c r="Y13" s="437"/>
      <c r="Z13" s="437"/>
      <c r="AA13" s="121">
        <f t="shared" si="0"/>
        <v>10</v>
      </c>
      <c r="AB13" s="193">
        <v>84.845898951303241</v>
      </c>
    </row>
    <row r="14" spans="1:28" ht="15" customHeight="1">
      <c r="A14" s="645"/>
      <c r="B14" s="646"/>
      <c r="C14" s="437"/>
      <c r="D14" s="926"/>
      <c r="E14" s="926"/>
      <c r="F14" s="926"/>
      <c r="G14" s="926"/>
      <c r="H14" s="926"/>
      <c r="I14" s="926"/>
      <c r="J14" s="926"/>
      <c r="K14" s="926"/>
      <c r="L14" s="926"/>
      <c r="M14" s="926"/>
      <c r="N14" s="926"/>
      <c r="O14" s="926"/>
      <c r="P14" s="926"/>
      <c r="Q14" s="926"/>
      <c r="R14" s="926"/>
      <c r="S14" s="648"/>
      <c r="T14" s="437"/>
      <c r="U14" s="652" t="str">
        <f>+Industry!E28&amp;", "&amp;ESG!C9</f>
        <v>EUA, Industrials</v>
      </c>
      <c r="V14" s="646"/>
      <c r="W14" s="437"/>
      <c r="X14" s="437"/>
      <c r="Y14" s="437"/>
      <c r="Z14" s="437"/>
      <c r="AA14" s="121">
        <f t="shared" si="0"/>
        <v>11</v>
      </c>
      <c r="AB14" s="193">
        <v>100.38108875054054</v>
      </c>
    </row>
    <row r="15" spans="1:28" ht="15" customHeight="1">
      <c r="A15" s="645"/>
      <c r="B15" s="646"/>
      <c r="C15" s="437"/>
      <c r="D15" s="926"/>
      <c r="E15" s="926"/>
      <c r="F15" s="926"/>
      <c r="G15" s="926"/>
      <c r="H15" s="926"/>
      <c r="I15" s="926"/>
      <c r="J15" s="926"/>
      <c r="K15" s="926"/>
      <c r="L15" s="926"/>
      <c r="M15" s="926"/>
      <c r="N15" s="926"/>
      <c r="O15" s="926"/>
      <c r="P15" s="926"/>
      <c r="Q15" s="926"/>
      <c r="R15" s="926"/>
      <c r="S15" s="648"/>
      <c r="T15" s="437"/>
      <c r="U15" s="652" t="str">
        <f>+ESG!C10</f>
        <v>Transportation</v>
      </c>
      <c r="V15" s="646"/>
      <c r="W15" s="437"/>
      <c r="X15" s="437"/>
      <c r="Y15" s="437"/>
      <c r="Z15" s="437"/>
      <c r="AA15" s="121">
        <f t="shared" si="0"/>
        <v>12</v>
      </c>
      <c r="AB15" s="193">
        <v>100.38108875054054</v>
      </c>
    </row>
    <row r="16" spans="1:28" ht="3.75" customHeight="1">
      <c r="A16" s="645"/>
      <c r="B16" s="646"/>
      <c r="C16" s="437"/>
      <c r="D16" s="437"/>
      <c r="E16" s="1"/>
      <c r="F16" s="437"/>
      <c r="G16" s="437"/>
      <c r="H16" s="437"/>
      <c r="I16" s="437"/>
      <c r="J16" s="437"/>
      <c r="K16" s="437"/>
      <c r="L16" s="437"/>
      <c r="M16" s="437"/>
      <c r="N16" s="437"/>
      <c r="O16" s="437"/>
      <c r="P16" s="437"/>
      <c r="Q16" s="437"/>
      <c r="R16" s="437"/>
      <c r="S16" s="647"/>
      <c r="T16" s="437"/>
      <c r="U16" s="653"/>
      <c r="V16" s="437"/>
      <c r="W16" s="437"/>
      <c r="X16" s="437"/>
      <c r="Y16" s="437"/>
      <c r="Z16" s="437"/>
      <c r="AA16" s="121">
        <f t="shared" si="0"/>
        <v>13</v>
      </c>
      <c r="AB16" s="193">
        <v>95.991538612531656</v>
      </c>
    </row>
    <row r="17" spans="4:28" ht="14.25" customHeight="1">
      <c r="D17" s="2" t="s">
        <v>9</v>
      </c>
      <c r="E17" s="3"/>
      <c r="F17" s="4">
        <v>2023</v>
      </c>
      <c r="G17" s="9">
        <f>+F17+1</f>
        <v>2024</v>
      </c>
      <c r="H17" s="5">
        <f>+G17+1</f>
        <v>2025</v>
      </c>
      <c r="I17" s="5">
        <f>+H17+1</f>
        <v>2026</v>
      </c>
      <c r="J17" s="437"/>
      <c r="K17" s="7" t="s">
        <v>10</v>
      </c>
      <c r="L17" s="4"/>
      <c r="M17" s="4"/>
      <c r="N17" s="4">
        <v>2022</v>
      </c>
      <c r="O17" s="4">
        <f>+N17+1</f>
        <v>2023</v>
      </c>
      <c r="P17" s="346">
        <f>+O17+1</f>
        <v>2024</v>
      </c>
      <c r="Q17" s="5">
        <f>+P17+1</f>
        <v>2025</v>
      </c>
      <c r="R17" s="5">
        <f>+Q17+1</f>
        <v>2026</v>
      </c>
      <c r="S17" s="566"/>
      <c r="T17" s="437"/>
      <c r="U17" s="654" t="s">
        <v>11</v>
      </c>
      <c r="V17" s="437"/>
      <c r="W17" s="437"/>
      <c r="X17" s="437"/>
      <c r="Y17" s="437"/>
      <c r="Z17" s="437"/>
      <c r="AA17" s="121">
        <f t="shared" si="0"/>
        <v>14</v>
      </c>
      <c r="AB17" s="193">
        <v>89.345851042111406</v>
      </c>
    </row>
    <row r="18" spans="4:28" ht="15">
      <c r="D18" s="10" t="str">
        <f>DCF!B17</f>
        <v xml:space="preserve">Yearly Active Platform Consumers </v>
      </c>
      <c r="E18" s="11"/>
      <c r="F18" s="12">
        <f>DCF!F17</f>
        <v>2236</v>
      </c>
      <c r="G18" s="12">
        <f>DCF!G17</f>
        <v>2548</v>
      </c>
      <c r="H18" s="13">
        <f>DCF!H17</f>
        <v>2751.84</v>
      </c>
      <c r="I18" s="13">
        <f>DCF!I17</f>
        <v>2971.9872000000005</v>
      </c>
      <c r="J18" s="437"/>
      <c r="K18" s="14" t="s">
        <v>12</v>
      </c>
      <c r="L18"/>
      <c r="M18"/>
      <c r="N18" s="368">
        <f ca="1">IFERROR(_xlfn.XLOOKUP($K18,Multiples!$B:$B,Multiples!N:N),"")</f>
        <v>1.7812846566489946</v>
      </c>
      <c r="O18" s="368">
        <f ca="1">IFERROR(_xlfn.XLOOKUP($K18,Multiples!$B:$B,Multiples!O:O),"")</f>
        <v>3.5686019420079935</v>
      </c>
      <c r="P18" s="347">
        <f ca="1">IFERROR(_xlfn.XLOOKUP($K18,Multiples!$B:$B,Multiples!P:P),"")</f>
        <v>2.9318812133339396</v>
      </c>
      <c r="Q18" s="354">
        <f>IFERROR(_xlfn.XLOOKUP($K18,Multiples!$B:$B,Multiples!Q:Q),"")</f>
        <v>3.1162151939493645</v>
      </c>
      <c r="R18" s="354">
        <f>IFERROR(_xlfn.XLOOKUP($K18,Multiples!$B:$B,Multiples!R:R),"")</f>
        <v>2.8733680568931774</v>
      </c>
      <c r="S18" s="567"/>
      <c r="T18" s="437"/>
      <c r="U18" s="782" t="s">
        <v>13</v>
      </c>
      <c r="V18" s="437"/>
      <c r="W18" s="437"/>
      <c r="X18" s="437"/>
      <c r="Y18" s="437"/>
      <c r="Z18" s="437"/>
      <c r="AA18" s="121">
        <f t="shared" si="0"/>
        <v>15</v>
      </c>
      <c r="AB18" s="193">
        <v>89.345851042111406</v>
      </c>
    </row>
    <row r="19" spans="4:28" ht="15">
      <c r="D19" s="10" t="str">
        <f>DCF!B19</f>
        <v xml:space="preserve">Trip </v>
      </c>
      <c r="E19" s="11"/>
      <c r="F19" s="12">
        <f>DCF!F19</f>
        <v>9448</v>
      </c>
      <c r="G19" s="12">
        <f>DCF!G19</f>
        <v>11273</v>
      </c>
      <c r="H19" s="13">
        <f>DCF!H19</f>
        <v>12373.583276433423</v>
      </c>
      <c r="I19" s="13">
        <f>DCF!I19</f>
        <v>13023.379765562546</v>
      </c>
      <c r="J19" s="437"/>
      <c r="K19" s="17" t="s">
        <v>14</v>
      </c>
      <c r="L19"/>
      <c r="M19"/>
      <c r="N19" s="368">
        <f ca="1">IFERROR(_xlfn.XLOOKUP($K19,Multiples!$B:$B,Multiples!N:N),"")</f>
        <v>1.5410801204630298</v>
      </c>
      <c r="O19" s="368">
        <f ca="1">IFERROR(_xlfn.XLOOKUP($K19,Multiples!$B:$B,Multiples!O:O),"")</f>
        <v>3.3619819479091224</v>
      </c>
      <c r="P19" s="347">
        <f ca="1">IFERROR(_xlfn.XLOOKUP($K19,Multiples!$B:$B,Multiples!P:P),"")</f>
        <v>2.8729426531447539</v>
      </c>
      <c r="Q19" s="354">
        <f>IFERROR(_xlfn.XLOOKUP($K19,Multiples!$B:$B,Multiples!Q:Q),"")</f>
        <v>2.9410174945316507</v>
      </c>
      <c r="R19" s="354">
        <f>IFERROR(_xlfn.XLOOKUP($K19,Multiples!$B:$B,Multiples!R:R),"")</f>
        <v>2.7937254605898416</v>
      </c>
      <c r="S19" s="567"/>
      <c r="T19" s="437"/>
      <c r="U19" s="558" t="s">
        <v>15</v>
      </c>
      <c r="V19" s="437"/>
      <c r="W19" s="437"/>
      <c r="X19" s="437"/>
      <c r="Y19" s="437"/>
      <c r="Z19" s="437"/>
      <c r="AA19" s="121">
        <f t="shared" si="0"/>
        <v>16</v>
      </c>
      <c r="AB19" s="193">
        <v>90.015784463628279</v>
      </c>
    </row>
    <row r="20" spans="4:28" ht="14.25" customHeight="1">
      <c r="D20" s="10" t="str">
        <f>DCF!B20</f>
        <v>Average Revenue per Trip</v>
      </c>
      <c r="E20" s="11"/>
      <c r="F20" s="12">
        <f>DCF!F20</f>
        <v>3.9459144792548688</v>
      </c>
      <c r="G20" s="12">
        <f>DCF!G20</f>
        <v>3.9011798101658832</v>
      </c>
      <c r="H20" s="13">
        <f>DCF!H20</f>
        <v>4.1263120211352184</v>
      </c>
      <c r="I20" s="13">
        <f>DCF!I20</f>
        <v>4.2501013817692748</v>
      </c>
      <c r="J20" s="437"/>
      <c r="K20" s="18" t="s">
        <v>16</v>
      </c>
      <c r="L20"/>
      <c r="M20"/>
      <c r="N20" s="368">
        <f ca="1">IFERROR(_xlfn.XLOOKUP($K20,Multiples!$B:$B,Multiples!N:N),"")</f>
        <v>-64.160464406779653</v>
      </c>
      <c r="O20" s="368">
        <f ca="1">IFERROR(_xlfn.XLOOKUP($K20,Multiples!$B:$B,Multiples!O:O),"")</f>
        <v>68.82620227625452</v>
      </c>
      <c r="P20" s="347">
        <f ca="1">IFERROR(_xlfn.XLOOKUP($K20,Multiples!$B:$B,Multiples!P:P),"")</f>
        <v>36.734550427350428</v>
      </c>
      <c r="Q20" s="354">
        <f>IFERROR(_xlfn.XLOOKUP($K20,Multiples!$B:$B,Multiples!Q:Q),"")</f>
        <v>44.656862705845896</v>
      </c>
      <c r="R20" s="354">
        <f>IFERROR(_xlfn.XLOOKUP($K20,Multiples!$B:$B,Multiples!R:R),"")</f>
        <v>35.445728089233278</v>
      </c>
      <c r="S20" s="567"/>
      <c r="T20" s="437"/>
      <c r="U20" s="19" t="s">
        <v>17</v>
      </c>
      <c r="V20" s="437"/>
      <c r="W20" s="437"/>
      <c r="X20" s="437"/>
      <c r="Y20" s="437"/>
      <c r="Z20" s="437"/>
      <c r="AA20" s="121">
        <f t="shared" si="0"/>
        <v>17</v>
      </c>
      <c r="AB20" s="193">
        <v>95.198436607084417</v>
      </c>
    </row>
    <row r="21" spans="4:28" ht="15">
      <c r="D21" s="10" t="str">
        <f>DCF!B21</f>
        <v>Average Trip per MAPC</v>
      </c>
      <c r="E21" s="11"/>
      <c r="F21" s="12">
        <f>DCF!F21</f>
        <v>4.2254025044722718</v>
      </c>
      <c r="G21" s="12">
        <f>DCF!G21</f>
        <v>4.4242543171114601</v>
      </c>
      <c r="H21" s="13">
        <f>DCF!H21</f>
        <v>4.4964762763944934</v>
      </c>
      <c r="I21" s="13">
        <f>DCF!I21</f>
        <v>4.3820443659927415</v>
      </c>
      <c r="J21" s="437"/>
      <c r="K21" s="18" t="s">
        <v>18</v>
      </c>
      <c r="L21"/>
      <c r="M21"/>
      <c r="N21" s="368">
        <f ca="1">IFERROR(_xlfn.XLOOKUP($K21,Multiples!$B:$B,Multiples!N:N),"")</f>
        <v>-30.994547489082969</v>
      </c>
      <c r="O21" s="368">
        <f ca="1">IFERROR(_xlfn.XLOOKUP($K21,Multiples!$B:$B,Multiples!O:O),"")</f>
        <v>119.85680090090089</v>
      </c>
      <c r="P21" s="347">
        <f ca="1">IFERROR(_xlfn.XLOOKUP($K21,Multiples!$B:$B,Multiples!P:P),"")</f>
        <v>46.065834941050376</v>
      </c>
      <c r="Q21" s="354">
        <f>IFERROR(_xlfn.XLOOKUP($K21,Multiples!$B:$B,Multiples!Q:Q),"")</f>
        <v>57.428454123008422</v>
      </c>
      <c r="R21" s="354">
        <f>IFERROR(_xlfn.XLOOKUP($K21,Multiples!$B:$B,Multiples!R:R),"")</f>
        <v>43.177020080288486</v>
      </c>
      <c r="S21" s="567"/>
      <c r="T21" s="437"/>
      <c r="U21" s="781" t="s">
        <v>19</v>
      </c>
      <c r="V21" s="437"/>
      <c r="W21" s="437"/>
      <c r="X21" s="437"/>
      <c r="Y21" s="437"/>
      <c r="Z21" s="437"/>
      <c r="AA21" s="121">
        <f t="shared" si="0"/>
        <v>18</v>
      </c>
      <c r="AB21" s="193">
        <v>100.38108875054054</v>
      </c>
    </row>
    <row r="22" spans="4:28" ht="15">
      <c r="D22" s="10" t="str">
        <f>DCF!B22</f>
        <v>Revenue for Mobility and Delivery</v>
      </c>
      <c r="E22" s="11"/>
      <c r="F22" s="12">
        <f>DCF!F22</f>
        <v>37281</v>
      </c>
      <c r="G22" s="12">
        <f>DCF!G22</f>
        <v>43978</v>
      </c>
      <c r="H22" s="13">
        <f>DCF!H22</f>
        <v>51057.265418064933</v>
      </c>
      <c r="I22" s="13">
        <f>DCF!I22</f>
        <v>55350.68433692339</v>
      </c>
      <c r="J22" s="437"/>
      <c r="K22" s="17" t="s">
        <v>20</v>
      </c>
      <c r="L22"/>
      <c r="M22"/>
      <c r="N22" s="368">
        <f ca="1">IFERROR(_xlfn.XLOOKUP($K22,Multiples!$B:$B,Multiples!N:N),"")</f>
        <v>-5.3136842617631155</v>
      </c>
      <c r="O22" s="368">
        <f ca="1">IFERROR(_xlfn.XLOOKUP($K22,Multiples!$B:$B,Multiples!O:O),"")</f>
        <v>59.458277514231497</v>
      </c>
      <c r="P22" s="347">
        <f ca="1">IFERROR(_xlfn.XLOOKUP($K22,Multiples!$B:$B,Multiples!P:P),"")</f>
        <v>12.784202367702115</v>
      </c>
      <c r="Q22" s="354">
        <f>IFERROR(_xlfn.XLOOKUP($K22,Multiples!$B:$B,Multiples!Q:Q),"")</f>
        <v>93.43286817296125</v>
      </c>
      <c r="R22" s="354">
        <f>IFERROR(_xlfn.XLOOKUP($K22,Multiples!$B:$B,Multiples!R:R),"")</f>
        <v>39.866388361316439</v>
      </c>
      <c r="S22" s="567"/>
      <c r="T22" s="437"/>
      <c r="U22" s="558" t="s">
        <v>21</v>
      </c>
      <c r="V22" s="437"/>
      <c r="W22" s="437"/>
      <c r="X22" s="437"/>
      <c r="Y22" s="437"/>
      <c r="Z22" s="437"/>
      <c r="AA22" s="121">
        <f t="shared" si="0"/>
        <v>19</v>
      </c>
      <c r="AB22" s="193">
        <v>101.96157381217297</v>
      </c>
    </row>
    <row r="23" spans="4:28" ht="14.25" customHeight="1">
      <c r="D23" s="10" t="str">
        <f>DCF!B23</f>
        <v xml:space="preserve">Freight Revenue </v>
      </c>
      <c r="E23" s="11"/>
      <c r="F23" s="12"/>
      <c r="G23" s="12">
        <f>DCF!G23</f>
        <v>5141</v>
      </c>
      <c r="H23" s="13">
        <f>DCF!H23</f>
        <v>5000</v>
      </c>
      <c r="I23" s="13">
        <f>DCF!I23</f>
        <v>5750</v>
      </c>
      <c r="J23" s="12"/>
      <c r="K23" s="18" t="s">
        <v>22</v>
      </c>
      <c r="L23"/>
      <c r="M23"/>
      <c r="N23" s="368">
        <f ca="1">IFERROR(_xlfn.XLOOKUP($K23,Multiples!$B:$B,Multiples!N:N),"")</f>
        <v>5.7766946142991529</v>
      </c>
      <c r="O23" s="368">
        <f ca="1">IFERROR(_xlfn.XLOOKUP($K23,Multiples!$B:$B,Multiples!O:O),"")</f>
        <v>9.8831453240813758</v>
      </c>
      <c r="P23" s="347">
        <f ca="1">IFERROR(_xlfn.XLOOKUP($K23,Multiples!$B:$B,Multiples!P:P),"")</f>
        <v>5.6213860117458623</v>
      </c>
      <c r="Q23" s="354">
        <f>IFERROR(_xlfn.XLOOKUP($K23,Multiples!$B:$B,Multiples!Q:Q),"")</f>
        <v>6.5977806396534353</v>
      </c>
      <c r="R23" s="354">
        <f>IFERROR(_xlfn.XLOOKUP($K23,Multiples!$B:$B,Multiples!R:R),"")</f>
        <v>6.5164073629232524</v>
      </c>
      <c r="S23" s="567"/>
      <c r="T23" s="437"/>
      <c r="U23" s="19" t="s">
        <v>23</v>
      </c>
      <c r="V23" s="437"/>
      <c r="W23" s="437"/>
      <c r="X23" s="437"/>
      <c r="Y23" s="437"/>
      <c r="Z23" s="437"/>
      <c r="AA23" s="121">
        <f t="shared" si="0"/>
        <v>20</v>
      </c>
      <c r="AB23" s="193">
        <v>84.845898951303241</v>
      </c>
    </row>
    <row r="24" spans="4:28" ht="15">
      <c r="D24" s="10"/>
      <c r="E24"/>
      <c r="F24" s="12"/>
      <c r="G24"/>
      <c r="H24"/>
      <c r="I24"/>
      <c r="J24"/>
      <c r="K24" s="18"/>
      <c r="L24"/>
      <c r="M24"/>
      <c r="N24"/>
      <c r="O24"/>
      <c r="P24"/>
      <c r="Q24"/>
      <c r="R24"/>
      <c r="S24" s="568"/>
      <c r="T24" s="437"/>
      <c r="U24" s="781" t="s">
        <v>24</v>
      </c>
      <c r="V24" s="437"/>
      <c r="W24" s="437"/>
      <c r="X24" s="437"/>
      <c r="Y24" s="437"/>
      <c r="Z24" s="437"/>
      <c r="AA24" s="121">
        <f t="shared" si="0"/>
        <v>21</v>
      </c>
      <c r="AB24" s="193">
        <v>93.845803132919599</v>
      </c>
    </row>
    <row r="25" spans="4:28" ht="14.25" customHeight="1">
      <c r="D25" s="24" t="s">
        <v>25</v>
      </c>
      <c r="E25" s="522" t="s">
        <v>26</v>
      </c>
      <c r="F25" s="523" t="s">
        <v>27</v>
      </c>
      <c r="G25" s="523" t="s">
        <v>28</v>
      </c>
      <c r="H25" s="523" t="str">
        <f>+IF(Summary!$G$25="FCFF",DCF!AB6,IF(Summary!$G$25="FCFE",DCF!AC6,DCF!AD6))</f>
        <v>NOPAT</v>
      </c>
      <c r="I25" s="524" t="s">
        <v>29</v>
      </c>
      <c r="J25" s="437"/>
      <c r="K25" s="7" t="s">
        <v>30</v>
      </c>
      <c r="L25" s="4"/>
      <c r="M25" s="4"/>
      <c r="N25" s="4">
        <v>2022</v>
      </c>
      <c r="O25" s="4">
        <f>+N25+1</f>
        <v>2023</v>
      </c>
      <c r="P25" s="346">
        <f>+O25+1</f>
        <v>2024</v>
      </c>
      <c r="Q25" s="5">
        <f>+P25+1</f>
        <v>2025</v>
      </c>
      <c r="R25" s="5">
        <f>+Q25+1</f>
        <v>2026</v>
      </c>
      <c r="S25" s="566"/>
      <c r="T25" s="437"/>
      <c r="U25" s="558" t="s">
        <v>31</v>
      </c>
      <c r="V25" s="437"/>
      <c r="W25" s="437"/>
      <c r="X25" s="437"/>
      <c r="Y25" s="437"/>
      <c r="Z25" s="437"/>
      <c r="AA25" s="121">
        <f t="shared" si="0"/>
        <v>22</v>
      </c>
      <c r="AB25" s="193">
        <v>95.991538612531656</v>
      </c>
    </row>
    <row r="26" spans="4:28" ht="15">
      <c r="D26" s="25">
        <v>2022</v>
      </c>
      <c r="E26" s="525">
        <f>+DCF!E26</f>
        <v>31877</v>
      </c>
      <c r="F26" s="526">
        <f>+DCF!E56</f>
        <v>-5.7470903786429085E-2</v>
      </c>
      <c r="G26" s="527">
        <f>+INDEX(DCF!X7:AA7,MATCH(Summary!$G$25,{"FCFF","FCFE","Tax Shield","Total Payout"},0))</f>
        <v>556.17844260555921</v>
      </c>
      <c r="H26" s="527">
        <f>+IF(Summary!$G$25="FCFF",DCF!AB7,IF(Summary!$G$25="FCFE",DCF!AC7,DCF!AD7))</f>
        <v>-1796.8215573944408</v>
      </c>
      <c r="I26" s="528">
        <f>+DCF!E130</f>
        <v>-252</v>
      </c>
      <c r="J26" s="437"/>
      <c r="K26" s="18" t="s">
        <v>32</v>
      </c>
      <c r="L26"/>
      <c r="M26"/>
      <c r="N26" s="368">
        <f>IFERROR(_xlfn.XLOOKUP($K26,Multiples!$B:$B,Multiples!N:N),"")</f>
        <v>-0.28792550375284187</v>
      </c>
      <c r="O26" s="368">
        <f>IFERROR(_xlfn.XLOOKUP($K26,Multiples!$B:$B,Multiples!O:O),"")</f>
        <v>5.4471691774981262E-2</v>
      </c>
      <c r="P26" s="347">
        <f>IFERROR(_xlfn.XLOOKUP($K26,Multiples!$B:$B,Multiples!P:P),"")</f>
        <v>0.19286160330965577</v>
      </c>
      <c r="Q26" s="354">
        <f>IFERROR(_xlfn.XLOOKUP($K26,Multiples!$B:$B,Multiples!Q:Q),"")</f>
        <v>2.9093077855954129E-2</v>
      </c>
      <c r="R26" s="354">
        <f>IFERROR(_xlfn.XLOOKUP($K26,Multiples!$B:$B,Multiples!R:R),"")</f>
        <v>8.3634593838083693E-2</v>
      </c>
      <c r="S26" s="567"/>
      <c r="T26" s="437"/>
      <c r="U26" s="19" t="s">
        <v>33</v>
      </c>
      <c r="V26" s="437"/>
      <c r="W26" s="437"/>
      <c r="X26" s="437"/>
      <c r="Y26" s="437"/>
      <c r="Z26" s="437"/>
      <c r="AA26" s="121">
        <f t="shared" si="0"/>
        <v>23</v>
      </c>
      <c r="AB26" s="193">
        <v>89.345851042111406</v>
      </c>
    </row>
    <row r="27" spans="4:28" ht="14.25" customHeight="1">
      <c r="D27" s="25">
        <f t="shared" ref="D27:D33" si="1">+D26+1</f>
        <v>2023</v>
      </c>
      <c r="E27" s="529">
        <f>+DCF!F26</f>
        <v>37281</v>
      </c>
      <c r="F27" s="530">
        <f>+DCF!F56</f>
        <v>2.9773879456023174E-2</v>
      </c>
      <c r="G27" s="531">
        <f>+INDEX(DCF!X8:AA8,MATCH(Summary!$G$25,{"FCFF","FCFE","Tax Shield","Total Payout"},0))</f>
        <v>3402.1344248168894</v>
      </c>
      <c r="H27" s="532">
        <f>+IF(Summary!$G$25="FCFF",DCF!AB8,IF(Summary!$G$25="FCFE",DCF!AC8,DCF!AD8))</f>
        <v>1008.1344248168892</v>
      </c>
      <c r="I27" s="528">
        <f>+DCF!F130</f>
        <v>-223</v>
      </c>
      <c r="J27" s="437"/>
      <c r="K27" s="18" t="s">
        <v>34</v>
      </c>
      <c r="L27"/>
      <c r="M27"/>
      <c r="N27" s="368">
        <f>IFERROR(_xlfn.XLOOKUP($K27,Multiples!$B:$B,Multiples!N:N),"")</f>
        <v>-1.0871354656632173</v>
      </c>
      <c r="O27" s="368">
        <f>IFERROR(_xlfn.XLOOKUP($K27,Multiples!$B:$B,Multiples!O:O),"")</f>
        <v>0.16621983914209115</v>
      </c>
      <c r="P27" s="347">
        <f>IFERROR(_xlfn.XLOOKUP($K27,Multiples!$B:$B,Multiples!P:P),"")</f>
        <v>0.43971347214806905</v>
      </c>
      <c r="Q27" s="354">
        <f>IFERROR(_xlfn.XLOOKUP($K27,Multiples!$B:$B,Multiples!Q:Q),"")</f>
        <v>6.9196390149571435E-2</v>
      </c>
      <c r="R27" s="354">
        <f>IFERROR(_xlfn.XLOOKUP($K27,Multiples!$B:$B,Multiples!R:R),"")</f>
        <v>0.19261473055646489</v>
      </c>
      <c r="S27" s="567"/>
      <c r="T27" s="437"/>
      <c r="U27" s="835" t="s">
        <v>35</v>
      </c>
      <c r="V27" s="437"/>
      <c r="W27" s="437"/>
      <c r="X27" s="437"/>
      <c r="Y27" s="437"/>
      <c r="Z27" s="437"/>
      <c r="AA27" s="121">
        <f t="shared" si="0"/>
        <v>24</v>
      </c>
      <c r="AB27" s="193">
        <v>89.345851042111406</v>
      </c>
    </row>
    <row r="28" spans="4:28" ht="15">
      <c r="D28" s="391">
        <f t="shared" si="1"/>
        <v>2024</v>
      </c>
      <c r="E28" s="533">
        <f>+DCF!G26</f>
        <v>43978</v>
      </c>
      <c r="F28" s="534">
        <f>+DCF!G56</f>
        <v>6.3645459093182949E-2</v>
      </c>
      <c r="G28" s="535">
        <f>+INDEX(DCF!X9:AA9,MATCH(Summary!$G$25,{"FCFF","FCFE","Tax Shield","Total Payout"},0))</f>
        <v>11040.064727272726</v>
      </c>
      <c r="H28" s="536">
        <f>+IF(Summary!$G$25="FCFF",DCF!AB9,IF(Summary!$G$25="FCFE",DCF!AC9,DCF!AD9))</f>
        <v>6706.0647272727265</v>
      </c>
      <c r="I28" s="560">
        <f>+DCF!G130</f>
        <v>-242</v>
      </c>
      <c r="J28" s="437"/>
      <c r="K28" s="121" t="s">
        <v>36</v>
      </c>
      <c r="L28"/>
      <c r="M28"/>
      <c r="N28" s="368">
        <f>IFERROR(_xlfn.XLOOKUP($K28,Multiples!$B:$B,Multiples!N:N),"")</f>
        <v>-8.9652806975074384E-2</v>
      </c>
      <c r="O28" s="368">
        <f>IFERROR(_xlfn.XLOOKUP($K28,Multiples!$B:$B,Multiples!O:O),"")</f>
        <v>4.1386527559295914E-2</v>
      </c>
      <c r="P28" s="347">
        <f>IFERROR(_xlfn.XLOOKUP($K28,Multiples!$B:$B,Multiples!P:P),"")</f>
        <v>0.21544205118619611</v>
      </c>
      <c r="Q28" s="354">
        <f ca="1">IFERROR(_xlfn.XLOOKUP($K28,Multiples!$B:$B,Multiples!Q:Q),"")</f>
        <v>6.8078497259302775E-2</v>
      </c>
      <c r="R28" s="354">
        <f ca="1">IFERROR(_xlfn.XLOOKUP($K28,Multiples!$B:$B,Multiples!R:R),"")</f>
        <v>0.11984609196223231</v>
      </c>
      <c r="S28" s="567"/>
      <c r="T28" s="437"/>
      <c r="U28" s="698" t="s">
        <v>37</v>
      </c>
      <c r="V28" s="655"/>
      <c r="W28" s="437"/>
      <c r="X28" s="437"/>
      <c r="Y28" s="437"/>
      <c r="Z28" s="437"/>
      <c r="AA28" s="121">
        <f t="shared" si="0"/>
        <v>25</v>
      </c>
      <c r="AB28" s="193">
        <v>95.198436607084417</v>
      </c>
    </row>
    <row r="29" spans="4:28" ht="15">
      <c r="D29" s="26">
        <f t="shared" si="1"/>
        <v>2025</v>
      </c>
      <c r="E29" s="537">
        <f>+DCF!H26</f>
        <v>56057.265418064933</v>
      </c>
      <c r="F29" s="538">
        <f>+DCF!H56</f>
        <v>5.5215462896860391E-2</v>
      </c>
      <c r="G29" s="539">
        <f ca="1">+INDEX(DCF!X10:AA10,MATCH(Summary!$G$25,{"FCFF","FCFE","Tax Shield","Total Payout"},0))</f>
        <v>4175.9663749441906</v>
      </c>
      <c r="H29" s="537">
        <f ca="1">+IF(Summary!$G$25="FCFF",DCF!AB10,IF(Summary!$G$25="FCFE",DCF!AC10,DCF!AD10))</f>
        <v>2204.0120309812214</v>
      </c>
      <c r="I29" s="682">
        <f>+DCF!H130</f>
        <v>-300</v>
      </c>
      <c r="J29" s="437"/>
      <c r="K29" s="27" t="s">
        <v>38</v>
      </c>
      <c r="L29"/>
      <c r="M29"/>
      <c r="N29" s="368">
        <f>IFERROR(_xlfn.XLOOKUP($K29,Multiples!$B:$B,Multiples!N:N),"")</f>
        <v>-2.7762963892461648E-2</v>
      </c>
      <c r="O29" s="368">
        <f>IFERROR(_xlfn.XLOOKUP($K29,Multiples!$B:$B,Multiples!O:O),"")</f>
        <v>5.1849467557200719E-2</v>
      </c>
      <c r="P29" s="347">
        <f>IFERROR(_xlfn.XLOOKUP($K29,Multiples!$B:$B,Multiples!P:P),"")</f>
        <v>7.9812633589522036E-2</v>
      </c>
      <c r="Q29" s="354">
        <f>IFERROR(_xlfn.XLOOKUP($K29,Multiples!$B:$B,Multiples!Q:Q),"")</f>
        <v>7.0234736746860191E-2</v>
      </c>
      <c r="R29" s="354">
        <f>IFERROR(_xlfn.XLOOKUP($K29,Multiples!$B:$B,Multiples!R:R),"")</f>
        <v>8.3041580936789539E-2</v>
      </c>
      <c r="S29" s="567"/>
      <c r="T29" s="437"/>
      <c r="U29" s="437"/>
      <c r="V29" s="437"/>
      <c r="W29" s="437"/>
      <c r="X29" s="437"/>
      <c r="Y29" s="437"/>
      <c r="Z29" s="437"/>
      <c r="AA29" s="121">
        <f t="shared" si="0"/>
        <v>26</v>
      </c>
      <c r="AB29" s="193">
        <v>100.38108875054054</v>
      </c>
    </row>
    <row r="30" spans="4:28" ht="15">
      <c r="D30" s="26">
        <f t="shared" si="1"/>
        <v>2026</v>
      </c>
      <c r="E30" s="537">
        <f>+DCF!I26</f>
        <v>61100.68433692339</v>
      </c>
      <c r="F30" s="538">
        <f>+DCF!I56</f>
        <v>6.821920798316744E-2</v>
      </c>
      <c r="G30" s="539">
        <f ca="1">+INDEX(DCF!X11:AA11,MATCH(Summary!$G$25,{"FCFF","FCFE","Tax Shield","Total Payout"},0))</f>
        <v>6797.9969258589917</v>
      </c>
      <c r="H30" s="537">
        <f ca="1">+IF(Summary!$G$25="FCFF",DCF!AB11,IF(Summary!$G$25="FCFE",DCF!AC11,DCF!AD11))</f>
        <v>4009.5307961259214</v>
      </c>
      <c r="I30" s="682">
        <f>+DCF!I130</f>
        <v>-330</v>
      </c>
      <c r="J30" s="437"/>
      <c r="K30" s="17" t="s">
        <v>27</v>
      </c>
      <c r="L30"/>
      <c r="M30"/>
      <c r="N30" s="368">
        <f>IFERROR(_xlfn.XLOOKUP($K30,Multiples!$B:$B,Multiples!N:N),"")</f>
        <v>-5.7470903786429085E-2</v>
      </c>
      <c r="O30" s="368">
        <f>IFERROR(_xlfn.XLOOKUP($K30,Multiples!$B:$B,Multiples!O:O),"")</f>
        <v>2.9773879456023174E-2</v>
      </c>
      <c r="P30" s="347">
        <f>IFERROR(_xlfn.XLOOKUP($K30,Multiples!$B:$B,Multiples!P:P),"")</f>
        <v>6.3645459093182949E-2</v>
      </c>
      <c r="Q30" s="354">
        <f>IFERROR(_xlfn.XLOOKUP($K30,Multiples!$B:$B,Multiples!Q:Q),"")</f>
        <v>5.5215462896860391E-2</v>
      </c>
      <c r="R30" s="354">
        <f>IFERROR(_xlfn.XLOOKUP($K30,Multiples!$B:$B,Multiples!R:R),"")</f>
        <v>6.821920798316744E-2</v>
      </c>
      <c r="S30" s="567"/>
      <c r="T30" s="437"/>
      <c r="U30" s="674" t="s">
        <v>39</v>
      </c>
      <c r="V30" s="646"/>
      <c r="W30" s="437"/>
      <c r="X30" s="437"/>
      <c r="Y30" s="437"/>
      <c r="Z30" s="437"/>
      <c r="AA30" s="121">
        <f t="shared" si="0"/>
        <v>27</v>
      </c>
      <c r="AB30" s="193">
        <v>84.845898951303241</v>
      </c>
    </row>
    <row r="31" spans="4:28" ht="14.25" customHeight="1">
      <c r="D31" s="26">
        <f t="shared" si="1"/>
        <v>2027</v>
      </c>
      <c r="E31" s="537">
        <f>+DCF!J26</f>
        <v>68918.259472588863</v>
      </c>
      <c r="F31" s="538">
        <f>+DCF!J56</f>
        <v>7.1762543031831272E-2</v>
      </c>
      <c r="G31" s="539">
        <f ca="1">+INDEX(DCF!X12:AA12,MATCH(Summary!$G$25,{"FCFF","FCFE","Tax Shield","Total Payout"},0))</f>
        <v>9152.681488832668</v>
      </c>
      <c r="H31" s="537">
        <f ca="1">+IF(Summary!$G$25="FCFF",DCF!AB12,IF(Summary!$G$25="FCFE",DCF!AC12,DCF!AD12))</f>
        <v>4729.4642739031369</v>
      </c>
      <c r="I31" s="682">
        <f>+DCF!J130</f>
        <v>-363.00000000000006</v>
      </c>
      <c r="J31" s="437"/>
      <c r="K31" s="17" t="s">
        <v>40</v>
      </c>
      <c r="L31"/>
      <c r="M31"/>
      <c r="N31" s="368">
        <f>IFERROR(_xlfn.XLOOKUP($K31,Multiples!$B:$B,Multiples!N:N),"")</f>
        <v>0.38328575461931802</v>
      </c>
      <c r="O31" s="368">
        <f>IFERROR(_xlfn.XLOOKUP($K31,Multiples!$B:$B,Multiples!O:O),"")</f>
        <v>0.39762881896944824</v>
      </c>
      <c r="P31" s="347">
        <f>IFERROR(_xlfn.XLOOKUP($K31,Multiples!$B:$B,Multiples!P:P),"")</f>
        <v>0.39399245077083994</v>
      </c>
      <c r="Q31" s="354">
        <f>IFERROR(_xlfn.XLOOKUP($K31,Multiples!$B:$B,Multiples!Q:Q),"")</f>
        <v>0.39163567478653549</v>
      </c>
      <c r="R31" s="354">
        <f>IFERROR(_xlfn.XLOOKUP($K31,Multiples!$B:$B,Multiples!R:R),"")</f>
        <v>0.39441898150894128</v>
      </c>
      <c r="S31" s="567"/>
      <c r="T31" s="437"/>
      <c r="U31" s="21" t="s">
        <v>41</v>
      </c>
      <c r="V31" s="30">
        <f ca="1">Peers!D74</f>
        <v>1.482</v>
      </c>
      <c r="W31" s="437"/>
      <c r="X31" s="437"/>
      <c r="Y31" s="437"/>
      <c r="Z31" s="437"/>
      <c r="AA31" s="121">
        <f t="shared" si="0"/>
        <v>28</v>
      </c>
      <c r="AB31" s="193">
        <v>95.991538612531656</v>
      </c>
    </row>
    <row r="32" spans="4:28" ht="14.25" customHeight="1">
      <c r="D32" s="26">
        <f t="shared" si="1"/>
        <v>2028</v>
      </c>
      <c r="E32" s="537">
        <f>+DCF!K26</f>
        <v>76965.423796433766</v>
      </c>
      <c r="F32" s="538">
        <f>+DCF!K56</f>
        <v>7.2003797242515211E-2</v>
      </c>
      <c r="G32" s="539">
        <f ca="1">+INDEX(DCF!X13:AA13,MATCH(Summary!$G$25,{"FCFF","FCFE","Tax Shield","Total Payout"},0))</f>
        <v>8099.7704067836412</v>
      </c>
      <c r="H32" s="537">
        <f ca="1">+IF(Summary!$G$25="FCFF",DCF!AB13,IF(Summary!$G$25="FCFE",DCF!AC13,DCF!AD13))</f>
        <v>4360.5340130673549</v>
      </c>
      <c r="I32" s="682">
        <f>+DCF!K130</f>
        <v>-399.30000000000007</v>
      </c>
      <c r="J32" s="437"/>
      <c r="K32" s="17" t="s">
        <v>42</v>
      </c>
      <c r="L32"/>
      <c r="M32"/>
      <c r="N32" s="368">
        <f>IFERROR(_xlfn.XLOOKUP($K32,Multiples!$B:$B,Multiples!N:N),"")</f>
        <v>0.24757662264328512</v>
      </c>
      <c r="O32" s="368">
        <f>IFERROR(_xlfn.XLOOKUP($K32,Multiples!$B:$B,Multiples!O:O),"")</f>
        <v>0.18878248974008208</v>
      </c>
      <c r="P32" s="347">
        <f>IFERROR(_xlfn.XLOOKUP($K32,Multiples!$B:$B,Multiples!P:P),"")</f>
        <v>0.18136340897721587</v>
      </c>
      <c r="Q32" s="354">
        <f>IFERROR(_xlfn.XLOOKUP($K32,Multiples!$B:$B,Multiples!Q:Q),"")</f>
        <v>0.18091000045477285</v>
      </c>
      <c r="R32" s="354">
        <f>IFERROR(_xlfn.XLOOKUP($K32,Multiples!$B:$B,Multiples!R:R),"")</f>
        <v>0.18045772545363592</v>
      </c>
      <c r="S32" s="567"/>
      <c r="T32" s="437"/>
      <c r="U32" s="31" t="s">
        <v>43</v>
      </c>
      <c r="V32" s="28">
        <f>+Peers!D73</f>
        <v>0.96340000000000003</v>
      </c>
      <c r="W32" s="437"/>
      <c r="X32" s="437"/>
      <c r="Y32" s="437"/>
      <c r="Z32" s="437"/>
      <c r="AA32" s="121">
        <f t="shared" si="0"/>
        <v>29</v>
      </c>
      <c r="AB32" s="193">
        <v>100.38108875054054</v>
      </c>
    </row>
    <row r="33" spans="4:30" ht="14.25" customHeight="1">
      <c r="D33" s="26">
        <f t="shared" si="1"/>
        <v>2029</v>
      </c>
      <c r="E33" s="537">
        <f>+DCF!L26</f>
        <v>85560.990471258003</v>
      </c>
      <c r="F33" s="538">
        <f>+DCF!L56</f>
        <v>7.7418287347125428E-2</v>
      </c>
      <c r="G33" s="539">
        <f ca="1">+INDEX(DCF!X14:AA14,MATCH(Summary!$G$25,{"FCFF","FCFE","Tax Shield","Total Payout"},0))</f>
        <v>9622.682828385261</v>
      </c>
      <c r="H33" s="537">
        <f ca="1">+IF(Summary!$G$25="FCFF",DCF!AB14,IF(Summary!$G$25="FCFE",DCF!AC14,DCF!AD14))</f>
        <v>5232.9484233467238</v>
      </c>
      <c r="I33" s="682">
        <f>+DCF!L130</f>
        <v>-439.23000000000013</v>
      </c>
      <c r="J33" s="437"/>
      <c r="K33" s="17" t="s">
        <v>44</v>
      </c>
      <c r="L33"/>
      <c r="M33"/>
      <c r="N33" s="368">
        <f>IFERROR(_xlfn.XLOOKUP($K33,Multiples!$B:$B,Multiples!N:N),"")</f>
        <v>-0.29002101828904853</v>
      </c>
      <c r="O33" s="368">
        <f>IFERROR(_xlfn.XLOOKUP($K33,Multiples!$B:$B,Multiples!O:O),"")</f>
        <v>5.6543547651618786E-2</v>
      </c>
      <c r="P33" s="347">
        <f>IFERROR(_xlfn.XLOOKUP($K33,Multiples!$B:$B,Multiples!P:P),"")</f>
        <v>0.22472599936331802</v>
      </c>
      <c r="Q33" s="354">
        <f>IFERROR(_xlfn.XLOOKUP($K33,Multiples!$B:$B,Multiples!Q:Q),"")</f>
        <v>2.7044966724684424E-2</v>
      </c>
      <c r="R33" s="354">
        <f>IFERROR(_xlfn.XLOOKUP($K33,Multiples!$B:$B,Multiples!R:R),"")</f>
        <v>7.2384670677001911E-2</v>
      </c>
      <c r="S33" s="567"/>
      <c r="T33" s="437"/>
      <c r="U33" s="21" t="s">
        <v>45</v>
      </c>
      <c r="V33" s="28">
        <f>+Peers!D76</f>
        <v>1.67E-2</v>
      </c>
      <c r="W33" s="437"/>
      <c r="X33" s="437"/>
      <c r="Y33" s="437"/>
      <c r="Z33" s="437"/>
      <c r="AA33" s="121">
        <f t="shared" si="0"/>
        <v>30</v>
      </c>
      <c r="AB33" s="193">
        <v>89.345851042111406</v>
      </c>
      <c r="AC33" s="437"/>
      <c r="AD33" s="437"/>
    </row>
    <row r="34" spans="4:30" ht="14.25" customHeight="1">
      <c r="D34" s="437"/>
      <c r="E34" s="437"/>
      <c r="F34" s="437"/>
      <c r="G34" s="437"/>
      <c r="H34" s="437"/>
      <c r="I34" s="437"/>
      <c r="J34" s="437"/>
      <c r="K34" s="437"/>
      <c r="L34" s="437"/>
      <c r="M34" s="437"/>
      <c r="N34" s="437"/>
      <c r="O34" s="437"/>
      <c r="P34" s="437"/>
      <c r="Q34" s="437"/>
      <c r="R34" s="437"/>
      <c r="S34" s="647"/>
      <c r="T34" s="437"/>
      <c r="U34" s="21" t="s">
        <v>46</v>
      </c>
      <c r="V34" s="28">
        <f>+Peers!D77</f>
        <v>0.81159999999999999</v>
      </c>
      <c r="W34" s="437"/>
      <c r="X34" s="437"/>
      <c r="Y34" s="437"/>
      <c r="Z34" s="437"/>
      <c r="AA34" s="121">
        <f t="shared" si="0"/>
        <v>31</v>
      </c>
      <c r="AB34" s="193">
        <v>89.345851042111406</v>
      </c>
      <c r="AC34" s="437"/>
      <c r="AD34" s="437"/>
    </row>
    <row r="35" spans="4:30" ht="14.25" customHeight="1">
      <c r="D35" s="7" t="s">
        <v>47</v>
      </c>
      <c r="E35" s="4"/>
      <c r="F35" s="4"/>
      <c r="G35" s="4"/>
      <c r="H35" s="4"/>
      <c r="I35" s="4"/>
      <c r="J35" s="437"/>
      <c r="K35" s="7" t="s">
        <v>48</v>
      </c>
      <c r="L35" s="4"/>
      <c r="M35" s="4"/>
      <c r="N35" s="4">
        <v>2022</v>
      </c>
      <c r="O35" s="4">
        <f>+N35+1</f>
        <v>2023</v>
      </c>
      <c r="P35" s="346">
        <f>+O35+1</f>
        <v>2024</v>
      </c>
      <c r="Q35" s="5">
        <f>+P35+1</f>
        <v>2025</v>
      </c>
      <c r="R35" s="5">
        <f>+Q35+1</f>
        <v>2026</v>
      </c>
      <c r="S35" s="566"/>
      <c r="T35" s="437"/>
      <c r="U35" s="32" t="s">
        <v>49</v>
      </c>
      <c r="V35" s="545">
        <f>+Peers!D78</f>
        <v>3.1E-2</v>
      </c>
      <c r="W35" s="437"/>
      <c r="X35" s="437"/>
      <c r="Y35" s="437"/>
      <c r="Z35" s="437"/>
      <c r="AA35" s="121">
        <f t="shared" si="0"/>
        <v>32</v>
      </c>
      <c r="AB35" s="193">
        <v>93.845803132919599</v>
      </c>
      <c r="AC35" s="437"/>
      <c r="AD35" s="437"/>
    </row>
    <row r="36" spans="4:30" ht="14.25" customHeight="1">
      <c r="D36" s="541" t="s">
        <v>50</v>
      </c>
      <c r="E36" s="541"/>
      <c r="F36" s="542"/>
      <c r="G36" s="541" t="s">
        <v>51</v>
      </c>
      <c r="H36" s="541"/>
      <c r="I36" s="541"/>
      <c r="J36" s="437"/>
      <c r="K36" s="29" t="s">
        <v>52</v>
      </c>
      <c r="L36"/>
      <c r="M36"/>
      <c r="N36" s="368">
        <f>IFERROR(_xlfn.XLOOKUP($K36,Multiples!$B:$B,Multiples!N:N),"")</f>
        <v>0.47531910086976165</v>
      </c>
      <c r="O36" s="368">
        <f>IFERROR(_xlfn.XLOOKUP($K36,Multiples!$B:$B,Multiples!O:O),"")</f>
        <v>0.49502855933996193</v>
      </c>
      <c r="P36" s="347">
        <f>IFERROR(_xlfn.XLOOKUP($K36,Multiples!$B:$B,Multiples!P:P),"")</f>
        <v>0.51350644823980485</v>
      </c>
      <c r="Q36" s="354">
        <f>IFERROR(_xlfn.XLOOKUP($K36,Multiples!$B:$B,Multiples!Q:Q),"")</f>
        <v>0.28314325391030842</v>
      </c>
      <c r="R36" s="354">
        <f>IFERROR(_xlfn.XLOOKUP($K36,Multiples!$B:$B,Multiples!R:R),"")</f>
        <v>0.33777680027479129</v>
      </c>
      <c r="S36" s="567"/>
      <c r="T36" s="437"/>
      <c r="U36" s="437"/>
      <c r="V36" s="437"/>
      <c r="W36" s="546">
        <v>120.87</v>
      </c>
      <c r="X36" s="437"/>
      <c r="Y36" s="437"/>
      <c r="Z36" s="437"/>
      <c r="AA36" s="121">
        <f t="shared" si="0"/>
        <v>33</v>
      </c>
      <c r="AB36" s="193">
        <v>107.93160901181427</v>
      </c>
      <c r="AC36" s="437"/>
      <c r="AD36" s="437"/>
    </row>
    <row r="37" spans="4:30" ht="15.75" customHeight="1">
      <c r="D37" s="919" t="s">
        <v>53</v>
      </c>
      <c r="E37" s="919"/>
      <c r="F37" s="920"/>
      <c r="G37" s="927" t="s">
        <v>54</v>
      </c>
      <c r="H37" s="928"/>
      <c r="I37" s="928"/>
      <c r="J37" s="437"/>
      <c r="K37" s="17" t="s">
        <v>55</v>
      </c>
      <c r="L37"/>
      <c r="M37"/>
      <c r="N37" s="368">
        <f>IFERROR(_xlfn.XLOOKUP($K37,Multiples!$B:$B,Multiples!N:N),"")</f>
        <v>0.80085846605670397</v>
      </c>
      <c r="O37" s="368">
        <f>IFERROR(_xlfn.XLOOKUP($K37,Multiples!$B:$B,Multiples!O:O),"")</f>
        <v>0.93198646075735136</v>
      </c>
      <c r="P37" s="347">
        <f>IFERROR(_xlfn.XLOOKUP($K37,Multiples!$B:$B,Multiples!P:P),"")</f>
        <v>0.89839665388637158</v>
      </c>
      <c r="Q37" s="354">
        <f>IFERROR(_xlfn.XLOOKUP($K37,Multiples!$B:$B,Multiples!Q:Q),"")</f>
        <v>0.74182435691533899</v>
      </c>
      <c r="R37" s="354">
        <f>IFERROR(_xlfn.XLOOKUP($K37,Multiples!$B:$B,Multiples!R:R),"")</f>
        <v>0.82630138678292864</v>
      </c>
      <c r="S37" s="567"/>
      <c r="T37" s="437"/>
      <c r="U37" s="674" t="s">
        <v>56</v>
      </c>
      <c r="V37" s="646"/>
      <c r="W37" s="546">
        <v>113.63</v>
      </c>
      <c r="X37" s="437"/>
      <c r="Y37" s="437"/>
      <c r="Z37" s="437"/>
      <c r="AA37" s="121">
        <f t="shared" si="0"/>
        <v>34</v>
      </c>
      <c r="AB37" s="193">
        <v>95.198436607084417</v>
      </c>
      <c r="AC37" s="437"/>
      <c r="AD37" s="437"/>
    </row>
    <row r="38" spans="4:30" ht="15.75" customHeight="1">
      <c r="D38" s="921"/>
      <c r="E38" s="921"/>
      <c r="F38" s="922"/>
      <c r="G38" s="929"/>
      <c r="H38" s="930"/>
      <c r="I38" s="930"/>
      <c r="J38" s="437"/>
      <c r="K38" s="17" t="s">
        <v>57</v>
      </c>
      <c r="L38"/>
      <c r="M38"/>
      <c r="N38" s="368">
        <f>IFERROR(_xlfn.XLOOKUP($K38,Multiples!$B:$B,Multiples!N:N),"")</f>
        <v>1.0447305997966791</v>
      </c>
      <c r="O38" s="368">
        <f>IFERROR(_xlfn.XLOOKUP($K38,Multiples!$B:$B,Multiples!O:O),"")</f>
        <v>1.194943939073408</v>
      </c>
      <c r="P38" s="347">
        <f>IFERROR(_xlfn.XLOOKUP($K38,Multiples!$B:$B,Multiples!P:P),"")</f>
        <v>1.06700941094458</v>
      </c>
      <c r="Q38" s="354">
        <f>IFERROR(_xlfn.XLOOKUP($K38,Multiples!$B:$B,Multiples!Q:Q),"")</f>
        <v>0.96143880640730905</v>
      </c>
      <c r="R38" s="354">
        <f>IFERROR(_xlfn.XLOOKUP($K38,Multiples!$B:$B,Multiples!R:R),"")</f>
        <v>0.96143880640730905</v>
      </c>
      <c r="S38" s="567"/>
      <c r="T38" s="437"/>
      <c r="U38" s="21" t="s">
        <v>58</v>
      </c>
      <c r="V38" s="16">
        <v>8.6400000000000005E-2</v>
      </c>
      <c r="W38" s="546"/>
      <c r="X38" s="437"/>
      <c r="Y38" s="437"/>
      <c r="Z38" s="437"/>
      <c r="AA38" s="121">
        <f t="shared" si="0"/>
        <v>35</v>
      </c>
      <c r="AB38" s="193">
        <v>100.38108875054054</v>
      </c>
      <c r="AC38" s="437"/>
      <c r="AD38" s="437"/>
    </row>
    <row r="39" spans="4:30" ht="15.75" customHeight="1">
      <c r="D39" s="921"/>
      <c r="E39" s="921"/>
      <c r="F39" s="922"/>
      <c r="G39" s="929"/>
      <c r="H39" s="930"/>
      <c r="I39" s="930"/>
      <c r="J39" s="437"/>
      <c r="K39"/>
      <c r="L39"/>
      <c r="M39"/>
      <c r="N39"/>
      <c r="O39"/>
      <c r="P39"/>
      <c r="Q39"/>
      <c r="R39"/>
      <c r="S39" s="568"/>
      <c r="T39" s="437"/>
      <c r="U39" s="21" t="s">
        <v>59</v>
      </c>
      <c r="V39" s="16">
        <v>7.4099999999999999E-2</v>
      </c>
      <c r="W39" s="546"/>
      <c r="X39" s="437"/>
      <c r="Y39" s="437"/>
      <c r="Z39" s="437"/>
      <c r="AA39" s="121">
        <f t="shared" si="0"/>
        <v>36</v>
      </c>
      <c r="AB39" s="193">
        <v>93.845803132919599</v>
      </c>
      <c r="AC39" s="437"/>
      <c r="AD39" s="437"/>
    </row>
    <row r="40" spans="4:30" ht="14.25" customHeight="1">
      <c r="D40" s="541" t="s">
        <v>60</v>
      </c>
      <c r="E40" s="541"/>
      <c r="F40" s="542"/>
      <c r="G40" s="541" t="s">
        <v>61</v>
      </c>
      <c r="H40" s="541"/>
      <c r="I40" s="541"/>
      <c r="J40" s="437"/>
      <c r="K40" s="7" t="s">
        <v>62</v>
      </c>
      <c r="L40" s="4"/>
      <c r="M40" s="4"/>
      <c r="N40" s="4">
        <v>2022</v>
      </c>
      <c r="O40" s="4">
        <f>+N40+1</f>
        <v>2023</v>
      </c>
      <c r="P40" s="346">
        <f>+O40+1</f>
        <v>2024</v>
      </c>
      <c r="Q40" s="5">
        <f>+P40+1</f>
        <v>2025</v>
      </c>
      <c r="R40" s="5">
        <f>+Q40+1</f>
        <v>2026</v>
      </c>
      <c r="S40" s="566"/>
      <c r="T40" s="437"/>
      <c r="U40" s="21" t="s">
        <v>63</v>
      </c>
      <c r="V40" s="16">
        <v>5.6500000000000002E-2</v>
      </c>
      <c r="W40" s="546"/>
      <c r="X40" s="437"/>
      <c r="Y40" s="437"/>
      <c r="Z40" s="437"/>
      <c r="AA40" s="121">
        <f t="shared" si="0"/>
        <v>37</v>
      </c>
      <c r="AB40" s="193">
        <v>89.345851042111406</v>
      </c>
      <c r="AC40" s="437"/>
      <c r="AD40" s="437"/>
    </row>
    <row r="41" spans="4:30" ht="14.25" customHeight="1">
      <c r="D41" s="919" t="s">
        <v>64</v>
      </c>
      <c r="E41" s="919"/>
      <c r="F41" s="920"/>
      <c r="G41" s="923" t="s">
        <v>65</v>
      </c>
      <c r="H41" s="919"/>
      <c r="I41" s="919"/>
      <c r="J41" s="437"/>
      <c r="K41" s="18" t="s">
        <v>66</v>
      </c>
      <c r="L41"/>
      <c r="M41"/>
      <c r="N41" s="368">
        <f>IFERROR(_xlfn.XLOOKUP($K41,Multiples!$B:$B,Multiples!N:N),"")</f>
        <v>23.484487247858958</v>
      </c>
      <c r="O41" s="368">
        <f>IFERROR(_xlfn.XLOOKUP($K41,Multiples!$B:$B,Multiples!O:O),"")</f>
        <v>25.59239290791556</v>
      </c>
      <c r="P41" s="347">
        <f>IFERROR(_xlfn.XLOOKUP($K41,Multiples!$B:$B,Multiples!P:P),"")</f>
        <v>20.541520760380187</v>
      </c>
      <c r="Q41" s="354">
        <f>IFERROR(_xlfn.XLOOKUP($K41,Multiples!$B:$B,Multiples!Q:Q),"")</f>
        <v>18.248673466436649</v>
      </c>
      <c r="R41" s="354">
        <f>IFERROR(_xlfn.XLOOKUP($K41,Multiples!$B:$B,Multiples!R:R),"")</f>
        <v>18.23029049660882</v>
      </c>
      <c r="S41" s="567"/>
      <c r="T41" s="437"/>
      <c r="U41" s="21" t="s">
        <v>67</v>
      </c>
      <c r="V41" s="16">
        <v>4.0800000000000003E-2</v>
      </c>
      <c r="W41" s="546"/>
      <c r="X41" s="437"/>
      <c r="Y41" s="437"/>
      <c r="Z41" s="437"/>
      <c r="AA41" s="121">
        <f t="shared" si="0"/>
        <v>38</v>
      </c>
      <c r="AB41" s="193">
        <v>95.198436607084417</v>
      </c>
      <c r="AC41" s="437"/>
      <c r="AD41" s="437"/>
    </row>
    <row r="42" spans="4:30" ht="15.75" customHeight="1">
      <c r="D42" s="921"/>
      <c r="E42" s="921"/>
      <c r="F42" s="922"/>
      <c r="G42" s="924"/>
      <c r="H42" s="921"/>
      <c r="I42" s="921"/>
      <c r="J42" s="437"/>
      <c r="K42" s="17" t="s">
        <v>68</v>
      </c>
      <c r="L42"/>
      <c r="M42"/>
      <c r="N42" s="368">
        <f>IFERROR(_xlfn.XLOOKUP($K42,Multiples!$B:$B,Multiples!N:N),"")</f>
        <v>-14.400311526479751</v>
      </c>
      <c r="O42" s="368">
        <f>IFERROR(_xlfn.XLOOKUP($K42,Multiples!$B:$B,Multiples!O:O),"")</f>
        <v>0.58800557880055793</v>
      </c>
      <c r="P42" s="347">
        <f>IFERROR(_xlfn.XLOOKUP($K42,Multiples!$B:$B,Multiples!P:P),"")</f>
        <v>1.3847554995095979</v>
      </c>
      <c r="Q42" s="354">
        <f>IFERROR(_xlfn.XLOOKUP($K42,Multiples!$B:$B,Multiples!Q:Q),"")</f>
        <v>0.46127993476156343</v>
      </c>
      <c r="R42" s="354">
        <f>IFERROR(_xlfn.XLOOKUP($K42,Multiples!$B:$B,Multiples!R:R),"")</f>
        <v>1.0322390278636002</v>
      </c>
      <c r="S42" s="567"/>
      <c r="T42" s="437"/>
      <c r="U42" s="21" t="s">
        <v>69</v>
      </c>
      <c r="V42" s="16">
        <v>3.8699999999999998E-2</v>
      </c>
      <c r="W42" s="546"/>
      <c r="X42" s="656"/>
      <c r="Y42" s="437"/>
      <c r="Z42" s="437"/>
      <c r="AA42" s="121">
        <f t="shared" si="0"/>
        <v>39</v>
      </c>
      <c r="AB42" s="193">
        <v>93.845803132919599</v>
      </c>
      <c r="AC42" s="437"/>
      <c r="AD42" s="437"/>
    </row>
    <row r="43" spans="4:30" ht="15.75" customHeight="1">
      <c r="D43" s="921"/>
      <c r="E43" s="921"/>
      <c r="F43" s="922"/>
      <c r="G43" s="924"/>
      <c r="H43" s="921"/>
      <c r="I43" s="921"/>
      <c r="J43" s="437"/>
      <c r="K43" s="29" t="s">
        <v>70</v>
      </c>
      <c r="L43"/>
      <c r="M43"/>
      <c r="N43" s="368">
        <f>IFERROR(_xlfn.XLOOKUP($K43,Multiples!$B:$B,Multiples!N:N),"")</f>
        <v>-1.7570093457943925</v>
      </c>
      <c r="O43" s="368">
        <f>IFERROR(_xlfn.XLOOKUP($K43,Multiples!$B:$B,Multiples!O:O),"")</f>
        <v>9.1213389121338917E-2</v>
      </c>
      <c r="P43" s="347">
        <f>IFERROR(_xlfn.XLOOKUP($K43,Multiples!$B:$B,Multiples!P:P),"")</f>
        <v>0.22502452010648732</v>
      </c>
      <c r="Q43" s="354">
        <f>IFERROR(_xlfn.XLOOKUP($K43,Multiples!$B:$B,Multiples!Q:Q),"")</f>
        <v>-0.69629775422741413</v>
      </c>
      <c r="R43" s="354">
        <f>IFERROR(_xlfn.XLOOKUP($K43,Multiples!$B:$B,Multiples!R:R),"")</f>
        <v>0.16232565029211748</v>
      </c>
      <c r="S43" s="567"/>
      <c r="T43" s="437"/>
      <c r="U43" s="21" t="s">
        <v>71</v>
      </c>
      <c r="V43" s="16">
        <v>3.4799999999999998E-2</v>
      </c>
      <c r="W43" s="546"/>
      <c r="X43" s="437"/>
      <c r="Y43" s="437"/>
      <c r="Z43" s="437"/>
      <c r="AA43" s="121">
        <f t="shared" si="0"/>
        <v>40</v>
      </c>
      <c r="AB43" s="193">
        <v>84.845898951303241</v>
      </c>
      <c r="AC43" s="437"/>
      <c r="AD43" s="437"/>
    </row>
    <row r="44" spans="4:30" ht="15.75" customHeight="1">
      <c r="D44" s="437"/>
      <c r="E44" s="657"/>
      <c r="F44" s="437"/>
      <c r="G44" s="658"/>
      <c r="H44" s="437"/>
      <c r="I44" s="437"/>
      <c r="J44" s="437"/>
      <c r="K44"/>
      <c r="L44"/>
      <c r="M44"/>
      <c r="N44"/>
      <c r="O44"/>
      <c r="P44"/>
      <c r="Q44"/>
      <c r="R44"/>
      <c r="S44" s="568"/>
      <c r="T44" s="437"/>
      <c r="U44" s="21" t="s">
        <v>72</v>
      </c>
      <c r="V44" s="16">
        <v>2.1399999999999999E-2</v>
      </c>
      <c r="W44" s="546"/>
      <c r="X44" s="437"/>
      <c r="Y44" s="437"/>
      <c r="Z44" s="437"/>
      <c r="AA44" s="121">
        <f t="shared" si="0"/>
        <v>41</v>
      </c>
      <c r="AB44" s="193">
        <v>89.345851042111406</v>
      </c>
      <c r="AC44" s="437"/>
      <c r="AD44" s="437"/>
    </row>
    <row r="45" spans="4:30" ht="14.25" customHeight="1">
      <c r="D45" s="543" t="s">
        <v>73</v>
      </c>
      <c r="E45" s="4"/>
      <c r="F45" s="4"/>
      <c r="G45" s="4" t="s">
        <v>74</v>
      </c>
      <c r="H45" s="4"/>
      <c r="I45" s="4"/>
      <c r="J45" s="437"/>
      <c r="K45" s="7" t="s">
        <v>75</v>
      </c>
      <c r="L45" s="4"/>
      <c r="M45" s="4"/>
      <c r="N45" s="4">
        <v>2022</v>
      </c>
      <c r="O45" s="4">
        <f>+N45+1</f>
        <v>2023</v>
      </c>
      <c r="P45" s="346">
        <f>+O45+1</f>
        <v>2024</v>
      </c>
      <c r="Q45" s="5">
        <f>+P45+1</f>
        <v>2025</v>
      </c>
      <c r="R45" s="5">
        <f>+Q45+1</f>
        <v>2026</v>
      </c>
      <c r="S45" s="566"/>
      <c r="T45" s="437"/>
      <c r="U45" s="21" t="s">
        <v>76</v>
      </c>
      <c r="V45" s="16">
        <v>2.0799999999999999E-2</v>
      </c>
      <c r="W45" s="546"/>
      <c r="X45" s="437"/>
      <c r="Y45" s="437"/>
      <c r="Z45" s="437"/>
      <c r="AA45" s="121">
        <f t="shared" si="0"/>
        <v>42</v>
      </c>
      <c r="AB45" s="193">
        <v>95.991538612531656</v>
      </c>
      <c r="AC45" s="437"/>
      <c r="AD45" s="437"/>
    </row>
    <row r="46" spans="4:30" ht="14.25" customHeight="1">
      <c r="D46" s="437"/>
      <c r="E46" s="659"/>
      <c r="F46" s="437"/>
      <c r="G46" s="658"/>
      <c r="H46" s="437"/>
      <c r="I46" s="437"/>
      <c r="J46" s="437"/>
      <c r="K46" s="17" t="s">
        <v>77</v>
      </c>
      <c r="L46"/>
      <c r="M46"/>
      <c r="N46" s="368">
        <f>IFERROR(_xlfn.XLOOKUP($K46,Multiples!$B:$B,Multiples!N:N),"")</f>
        <v>1356.7732831608655</v>
      </c>
      <c r="O46" s="368">
        <f>IFERROR(_xlfn.XLOOKUP($K46,Multiples!$B:$B,Multiples!O:O),"")</f>
        <v>920.75382431793093</v>
      </c>
      <c r="P46" s="347">
        <f>IFERROR(_xlfn.XLOOKUP($K46,Multiples!$B:$B,Multiples!P:P),"")</f>
        <v>384.89944830040935</v>
      </c>
      <c r="Q46" s="354">
        <f>IFERROR(_xlfn.XLOOKUP($K46,Multiples!$B:$B,Multiples!Q:Q),"")</f>
        <v>477.64149756858097</v>
      </c>
      <c r="R46" s="354">
        <f>IFERROR(_xlfn.XLOOKUP($K46,Multiples!$B:$B,Multiples!R:R),"")</f>
        <v>457.02330035715579</v>
      </c>
      <c r="S46" s="567"/>
      <c r="T46" s="437"/>
      <c r="U46" s="21" t="s">
        <v>78</v>
      </c>
      <c r="V46" s="16">
        <v>2.01E-2</v>
      </c>
      <c r="W46" s="437"/>
      <c r="X46" s="437"/>
      <c r="Y46"/>
      <c r="Z46" s="437"/>
      <c r="AA46" s="121">
        <f t="shared" si="0"/>
        <v>43</v>
      </c>
      <c r="AB46" s="193">
        <v>95.991538612531656</v>
      </c>
      <c r="AC46" s="437"/>
      <c r="AD46"/>
    </row>
    <row r="47" spans="4:30" ht="15" customHeight="1">
      <c r="D47" s="437"/>
      <c r="E47" s="659"/>
      <c r="F47" s="437"/>
      <c r="G47" s="658"/>
      <c r="H47" s="437"/>
      <c r="I47" s="437"/>
      <c r="J47" s="437"/>
      <c r="K47" s="240" t="s">
        <v>79</v>
      </c>
      <c r="L47" s="437"/>
      <c r="M47" s="437"/>
      <c r="N47" s="368">
        <f>IFERROR(_xlfn.XLOOKUP($K47,Multiples!$B:$B,Multiples!N:N),"")</f>
        <v>0.99926350001697484</v>
      </c>
      <c r="O47" s="368">
        <f>IFERROR(_xlfn.XLOOKUP($K47,Multiples!$B:$B,Multiples!O:O),"")</f>
        <v>0.99891511163434554</v>
      </c>
      <c r="P47" s="347">
        <f>IFERROR(_xlfn.XLOOKUP($K47,Multiples!$B:$B,Multiples!P:P),"")</f>
        <v>0.99740865138728696</v>
      </c>
      <c r="Q47" s="354">
        <f>IFERROR(_xlfn.XLOOKUP($K47,Multiples!$B:$B,Multiples!Q:Q),"")</f>
        <v>0.99791075365366388</v>
      </c>
      <c r="R47" s="354">
        <f>IFERROR(_xlfn.XLOOKUP($K47,Multiples!$B:$B,Multiples!R:R),"")</f>
        <v>1</v>
      </c>
      <c r="S47" s="567"/>
      <c r="T47" s="437"/>
      <c r="U47" s="32" t="s">
        <v>80</v>
      </c>
      <c r="V47" s="557">
        <v>1.8100000000000002E-2</v>
      </c>
      <c r="W47" s="544"/>
      <c r="X47" s="544"/>
      <c r="Y47" s="544"/>
      <c r="Z47" s="544"/>
      <c r="AA47" s="121">
        <f t="shared" si="0"/>
        <v>44</v>
      </c>
      <c r="AB47" s="193">
        <v>95.198436607084417</v>
      </c>
      <c r="AC47" s="437"/>
      <c r="AD47"/>
    </row>
    <row r="48" spans="4:30" ht="14.25" customHeight="1">
      <c r="D48" s="437"/>
      <c r="E48" s="659"/>
      <c r="F48" s="437"/>
      <c r="G48" s="658"/>
      <c r="H48" s="437"/>
      <c r="I48" s="437"/>
      <c r="J48" s="437"/>
      <c r="K48" s="18" t="s">
        <v>81</v>
      </c>
      <c r="L48"/>
      <c r="M48"/>
      <c r="N48" s="368">
        <f>IFERROR(_xlfn.XLOOKUP($K48,Multiples!$B:$B,Multiples!N:N),"")</f>
        <v>0.73515213802983592</v>
      </c>
      <c r="O48" s="368">
        <f>IFERROR(_xlfn.XLOOKUP($K48,Multiples!$B:$B,Multiples!O:O),"")</f>
        <v>0.67229127367632235</v>
      </c>
      <c r="P48" s="347">
        <f>IFERROR(_xlfn.XLOOKUP($K48,Multiples!$B:$B,Multiples!P:P),"")</f>
        <v>0.56139255327452975</v>
      </c>
      <c r="Q48" s="354">
        <f>IFERROR(_xlfn.XLOOKUP($K48,Multiples!$B:$B,Multiples!Q:Q),"")</f>
        <v>0.57955786720856395</v>
      </c>
      <c r="R48" s="354">
        <f>IFERROR(_xlfn.XLOOKUP($K48,Multiples!$B:$B,Multiples!R:R),"")</f>
        <v>0.5657933658736124</v>
      </c>
      <c r="S48" s="567"/>
      <c r="T48" s="437"/>
      <c r="U48" s="437"/>
      <c r="V48" s="437"/>
      <c r="W48" s="544"/>
      <c r="X48" s="544"/>
      <c r="Y48" s="544"/>
      <c r="Z48" s="544"/>
      <c r="AA48" s="121">
        <f t="shared" si="0"/>
        <v>45</v>
      </c>
      <c r="AB48" s="193">
        <v>101.96157381217297</v>
      </c>
      <c r="AC48" s="437"/>
      <c r="AD48"/>
    </row>
    <row r="49" spans="4:35" ht="14.25" customHeight="1">
      <c r="D49" s="437"/>
      <c r="E49" s="437"/>
      <c r="F49" s="437"/>
      <c r="G49" s="437"/>
      <c r="H49" s="437"/>
      <c r="I49" s="437"/>
      <c r="J49" s="437"/>
      <c r="K49" s="17" t="s">
        <v>82</v>
      </c>
      <c r="L49"/>
      <c r="M49"/>
      <c r="N49" s="368">
        <f>IFERROR(_xlfn.XLOOKUP($K49,Multiples!$B:$B,Multiples!N:N),"")</f>
        <v>-13.03728813559322</v>
      </c>
      <c r="O49" s="368">
        <f>IFERROR(_xlfn.XLOOKUP($K49,Multiples!$B:$B,Multiples!O:O),"")</f>
        <v>6.0408691153647185</v>
      </c>
      <c r="P49" s="347">
        <f>IFERROR(_xlfn.XLOOKUP($K49,Multiples!$B:$B,Multiples!P:P),"")</f>
        <v>2.4646723646723645</v>
      </c>
      <c r="Q49" s="354">
        <f>IFERROR(_xlfn.XLOOKUP($K49,Multiples!$B:$B,Multiples!Q:Q),"")</f>
        <v>2.6579885461157216</v>
      </c>
      <c r="R49" s="354">
        <f>IFERROR(_xlfn.XLOOKUP($K49,Multiples!$B:$B,Multiples!R:R),"")</f>
        <v>2.0682347888870409</v>
      </c>
      <c r="S49" s="567"/>
      <c r="T49" s="437"/>
      <c r="U49" s="674" t="s">
        <v>83</v>
      </c>
      <c r="V49" s="646"/>
      <c r="W49" s="544"/>
      <c r="X49" s="544"/>
      <c r="Y49" s="544"/>
      <c r="Z49" s="544"/>
      <c r="AA49" s="121">
        <f t="shared" si="0"/>
        <v>46</v>
      </c>
      <c r="AB49" s="193">
        <v>100.38108875054054</v>
      </c>
      <c r="AC49" s="437"/>
      <c r="AD49"/>
      <c r="AE49" s="437"/>
      <c r="AF49" s="437"/>
      <c r="AG49" s="437"/>
      <c r="AH49" s="437"/>
      <c r="AI49" s="437"/>
    </row>
    <row r="50" spans="4:35" ht="10.95" customHeight="1">
      <c r="D50" s="437"/>
      <c r="E50" s="437"/>
      <c r="F50" s="437"/>
      <c r="G50" s="437"/>
      <c r="H50" s="437"/>
      <c r="I50" s="437"/>
      <c r="J50" s="437"/>
      <c r="K50" s="17" t="s">
        <v>84</v>
      </c>
      <c r="L50" s="437"/>
      <c r="M50" s="437"/>
      <c r="N50" s="368">
        <f>IFERROR(_xlfn.XLOOKUP($K50,Multiples!$B:$B,Multiples!N:N),"")</f>
        <v>-10.147757255936675</v>
      </c>
      <c r="O50" s="368">
        <f>IFERROR(_xlfn.XLOOKUP($K50,Multiples!$B:$B,Multiples!O:O),"")</f>
        <v>6.8286549707602342</v>
      </c>
      <c r="P50" s="347">
        <f>IFERROR(_xlfn.XLOOKUP($K50,Multiples!$B:$B,Multiples!P:P),"")</f>
        <v>2.6471848225214196</v>
      </c>
      <c r="Q50" s="354">
        <f>IFERROR(_xlfn.XLOOKUP($K50,Multiples!$B:$B,Multiples!Q:Q),"")</f>
        <v>2.8280250012956625</v>
      </c>
      <c r="R50" s="354">
        <f>IFERROR(_xlfn.XLOOKUP($K50,Multiples!$B:$B,Multiples!R:R),"")</f>
        <v>2.2059805679108018</v>
      </c>
      <c r="S50" s="567"/>
      <c r="T50" s="437"/>
      <c r="U50" s="917" t="s">
        <v>85</v>
      </c>
      <c r="V50" s="917"/>
      <c r="W50" s="544"/>
      <c r="X50" s="544"/>
      <c r="Y50" s="544"/>
      <c r="Z50" s="544"/>
      <c r="AA50" s="121">
        <f t="shared" si="0"/>
        <v>47</v>
      </c>
      <c r="AB50" s="193">
        <v>95.198436607084417</v>
      </c>
      <c r="AC50" s="437"/>
      <c r="AD50"/>
      <c r="AE50" s="437"/>
      <c r="AF50" s="437"/>
      <c r="AG50" s="437"/>
      <c r="AH50" s="437"/>
      <c r="AI50" s="437"/>
    </row>
    <row r="51" spans="4:35" ht="10.95" customHeight="1">
      <c r="D51" s="437"/>
      <c r="E51" s="437"/>
      <c r="F51" s="437"/>
      <c r="G51" s="437"/>
      <c r="H51" s="437"/>
      <c r="I51" s="516"/>
      <c r="J51" s="437"/>
      <c r="K51" t="s">
        <v>86</v>
      </c>
      <c r="L51"/>
      <c r="M51"/>
      <c r="N51" s="368">
        <f>IFERROR(_xlfn.XLOOKUP($K50,Multiples!$B:$B,Multiples!N:N),"")</f>
        <v>-10.147757255936675</v>
      </c>
      <c r="O51" s="368">
        <f>IFERROR(_xlfn.XLOOKUP($K50,Multiples!$B:$B,Multiples!O:O),"")</f>
        <v>6.8286549707602342</v>
      </c>
      <c r="P51" s="347">
        <f>IFERROR(_xlfn.XLOOKUP($K50,Multiples!$B:$B,Multiples!P:P),"")</f>
        <v>2.6471848225214196</v>
      </c>
      <c r="Q51" s="354">
        <f>IFERROR(_xlfn.XLOOKUP($K50,Multiples!$B:$B,Multiples!Q:Q),"")</f>
        <v>2.8280250012956625</v>
      </c>
      <c r="R51" s="354">
        <f>IFERROR(_xlfn.XLOOKUP($K50,Multiples!$B:$B,Multiples!R:R),"")</f>
        <v>2.2059805679108018</v>
      </c>
      <c r="S51" s="567"/>
      <c r="T51" s="437"/>
      <c r="U51" s="917"/>
      <c r="V51" s="917"/>
      <c r="W51" s="544"/>
      <c r="X51" s="544"/>
      <c r="Y51" s="544"/>
      <c r="Z51" s="544"/>
      <c r="AA51" s="121">
        <f t="shared" si="0"/>
        <v>48</v>
      </c>
      <c r="AB51" s="193">
        <v>84.845898951303241</v>
      </c>
      <c r="AC51" s="437"/>
      <c r="AD51"/>
      <c r="AE51" s="437"/>
      <c r="AF51" s="437"/>
      <c r="AG51" s="437"/>
      <c r="AH51" s="437"/>
      <c r="AI51" s="437"/>
    </row>
    <row r="52" spans="4:35" ht="10.95" customHeight="1">
      <c r="D52" s="437"/>
      <c r="E52" s="437"/>
      <c r="F52" s="437"/>
      <c r="G52" s="437"/>
      <c r="H52" s="437"/>
      <c r="I52" s="1"/>
      <c r="J52" s="437"/>
      <c r="K52" s="437"/>
      <c r="L52" s="437"/>
      <c r="M52" s="437"/>
      <c r="N52" s="437"/>
      <c r="O52" s="437"/>
      <c r="P52" s="437"/>
      <c r="Q52" s="437"/>
      <c r="R52" s="437"/>
      <c r="S52" s="647"/>
      <c r="T52" s="437"/>
      <c r="U52" s="917"/>
      <c r="V52" s="917"/>
      <c r="W52" s="544"/>
      <c r="X52" s="544"/>
      <c r="Y52" s="544"/>
      <c r="Z52" s="544"/>
      <c r="AA52" s="121">
        <f t="shared" si="0"/>
        <v>49</v>
      </c>
      <c r="AB52" s="193">
        <v>95.198436607084417</v>
      </c>
      <c r="AC52" s="437"/>
      <c r="AD52"/>
      <c r="AE52" s="437"/>
      <c r="AF52" s="437"/>
      <c r="AG52" s="437"/>
      <c r="AH52" s="437"/>
      <c r="AI52" s="437"/>
    </row>
    <row r="53" spans="4:35" ht="10.95" customHeight="1">
      <c r="D53" s="437"/>
      <c r="E53" s="437"/>
      <c r="F53" s="437"/>
      <c r="G53" s="437"/>
      <c r="H53" s="437"/>
      <c r="I53" s="659"/>
      <c r="J53" s="437"/>
      <c r="K53" s="7" t="s">
        <v>87</v>
      </c>
      <c r="L53" s="4"/>
      <c r="M53" s="4"/>
      <c r="N53" s="4">
        <v>2022</v>
      </c>
      <c r="O53" s="4">
        <f>+N53+1</f>
        <v>2023</v>
      </c>
      <c r="P53" s="346">
        <f>+O53+1</f>
        <v>2024</v>
      </c>
      <c r="Q53" s="5">
        <f>+P53+1</f>
        <v>2025</v>
      </c>
      <c r="R53" s="5">
        <f>+Q53+1</f>
        <v>2026</v>
      </c>
      <c r="S53" s="566"/>
      <c r="T53" s="660"/>
      <c r="U53" s="917"/>
      <c r="V53" s="917"/>
      <c r="W53" s="437"/>
      <c r="X53" s="437"/>
      <c r="Y53"/>
      <c r="Z53" s="437"/>
      <c r="AA53" s="121">
        <f t="shared" si="0"/>
        <v>50</v>
      </c>
      <c r="AB53" s="193">
        <v>100.38108875054054</v>
      </c>
      <c r="AC53" s="437"/>
      <c r="AD53"/>
      <c r="AE53" s="437"/>
      <c r="AF53" s="437"/>
      <c r="AG53" s="437"/>
      <c r="AH53" s="437"/>
      <c r="AI53" s="437"/>
    </row>
    <row r="54" spans="4:35" ht="10.95" customHeight="1">
      <c r="D54" s="437"/>
      <c r="E54" s="437"/>
      <c r="F54" s="437"/>
      <c r="G54" s="437"/>
      <c r="H54" s="437"/>
      <c r="I54" s="661"/>
      <c r="J54" s="662"/>
      <c r="K54" s="18" t="s">
        <v>88</v>
      </c>
      <c r="L54"/>
      <c r="M54"/>
      <c r="N54" s="368">
        <f>IFERROR(_xlfn.XLOOKUP($K54,Multiples!$B:$B,Multiples!N:N),"")</f>
        <v>-3.2424778761061948</v>
      </c>
      <c r="O54" s="368">
        <f>IFERROR(_xlfn.XLOOKUP($K54,Multiples!$B:$B,Multiples!O:O),"")</f>
        <v>1.7535545023696681</v>
      </c>
      <c r="P54" s="347">
        <f>IFERROR(_xlfn.XLOOKUP($K54,Multiples!$B:$B,Multiples!P:P),"")</f>
        <v>5.3518164435946467</v>
      </c>
      <c r="Q54" s="354">
        <f>IFERROR(_xlfn.XLOOKUP($K54,Multiples!$B:$B,Multiples!Q:Q),"")</f>
        <v>6.3205957132514978</v>
      </c>
      <c r="R54" s="354">
        <f>IFERROR(_xlfn.XLOOKUP($K54,Multiples!$B:$B,Multiples!R:R),"")</f>
        <v>8.6483190293501568</v>
      </c>
      <c r="S54" s="567"/>
      <c r="T54" s="663"/>
      <c r="U54" s="917"/>
      <c r="V54" s="917"/>
      <c r="W54" s="437"/>
      <c r="X54" s="437"/>
      <c r="Y54"/>
      <c r="Z54" s="437"/>
      <c r="AA54" s="121">
        <f t="shared" si="0"/>
        <v>51</v>
      </c>
      <c r="AB54" s="193">
        <v>100.38108875054054</v>
      </c>
      <c r="AC54" s="437"/>
      <c r="AD54"/>
      <c r="AE54" s="437"/>
      <c r="AF54" s="437"/>
      <c r="AG54" s="437"/>
      <c r="AH54" s="437"/>
      <c r="AI54" s="437"/>
    </row>
    <row r="55" spans="4:35" ht="10.95" customHeight="1">
      <c r="D55" s="437"/>
      <c r="E55" s="437"/>
      <c r="F55" s="437"/>
      <c r="G55" s="437"/>
      <c r="H55" s="437"/>
      <c r="I55" s="664"/>
      <c r="J55" s="437"/>
      <c r="K55" s="17" t="s">
        <v>89</v>
      </c>
      <c r="L55" s="437"/>
      <c r="M55" s="437"/>
      <c r="N55" s="368">
        <f>IFERROR(_xlfn.XLOOKUP($K55,Multiples!$B:$B,Multiples!N:N),"")</f>
        <v>-1.5663716814159292</v>
      </c>
      <c r="O55" s="368">
        <f>IFERROR(_xlfn.XLOOKUP($K55,Multiples!$B:$B,Multiples!O:O),"")</f>
        <v>3.0537124802527646</v>
      </c>
      <c r="P55" s="347">
        <f>IFERROR(_xlfn.XLOOKUP($K55,Multiples!$B:$B,Multiples!P:P),"")</f>
        <v>6.7112810707456978</v>
      </c>
      <c r="Q55" s="354">
        <f>IFERROR(_xlfn.XLOOKUP($K55,Multiples!$B:$B,Multiples!Q:Q),"")</f>
        <v>8.0398742075708292</v>
      </c>
      <c r="R55" s="354">
        <f>IFERROR(_xlfn.XLOOKUP($K55,Multiples!$B:$B,Multiples!R:R),"")</f>
        <v>10.527388192782318</v>
      </c>
      <c r="S55" s="567"/>
      <c r="T55" s="437"/>
      <c r="U55" s="917"/>
      <c r="V55" s="917"/>
      <c r="W55" s="437"/>
      <c r="X55" s="437"/>
      <c r="Y55"/>
      <c r="Z55" s="437"/>
      <c r="AA55" s="121">
        <f t="shared" si="0"/>
        <v>52</v>
      </c>
      <c r="AB55" s="193">
        <v>89.345851042111406</v>
      </c>
      <c r="AC55" s="437"/>
      <c r="AD55"/>
      <c r="AE55" s="437"/>
      <c r="AF55" s="437"/>
      <c r="AG55" s="437"/>
      <c r="AH55" s="437"/>
      <c r="AI55" s="137"/>
    </row>
    <row r="56" spans="4:35" ht="10.95" customHeight="1">
      <c r="D56" s="437"/>
      <c r="E56" s="437"/>
      <c r="F56" s="437"/>
      <c r="G56" s="437"/>
      <c r="H56" s="437"/>
      <c r="I56" s="664"/>
      <c r="J56" s="437"/>
      <c r="K56" s="17" t="s">
        <v>90</v>
      </c>
      <c r="L56"/>
      <c r="M56"/>
      <c r="N56" s="368">
        <f>IFERROR(_xlfn.XLOOKUP($K56,Multiples!$B:$B,Multiples!N:N),"")</f>
        <v>-1.120353982300885</v>
      </c>
      <c r="O56" s="368">
        <f>IFERROR(_xlfn.XLOOKUP($K56,Multiples!$B:$B,Multiples!O:O),"")</f>
        <v>3.4060031595576619</v>
      </c>
      <c r="P56" s="347">
        <f>IFERROR(_xlfn.XLOOKUP($K56,Multiples!$B:$B,Multiples!P:P),"")</f>
        <v>7.173996175908222</v>
      </c>
      <c r="Q56" s="354">
        <f>IFERROR(_xlfn.XLOOKUP($K56,Multiples!$B:$B,Multiples!Q:Q),"")</f>
        <v>8.6524878180971747</v>
      </c>
      <c r="R56" s="354">
        <f>IFERROR(_xlfn.XLOOKUP($K56,Multiples!$B:$B,Multiples!R:R),"")</f>
        <v>11.212076473514978</v>
      </c>
      <c r="S56" s="567"/>
      <c r="T56" s="437"/>
      <c r="U56" s="917"/>
      <c r="V56" s="917"/>
      <c r="W56" s="437"/>
      <c r="X56" s="437"/>
      <c r="Y56" s="437"/>
      <c r="Z56" s="437"/>
      <c r="AA56" s="121">
        <f t="shared" si="0"/>
        <v>53</v>
      </c>
      <c r="AB56" s="193">
        <v>100.38108875054054</v>
      </c>
      <c r="AC56" s="437"/>
      <c r="AD56" s="437"/>
      <c r="AE56" s="437"/>
      <c r="AF56" s="437"/>
      <c r="AG56" s="437"/>
      <c r="AH56" s="437"/>
      <c r="AI56" s="665"/>
    </row>
    <row r="57" spans="4:35" ht="10.95" customHeight="1">
      <c r="D57" s="437"/>
      <c r="E57" s="437"/>
      <c r="F57" s="437"/>
      <c r="G57" s="437"/>
      <c r="H57" s="437"/>
      <c r="I57" s="664"/>
      <c r="J57" s="437"/>
      <c r="K57" s="17"/>
      <c r="L57"/>
      <c r="M57"/>
      <c r="N57" s="368"/>
      <c r="O57" s="368"/>
      <c r="P57" s="368"/>
      <c r="Q57" s="354"/>
      <c r="R57" s="354"/>
      <c r="S57" s="567"/>
      <c r="T57" s="437"/>
      <c r="U57" s="917"/>
      <c r="V57" s="917"/>
      <c r="W57" s="437"/>
      <c r="X57" s="437"/>
      <c r="Y57" s="437"/>
      <c r="Z57" s="437"/>
      <c r="AA57" s="121"/>
      <c r="AB57" s="193"/>
      <c r="AC57" s="437"/>
      <c r="AD57" s="437"/>
      <c r="AE57" s="437"/>
      <c r="AF57" s="437"/>
      <c r="AG57" s="437"/>
      <c r="AH57" s="437"/>
      <c r="AI57" s="665"/>
    </row>
    <row r="58" spans="4:35" ht="10.95" customHeight="1">
      <c r="D58" s="437"/>
      <c r="E58" s="437"/>
      <c r="F58" s="437"/>
      <c r="G58" s="437"/>
      <c r="H58" s="437"/>
      <c r="I58" s="664"/>
      <c r="J58" s="437"/>
      <c r="K58" s="17"/>
      <c r="L58"/>
      <c r="M58"/>
      <c r="N58" s="368"/>
      <c r="O58" s="368"/>
      <c r="P58" s="368"/>
      <c r="Q58" s="354"/>
      <c r="R58" s="354"/>
      <c r="S58" s="567"/>
      <c r="T58" s="437"/>
      <c r="U58" s="917"/>
      <c r="V58" s="917"/>
      <c r="W58" s="437"/>
      <c r="X58" s="437"/>
      <c r="Y58" s="437"/>
      <c r="Z58" s="437"/>
      <c r="AA58" s="121"/>
      <c r="AB58" s="193"/>
      <c r="AC58" s="437"/>
      <c r="AD58" s="437"/>
      <c r="AE58" s="437"/>
      <c r="AF58" s="437"/>
      <c r="AG58" s="437"/>
      <c r="AH58" s="437"/>
      <c r="AI58" s="665"/>
    </row>
    <row r="59" spans="4:35" ht="10.95" customHeight="1">
      <c r="D59" s="437"/>
      <c r="E59" s="437"/>
      <c r="F59" s="437"/>
      <c r="G59" s="437"/>
      <c r="H59" s="437"/>
      <c r="I59" s="664"/>
      <c r="J59" s="437"/>
      <c r="K59" s="437"/>
      <c r="L59" s="437"/>
      <c r="M59" s="437"/>
      <c r="N59" s="437"/>
      <c r="O59" s="437"/>
      <c r="P59" s="437"/>
      <c r="Q59" s="437"/>
      <c r="R59" s="437"/>
      <c r="S59" s="647"/>
      <c r="T59" s="437"/>
      <c r="U59" s="917"/>
      <c r="V59" s="917"/>
      <c r="W59" s="437"/>
      <c r="X59" s="437"/>
      <c r="Y59" s="437"/>
      <c r="Z59" s="437"/>
      <c r="AA59" s="121">
        <f>+AA56+1</f>
        <v>54</v>
      </c>
      <c r="AB59" s="193">
        <v>95.991538612531656</v>
      </c>
      <c r="AC59" s="437"/>
      <c r="AD59" s="437"/>
      <c r="AE59" s="437"/>
      <c r="AF59" s="437"/>
      <c r="AG59" s="437"/>
      <c r="AH59" s="437"/>
      <c r="AI59" s="437"/>
    </row>
    <row r="60" spans="4:35" ht="10.95" customHeight="1">
      <c r="D60" s="543" t="s">
        <v>91</v>
      </c>
      <c r="E60" s="4"/>
      <c r="F60" s="4"/>
      <c r="G60" s="4"/>
      <c r="H60" s="4"/>
      <c r="I60" s="4"/>
      <c r="J60" s="437"/>
      <c r="K60" s="543" t="s">
        <v>92</v>
      </c>
      <c r="L60" s="4"/>
      <c r="M60" s="4"/>
      <c r="N60" s="4"/>
      <c r="O60" s="4"/>
      <c r="P60" s="4"/>
      <c r="Q60" s="4"/>
      <c r="R60" s="4"/>
      <c r="S60" s="569"/>
      <c r="T60" s="437"/>
      <c r="U60" s="918"/>
      <c r="V60" s="918"/>
      <c r="W60" s="437"/>
      <c r="X60" s="437"/>
      <c r="Y60" s="437"/>
      <c r="Z60" s="437"/>
      <c r="AA60" s="121">
        <f t="shared" si="0"/>
        <v>55</v>
      </c>
      <c r="AB60" s="193">
        <v>101.96157381217297</v>
      </c>
      <c r="AC60" s="437"/>
      <c r="AD60" s="437"/>
      <c r="AE60" s="437"/>
      <c r="AF60" s="437"/>
      <c r="AG60" s="437"/>
      <c r="AH60" s="437"/>
      <c r="AI60" s="437"/>
    </row>
    <row r="61" spans="4:35" ht="14.25" customHeight="1">
      <c r="D61" s="437"/>
      <c r="E61" s="437"/>
      <c r="F61" s="437"/>
      <c r="G61" s="437"/>
      <c r="H61" s="437"/>
      <c r="I61" s="664"/>
      <c r="J61" s="437"/>
      <c r="K61" s="437"/>
      <c r="L61" s="437"/>
      <c r="M61" s="437"/>
      <c r="N61" s="437"/>
      <c r="O61" s="437"/>
      <c r="P61" s="437"/>
      <c r="Q61" s="437"/>
      <c r="R61" s="437"/>
      <c r="S61" s="647"/>
      <c r="T61" s="437"/>
      <c r="U61" s="437"/>
      <c r="V61" s="437"/>
      <c r="W61" s="437"/>
      <c r="X61" s="437"/>
      <c r="Y61" s="437"/>
      <c r="Z61" s="437"/>
      <c r="AA61" s="121">
        <f t="shared" si="0"/>
        <v>56</v>
      </c>
      <c r="AB61" s="193">
        <v>89.345851042111406</v>
      </c>
      <c r="AC61" s="437"/>
      <c r="AD61" s="437"/>
      <c r="AE61" s="437"/>
      <c r="AF61" s="437"/>
      <c r="AG61" s="437"/>
      <c r="AH61" s="437"/>
      <c r="AI61" s="437"/>
    </row>
    <row r="62" spans="4:35" ht="14.25" customHeight="1" thickBot="1">
      <c r="D62" s="437"/>
      <c r="E62" s="437"/>
      <c r="F62" s="437"/>
      <c r="G62" s="437"/>
      <c r="H62" s="437"/>
      <c r="I62" s="664"/>
      <c r="J62" s="437"/>
      <c r="K62" s="437"/>
      <c r="L62" s="437"/>
      <c r="M62" s="437"/>
      <c r="N62" s="437"/>
      <c r="O62" s="437"/>
      <c r="P62" s="437"/>
      <c r="Q62" s="437"/>
      <c r="R62" s="437"/>
      <c r="S62" s="647"/>
      <c r="T62" s="437"/>
      <c r="U62" s="652" t="s">
        <v>93</v>
      </c>
      <c r="V62" s="646"/>
      <c r="W62" s="437"/>
      <c r="X62" s="437"/>
      <c r="Y62" s="437"/>
      <c r="Z62" s="437"/>
      <c r="AA62" s="121">
        <f t="shared" si="0"/>
        <v>57</v>
      </c>
      <c r="AB62" s="193">
        <v>100.38108875054054</v>
      </c>
      <c r="AC62" s="437"/>
      <c r="AD62" s="437"/>
      <c r="AE62" s="437"/>
      <c r="AF62" s="437"/>
      <c r="AG62" s="437"/>
      <c r="AH62" s="437"/>
      <c r="AI62" s="437"/>
    </row>
    <row r="63" spans="4:35" ht="14.25" customHeight="1" thickTop="1">
      <c r="D63" s="437"/>
      <c r="E63" s="437"/>
      <c r="F63" s="437"/>
      <c r="G63" s="437"/>
      <c r="H63" s="437"/>
      <c r="I63" s="664"/>
      <c r="J63" s="437"/>
      <c r="K63" s="437"/>
      <c r="L63" s="437"/>
      <c r="M63" s="437"/>
      <c r="N63" s="437"/>
      <c r="O63" s="437"/>
      <c r="P63" s="437"/>
      <c r="Q63" s="437"/>
      <c r="R63" s="437"/>
      <c r="S63" s="647"/>
      <c r="T63" s="437"/>
      <c r="U63" s="43" t="s">
        <v>94</v>
      </c>
      <c r="V63" s="668">
        <f>ESG!C14</f>
        <v>78</v>
      </c>
      <c r="W63" s="437"/>
      <c r="X63" s="437"/>
      <c r="Y63" s="437"/>
      <c r="Z63" s="437"/>
      <c r="AA63" s="121">
        <f t="shared" si="0"/>
        <v>58</v>
      </c>
      <c r="AB63" s="193">
        <v>95.198436607084417</v>
      </c>
      <c r="AC63" s="437"/>
      <c r="AD63" s="437"/>
      <c r="AE63" s="437"/>
      <c r="AF63" s="437"/>
      <c r="AG63" s="437"/>
      <c r="AH63" s="437"/>
      <c r="AI63" s="437"/>
    </row>
    <row r="64" spans="4:35" ht="14.25" customHeight="1">
      <c r="D64" s="437"/>
      <c r="E64" s="437"/>
      <c r="F64" s="437"/>
      <c r="G64" s="437"/>
      <c r="H64" s="437"/>
      <c r="I64" s="664"/>
      <c r="J64" s="437"/>
      <c r="K64" s="437"/>
      <c r="L64" s="437"/>
      <c r="M64" s="437"/>
      <c r="N64" s="437"/>
      <c r="O64" s="437"/>
      <c r="P64" s="437"/>
      <c r="Q64" s="437"/>
      <c r="R64" s="437"/>
      <c r="S64" s="647"/>
      <c r="T64" s="437"/>
      <c r="U64" s="21" t="s">
        <v>95</v>
      </c>
      <c r="V64" s="667">
        <f>ESG!C15</f>
        <v>67</v>
      </c>
      <c r="W64" s="437"/>
      <c r="X64" s="437"/>
      <c r="Y64" s="437"/>
      <c r="Z64" s="437"/>
      <c r="AA64" s="121">
        <f t="shared" si="0"/>
        <v>59</v>
      </c>
      <c r="AB64" s="193">
        <v>100.38108875054054</v>
      </c>
      <c r="AC64" s="437"/>
      <c r="AD64" s="437"/>
      <c r="AE64" s="437"/>
      <c r="AF64" s="437"/>
      <c r="AG64" s="437"/>
      <c r="AH64" s="437"/>
      <c r="AI64" s="437"/>
    </row>
    <row r="65" spans="4:35" ht="15">
      <c r="D65" s="437"/>
      <c r="E65" s="437"/>
      <c r="F65" s="437"/>
      <c r="G65" s="437"/>
      <c r="H65" s="437"/>
      <c r="I65" s="437"/>
      <c r="J65" s="437"/>
      <c r="K65" s="437"/>
      <c r="L65" s="437"/>
      <c r="M65" s="437"/>
      <c r="N65" s="437"/>
      <c r="O65" s="437"/>
      <c r="P65" s="437"/>
      <c r="Q65" s="437"/>
      <c r="R65" s="437"/>
      <c r="S65" s="647"/>
      <c r="T65" s="437"/>
      <c r="U65" s="21" t="s">
        <v>96</v>
      </c>
      <c r="V65" s="667">
        <f>ESG!C16</f>
        <v>67</v>
      </c>
      <c r="W65" s="437"/>
      <c r="X65" s="437"/>
      <c r="Y65" s="437"/>
      <c r="Z65" s="437"/>
      <c r="AA65" s="121">
        <f t="shared" si="0"/>
        <v>60</v>
      </c>
      <c r="AB65" s="193">
        <v>84.845898951303241</v>
      </c>
      <c r="AC65" s="437"/>
      <c r="AD65" s="437"/>
      <c r="AE65" s="437"/>
      <c r="AF65" s="437"/>
      <c r="AG65" s="437"/>
      <c r="AH65" s="437"/>
      <c r="AI65" s="437"/>
    </row>
    <row r="66" spans="4:35" ht="15">
      <c r="D66" s="437"/>
      <c r="E66" s="437"/>
      <c r="F66" s="437"/>
      <c r="G66" s="437"/>
      <c r="H66" s="437"/>
      <c r="I66" s="437"/>
      <c r="J66" s="437"/>
      <c r="K66" s="437"/>
      <c r="L66" s="437"/>
      <c r="M66" s="437"/>
      <c r="N66" s="437"/>
      <c r="O66" s="437"/>
      <c r="P66" s="437"/>
      <c r="Q66" s="437"/>
      <c r="R66" s="437"/>
      <c r="S66" s="647"/>
      <c r="T66" s="437"/>
      <c r="U66" s="21" t="s">
        <v>97</v>
      </c>
      <c r="V66" s="667">
        <f>ESG!C17</f>
        <v>90</v>
      </c>
      <c r="W66" s="437"/>
      <c r="X66" s="437"/>
      <c r="Y66" s="437"/>
      <c r="Z66" s="437"/>
      <c r="AA66" s="121">
        <f t="shared" si="0"/>
        <v>61</v>
      </c>
      <c r="AB66" s="193">
        <v>95.198436607084417</v>
      </c>
      <c r="AC66" s="437"/>
      <c r="AD66" s="437"/>
      <c r="AE66" s="437"/>
      <c r="AF66" s="437"/>
      <c r="AG66" s="437"/>
      <c r="AH66" s="437"/>
      <c r="AI66" s="437"/>
    </row>
    <row r="67" spans="4:35" ht="15">
      <c r="D67" s="437"/>
      <c r="E67" s="437"/>
      <c r="F67" s="437"/>
      <c r="G67" s="437"/>
      <c r="H67" s="437"/>
      <c r="I67" s="437"/>
      <c r="J67" s="437"/>
      <c r="K67" s="437"/>
      <c r="L67" s="437"/>
      <c r="M67" s="437"/>
      <c r="N67" s="437"/>
      <c r="O67" s="437"/>
      <c r="P67" s="437"/>
      <c r="Q67" s="437"/>
      <c r="R67" s="437"/>
      <c r="S67" s="647"/>
      <c r="T67" s="437"/>
      <c r="U67" s="19" t="s">
        <v>98</v>
      </c>
      <c r="V67" s="669">
        <f>ESG!C18</f>
        <v>39</v>
      </c>
      <c r="W67" s="437"/>
      <c r="X67" s="437"/>
      <c r="Y67" s="437"/>
      <c r="Z67" s="437"/>
      <c r="AA67" s="121">
        <f t="shared" si="0"/>
        <v>62</v>
      </c>
      <c r="AB67" s="193">
        <v>107.93160901181427</v>
      </c>
      <c r="AC67" s="437"/>
      <c r="AD67" s="437"/>
      <c r="AE67" s="437"/>
      <c r="AF67" s="437"/>
      <c r="AG67" s="437"/>
      <c r="AH67" s="437"/>
      <c r="AI67" s="437"/>
    </row>
    <row r="68" spans="4:35" ht="15">
      <c r="D68" s="437"/>
      <c r="E68" s="437"/>
      <c r="F68" s="437"/>
      <c r="G68" s="437"/>
      <c r="H68" s="437"/>
      <c r="I68" s="437"/>
      <c r="J68" s="437"/>
      <c r="K68" s="437"/>
      <c r="L68" s="437"/>
      <c r="M68" s="437"/>
      <c r="N68" s="437"/>
      <c r="O68" s="437"/>
      <c r="P68" s="437"/>
      <c r="Q68" s="437"/>
      <c r="R68" s="437"/>
      <c r="S68" s="647"/>
      <c r="T68" s="437"/>
      <c r="U68" s="21" t="s">
        <v>99</v>
      </c>
      <c r="V68" s="40">
        <f>ESG!C19</f>
        <v>55</v>
      </c>
      <c r="W68" s="437"/>
      <c r="X68" s="437"/>
      <c r="Y68" s="437"/>
      <c r="Z68" s="437"/>
      <c r="AA68" s="121">
        <f t="shared" si="0"/>
        <v>63</v>
      </c>
      <c r="AB68" s="193">
        <v>84.845898951303241</v>
      </c>
      <c r="AC68" s="437"/>
      <c r="AD68" s="437"/>
      <c r="AE68" s="437"/>
      <c r="AF68" s="437"/>
      <c r="AG68" s="437"/>
      <c r="AH68" s="437"/>
      <c r="AI68" s="437"/>
    </row>
    <row r="69" spans="4:35" ht="15">
      <c r="D69" s="437"/>
      <c r="E69" s="437"/>
      <c r="F69" s="437"/>
      <c r="G69" s="437"/>
      <c r="H69" s="437"/>
      <c r="I69" s="437"/>
      <c r="J69" s="437"/>
      <c r="K69" s="437"/>
      <c r="L69" s="437"/>
      <c r="M69" s="437"/>
      <c r="N69" s="437"/>
      <c r="O69" s="437"/>
      <c r="P69" s="437"/>
      <c r="Q69" s="437"/>
      <c r="R69" s="437"/>
      <c r="S69" s="647"/>
      <c r="T69" s="437"/>
      <c r="U69" s="21" t="s">
        <v>100</v>
      </c>
      <c r="V69" s="40">
        <f>ESG!C20</f>
        <v>27</v>
      </c>
      <c r="W69" s="437"/>
      <c r="X69" s="437"/>
      <c r="Y69" s="437"/>
      <c r="Z69" s="437"/>
      <c r="AA69" s="121">
        <f t="shared" si="0"/>
        <v>64</v>
      </c>
      <c r="AB69" s="193">
        <v>89.345851042111406</v>
      </c>
      <c r="AC69" s="437"/>
      <c r="AD69" s="437"/>
      <c r="AE69" s="437"/>
      <c r="AF69" s="437"/>
      <c r="AG69" s="437"/>
      <c r="AH69" s="437"/>
      <c r="AI69" s="437"/>
    </row>
    <row r="70" spans="4:35" ht="15">
      <c r="D70" s="437"/>
      <c r="E70" s="437"/>
      <c r="F70" s="437"/>
      <c r="G70" s="437"/>
      <c r="H70" s="437"/>
      <c r="I70" s="437"/>
      <c r="J70" s="437"/>
      <c r="K70" s="437"/>
      <c r="L70" s="437"/>
      <c r="M70" s="437"/>
      <c r="N70" s="437"/>
      <c r="O70" s="437"/>
      <c r="P70" s="437"/>
      <c r="Q70" s="437"/>
      <c r="R70" s="437"/>
      <c r="S70" s="647"/>
      <c r="T70" s="437"/>
      <c r="U70" s="21" t="s">
        <v>101</v>
      </c>
      <c r="V70" s="40">
        <f>ESG!C21</f>
        <v>42</v>
      </c>
      <c r="W70" s="437"/>
      <c r="X70" s="437"/>
      <c r="Y70" s="437"/>
      <c r="Z70" s="437"/>
      <c r="AA70" s="121">
        <f t="shared" si="0"/>
        <v>65</v>
      </c>
      <c r="AB70" s="193">
        <v>95.198436607084417</v>
      </c>
      <c r="AC70" s="437"/>
      <c r="AD70" s="437"/>
      <c r="AE70" s="437"/>
      <c r="AF70" s="437"/>
      <c r="AG70" s="437"/>
      <c r="AH70" s="437"/>
      <c r="AI70" s="437"/>
    </row>
    <row r="71" spans="4:35" ht="15">
      <c r="D71" s="437"/>
      <c r="E71" s="437"/>
      <c r="F71" s="437"/>
      <c r="G71" s="437"/>
      <c r="H71" s="437"/>
      <c r="I71" s="437"/>
      <c r="J71" s="437"/>
      <c r="K71" s="437"/>
      <c r="L71" s="437"/>
      <c r="M71" s="437"/>
      <c r="N71" s="437"/>
      <c r="O71" s="437"/>
      <c r="P71" s="437"/>
      <c r="Q71" s="437"/>
      <c r="R71" s="437"/>
      <c r="S71" s="647"/>
      <c r="T71" s="437"/>
      <c r="U71" s="19" t="s">
        <v>102</v>
      </c>
      <c r="V71" s="45">
        <f>ESG!C22</f>
        <v>21.8</v>
      </c>
      <c r="W71" s="437"/>
      <c r="X71" s="437"/>
      <c r="Y71" s="437"/>
      <c r="Z71" s="437"/>
      <c r="AA71" s="121">
        <f t="shared" ref="AA71:AA134" si="2">+AA70+1</f>
        <v>66</v>
      </c>
      <c r="AB71" s="193">
        <v>107.93160901181427</v>
      </c>
      <c r="AC71" s="437"/>
      <c r="AD71" s="437"/>
      <c r="AE71" s="437"/>
      <c r="AF71" s="437"/>
      <c r="AG71" s="437"/>
      <c r="AH71" s="437"/>
      <c r="AI71" s="437"/>
    </row>
    <row r="72" spans="4:35" ht="15">
      <c r="D72" s="437"/>
      <c r="E72" s="437"/>
      <c r="F72" s="437"/>
      <c r="G72" s="437"/>
      <c r="H72" s="437"/>
      <c r="I72" s="437"/>
      <c r="J72" s="437"/>
      <c r="K72" s="437"/>
      <c r="L72" s="437"/>
      <c r="M72" s="437"/>
      <c r="N72" s="437"/>
      <c r="O72" s="437"/>
      <c r="P72" s="437"/>
      <c r="Q72" s="437"/>
      <c r="R72" s="437"/>
      <c r="S72" s="647"/>
      <c r="T72" s="437"/>
      <c r="U72" s="19" t="s">
        <v>103</v>
      </c>
      <c r="V72" s="46" t="str">
        <f>ESG!C23</f>
        <v>C+</v>
      </c>
      <c r="W72" s="437"/>
      <c r="X72" s="437"/>
      <c r="Y72" s="437"/>
      <c r="Z72" s="437"/>
      <c r="AA72" s="121">
        <f t="shared" si="2"/>
        <v>67</v>
      </c>
      <c r="AB72" s="193">
        <v>101.96157381217297</v>
      </c>
      <c r="AC72" s="437"/>
      <c r="AD72" s="437"/>
      <c r="AE72" s="437"/>
      <c r="AF72" s="437"/>
      <c r="AG72" s="437"/>
      <c r="AH72" s="437"/>
      <c r="AI72" s="437"/>
    </row>
    <row r="73" spans="4:35" ht="15">
      <c r="D73" s="437"/>
      <c r="E73" s="437"/>
      <c r="F73" s="437"/>
      <c r="G73" s="437"/>
      <c r="H73" s="437"/>
      <c r="I73" s="437"/>
      <c r="J73" s="437"/>
      <c r="K73" s="437"/>
      <c r="L73" s="437"/>
      <c r="M73" s="437"/>
      <c r="N73" s="437"/>
      <c r="O73" s="437"/>
      <c r="P73" s="437"/>
      <c r="Q73" s="437"/>
      <c r="R73" s="437"/>
      <c r="S73" s="647"/>
      <c r="T73" s="437"/>
      <c r="U73" s="21" t="s">
        <v>104</v>
      </c>
      <c r="V73" s="40">
        <f>ESG!C24</f>
        <v>-5.5</v>
      </c>
      <c r="W73" s="437"/>
      <c r="X73" s="437"/>
      <c r="Y73" s="437"/>
      <c r="Z73" s="437"/>
      <c r="AA73" s="121">
        <f t="shared" si="2"/>
        <v>68</v>
      </c>
      <c r="AB73" s="193">
        <v>100.38108875054054</v>
      </c>
      <c r="AC73" s="437"/>
      <c r="AD73" s="437"/>
      <c r="AE73" s="437"/>
      <c r="AF73" s="437"/>
      <c r="AG73" s="437"/>
      <c r="AH73" s="437"/>
      <c r="AI73" s="437"/>
    </row>
    <row r="74" spans="4:35" ht="15">
      <c r="D74" s="437"/>
      <c r="E74" s="437"/>
      <c r="F74" s="437"/>
      <c r="G74" s="437"/>
      <c r="H74" s="437"/>
      <c r="I74" s="437"/>
      <c r="J74" s="437"/>
      <c r="K74" s="437"/>
      <c r="L74" s="437"/>
      <c r="M74" s="437"/>
      <c r="N74" s="437"/>
      <c r="O74" s="437"/>
      <c r="P74" s="437"/>
      <c r="Q74" s="437"/>
      <c r="R74" s="437"/>
      <c r="S74" s="647"/>
      <c r="T74" s="437"/>
      <c r="U74" s="21" t="s">
        <v>105</v>
      </c>
      <c r="V74" s="39">
        <f>ESG!C25</f>
        <v>9</v>
      </c>
      <c r="W74" s="437"/>
      <c r="X74" s="437"/>
      <c r="Y74" s="437"/>
      <c r="Z74" s="437"/>
      <c r="AA74" s="121">
        <f t="shared" si="2"/>
        <v>69</v>
      </c>
      <c r="AB74" s="193">
        <v>90.015784463628279</v>
      </c>
      <c r="AC74" s="437"/>
      <c r="AD74" s="437"/>
      <c r="AE74" s="437"/>
      <c r="AF74" s="437"/>
      <c r="AG74" s="437"/>
      <c r="AH74" s="437"/>
      <c r="AI74" s="437"/>
    </row>
    <row r="75" spans="4:35" ht="15">
      <c r="D75" s="437"/>
      <c r="E75" s="437"/>
      <c r="F75" s="437"/>
      <c r="G75" s="437"/>
      <c r="H75" s="437"/>
      <c r="I75" s="437"/>
      <c r="J75" s="437"/>
      <c r="K75" s="437"/>
      <c r="L75" s="437"/>
      <c r="M75" s="437"/>
      <c r="N75" s="437"/>
      <c r="O75" s="437"/>
      <c r="P75" s="437"/>
      <c r="Q75" s="437"/>
      <c r="R75" s="437"/>
      <c r="S75" s="647"/>
      <c r="T75" s="437"/>
      <c r="U75" s="19" t="s">
        <v>106</v>
      </c>
      <c r="V75" s="47" t="str">
        <f>ESG!C26</f>
        <v>A</v>
      </c>
      <c r="W75" s="437"/>
      <c r="X75" s="437"/>
      <c r="Y75" s="437"/>
      <c r="Z75" s="437"/>
      <c r="AA75" s="121">
        <f t="shared" si="2"/>
        <v>70</v>
      </c>
      <c r="AB75" s="193">
        <v>93.845803132919599</v>
      </c>
      <c r="AC75" s="437"/>
      <c r="AD75" s="437"/>
      <c r="AE75" s="437"/>
      <c r="AF75" s="437"/>
      <c r="AG75" s="437"/>
      <c r="AH75" s="437"/>
      <c r="AI75" s="437"/>
    </row>
    <row r="76" spans="4:35" ht="15">
      <c r="D76" s="437"/>
      <c r="E76" s="437"/>
      <c r="F76" s="437"/>
      <c r="G76" s="437"/>
      <c r="H76" s="437"/>
      <c r="I76" s="437"/>
      <c r="J76" s="437"/>
      <c r="K76" s="437"/>
      <c r="L76" s="437"/>
      <c r="M76" s="437"/>
      <c r="N76" s="437"/>
      <c r="O76" s="437"/>
      <c r="P76" s="437"/>
      <c r="Q76" s="437"/>
      <c r="R76" s="437"/>
      <c r="S76" s="647"/>
      <c r="T76" s="437"/>
      <c r="U76" s="437"/>
      <c r="V76" s="437"/>
      <c r="W76" s="437"/>
      <c r="X76" s="437"/>
      <c r="Y76" s="437"/>
      <c r="Z76" s="437"/>
      <c r="AA76" s="121">
        <f t="shared" si="2"/>
        <v>71</v>
      </c>
      <c r="AB76" s="193">
        <v>95.198436607084417</v>
      </c>
      <c r="AC76" s="437"/>
      <c r="AD76" s="437"/>
      <c r="AE76" s="437"/>
      <c r="AF76" s="437"/>
      <c r="AG76" s="437"/>
      <c r="AH76" s="437"/>
      <c r="AI76" s="437"/>
    </row>
    <row r="77" spans="4:35" ht="15">
      <c r="D77" s="437"/>
      <c r="E77" s="437"/>
      <c r="F77" s="437"/>
      <c r="G77" s="437"/>
      <c r="H77" s="437"/>
      <c r="I77" s="437"/>
      <c r="J77" s="437"/>
      <c r="K77" s="437"/>
      <c r="L77" s="437"/>
      <c r="M77" s="437"/>
      <c r="N77" s="437"/>
      <c r="O77" s="437"/>
      <c r="P77" s="437"/>
      <c r="Q77" s="437"/>
      <c r="R77" s="437"/>
      <c r="S77" s="647"/>
      <c r="T77" s="437"/>
      <c r="U77" s="916" t="s">
        <v>107</v>
      </c>
      <c r="V77" s="916"/>
      <c r="W77" s="437"/>
      <c r="X77" s="437"/>
      <c r="Y77" s="437"/>
      <c r="Z77" s="437"/>
      <c r="AA77" s="121">
        <f t="shared" si="2"/>
        <v>72</v>
      </c>
      <c r="AB77" s="193">
        <v>84.845898951303241</v>
      </c>
      <c r="AC77" s="437"/>
      <c r="AD77" s="437"/>
      <c r="AE77" s="437"/>
      <c r="AF77" s="437"/>
      <c r="AG77" s="437"/>
      <c r="AH77" s="437"/>
      <c r="AI77" s="437"/>
    </row>
    <row r="78" spans="4:35" ht="15">
      <c r="D78" s="437"/>
      <c r="E78" s="437"/>
      <c r="F78" s="437"/>
      <c r="G78" s="437"/>
      <c r="H78" s="437"/>
      <c r="I78" s="437"/>
      <c r="J78" s="437"/>
      <c r="K78" s="437"/>
      <c r="L78" s="437"/>
      <c r="M78" s="437"/>
      <c r="N78" s="437"/>
      <c r="O78" s="437"/>
      <c r="P78" s="437"/>
      <c r="Q78" s="437"/>
      <c r="R78" s="437"/>
      <c r="S78" s="647"/>
      <c r="T78" s="437"/>
      <c r="U78" s="916"/>
      <c r="V78" s="916"/>
      <c r="W78" s="437"/>
      <c r="X78" s="437"/>
      <c r="Y78" s="437"/>
      <c r="Z78" s="437"/>
      <c r="AA78" s="121">
        <f t="shared" si="2"/>
        <v>73</v>
      </c>
      <c r="AB78" s="193">
        <v>95.991538612531656</v>
      </c>
      <c r="AC78" s="437"/>
      <c r="AD78" s="437"/>
      <c r="AE78" s="437"/>
      <c r="AF78" s="437"/>
      <c r="AG78" s="437"/>
      <c r="AH78" s="437"/>
      <c r="AI78" s="437"/>
    </row>
    <row r="79" spans="4:35" ht="15">
      <c r="D79" s="437"/>
      <c r="E79" s="437"/>
      <c r="F79" s="437"/>
      <c r="G79" s="437"/>
      <c r="H79" s="437"/>
      <c r="I79" s="437"/>
      <c r="J79" s="437"/>
      <c r="K79" s="437"/>
      <c r="L79" s="437"/>
      <c r="M79" s="437"/>
      <c r="N79" s="437"/>
      <c r="O79" s="437"/>
      <c r="P79" s="437"/>
      <c r="Q79" s="437"/>
      <c r="R79" s="437"/>
      <c r="S79" s="647"/>
      <c r="T79" s="437"/>
      <c r="U79" s="916"/>
      <c r="V79" s="916"/>
      <c r="W79" s="437"/>
      <c r="X79" s="437"/>
      <c r="Y79" s="437"/>
      <c r="Z79" s="437"/>
      <c r="AA79" s="121">
        <f t="shared" si="2"/>
        <v>74</v>
      </c>
      <c r="AB79" s="193">
        <v>101.96157381217297</v>
      </c>
      <c r="AC79" s="437"/>
      <c r="AD79" s="437"/>
      <c r="AE79" s="437"/>
      <c r="AF79" s="437"/>
      <c r="AG79" s="437"/>
      <c r="AH79" s="437"/>
      <c r="AI79" s="437"/>
    </row>
    <row r="80" spans="4:35" ht="15">
      <c r="D80" s="437"/>
      <c r="E80" s="437"/>
      <c r="F80" s="437"/>
      <c r="G80" s="437"/>
      <c r="H80" s="437"/>
      <c r="I80" s="437"/>
      <c r="J80" s="437"/>
      <c r="K80" s="437"/>
      <c r="L80" s="437"/>
      <c r="M80" s="437"/>
      <c r="N80" s="437"/>
      <c r="O80" s="437"/>
      <c r="P80" s="437"/>
      <c r="Q80" s="437"/>
      <c r="R80" s="437"/>
      <c r="S80" s="647"/>
      <c r="T80" s="437"/>
      <c r="U80" s="916"/>
      <c r="V80" s="916"/>
      <c r="W80" s="437"/>
      <c r="X80" s="437"/>
      <c r="Y80" s="437"/>
      <c r="Z80" s="437"/>
      <c r="AA80" s="121">
        <f t="shared" si="2"/>
        <v>75</v>
      </c>
      <c r="AB80" s="193">
        <v>89.345851042111406</v>
      </c>
      <c r="AC80" s="437"/>
      <c r="AD80" s="437"/>
      <c r="AE80" s="437"/>
      <c r="AF80" s="437"/>
      <c r="AG80" s="437"/>
      <c r="AH80" s="437"/>
      <c r="AI80" s="437"/>
    </row>
    <row r="81" spans="4:28" ht="15">
      <c r="D81" s="437"/>
      <c r="E81" s="437"/>
      <c r="F81" s="437"/>
      <c r="G81" s="437"/>
      <c r="H81" s="437"/>
      <c r="I81" s="437"/>
      <c r="J81" s="437"/>
      <c r="K81" s="437"/>
      <c r="L81" s="437"/>
      <c r="M81" s="437"/>
      <c r="N81" s="437"/>
      <c r="O81" s="437"/>
      <c r="P81" s="437"/>
      <c r="Q81" s="437"/>
      <c r="R81" s="437"/>
      <c r="S81" s="647"/>
      <c r="T81" s="437"/>
      <c r="U81" s="916"/>
      <c r="V81" s="916"/>
      <c r="W81" s="437"/>
      <c r="X81" s="437"/>
      <c r="Y81" s="437"/>
      <c r="Z81" s="437"/>
      <c r="AA81" s="121">
        <f t="shared" si="2"/>
        <v>76</v>
      </c>
      <c r="AB81" s="193">
        <v>90.015784463628279</v>
      </c>
    </row>
    <row r="82" spans="4:28" ht="14.25" customHeight="1">
      <c r="D82" s="677" t="s">
        <v>108</v>
      </c>
      <c r="E82" s="66"/>
      <c r="F82" s="65"/>
      <c r="G82" s="65"/>
      <c r="H82" s="65"/>
      <c r="I82" s="65"/>
      <c r="J82" s="65"/>
      <c r="K82" s="65"/>
      <c r="L82" s="65"/>
      <c r="M82" s="65"/>
      <c r="N82" s="65"/>
      <c r="O82" s="65"/>
      <c r="P82" s="65"/>
      <c r="Q82" s="65"/>
      <c r="R82" s="65"/>
      <c r="S82" s="647"/>
      <c r="T82" s="437"/>
      <c r="U82" s="916"/>
      <c r="V82" s="916"/>
      <c r="W82" s="437"/>
      <c r="X82" s="437"/>
      <c r="Y82" s="437"/>
      <c r="Z82" s="437"/>
      <c r="AA82" s="121">
        <f t="shared" si="2"/>
        <v>77</v>
      </c>
      <c r="AB82" s="193">
        <v>84.845898951303241</v>
      </c>
    </row>
    <row r="83" spans="4:28" ht="4.2" customHeight="1">
      <c r="D83" s="67"/>
      <c r="E83" s="67"/>
      <c r="F83" s="67"/>
      <c r="G83" s="67"/>
      <c r="H83" s="67"/>
      <c r="I83" s="67"/>
      <c r="J83" s="67"/>
      <c r="K83" s="67"/>
      <c r="L83" s="67"/>
      <c r="M83" s="67"/>
      <c r="N83" s="67"/>
      <c r="O83" s="67"/>
      <c r="P83" s="67"/>
      <c r="Q83" s="67"/>
      <c r="R83" s="67"/>
      <c r="S83" s="647"/>
      <c r="T83" s="437"/>
      <c r="U83" s="916"/>
      <c r="V83" s="916"/>
      <c r="W83" s="437"/>
      <c r="X83" s="437"/>
      <c r="Y83" s="437"/>
      <c r="Z83" s="437"/>
      <c r="AA83" s="121">
        <f t="shared" si="2"/>
        <v>78</v>
      </c>
      <c r="AB83" s="193">
        <v>100.38108875054054</v>
      </c>
    </row>
    <row r="84" spans="4:28" ht="15">
      <c r="D84" s="934"/>
      <c r="E84" s="934"/>
      <c r="F84" s="934"/>
      <c r="G84" s="934"/>
      <c r="H84" s="934"/>
      <c r="I84" s="934"/>
      <c r="J84" s="934"/>
      <c r="K84" s="934"/>
      <c r="L84" s="934"/>
      <c r="M84" s="934"/>
      <c r="N84" s="934"/>
      <c r="O84" s="934"/>
      <c r="P84" s="934"/>
      <c r="Q84" s="934"/>
      <c r="R84" s="934"/>
      <c r="S84" s="647"/>
      <c r="T84" s="437"/>
      <c r="U84" s="916"/>
      <c r="V84" s="916"/>
      <c r="W84" s="437"/>
      <c r="X84" s="437"/>
      <c r="Y84" s="437"/>
      <c r="Z84" s="437"/>
      <c r="AA84" s="121">
        <f t="shared" si="2"/>
        <v>79</v>
      </c>
      <c r="AB84" s="193">
        <v>93.845803132919599</v>
      </c>
    </row>
    <row r="85" spans="4:28" ht="15">
      <c r="D85" s="931"/>
      <c r="E85" s="931"/>
      <c r="F85" s="931"/>
      <c r="G85" s="931"/>
      <c r="H85" s="931"/>
      <c r="I85" s="931"/>
      <c r="J85" s="931"/>
      <c r="K85" s="931"/>
      <c r="L85" s="931"/>
      <c r="M85" s="931"/>
      <c r="N85" s="931"/>
      <c r="O85" s="931"/>
      <c r="P85" s="931"/>
      <c r="Q85" s="931"/>
      <c r="R85" s="931"/>
      <c r="S85" s="647"/>
      <c r="T85" s="437"/>
      <c r="U85" s="916"/>
      <c r="V85" s="916"/>
      <c r="W85" s="437"/>
      <c r="X85" s="437"/>
      <c r="Y85" s="437"/>
      <c r="Z85" s="437"/>
      <c r="AA85" s="121">
        <f t="shared" si="2"/>
        <v>80</v>
      </c>
      <c r="AB85" s="193">
        <v>95.198436607084417</v>
      </c>
    </row>
    <row r="86" spans="4:28" ht="15">
      <c r="D86" s="931"/>
      <c r="E86" s="931"/>
      <c r="F86" s="931"/>
      <c r="G86" s="931"/>
      <c r="H86" s="931"/>
      <c r="I86" s="931"/>
      <c r="J86" s="931"/>
      <c r="K86" s="931"/>
      <c r="L86" s="931"/>
      <c r="M86" s="931"/>
      <c r="N86" s="931"/>
      <c r="O86" s="931"/>
      <c r="P86" s="931"/>
      <c r="Q86" s="931"/>
      <c r="R86" s="931"/>
      <c r="S86" s="647"/>
      <c r="T86" s="437"/>
      <c r="U86" s="916"/>
      <c r="V86" s="916"/>
      <c r="W86" s="437"/>
      <c r="X86" s="437"/>
      <c r="Y86" s="437"/>
      <c r="Z86" s="437"/>
      <c r="AA86" s="121">
        <f t="shared" si="2"/>
        <v>81</v>
      </c>
      <c r="AB86" s="193">
        <v>84.845898951303241</v>
      </c>
    </row>
    <row r="87" spans="4:28" ht="15">
      <c r="D87" s="931"/>
      <c r="E87" s="931"/>
      <c r="F87" s="931"/>
      <c r="G87" s="931"/>
      <c r="H87" s="931"/>
      <c r="I87" s="931"/>
      <c r="J87" s="931"/>
      <c r="K87" s="931"/>
      <c r="L87" s="931"/>
      <c r="M87" s="931"/>
      <c r="N87" s="931"/>
      <c r="O87" s="931"/>
      <c r="P87" s="931"/>
      <c r="Q87" s="931"/>
      <c r="R87" s="931"/>
      <c r="S87" s="647"/>
      <c r="T87" s="437"/>
      <c r="U87" s="916"/>
      <c r="V87" s="916"/>
      <c r="W87" s="437"/>
      <c r="X87" s="437"/>
      <c r="Y87" s="437"/>
      <c r="Z87" s="437"/>
      <c r="AA87" s="121">
        <f t="shared" si="2"/>
        <v>82</v>
      </c>
      <c r="AB87" s="193">
        <v>101.96157381217297</v>
      </c>
    </row>
    <row r="88" spans="4:28" ht="15">
      <c r="D88" s="931"/>
      <c r="E88" s="931"/>
      <c r="F88" s="931"/>
      <c r="G88" s="931"/>
      <c r="H88" s="931"/>
      <c r="I88" s="931"/>
      <c r="J88" s="931"/>
      <c r="K88" s="931"/>
      <c r="L88" s="931"/>
      <c r="M88" s="931"/>
      <c r="N88" s="931"/>
      <c r="O88" s="931"/>
      <c r="P88" s="931"/>
      <c r="Q88" s="931"/>
      <c r="R88" s="931"/>
      <c r="S88" s="647"/>
      <c r="T88" s="437"/>
      <c r="U88" s="916"/>
      <c r="V88" s="916"/>
      <c r="W88" s="437"/>
      <c r="X88" s="437"/>
      <c r="Y88" s="437"/>
      <c r="Z88" s="437"/>
      <c r="AA88" s="121">
        <f t="shared" si="2"/>
        <v>83</v>
      </c>
      <c r="AB88" s="193">
        <v>101.96157381217297</v>
      </c>
    </row>
    <row r="89" spans="4:28" ht="15">
      <c r="D89" s="932"/>
      <c r="E89" s="932"/>
      <c r="F89" s="932"/>
      <c r="G89" s="932"/>
      <c r="H89" s="932"/>
      <c r="I89" s="932"/>
      <c r="J89" s="932"/>
      <c r="K89" s="932"/>
      <c r="L89" s="932"/>
      <c r="M89" s="932"/>
      <c r="N89" s="932"/>
      <c r="O89" s="932"/>
      <c r="P89" s="932"/>
      <c r="Q89" s="932"/>
      <c r="R89" s="932"/>
      <c r="S89" s="647"/>
      <c r="T89" s="437"/>
      <c r="U89" s="916"/>
      <c r="V89" s="916"/>
      <c r="W89" s="437"/>
      <c r="X89" s="437"/>
      <c r="Y89" s="437"/>
      <c r="Z89" s="437"/>
      <c r="AA89" s="121">
        <f t="shared" si="2"/>
        <v>84</v>
      </c>
      <c r="AB89" s="193">
        <v>90.015784463628279</v>
      </c>
    </row>
    <row r="90" spans="4:28" ht="15">
      <c r="D90" s="933"/>
      <c r="E90" s="933"/>
      <c r="F90" s="933"/>
      <c r="G90" s="933"/>
      <c r="H90" s="933"/>
      <c r="I90" s="933"/>
      <c r="J90" s="933"/>
      <c r="K90" s="933"/>
      <c r="L90" s="933"/>
      <c r="M90" s="933"/>
      <c r="N90" s="933"/>
      <c r="O90" s="933"/>
      <c r="P90" s="933"/>
      <c r="Q90" s="933"/>
      <c r="R90" s="933"/>
      <c r="S90" s="647"/>
      <c r="T90" s="437"/>
      <c r="U90" s="916"/>
      <c r="V90" s="916"/>
      <c r="W90" s="437"/>
      <c r="X90" s="437"/>
      <c r="Y90" s="437"/>
      <c r="Z90" s="437"/>
      <c r="AA90" s="121">
        <f t="shared" si="2"/>
        <v>85</v>
      </c>
      <c r="AB90" s="193">
        <v>93.845803132919599</v>
      </c>
    </row>
    <row r="91" spans="4:28" ht="15">
      <c r="D91" s="437"/>
      <c r="E91" s="437"/>
      <c r="F91" s="437"/>
      <c r="G91" s="437"/>
      <c r="H91" s="437"/>
      <c r="I91" s="437"/>
      <c r="J91" s="437"/>
      <c r="K91" s="437"/>
      <c r="L91" s="437"/>
      <c r="M91" s="437"/>
      <c r="N91" s="437"/>
      <c r="O91" s="437"/>
      <c r="P91" s="437"/>
      <c r="Q91" s="437"/>
      <c r="R91" s="437"/>
      <c r="S91" s="647"/>
      <c r="T91" s="437"/>
      <c r="U91" s="916"/>
      <c r="V91" s="916"/>
      <c r="W91" s="437"/>
      <c r="X91" s="437"/>
      <c r="Y91" s="437"/>
      <c r="Z91" s="437"/>
      <c r="AA91" s="121">
        <f t="shared" si="2"/>
        <v>86</v>
      </c>
      <c r="AB91" s="193">
        <v>95.198436607084417</v>
      </c>
    </row>
    <row r="92" spans="4:28" ht="15">
      <c r="D92" s="437"/>
      <c r="E92" s="437"/>
      <c r="F92" s="437"/>
      <c r="G92" s="437"/>
      <c r="H92" s="437"/>
      <c r="I92" s="437"/>
      <c r="J92" s="437"/>
      <c r="K92" s="437"/>
      <c r="L92" s="437"/>
      <c r="M92" s="437"/>
      <c r="N92" s="437"/>
      <c r="O92" s="437"/>
      <c r="P92" s="437"/>
      <c r="Q92" s="437"/>
      <c r="R92" s="437"/>
      <c r="S92" s="647"/>
      <c r="T92" s="437"/>
      <c r="U92" s="916"/>
      <c r="V92" s="916"/>
      <c r="W92" s="437"/>
      <c r="X92" s="437"/>
      <c r="Y92" s="437"/>
      <c r="Z92" s="437"/>
      <c r="AA92" s="121">
        <f t="shared" si="2"/>
        <v>87</v>
      </c>
      <c r="AB92" s="193">
        <v>107.93160901181427</v>
      </c>
    </row>
    <row r="93" spans="4:28" ht="15">
      <c r="D93" s="437"/>
      <c r="E93" s="437"/>
      <c r="F93" s="437"/>
      <c r="G93" s="437"/>
      <c r="H93" s="437"/>
      <c r="I93" s="437"/>
      <c r="J93" s="437"/>
      <c r="K93" s="437"/>
      <c r="L93" s="437"/>
      <c r="M93" s="437"/>
      <c r="N93" s="437"/>
      <c r="O93" s="437"/>
      <c r="P93" s="437"/>
      <c r="Q93" s="437"/>
      <c r="R93" s="437"/>
      <c r="S93" s="647"/>
      <c r="T93" s="437"/>
      <c r="U93" s="916"/>
      <c r="V93" s="916"/>
      <c r="W93" s="437"/>
      <c r="X93" s="437"/>
      <c r="Y93" s="437"/>
      <c r="Z93" s="437"/>
      <c r="AA93" s="121">
        <f t="shared" si="2"/>
        <v>88</v>
      </c>
      <c r="AB93" s="193">
        <v>107.93160901181427</v>
      </c>
    </row>
    <row r="94" spans="4:28" ht="15">
      <c r="D94" s="437"/>
      <c r="E94" s="437"/>
      <c r="F94" s="437"/>
      <c r="G94" s="437"/>
      <c r="H94" s="437"/>
      <c r="I94" s="437"/>
      <c r="J94" s="437"/>
      <c r="K94" s="437"/>
      <c r="L94" s="437"/>
      <c r="M94" s="437"/>
      <c r="N94" s="437"/>
      <c r="O94" s="437"/>
      <c r="P94" s="437"/>
      <c r="Q94" s="437"/>
      <c r="R94" s="437"/>
      <c r="S94" s="647"/>
      <c r="T94" s="437"/>
      <c r="U94" s="916"/>
      <c r="V94" s="916"/>
      <c r="W94" s="437"/>
      <c r="X94" s="437"/>
      <c r="Y94" s="437"/>
      <c r="Z94" s="437"/>
      <c r="AA94" s="121">
        <f t="shared" si="2"/>
        <v>89</v>
      </c>
      <c r="AB94" s="193">
        <v>107.93160901181427</v>
      </c>
    </row>
    <row r="95" spans="4:28" ht="15">
      <c r="D95" s="437"/>
      <c r="E95" s="437"/>
      <c r="F95" s="437"/>
      <c r="G95" s="437"/>
      <c r="H95" s="437"/>
      <c r="I95" s="437"/>
      <c r="J95" s="437"/>
      <c r="K95" s="437"/>
      <c r="L95" s="437"/>
      <c r="M95" s="437"/>
      <c r="N95" s="437"/>
      <c r="O95" s="437"/>
      <c r="P95" s="437"/>
      <c r="Q95" s="437"/>
      <c r="R95" s="437"/>
      <c r="S95" s="647"/>
      <c r="T95" s="437"/>
      <c r="U95" s="916"/>
      <c r="V95" s="916"/>
      <c r="W95" s="437"/>
      <c r="X95" s="437"/>
      <c r="Y95" s="437"/>
      <c r="Z95" s="437"/>
      <c r="AA95" s="121">
        <f t="shared" si="2"/>
        <v>90</v>
      </c>
      <c r="AB95" s="193">
        <v>101.96157381217297</v>
      </c>
    </row>
    <row r="96" spans="4:28" ht="15">
      <c r="D96" s="437"/>
      <c r="E96" s="437"/>
      <c r="F96" s="437"/>
      <c r="G96" s="437"/>
      <c r="H96" s="437"/>
      <c r="I96" s="437"/>
      <c r="J96" s="437"/>
      <c r="K96" s="437"/>
      <c r="L96" s="437"/>
      <c r="M96" s="437"/>
      <c r="N96" s="437"/>
      <c r="O96" s="437"/>
      <c r="P96" s="437"/>
      <c r="Q96" s="437"/>
      <c r="R96" s="437"/>
      <c r="S96" s="647"/>
      <c r="T96" s="437"/>
      <c r="U96" s="916"/>
      <c r="V96" s="916"/>
      <c r="W96" s="437"/>
      <c r="X96" s="437"/>
      <c r="Y96" s="437"/>
      <c r="Z96" s="437"/>
      <c r="AA96" s="121">
        <f t="shared" si="2"/>
        <v>91</v>
      </c>
      <c r="AB96" s="193">
        <v>89.345851042111406</v>
      </c>
    </row>
    <row r="97" spans="4:28" ht="15">
      <c r="D97" s="437"/>
      <c r="E97" s="437"/>
      <c r="F97" s="437"/>
      <c r="G97" s="437"/>
      <c r="H97" s="437"/>
      <c r="I97" s="437"/>
      <c r="J97" s="437"/>
      <c r="K97" s="437"/>
      <c r="L97" s="437"/>
      <c r="M97" s="437"/>
      <c r="N97" s="437"/>
      <c r="O97" s="437"/>
      <c r="P97" s="437"/>
      <c r="Q97" s="437"/>
      <c r="R97" s="437"/>
      <c r="S97" s="647"/>
      <c r="T97" s="437"/>
      <c r="U97" s="916"/>
      <c r="V97" s="916"/>
      <c r="W97" s="437"/>
      <c r="X97" s="437"/>
      <c r="Y97" s="437"/>
      <c r="Z97" s="437"/>
      <c r="AA97" s="121">
        <f t="shared" si="2"/>
        <v>92</v>
      </c>
      <c r="AB97" s="193">
        <v>84.845898951303241</v>
      </c>
    </row>
    <row r="98" spans="4:28" ht="15">
      <c r="D98" s="437"/>
      <c r="E98" s="437"/>
      <c r="F98" s="437"/>
      <c r="G98" s="437"/>
      <c r="H98" s="437"/>
      <c r="I98" s="437"/>
      <c r="J98" s="437"/>
      <c r="K98" s="437"/>
      <c r="L98" s="437"/>
      <c r="M98" s="437"/>
      <c r="N98" s="437"/>
      <c r="O98" s="437"/>
      <c r="P98" s="437"/>
      <c r="Q98" s="437"/>
      <c r="R98" s="437"/>
      <c r="S98" s="647"/>
      <c r="T98" s="437"/>
      <c r="U98" s="916"/>
      <c r="V98" s="916"/>
      <c r="W98" s="437"/>
      <c r="X98" s="437"/>
      <c r="Y98" s="437"/>
      <c r="Z98" s="437"/>
      <c r="AA98" s="121">
        <f t="shared" si="2"/>
        <v>93</v>
      </c>
      <c r="AB98" s="193">
        <v>95.991538612531656</v>
      </c>
    </row>
    <row r="99" spans="4:28" ht="15">
      <c r="D99" s="437"/>
      <c r="E99" s="437"/>
      <c r="F99" s="437"/>
      <c r="G99" s="437"/>
      <c r="H99" s="437"/>
      <c r="I99" s="437"/>
      <c r="J99" s="437"/>
      <c r="K99" s="437"/>
      <c r="L99" s="437"/>
      <c r="M99" s="437"/>
      <c r="N99" s="437"/>
      <c r="O99" s="437"/>
      <c r="P99" s="437"/>
      <c r="Q99" s="437"/>
      <c r="R99" s="437"/>
      <c r="S99" s="647"/>
      <c r="T99" s="437"/>
      <c r="U99" s="916"/>
      <c r="V99" s="916"/>
      <c r="W99" s="437"/>
      <c r="X99" s="437"/>
      <c r="Y99" s="437"/>
      <c r="Z99" s="437"/>
      <c r="AA99" s="121">
        <f t="shared" si="2"/>
        <v>94</v>
      </c>
      <c r="AB99" s="193">
        <v>89.345851042111406</v>
      </c>
    </row>
    <row r="100" spans="4:28" ht="15">
      <c r="D100" s="437"/>
      <c r="E100" s="437"/>
      <c r="F100" s="437"/>
      <c r="G100" s="437"/>
      <c r="H100" s="437"/>
      <c r="I100" s="437"/>
      <c r="J100" s="437"/>
      <c r="K100" s="437"/>
      <c r="L100" s="437"/>
      <c r="M100" s="437"/>
      <c r="N100" s="437"/>
      <c r="O100" s="437"/>
      <c r="P100" s="437"/>
      <c r="Q100" s="437"/>
      <c r="R100" s="437"/>
      <c r="S100" s="647"/>
      <c r="T100" s="437"/>
      <c r="U100" s="916"/>
      <c r="V100" s="916"/>
      <c r="W100" s="437"/>
      <c r="X100" s="437"/>
      <c r="Y100" s="437"/>
      <c r="Z100" s="437"/>
      <c r="AA100" s="121">
        <f t="shared" si="2"/>
        <v>95</v>
      </c>
      <c r="AB100" s="193">
        <v>101.96157381217297</v>
      </c>
    </row>
    <row r="101" spans="4:28" ht="15">
      <c r="D101" s="437"/>
      <c r="E101" s="437"/>
      <c r="F101" s="437"/>
      <c r="G101" s="437"/>
      <c r="H101" s="437"/>
      <c r="I101" s="437"/>
      <c r="J101" s="437"/>
      <c r="K101" s="437"/>
      <c r="L101" s="437"/>
      <c r="M101" s="437"/>
      <c r="N101" s="437"/>
      <c r="O101" s="437"/>
      <c r="P101" s="437"/>
      <c r="Q101" s="437"/>
      <c r="R101" s="437"/>
      <c r="S101" s="647"/>
      <c r="T101" s="437"/>
      <c r="U101" s="437"/>
      <c r="V101" s="437"/>
      <c r="W101" s="437"/>
      <c r="X101" s="437"/>
      <c r="Y101" s="437"/>
      <c r="Z101" s="437"/>
      <c r="AA101" s="121">
        <f t="shared" si="2"/>
        <v>96</v>
      </c>
      <c r="AB101" s="193">
        <v>93.845803132919599</v>
      </c>
    </row>
    <row r="102" spans="4:28" ht="15">
      <c r="D102" s="437"/>
      <c r="E102" s="437"/>
      <c r="F102" s="437"/>
      <c r="G102" s="437"/>
      <c r="H102" s="437"/>
      <c r="I102" s="437"/>
      <c r="J102" s="437"/>
      <c r="K102" s="437"/>
      <c r="L102" s="437"/>
      <c r="M102" s="437"/>
      <c r="N102" s="437"/>
      <c r="O102" s="437"/>
      <c r="P102" s="437"/>
      <c r="Q102" s="437"/>
      <c r="R102" s="437"/>
      <c r="S102" s="647"/>
      <c r="T102" s="437"/>
      <c r="U102" s="437"/>
      <c r="V102" s="437"/>
      <c r="W102" s="437"/>
      <c r="X102" s="437"/>
      <c r="Y102" s="437"/>
      <c r="Z102" s="437"/>
      <c r="AA102" s="121">
        <f t="shared" si="2"/>
        <v>97</v>
      </c>
      <c r="AB102" s="193">
        <v>100.38108875054054</v>
      </c>
    </row>
    <row r="103" spans="4:28" ht="15">
      <c r="D103" s="437"/>
      <c r="E103" s="437"/>
      <c r="F103" s="437"/>
      <c r="G103" s="437"/>
      <c r="H103" s="437"/>
      <c r="I103" s="437"/>
      <c r="J103" s="437"/>
      <c r="K103" s="437"/>
      <c r="L103" s="437"/>
      <c r="M103" s="437"/>
      <c r="N103" s="437"/>
      <c r="O103" s="437"/>
      <c r="P103" s="437"/>
      <c r="Q103" s="437"/>
      <c r="R103" s="437"/>
      <c r="S103" s="647"/>
      <c r="T103" s="437"/>
      <c r="U103" s="437"/>
      <c r="V103" s="437"/>
      <c r="W103" s="437"/>
      <c r="X103" s="437"/>
      <c r="Y103" s="437"/>
      <c r="Z103" s="437"/>
      <c r="AA103" s="121">
        <f t="shared" si="2"/>
        <v>98</v>
      </c>
      <c r="AB103" s="193">
        <v>93.845803132919599</v>
      </c>
    </row>
    <row r="104" spans="4:28" ht="15">
      <c r="D104" s="437"/>
      <c r="E104" s="437"/>
      <c r="F104" s="437"/>
      <c r="G104" s="437"/>
      <c r="H104" s="437"/>
      <c r="I104" s="437"/>
      <c r="J104" s="437"/>
      <c r="K104" s="437"/>
      <c r="L104" s="437"/>
      <c r="M104" s="437"/>
      <c r="N104" s="437"/>
      <c r="O104" s="437"/>
      <c r="P104" s="437"/>
      <c r="Q104" s="437"/>
      <c r="R104" s="437"/>
      <c r="S104" s="647"/>
      <c r="T104" s="437"/>
      <c r="U104" s="437"/>
      <c r="V104" s="437"/>
      <c r="W104" s="437"/>
      <c r="X104" s="437"/>
      <c r="Y104" s="437"/>
      <c r="Z104" s="437"/>
      <c r="AA104" s="121">
        <f t="shared" si="2"/>
        <v>99</v>
      </c>
      <c r="AB104" s="193">
        <v>101.96157381217297</v>
      </c>
    </row>
    <row r="105" spans="4:28" ht="15">
      <c r="D105" s="437"/>
      <c r="E105" s="437"/>
      <c r="F105" s="437"/>
      <c r="G105" s="437"/>
      <c r="H105" s="437"/>
      <c r="I105" s="437"/>
      <c r="J105" s="437"/>
      <c r="K105" s="437"/>
      <c r="L105" s="437"/>
      <c r="M105" s="437"/>
      <c r="N105" s="437"/>
      <c r="O105" s="437"/>
      <c r="P105" s="437"/>
      <c r="Q105" s="437"/>
      <c r="R105" s="437"/>
      <c r="S105" s="647"/>
      <c r="T105" s="437"/>
      <c r="U105" s="437"/>
      <c r="V105" s="437"/>
      <c r="W105" s="437"/>
      <c r="X105" s="437"/>
      <c r="Y105" s="437"/>
      <c r="Z105" s="437"/>
      <c r="AA105" s="121">
        <f t="shared" si="2"/>
        <v>100</v>
      </c>
      <c r="AB105" s="193">
        <v>89.345851042111406</v>
      </c>
    </row>
    <row r="106" spans="4:28" ht="15">
      <c r="D106" s="437"/>
      <c r="E106" s="437"/>
      <c r="F106" s="437"/>
      <c r="G106" s="437"/>
      <c r="H106" s="437"/>
      <c r="I106" s="437"/>
      <c r="J106" s="437"/>
      <c r="K106" s="437"/>
      <c r="L106" s="437"/>
      <c r="M106" s="437"/>
      <c r="N106" s="437"/>
      <c r="O106" s="437"/>
      <c r="P106" s="437"/>
      <c r="Q106" s="437"/>
      <c r="R106" s="437"/>
      <c r="S106" s="647"/>
      <c r="T106" s="437"/>
      <c r="U106" s="437"/>
      <c r="V106" s="437"/>
      <c r="W106" s="437"/>
      <c r="X106" s="437"/>
      <c r="Y106" s="437"/>
      <c r="Z106" s="437"/>
      <c r="AA106" s="121">
        <f t="shared" si="2"/>
        <v>101</v>
      </c>
      <c r="AB106" s="193">
        <v>101.96157381217297</v>
      </c>
    </row>
    <row r="107" spans="4:28" ht="15">
      <c r="D107" s="437"/>
      <c r="E107" s="437"/>
      <c r="F107" s="437"/>
      <c r="G107" s="437"/>
      <c r="H107" s="437"/>
      <c r="I107" s="437"/>
      <c r="J107" s="437"/>
      <c r="K107" s="437"/>
      <c r="L107" s="437"/>
      <c r="M107" s="437"/>
      <c r="N107" s="437"/>
      <c r="O107" s="437"/>
      <c r="P107" s="437"/>
      <c r="Q107" s="437"/>
      <c r="R107" s="437"/>
      <c r="S107" s="647"/>
      <c r="T107" s="437"/>
      <c r="U107" s="437"/>
      <c r="V107" s="437"/>
      <c r="W107" s="437"/>
      <c r="X107" s="437"/>
      <c r="Y107" s="437"/>
      <c r="Z107" s="437"/>
      <c r="AA107" s="121">
        <f t="shared" si="2"/>
        <v>102</v>
      </c>
      <c r="AB107" s="193">
        <v>90.015784463628279</v>
      </c>
    </row>
    <row r="108" spans="4:28" ht="15">
      <c r="D108" s="437"/>
      <c r="E108" s="437"/>
      <c r="F108" s="437"/>
      <c r="G108" s="437"/>
      <c r="H108" s="437"/>
      <c r="I108" s="437"/>
      <c r="J108" s="437"/>
      <c r="K108" s="437"/>
      <c r="L108" s="437"/>
      <c r="M108" s="437"/>
      <c r="N108" s="437"/>
      <c r="O108" s="437"/>
      <c r="P108" s="437"/>
      <c r="Q108" s="437"/>
      <c r="R108" s="437"/>
      <c r="S108" s="647"/>
      <c r="T108" s="437"/>
      <c r="U108" s="437"/>
      <c r="V108" s="437"/>
      <c r="W108" s="437"/>
      <c r="X108" s="437"/>
      <c r="Y108" s="437"/>
      <c r="Z108" s="437"/>
      <c r="AA108" s="121">
        <f t="shared" si="2"/>
        <v>103</v>
      </c>
      <c r="AB108" s="193">
        <v>107.93160901181427</v>
      </c>
    </row>
    <row r="109" spans="4:28" ht="15">
      <c r="D109" s="437"/>
      <c r="E109" s="437"/>
      <c r="F109" s="437"/>
      <c r="G109" s="437"/>
      <c r="H109" s="437"/>
      <c r="I109" s="437"/>
      <c r="J109" s="437"/>
      <c r="K109" s="437"/>
      <c r="L109" s="437"/>
      <c r="M109" s="437"/>
      <c r="N109" s="437"/>
      <c r="O109" s="437"/>
      <c r="P109" s="437"/>
      <c r="Q109" s="437"/>
      <c r="R109" s="437"/>
      <c r="S109" s="647"/>
      <c r="T109" s="437"/>
      <c r="U109" s="437"/>
      <c r="V109" s="437"/>
      <c r="W109" s="437"/>
      <c r="X109" s="437"/>
      <c r="Y109" s="437"/>
      <c r="Z109" s="437"/>
      <c r="AA109" s="121">
        <f t="shared" si="2"/>
        <v>104</v>
      </c>
      <c r="AB109" s="193">
        <v>90.015784463628279</v>
      </c>
    </row>
    <row r="110" spans="4:28" ht="15">
      <c r="D110" s="437"/>
      <c r="E110" s="437"/>
      <c r="F110" s="437"/>
      <c r="G110" s="437"/>
      <c r="H110" s="437"/>
      <c r="I110" s="437"/>
      <c r="J110" s="437"/>
      <c r="K110" s="437"/>
      <c r="L110" s="437"/>
      <c r="M110" s="437"/>
      <c r="N110" s="437"/>
      <c r="O110" s="437"/>
      <c r="P110" s="437"/>
      <c r="Q110" s="437"/>
      <c r="R110" s="437"/>
      <c r="S110" s="647"/>
      <c r="T110" s="437"/>
      <c r="U110" s="437"/>
      <c r="V110" s="437"/>
      <c r="W110" s="437"/>
      <c r="X110" s="437"/>
      <c r="Y110" s="437"/>
      <c r="Z110" s="437"/>
      <c r="AA110" s="121">
        <f t="shared" si="2"/>
        <v>105</v>
      </c>
      <c r="AB110" s="193">
        <v>95.198436607084417</v>
      </c>
    </row>
    <row r="111" spans="4:28" ht="15">
      <c r="D111" s="437"/>
      <c r="E111" s="437"/>
      <c r="F111" s="437"/>
      <c r="G111" s="437"/>
      <c r="H111" s="437"/>
      <c r="I111" s="437"/>
      <c r="J111" s="437"/>
      <c r="K111" s="437"/>
      <c r="L111" s="437"/>
      <c r="M111" s="437"/>
      <c r="N111" s="437"/>
      <c r="O111" s="437"/>
      <c r="P111" s="437"/>
      <c r="Q111" s="437"/>
      <c r="R111" s="437"/>
      <c r="S111" s="647"/>
      <c r="T111" s="437"/>
      <c r="U111" s="437"/>
      <c r="V111" s="437"/>
      <c r="W111" s="437"/>
      <c r="X111" s="437"/>
      <c r="Y111" s="437"/>
      <c r="Z111" s="437"/>
      <c r="AA111" s="121">
        <f t="shared" si="2"/>
        <v>106</v>
      </c>
      <c r="AB111" s="193">
        <v>84.845898951303241</v>
      </c>
    </row>
    <row r="112" spans="4:28" ht="15">
      <c r="D112" s="437"/>
      <c r="E112" s="437"/>
      <c r="F112" s="437"/>
      <c r="G112" s="437"/>
      <c r="H112" s="437"/>
      <c r="I112" s="437"/>
      <c r="J112" s="437"/>
      <c r="K112" s="437"/>
      <c r="L112" s="437"/>
      <c r="M112" s="437"/>
      <c r="N112" s="437"/>
      <c r="O112" s="437"/>
      <c r="P112" s="437"/>
      <c r="Q112" s="437"/>
      <c r="R112" s="437"/>
      <c r="S112" s="647"/>
      <c r="T112" s="437"/>
      <c r="U112" s="437"/>
      <c r="V112" s="437"/>
      <c r="W112" s="437"/>
      <c r="X112" s="437"/>
      <c r="Y112" s="437"/>
      <c r="Z112" s="437"/>
      <c r="AA112" s="121">
        <f t="shared" si="2"/>
        <v>107</v>
      </c>
      <c r="AB112" s="193">
        <v>107.93160901181427</v>
      </c>
    </row>
    <row r="113" spans="21:28" ht="15">
      <c r="U113" s="437"/>
      <c r="V113" s="437"/>
      <c r="W113" s="437"/>
      <c r="X113" s="437"/>
      <c r="Y113" s="437"/>
      <c r="Z113" s="437"/>
      <c r="AA113" s="121">
        <f t="shared" si="2"/>
        <v>108</v>
      </c>
      <c r="AB113" s="193">
        <v>95.991538612531656</v>
      </c>
    </row>
    <row r="114" spans="21:28" ht="15">
      <c r="U114" s="437"/>
      <c r="V114" s="437"/>
      <c r="W114" s="437"/>
      <c r="X114" s="437"/>
      <c r="Y114" s="437"/>
      <c r="Z114" s="437"/>
      <c r="AA114" s="121">
        <f t="shared" si="2"/>
        <v>109</v>
      </c>
      <c r="AB114" s="193">
        <v>95.198436607084417</v>
      </c>
    </row>
    <row r="115" spans="21:28" ht="15">
      <c r="U115" s="437"/>
      <c r="V115" s="437"/>
      <c r="W115" s="437"/>
      <c r="X115" s="437"/>
      <c r="Y115" s="437"/>
      <c r="Z115" s="437"/>
      <c r="AA115" s="121">
        <f t="shared" si="2"/>
        <v>110</v>
      </c>
      <c r="AB115" s="193">
        <v>107.93160901181427</v>
      </c>
    </row>
    <row r="116" spans="21:28" ht="15">
      <c r="U116" s="437"/>
      <c r="V116" s="437"/>
      <c r="W116" s="437"/>
      <c r="X116" s="437"/>
      <c r="Y116" s="437"/>
      <c r="Z116" s="437"/>
      <c r="AA116" s="121">
        <f t="shared" si="2"/>
        <v>111</v>
      </c>
      <c r="AB116" s="193">
        <v>84.845898951303241</v>
      </c>
    </row>
    <row r="117" spans="21:28" ht="15">
      <c r="U117" s="437"/>
      <c r="V117" s="437"/>
      <c r="W117" s="437"/>
      <c r="X117" s="437"/>
      <c r="Y117" s="437"/>
      <c r="Z117" s="437"/>
      <c r="AA117" s="121">
        <f t="shared" si="2"/>
        <v>112</v>
      </c>
      <c r="AB117" s="193">
        <v>89.345851042111406</v>
      </c>
    </row>
    <row r="118" spans="21:28" ht="15">
      <c r="U118" s="437"/>
      <c r="V118" s="437"/>
      <c r="W118" s="437"/>
      <c r="X118" s="437"/>
      <c r="Y118" s="437"/>
      <c r="Z118" s="437"/>
      <c r="AA118" s="121">
        <f t="shared" si="2"/>
        <v>113</v>
      </c>
      <c r="AB118" s="193">
        <v>107.93160901181427</v>
      </c>
    </row>
    <row r="119" spans="21:28" ht="15">
      <c r="U119" s="437"/>
      <c r="V119" s="437"/>
      <c r="W119" s="437"/>
      <c r="X119" s="437"/>
      <c r="Y119" s="437"/>
      <c r="Z119" s="437"/>
      <c r="AA119" s="121">
        <f t="shared" si="2"/>
        <v>114</v>
      </c>
      <c r="AB119" s="193">
        <v>90.015784463628279</v>
      </c>
    </row>
    <row r="120" spans="21:28" ht="15">
      <c r="U120" s="437"/>
      <c r="V120" s="437"/>
      <c r="W120" s="437"/>
      <c r="X120" s="437"/>
      <c r="Y120" s="437"/>
      <c r="Z120" s="437"/>
      <c r="AA120" s="121">
        <f t="shared" si="2"/>
        <v>115</v>
      </c>
      <c r="AB120" s="193">
        <v>95.991538612531656</v>
      </c>
    </row>
    <row r="121" spans="21:28" ht="15">
      <c r="U121" s="437"/>
      <c r="V121" s="437"/>
      <c r="W121" s="437"/>
      <c r="X121" s="437"/>
      <c r="Y121" s="437"/>
      <c r="Z121" s="437"/>
      <c r="AA121" s="121">
        <f t="shared" si="2"/>
        <v>116</v>
      </c>
      <c r="AB121" s="193">
        <v>100.38108875054054</v>
      </c>
    </row>
    <row r="122" spans="21:28" ht="15">
      <c r="U122" s="437"/>
      <c r="V122" s="437"/>
      <c r="W122" s="437"/>
      <c r="X122" s="437"/>
      <c r="Y122" s="437"/>
      <c r="Z122" s="437"/>
      <c r="AA122" s="121">
        <f t="shared" si="2"/>
        <v>117</v>
      </c>
      <c r="AB122" s="193">
        <v>101.96157381217297</v>
      </c>
    </row>
    <row r="123" spans="21:28" ht="15">
      <c r="U123" s="437"/>
      <c r="V123" s="437"/>
      <c r="W123" s="437"/>
      <c r="X123" s="437"/>
      <c r="Y123" s="437"/>
      <c r="Z123" s="437"/>
      <c r="AA123" s="121">
        <f t="shared" si="2"/>
        <v>118</v>
      </c>
      <c r="AB123" s="193">
        <v>101.96157381217297</v>
      </c>
    </row>
    <row r="124" spans="21:28" ht="15">
      <c r="U124" s="437"/>
      <c r="V124" s="437"/>
      <c r="W124" s="437"/>
      <c r="X124" s="437"/>
      <c r="Y124" s="437"/>
      <c r="Z124" s="437"/>
      <c r="AA124" s="121">
        <f t="shared" si="2"/>
        <v>119</v>
      </c>
      <c r="AB124" s="193">
        <v>95.198436607084417</v>
      </c>
    </row>
    <row r="125" spans="21:28" ht="15">
      <c r="U125" s="437"/>
      <c r="V125" s="437"/>
      <c r="W125" s="437"/>
      <c r="X125" s="437"/>
      <c r="Y125" s="437"/>
      <c r="Z125" s="437"/>
      <c r="AA125" s="121">
        <f t="shared" si="2"/>
        <v>120</v>
      </c>
      <c r="AB125" s="193">
        <v>107.93160901181427</v>
      </c>
    </row>
    <row r="126" spans="21:28" ht="15">
      <c r="U126" s="437"/>
      <c r="V126" s="437"/>
      <c r="W126" s="437"/>
      <c r="X126" s="437"/>
      <c r="Y126" s="437"/>
      <c r="Z126" s="437"/>
      <c r="AA126" s="121">
        <f t="shared" si="2"/>
        <v>121</v>
      </c>
      <c r="AB126" s="193">
        <v>90.015784463628279</v>
      </c>
    </row>
    <row r="127" spans="21:28" ht="15">
      <c r="U127" s="437"/>
      <c r="V127" s="437"/>
      <c r="W127" s="437"/>
      <c r="X127" s="437"/>
      <c r="Y127" s="437"/>
      <c r="Z127" s="437"/>
      <c r="AA127" s="121">
        <f t="shared" si="2"/>
        <v>122</v>
      </c>
      <c r="AB127" s="193">
        <v>100.38108875054054</v>
      </c>
    </row>
    <row r="128" spans="21:28" ht="15">
      <c r="U128" s="437"/>
      <c r="V128" s="437"/>
      <c r="W128" s="437"/>
      <c r="X128" s="437"/>
      <c r="Y128" s="437"/>
      <c r="Z128" s="437"/>
      <c r="AA128" s="121">
        <f t="shared" si="2"/>
        <v>123</v>
      </c>
      <c r="AB128" s="193">
        <v>95.198436607084417</v>
      </c>
    </row>
    <row r="129" spans="27:28" ht="15">
      <c r="AA129" s="121">
        <f t="shared" si="2"/>
        <v>124</v>
      </c>
      <c r="AB129" s="193">
        <v>93.845803132919599</v>
      </c>
    </row>
    <row r="130" spans="27:28" ht="15">
      <c r="AA130" s="121">
        <f t="shared" si="2"/>
        <v>125</v>
      </c>
      <c r="AB130" s="193">
        <v>93.845803132919599</v>
      </c>
    </row>
    <row r="131" spans="27:28" ht="15">
      <c r="AA131" s="121">
        <f t="shared" si="2"/>
        <v>126</v>
      </c>
      <c r="AB131" s="193">
        <v>90.015784463628279</v>
      </c>
    </row>
    <row r="132" spans="27:28" ht="15">
      <c r="AA132" s="121">
        <f t="shared" si="2"/>
        <v>127</v>
      </c>
      <c r="AB132" s="193">
        <v>95.198436607084417</v>
      </c>
    </row>
    <row r="133" spans="27:28" ht="15">
      <c r="AA133" s="121">
        <f t="shared" si="2"/>
        <v>128</v>
      </c>
      <c r="AB133" s="193">
        <v>90.015784463628279</v>
      </c>
    </row>
    <row r="134" spans="27:28" ht="15">
      <c r="AA134" s="121">
        <f t="shared" si="2"/>
        <v>129</v>
      </c>
      <c r="AB134" s="193">
        <v>95.198436607084417</v>
      </c>
    </row>
    <row r="135" spans="27:28" ht="15">
      <c r="AA135" s="121">
        <f t="shared" ref="AA135:AA198" si="3">+AA134+1</f>
        <v>130</v>
      </c>
      <c r="AB135" s="193">
        <v>95.991538612531656</v>
      </c>
    </row>
    <row r="136" spans="27:28" ht="15">
      <c r="AA136" s="121">
        <f t="shared" si="3"/>
        <v>131</v>
      </c>
      <c r="AB136" s="193">
        <v>90.015784463628279</v>
      </c>
    </row>
    <row r="137" spans="27:28" ht="15">
      <c r="AA137" s="121">
        <f t="shared" si="3"/>
        <v>132</v>
      </c>
      <c r="AB137" s="193">
        <v>95.198436607084417</v>
      </c>
    </row>
    <row r="138" spans="27:28" ht="15">
      <c r="AA138" s="121">
        <f t="shared" si="3"/>
        <v>133</v>
      </c>
      <c r="AB138" s="193">
        <v>93.845803132919599</v>
      </c>
    </row>
    <row r="139" spans="27:28" ht="15">
      <c r="AA139" s="121">
        <f t="shared" si="3"/>
        <v>134</v>
      </c>
      <c r="AB139" s="193">
        <v>95.198436607084417</v>
      </c>
    </row>
    <row r="140" spans="27:28" ht="15">
      <c r="AA140" s="121">
        <f t="shared" si="3"/>
        <v>135</v>
      </c>
      <c r="AB140" s="193">
        <v>89.345851042111406</v>
      </c>
    </row>
    <row r="141" spans="27:28" ht="15">
      <c r="AA141" s="121">
        <f t="shared" si="3"/>
        <v>136</v>
      </c>
      <c r="AB141" s="193">
        <v>95.198436607084417</v>
      </c>
    </row>
    <row r="142" spans="27:28" ht="15">
      <c r="AA142" s="121">
        <f t="shared" si="3"/>
        <v>137</v>
      </c>
      <c r="AB142" s="193">
        <v>95.991538612531656</v>
      </c>
    </row>
    <row r="143" spans="27:28" ht="15">
      <c r="AA143" s="121">
        <f t="shared" si="3"/>
        <v>138</v>
      </c>
      <c r="AB143" s="193">
        <v>101.96157381217297</v>
      </c>
    </row>
    <row r="144" spans="27:28" ht="15">
      <c r="AA144" s="121">
        <f t="shared" si="3"/>
        <v>139</v>
      </c>
      <c r="AB144" s="193">
        <v>84.845898951303241</v>
      </c>
    </row>
    <row r="145" spans="27:28" ht="15">
      <c r="AA145" s="121">
        <f t="shared" si="3"/>
        <v>140</v>
      </c>
      <c r="AB145" s="193">
        <v>89.345851042111406</v>
      </c>
    </row>
    <row r="146" spans="27:28" ht="15">
      <c r="AA146" s="121">
        <f t="shared" si="3"/>
        <v>141</v>
      </c>
      <c r="AB146" s="193">
        <v>95.991538612531656</v>
      </c>
    </row>
    <row r="147" spans="27:28" ht="15">
      <c r="AA147" s="121">
        <f t="shared" si="3"/>
        <v>142</v>
      </c>
      <c r="AB147" s="193">
        <v>89.345851042111406</v>
      </c>
    </row>
    <row r="148" spans="27:28" ht="15">
      <c r="AA148" s="121">
        <f t="shared" si="3"/>
        <v>143</v>
      </c>
      <c r="AB148" s="193">
        <v>95.198436607084417</v>
      </c>
    </row>
    <row r="149" spans="27:28" ht="15">
      <c r="AA149" s="121">
        <f t="shared" si="3"/>
        <v>144</v>
      </c>
      <c r="AB149" s="193">
        <v>89.345851042111406</v>
      </c>
    </row>
    <row r="150" spans="27:28" ht="15">
      <c r="AA150" s="121">
        <f t="shared" si="3"/>
        <v>145</v>
      </c>
      <c r="AB150" s="193">
        <v>84.845898951303241</v>
      </c>
    </row>
    <row r="151" spans="27:28" ht="15">
      <c r="AA151" s="121">
        <f t="shared" si="3"/>
        <v>146</v>
      </c>
      <c r="AB151" s="193">
        <v>95.198436607084417</v>
      </c>
    </row>
    <row r="152" spans="27:28" ht="15">
      <c r="AA152" s="121">
        <f t="shared" si="3"/>
        <v>147</v>
      </c>
      <c r="AB152" s="193">
        <v>100.38108875054054</v>
      </c>
    </row>
    <row r="153" spans="27:28" ht="15">
      <c r="AA153" s="121">
        <f t="shared" si="3"/>
        <v>148</v>
      </c>
      <c r="AB153" s="193">
        <v>89.345851042111406</v>
      </c>
    </row>
    <row r="154" spans="27:28" ht="15">
      <c r="AA154" s="121">
        <f t="shared" si="3"/>
        <v>149</v>
      </c>
      <c r="AB154" s="193">
        <v>100.38108875054054</v>
      </c>
    </row>
    <row r="155" spans="27:28" ht="15">
      <c r="AA155" s="121">
        <f t="shared" si="3"/>
        <v>150</v>
      </c>
      <c r="AB155" s="193">
        <v>84.845898951303241</v>
      </c>
    </row>
    <row r="156" spans="27:28" ht="15">
      <c r="AA156" s="121">
        <f t="shared" si="3"/>
        <v>151</v>
      </c>
      <c r="AB156" s="193">
        <v>89.345851042111406</v>
      </c>
    </row>
    <row r="157" spans="27:28" ht="15">
      <c r="AA157" s="121">
        <f t="shared" si="3"/>
        <v>152</v>
      </c>
      <c r="AB157" s="193">
        <v>95.991538612531656</v>
      </c>
    </row>
    <row r="158" spans="27:28" ht="15">
      <c r="AA158" s="121">
        <f t="shared" si="3"/>
        <v>153</v>
      </c>
      <c r="AB158" s="193">
        <v>89.345851042111406</v>
      </c>
    </row>
    <row r="159" spans="27:28" ht="15">
      <c r="AA159" s="121">
        <f t="shared" si="3"/>
        <v>154</v>
      </c>
      <c r="AB159" s="193">
        <v>93.845803132919599</v>
      </c>
    </row>
    <row r="160" spans="27:28" ht="15">
      <c r="AA160" s="121">
        <f t="shared" si="3"/>
        <v>155</v>
      </c>
      <c r="AB160" s="193">
        <v>95.991538612531656</v>
      </c>
    </row>
    <row r="161" spans="27:28" ht="15">
      <c r="AA161" s="121">
        <f t="shared" si="3"/>
        <v>156</v>
      </c>
      <c r="AB161" s="193">
        <v>93.845803132919599</v>
      </c>
    </row>
    <row r="162" spans="27:28" ht="15">
      <c r="AA162" s="121">
        <f t="shared" si="3"/>
        <v>157</v>
      </c>
      <c r="AB162" s="193">
        <v>107.93160901181427</v>
      </c>
    </row>
    <row r="163" spans="27:28" ht="15">
      <c r="AA163" s="121">
        <f t="shared" si="3"/>
        <v>158</v>
      </c>
      <c r="AB163" s="193">
        <v>84.845898951303241</v>
      </c>
    </row>
    <row r="164" spans="27:28" ht="15">
      <c r="AA164" s="121">
        <f t="shared" si="3"/>
        <v>159</v>
      </c>
      <c r="AB164" s="193">
        <v>100.38108875054054</v>
      </c>
    </row>
    <row r="165" spans="27:28" ht="15">
      <c r="AA165" s="121">
        <f t="shared" si="3"/>
        <v>160</v>
      </c>
      <c r="AB165" s="193">
        <v>89.345851042111406</v>
      </c>
    </row>
    <row r="166" spans="27:28" ht="15">
      <c r="AA166" s="121">
        <f t="shared" si="3"/>
        <v>161</v>
      </c>
      <c r="AB166" s="193">
        <v>89.345851042111406</v>
      </c>
    </row>
    <row r="167" spans="27:28" ht="15">
      <c r="AA167" s="121">
        <f t="shared" si="3"/>
        <v>162</v>
      </c>
      <c r="AB167" s="193">
        <v>101.96157381217297</v>
      </c>
    </row>
    <row r="168" spans="27:28" ht="15">
      <c r="AA168" s="121">
        <f t="shared" si="3"/>
        <v>163</v>
      </c>
      <c r="AB168" s="193">
        <v>95.991538612531656</v>
      </c>
    </row>
    <row r="169" spans="27:28" ht="15">
      <c r="AA169" s="121">
        <f t="shared" si="3"/>
        <v>164</v>
      </c>
      <c r="AB169" s="193">
        <v>95.991538612531656</v>
      </c>
    </row>
    <row r="170" spans="27:28" ht="15">
      <c r="AA170" s="121">
        <f t="shared" si="3"/>
        <v>165</v>
      </c>
      <c r="AB170" s="193">
        <v>90.015784463628279</v>
      </c>
    </row>
    <row r="171" spans="27:28" ht="15">
      <c r="AA171" s="121">
        <f t="shared" si="3"/>
        <v>166</v>
      </c>
      <c r="AB171" s="193">
        <v>95.198436607084417</v>
      </c>
    </row>
    <row r="172" spans="27:28" ht="15">
      <c r="AA172" s="121">
        <f t="shared" si="3"/>
        <v>167</v>
      </c>
      <c r="AB172" s="193">
        <v>107.93160901181427</v>
      </c>
    </row>
    <row r="173" spans="27:28" ht="15">
      <c r="AA173" s="121">
        <f t="shared" si="3"/>
        <v>168</v>
      </c>
      <c r="AB173" s="193">
        <v>95.198436607084417</v>
      </c>
    </row>
    <row r="174" spans="27:28" ht="15">
      <c r="AA174" s="121">
        <f t="shared" si="3"/>
        <v>169</v>
      </c>
      <c r="AB174" s="193">
        <v>89.345851042111406</v>
      </c>
    </row>
    <row r="175" spans="27:28" ht="15">
      <c r="AA175" s="121">
        <f t="shared" si="3"/>
        <v>170</v>
      </c>
      <c r="AB175" s="193">
        <v>95.991538612531656</v>
      </c>
    </row>
    <row r="176" spans="27:28" ht="15">
      <c r="AA176" s="121">
        <f t="shared" si="3"/>
        <v>171</v>
      </c>
      <c r="AB176" s="193">
        <v>101.96157381217297</v>
      </c>
    </row>
    <row r="177" spans="27:28" ht="15">
      <c r="AA177" s="121">
        <f t="shared" si="3"/>
        <v>172</v>
      </c>
      <c r="AB177" s="193">
        <v>101.96157381217297</v>
      </c>
    </row>
    <row r="178" spans="27:28" ht="15">
      <c r="AA178" s="121">
        <f t="shared" si="3"/>
        <v>173</v>
      </c>
      <c r="AB178" s="193">
        <v>84.845898951303241</v>
      </c>
    </row>
    <row r="179" spans="27:28" ht="15">
      <c r="AA179" s="121">
        <f t="shared" si="3"/>
        <v>174</v>
      </c>
      <c r="AB179" s="193">
        <v>95.991538612531656</v>
      </c>
    </row>
    <row r="180" spans="27:28" ht="15">
      <c r="AA180" s="121">
        <f t="shared" si="3"/>
        <v>175</v>
      </c>
      <c r="AB180" s="193">
        <v>95.991538612531656</v>
      </c>
    </row>
    <row r="181" spans="27:28" ht="15">
      <c r="AA181" s="121">
        <f t="shared" si="3"/>
        <v>176</v>
      </c>
      <c r="AB181" s="193">
        <v>93.845803132919599</v>
      </c>
    </row>
    <row r="182" spans="27:28" ht="15">
      <c r="AA182" s="121">
        <f t="shared" si="3"/>
        <v>177</v>
      </c>
      <c r="AB182" s="193">
        <v>84.845898951303241</v>
      </c>
    </row>
    <row r="183" spans="27:28" ht="15">
      <c r="AA183" s="121">
        <f t="shared" si="3"/>
        <v>178</v>
      </c>
      <c r="AB183" s="193">
        <v>90.015784463628279</v>
      </c>
    </row>
    <row r="184" spans="27:28" ht="15">
      <c r="AA184" s="121">
        <f t="shared" si="3"/>
        <v>179</v>
      </c>
      <c r="AB184" s="193">
        <v>84.845898951303241</v>
      </c>
    </row>
    <row r="185" spans="27:28" ht="15">
      <c r="AA185" s="121">
        <f t="shared" si="3"/>
        <v>180</v>
      </c>
      <c r="AB185" s="193">
        <v>100.38108875054054</v>
      </c>
    </row>
    <row r="186" spans="27:28" ht="15">
      <c r="AA186" s="121">
        <f t="shared" si="3"/>
        <v>181</v>
      </c>
      <c r="AB186" s="193">
        <v>95.198436607084417</v>
      </c>
    </row>
    <row r="187" spans="27:28" ht="15">
      <c r="AA187" s="121">
        <f t="shared" si="3"/>
        <v>182</v>
      </c>
      <c r="AB187" s="193">
        <v>101.96157381217297</v>
      </c>
    </row>
    <row r="188" spans="27:28" ht="15">
      <c r="AA188" s="121">
        <f t="shared" si="3"/>
        <v>183</v>
      </c>
      <c r="AB188" s="193">
        <v>95.991538612531656</v>
      </c>
    </row>
    <row r="189" spans="27:28" ht="15">
      <c r="AA189" s="121">
        <f t="shared" si="3"/>
        <v>184</v>
      </c>
      <c r="AB189" s="193">
        <v>100.38108875054054</v>
      </c>
    </row>
    <row r="190" spans="27:28" ht="15">
      <c r="AA190" s="121">
        <f t="shared" si="3"/>
        <v>185</v>
      </c>
      <c r="AB190" s="193">
        <v>84.845898951303241</v>
      </c>
    </row>
    <row r="191" spans="27:28" ht="15">
      <c r="AA191" s="121">
        <f t="shared" si="3"/>
        <v>186</v>
      </c>
      <c r="AB191" s="193">
        <v>93.845803132919599</v>
      </c>
    </row>
    <row r="192" spans="27:28" ht="15">
      <c r="AA192" s="121">
        <f t="shared" si="3"/>
        <v>187</v>
      </c>
      <c r="AB192" s="193">
        <v>84.845898951303241</v>
      </c>
    </row>
    <row r="193" spans="27:28" ht="15">
      <c r="AA193" s="121">
        <f t="shared" si="3"/>
        <v>188</v>
      </c>
      <c r="AB193" s="193">
        <v>100.38108875054054</v>
      </c>
    </row>
    <row r="194" spans="27:28" ht="15">
      <c r="AA194" s="121">
        <f t="shared" si="3"/>
        <v>189</v>
      </c>
      <c r="AB194" s="193">
        <v>84.845898951303241</v>
      </c>
    </row>
    <row r="195" spans="27:28" ht="15">
      <c r="AA195" s="121">
        <f t="shared" si="3"/>
        <v>190</v>
      </c>
      <c r="AB195" s="193">
        <v>101.96157381217297</v>
      </c>
    </row>
    <row r="196" spans="27:28" ht="15">
      <c r="AA196" s="121">
        <f t="shared" si="3"/>
        <v>191</v>
      </c>
      <c r="AB196" s="193">
        <v>90.015784463628279</v>
      </c>
    </row>
    <row r="197" spans="27:28" ht="15">
      <c r="AA197" s="121">
        <f t="shared" si="3"/>
        <v>192</v>
      </c>
      <c r="AB197" s="193">
        <v>95.991538612531656</v>
      </c>
    </row>
    <row r="198" spans="27:28" ht="15">
      <c r="AA198" s="121">
        <f t="shared" si="3"/>
        <v>193</v>
      </c>
      <c r="AB198" s="193">
        <v>89.345851042111406</v>
      </c>
    </row>
    <row r="199" spans="27:28" ht="15">
      <c r="AA199" s="121">
        <f t="shared" ref="AA199:AA262" si="4">+AA198+1</f>
        <v>194</v>
      </c>
      <c r="AB199" s="193">
        <v>100.38108875054054</v>
      </c>
    </row>
    <row r="200" spans="27:28" ht="15">
      <c r="AA200" s="121">
        <f t="shared" si="4"/>
        <v>195</v>
      </c>
      <c r="AB200" s="193">
        <v>95.198436607084417</v>
      </c>
    </row>
    <row r="201" spans="27:28" ht="15">
      <c r="AA201" s="121">
        <f t="shared" si="4"/>
        <v>196</v>
      </c>
      <c r="AB201" s="193">
        <v>107.93160901181427</v>
      </c>
    </row>
    <row r="202" spans="27:28" ht="15">
      <c r="AA202" s="121">
        <f t="shared" si="4"/>
        <v>197</v>
      </c>
      <c r="AB202" s="193">
        <v>100.38108875054054</v>
      </c>
    </row>
    <row r="203" spans="27:28" ht="15">
      <c r="AA203" s="121">
        <f t="shared" si="4"/>
        <v>198</v>
      </c>
      <c r="AB203" s="193">
        <v>95.991538612531656</v>
      </c>
    </row>
    <row r="204" spans="27:28" ht="15">
      <c r="AA204" s="121">
        <f t="shared" si="4"/>
        <v>199</v>
      </c>
      <c r="AB204" s="193">
        <v>93.845803132919599</v>
      </c>
    </row>
    <row r="205" spans="27:28" ht="15">
      <c r="AA205" s="121">
        <f t="shared" si="4"/>
        <v>200</v>
      </c>
      <c r="AB205" s="193">
        <v>84.845898951303241</v>
      </c>
    </row>
    <row r="206" spans="27:28" ht="15">
      <c r="AA206" s="121">
        <f t="shared" si="4"/>
        <v>201</v>
      </c>
      <c r="AB206" s="193">
        <v>89.345851042111406</v>
      </c>
    </row>
    <row r="207" spans="27:28" ht="15">
      <c r="AA207" s="121">
        <f t="shared" si="4"/>
        <v>202</v>
      </c>
      <c r="AB207" s="193">
        <v>95.198436607084417</v>
      </c>
    </row>
    <row r="208" spans="27:28" ht="15">
      <c r="AA208" s="121">
        <f t="shared" si="4"/>
        <v>203</v>
      </c>
      <c r="AB208" s="193">
        <v>95.198436607084417</v>
      </c>
    </row>
    <row r="209" spans="27:28" ht="15">
      <c r="AA209" s="121">
        <f t="shared" si="4"/>
        <v>204</v>
      </c>
      <c r="AB209" s="193">
        <v>93.845803132919599</v>
      </c>
    </row>
    <row r="210" spans="27:28" ht="15">
      <c r="AA210" s="121">
        <f t="shared" si="4"/>
        <v>205</v>
      </c>
      <c r="AB210" s="193">
        <v>93.845803132919599</v>
      </c>
    </row>
    <row r="211" spans="27:28" ht="15">
      <c r="AA211" s="121">
        <f t="shared" si="4"/>
        <v>206</v>
      </c>
      <c r="AB211" s="193">
        <v>101.96157381217297</v>
      </c>
    </row>
    <row r="212" spans="27:28" ht="15">
      <c r="AA212" s="121">
        <f t="shared" si="4"/>
        <v>207</v>
      </c>
      <c r="AB212" s="193">
        <v>107.93160901181427</v>
      </c>
    </row>
    <row r="213" spans="27:28" ht="15">
      <c r="AA213" s="121">
        <f t="shared" si="4"/>
        <v>208</v>
      </c>
      <c r="AB213" s="193">
        <v>107.93160901181427</v>
      </c>
    </row>
    <row r="214" spans="27:28" ht="15">
      <c r="AA214" s="121">
        <f t="shared" si="4"/>
        <v>209</v>
      </c>
      <c r="AB214" s="193">
        <v>107.93160901181427</v>
      </c>
    </row>
    <row r="215" spans="27:28" ht="15">
      <c r="AA215" s="121">
        <f t="shared" si="4"/>
        <v>210</v>
      </c>
      <c r="AB215" s="193">
        <v>107.93160901181427</v>
      </c>
    </row>
    <row r="216" spans="27:28" ht="15">
      <c r="AA216" s="121">
        <f t="shared" si="4"/>
        <v>211</v>
      </c>
      <c r="AB216" s="193">
        <v>95.198436607084417</v>
      </c>
    </row>
    <row r="217" spans="27:28" ht="15">
      <c r="AA217" s="121">
        <f t="shared" si="4"/>
        <v>212</v>
      </c>
      <c r="AB217" s="193">
        <v>107.93160901181427</v>
      </c>
    </row>
    <row r="218" spans="27:28" ht="15">
      <c r="AA218" s="121">
        <f t="shared" si="4"/>
        <v>213</v>
      </c>
      <c r="AB218" s="193">
        <v>107.93160901181427</v>
      </c>
    </row>
    <row r="219" spans="27:28" ht="15">
      <c r="AA219" s="121">
        <f t="shared" si="4"/>
        <v>214</v>
      </c>
      <c r="AB219" s="193">
        <v>90.015784463628279</v>
      </c>
    </row>
    <row r="220" spans="27:28" ht="15">
      <c r="AA220" s="121">
        <f t="shared" si="4"/>
        <v>215</v>
      </c>
      <c r="AB220" s="193">
        <v>100.38108875054054</v>
      </c>
    </row>
    <row r="221" spans="27:28" ht="15">
      <c r="AA221" s="121">
        <f t="shared" si="4"/>
        <v>216</v>
      </c>
      <c r="AB221" s="193">
        <v>107.93160901181427</v>
      </c>
    </row>
    <row r="222" spans="27:28" ht="15">
      <c r="AA222" s="121">
        <f t="shared" si="4"/>
        <v>217</v>
      </c>
      <c r="AB222" s="193">
        <v>93.845803132919599</v>
      </c>
    </row>
    <row r="223" spans="27:28" ht="15">
      <c r="AA223" s="121">
        <f t="shared" si="4"/>
        <v>218</v>
      </c>
      <c r="AB223" s="193">
        <v>89.345851042111406</v>
      </c>
    </row>
    <row r="224" spans="27:28" ht="15">
      <c r="AA224" s="121">
        <f t="shared" si="4"/>
        <v>219</v>
      </c>
      <c r="AB224" s="193">
        <v>100.38108875054054</v>
      </c>
    </row>
    <row r="225" spans="27:28" ht="15">
      <c r="AA225" s="121">
        <f t="shared" si="4"/>
        <v>220</v>
      </c>
      <c r="AB225" s="193">
        <v>100.38108875054054</v>
      </c>
    </row>
    <row r="226" spans="27:28" ht="15">
      <c r="AA226" s="121">
        <f t="shared" si="4"/>
        <v>221</v>
      </c>
      <c r="AB226" s="193">
        <v>101.96157381217297</v>
      </c>
    </row>
    <row r="227" spans="27:28" ht="15">
      <c r="AA227" s="121">
        <f t="shared" si="4"/>
        <v>222</v>
      </c>
      <c r="AB227" s="193">
        <v>93.845803132919599</v>
      </c>
    </row>
    <row r="228" spans="27:28" ht="15">
      <c r="AA228" s="121">
        <f t="shared" si="4"/>
        <v>223</v>
      </c>
      <c r="AB228" s="193">
        <v>89.345851042111406</v>
      </c>
    </row>
    <row r="229" spans="27:28" ht="15">
      <c r="AA229" s="121">
        <f t="shared" si="4"/>
        <v>224</v>
      </c>
      <c r="AB229" s="193">
        <v>95.198436607084417</v>
      </c>
    </row>
    <row r="230" spans="27:28" ht="15">
      <c r="AA230" s="121">
        <f t="shared" si="4"/>
        <v>225</v>
      </c>
      <c r="AB230" s="193">
        <v>95.198436607084417</v>
      </c>
    </row>
    <row r="231" spans="27:28" ht="15">
      <c r="AA231" s="121">
        <f t="shared" si="4"/>
        <v>226</v>
      </c>
      <c r="AB231" s="193">
        <v>100.38108875054054</v>
      </c>
    </row>
    <row r="232" spans="27:28" ht="15">
      <c r="AA232" s="121">
        <f t="shared" si="4"/>
        <v>227</v>
      </c>
      <c r="AB232" s="193">
        <v>84.845898951303241</v>
      </c>
    </row>
    <row r="233" spans="27:28" ht="15">
      <c r="AA233" s="121">
        <f t="shared" si="4"/>
        <v>228</v>
      </c>
      <c r="AB233" s="193">
        <v>90.015784463628279</v>
      </c>
    </row>
    <row r="234" spans="27:28" ht="15">
      <c r="AA234" s="121">
        <f t="shared" si="4"/>
        <v>229</v>
      </c>
      <c r="AB234" s="193">
        <v>100.38108875054054</v>
      </c>
    </row>
    <row r="235" spans="27:28" ht="15">
      <c r="AA235" s="121">
        <f t="shared" si="4"/>
        <v>230</v>
      </c>
      <c r="AB235" s="193">
        <v>93.845803132919599</v>
      </c>
    </row>
    <row r="236" spans="27:28" ht="15">
      <c r="AA236" s="121">
        <f t="shared" si="4"/>
        <v>231</v>
      </c>
      <c r="AB236" s="193">
        <v>101.96157381217297</v>
      </c>
    </row>
    <row r="237" spans="27:28" ht="15">
      <c r="AA237" s="121">
        <f t="shared" si="4"/>
        <v>232</v>
      </c>
      <c r="AB237" s="193">
        <v>84.845898951303241</v>
      </c>
    </row>
    <row r="238" spans="27:28" ht="15">
      <c r="AA238" s="121">
        <f t="shared" si="4"/>
        <v>233</v>
      </c>
      <c r="AB238" s="193">
        <v>90.015784463628279</v>
      </c>
    </row>
    <row r="239" spans="27:28" ht="15">
      <c r="AA239" s="121">
        <f t="shared" si="4"/>
        <v>234</v>
      </c>
      <c r="AB239" s="193">
        <v>84.845898951303241</v>
      </c>
    </row>
    <row r="240" spans="27:28" ht="15">
      <c r="AA240" s="121">
        <f t="shared" si="4"/>
        <v>235</v>
      </c>
      <c r="AB240" s="193">
        <v>95.198436607084417</v>
      </c>
    </row>
    <row r="241" spans="27:28" ht="15">
      <c r="AA241" s="121">
        <f t="shared" si="4"/>
        <v>236</v>
      </c>
      <c r="AB241" s="193">
        <v>101.96157381217297</v>
      </c>
    </row>
    <row r="242" spans="27:28" ht="15">
      <c r="AA242" s="121">
        <f t="shared" si="4"/>
        <v>237</v>
      </c>
      <c r="AB242" s="193">
        <v>100.38108875054054</v>
      </c>
    </row>
    <row r="243" spans="27:28" ht="15">
      <c r="AA243" s="121">
        <f t="shared" si="4"/>
        <v>238</v>
      </c>
      <c r="AB243" s="193">
        <v>89.345851042111406</v>
      </c>
    </row>
    <row r="244" spans="27:28" ht="15">
      <c r="AA244" s="121">
        <f t="shared" si="4"/>
        <v>239</v>
      </c>
      <c r="AB244" s="193">
        <v>95.991538612531656</v>
      </c>
    </row>
    <row r="245" spans="27:28" ht="15">
      <c r="AA245" s="121">
        <f t="shared" si="4"/>
        <v>240</v>
      </c>
      <c r="AB245" s="193">
        <v>90.015784463628279</v>
      </c>
    </row>
    <row r="246" spans="27:28" ht="15">
      <c r="AA246" s="121">
        <f t="shared" si="4"/>
        <v>241</v>
      </c>
      <c r="AB246" s="193">
        <v>95.198436607084417</v>
      </c>
    </row>
    <row r="247" spans="27:28" ht="15">
      <c r="AA247" s="121">
        <f t="shared" si="4"/>
        <v>242</v>
      </c>
      <c r="AB247" s="193">
        <v>89.345851042111406</v>
      </c>
    </row>
    <row r="248" spans="27:28" ht="15">
      <c r="AA248" s="121">
        <f t="shared" si="4"/>
        <v>243</v>
      </c>
      <c r="AB248" s="193">
        <v>100.38108875054054</v>
      </c>
    </row>
    <row r="249" spans="27:28" ht="15">
      <c r="AA249" s="121">
        <f t="shared" si="4"/>
        <v>244</v>
      </c>
      <c r="AB249" s="193">
        <v>93.845803132919599</v>
      </c>
    </row>
    <row r="250" spans="27:28" ht="15">
      <c r="AA250" s="121">
        <f t="shared" si="4"/>
        <v>245</v>
      </c>
      <c r="AB250" s="193">
        <v>84.845898951303241</v>
      </c>
    </row>
    <row r="251" spans="27:28" ht="15">
      <c r="AA251" s="121">
        <f t="shared" si="4"/>
        <v>246</v>
      </c>
      <c r="AB251" s="193">
        <v>100.38108875054054</v>
      </c>
    </row>
    <row r="252" spans="27:28" ht="15">
      <c r="AA252" s="121">
        <f t="shared" si="4"/>
        <v>247</v>
      </c>
      <c r="AB252" s="193">
        <v>101.96157381217297</v>
      </c>
    </row>
    <row r="253" spans="27:28" ht="15">
      <c r="AA253" s="121">
        <f t="shared" si="4"/>
        <v>248</v>
      </c>
      <c r="AB253" s="193">
        <v>95.198436607084417</v>
      </c>
    </row>
    <row r="254" spans="27:28" ht="15">
      <c r="AA254" s="121">
        <f t="shared" si="4"/>
        <v>249</v>
      </c>
      <c r="AB254" s="193">
        <v>107.93160901181427</v>
      </c>
    </row>
    <row r="255" spans="27:28" ht="15">
      <c r="AA255" s="121">
        <f t="shared" si="4"/>
        <v>250</v>
      </c>
      <c r="AB255" s="193">
        <v>107.93160901181427</v>
      </c>
    </row>
    <row r="256" spans="27:28" ht="15">
      <c r="AA256" s="121">
        <f t="shared" si="4"/>
        <v>251</v>
      </c>
      <c r="AB256" s="193">
        <v>93.845803132919599</v>
      </c>
    </row>
    <row r="257" spans="27:28" ht="15">
      <c r="AA257" s="121">
        <f t="shared" si="4"/>
        <v>252</v>
      </c>
      <c r="AB257" s="193">
        <v>90.015784463628279</v>
      </c>
    </row>
    <row r="258" spans="27:28" ht="15">
      <c r="AA258" s="121">
        <f t="shared" si="4"/>
        <v>253</v>
      </c>
      <c r="AB258" s="193">
        <v>100.38108875054054</v>
      </c>
    </row>
    <row r="259" spans="27:28" ht="15">
      <c r="AA259" s="121">
        <f t="shared" si="4"/>
        <v>254</v>
      </c>
      <c r="AB259" s="193">
        <v>84.845898951303241</v>
      </c>
    </row>
    <row r="260" spans="27:28" ht="15">
      <c r="AA260" s="121">
        <f t="shared" si="4"/>
        <v>255</v>
      </c>
      <c r="AB260" s="193">
        <v>89.345851042111406</v>
      </c>
    </row>
    <row r="261" spans="27:28" ht="15">
      <c r="AA261" s="121">
        <f t="shared" si="4"/>
        <v>256</v>
      </c>
      <c r="AB261" s="193">
        <v>101.96157381217297</v>
      </c>
    </row>
    <row r="262" spans="27:28" ht="15">
      <c r="AA262" s="121">
        <f t="shared" si="4"/>
        <v>257</v>
      </c>
      <c r="AB262" s="193">
        <v>107.93160901181427</v>
      </c>
    </row>
    <row r="263" spans="27:28" ht="15">
      <c r="AA263" s="121">
        <f t="shared" ref="AA263:AA326" si="5">+AA262+1</f>
        <v>258</v>
      </c>
      <c r="AB263" s="193">
        <v>93.845803132919599</v>
      </c>
    </row>
    <row r="264" spans="27:28" ht="15">
      <c r="AA264" s="121">
        <f t="shared" si="5"/>
        <v>259</v>
      </c>
      <c r="AB264" s="193">
        <v>107.93160901181427</v>
      </c>
    </row>
    <row r="265" spans="27:28" ht="15">
      <c r="AA265" s="121">
        <f t="shared" si="5"/>
        <v>260</v>
      </c>
      <c r="AB265" s="193">
        <v>90.015784463628279</v>
      </c>
    </row>
    <row r="266" spans="27:28" ht="15">
      <c r="AA266" s="121">
        <f t="shared" si="5"/>
        <v>261</v>
      </c>
      <c r="AB266" s="193">
        <v>90.015784463628279</v>
      </c>
    </row>
    <row r="267" spans="27:28" ht="15">
      <c r="AA267" s="121">
        <f t="shared" si="5"/>
        <v>262</v>
      </c>
      <c r="AB267" s="193">
        <v>90.015784463628279</v>
      </c>
    </row>
    <row r="268" spans="27:28" ht="15">
      <c r="AA268" s="121">
        <f t="shared" si="5"/>
        <v>263</v>
      </c>
      <c r="AB268" s="193">
        <v>95.991538612531656</v>
      </c>
    </row>
    <row r="269" spans="27:28" ht="15">
      <c r="AA269" s="121">
        <f t="shared" si="5"/>
        <v>264</v>
      </c>
      <c r="AB269" s="193">
        <v>101.96157381217297</v>
      </c>
    </row>
    <row r="270" spans="27:28" ht="15">
      <c r="AA270" s="121">
        <f t="shared" si="5"/>
        <v>265</v>
      </c>
      <c r="AB270" s="193">
        <v>89.345851042111406</v>
      </c>
    </row>
    <row r="271" spans="27:28" ht="15">
      <c r="AA271" s="121">
        <f t="shared" si="5"/>
        <v>266</v>
      </c>
      <c r="AB271" s="193">
        <v>90.015784463628279</v>
      </c>
    </row>
    <row r="272" spans="27:28" ht="15">
      <c r="AA272" s="121">
        <f t="shared" si="5"/>
        <v>267</v>
      </c>
      <c r="AB272" s="193">
        <v>89.345851042111406</v>
      </c>
    </row>
    <row r="273" spans="27:28" ht="15">
      <c r="AA273" s="121">
        <f t="shared" si="5"/>
        <v>268</v>
      </c>
      <c r="AB273" s="193">
        <v>90.015784463628279</v>
      </c>
    </row>
    <row r="274" spans="27:28" ht="15">
      <c r="AA274" s="121">
        <f t="shared" si="5"/>
        <v>269</v>
      </c>
      <c r="AB274" s="193">
        <v>89.345851042111406</v>
      </c>
    </row>
    <row r="275" spans="27:28" ht="15">
      <c r="AA275" s="121">
        <f t="shared" si="5"/>
        <v>270</v>
      </c>
      <c r="AB275" s="193">
        <v>100.38108875054054</v>
      </c>
    </row>
    <row r="276" spans="27:28" ht="15">
      <c r="AA276" s="121">
        <f t="shared" si="5"/>
        <v>271</v>
      </c>
      <c r="AB276" s="193">
        <v>89.345851042111406</v>
      </c>
    </row>
    <row r="277" spans="27:28" ht="15">
      <c r="AA277" s="121">
        <f t="shared" si="5"/>
        <v>272</v>
      </c>
      <c r="AB277" s="193">
        <v>95.991538612531656</v>
      </c>
    </row>
    <row r="278" spans="27:28" ht="15">
      <c r="AA278" s="121">
        <f t="shared" si="5"/>
        <v>273</v>
      </c>
      <c r="AB278" s="193">
        <v>84.845898951303241</v>
      </c>
    </row>
    <row r="279" spans="27:28" ht="15">
      <c r="AA279" s="121">
        <f t="shared" si="5"/>
        <v>274</v>
      </c>
      <c r="AB279" s="193">
        <v>107.93160901181427</v>
      </c>
    </row>
    <row r="280" spans="27:28" ht="15">
      <c r="AA280" s="121">
        <f t="shared" si="5"/>
        <v>275</v>
      </c>
      <c r="AB280" s="193">
        <v>95.991538612531656</v>
      </c>
    </row>
    <row r="281" spans="27:28" ht="15">
      <c r="AA281" s="121">
        <f t="shared" si="5"/>
        <v>276</v>
      </c>
      <c r="AB281" s="193">
        <v>95.991538612531656</v>
      </c>
    </row>
    <row r="282" spans="27:28" ht="15">
      <c r="AA282" s="121">
        <f t="shared" si="5"/>
        <v>277</v>
      </c>
      <c r="AB282" s="193">
        <v>89.345851042111406</v>
      </c>
    </row>
    <row r="283" spans="27:28" ht="15">
      <c r="AA283" s="121">
        <f t="shared" si="5"/>
        <v>278</v>
      </c>
      <c r="AB283" s="193">
        <v>100.38108875054054</v>
      </c>
    </row>
    <row r="284" spans="27:28" ht="15">
      <c r="AA284" s="121">
        <f t="shared" si="5"/>
        <v>279</v>
      </c>
      <c r="AB284" s="193">
        <v>93.845803132919599</v>
      </c>
    </row>
    <row r="285" spans="27:28" ht="15">
      <c r="AA285" s="121">
        <f t="shared" si="5"/>
        <v>280</v>
      </c>
      <c r="AB285" s="193">
        <v>107.93160901181427</v>
      </c>
    </row>
    <row r="286" spans="27:28" ht="15">
      <c r="AA286" s="121">
        <f t="shared" si="5"/>
        <v>281</v>
      </c>
      <c r="AB286" s="193">
        <v>93.845803132919599</v>
      </c>
    </row>
    <row r="287" spans="27:28" ht="15">
      <c r="AA287" s="121">
        <f t="shared" si="5"/>
        <v>282</v>
      </c>
      <c r="AB287" s="193">
        <v>107.93160901181427</v>
      </c>
    </row>
    <row r="288" spans="27:28" ht="15">
      <c r="AA288" s="121">
        <f t="shared" si="5"/>
        <v>283</v>
      </c>
      <c r="AB288" s="193">
        <v>107.93160901181427</v>
      </c>
    </row>
    <row r="289" spans="27:28" ht="15">
      <c r="AA289" s="121">
        <f t="shared" si="5"/>
        <v>284</v>
      </c>
      <c r="AB289" s="193">
        <v>89.345851042111406</v>
      </c>
    </row>
    <row r="290" spans="27:28" ht="15">
      <c r="AA290" s="121">
        <f t="shared" si="5"/>
        <v>285</v>
      </c>
      <c r="AB290" s="193">
        <v>89.345851042111406</v>
      </c>
    </row>
    <row r="291" spans="27:28" ht="15">
      <c r="AA291" s="121">
        <f t="shared" si="5"/>
        <v>286</v>
      </c>
      <c r="AB291" s="193">
        <v>107.93160901181427</v>
      </c>
    </row>
    <row r="292" spans="27:28" ht="15">
      <c r="AA292" s="121">
        <f t="shared" si="5"/>
        <v>287</v>
      </c>
      <c r="AB292" s="193">
        <v>89.345851042111406</v>
      </c>
    </row>
    <row r="293" spans="27:28" ht="15">
      <c r="AA293" s="121">
        <f t="shared" si="5"/>
        <v>288</v>
      </c>
      <c r="AB293" s="193">
        <v>107.93160901181427</v>
      </c>
    </row>
    <row r="294" spans="27:28" ht="15">
      <c r="AA294" s="121">
        <f t="shared" si="5"/>
        <v>289</v>
      </c>
      <c r="AB294" s="193">
        <v>84.845898951303241</v>
      </c>
    </row>
    <row r="295" spans="27:28" ht="15">
      <c r="AA295" s="121">
        <f t="shared" si="5"/>
        <v>290</v>
      </c>
      <c r="AB295" s="193">
        <v>90.015784463628279</v>
      </c>
    </row>
    <row r="296" spans="27:28" ht="15">
      <c r="AA296" s="121">
        <f t="shared" si="5"/>
        <v>291</v>
      </c>
      <c r="AB296" s="193">
        <v>100.38108875054054</v>
      </c>
    </row>
    <row r="297" spans="27:28" ht="15">
      <c r="AA297" s="121">
        <f t="shared" si="5"/>
        <v>292</v>
      </c>
      <c r="AB297" s="193">
        <v>100.38108875054054</v>
      </c>
    </row>
    <row r="298" spans="27:28" ht="15">
      <c r="AA298" s="121">
        <f t="shared" si="5"/>
        <v>293</v>
      </c>
      <c r="AB298" s="193">
        <v>101.96157381217297</v>
      </c>
    </row>
    <row r="299" spans="27:28" ht="15">
      <c r="AA299" s="121">
        <f t="shared" si="5"/>
        <v>294</v>
      </c>
      <c r="AB299" s="193">
        <v>90.015784463628279</v>
      </c>
    </row>
    <row r="300" spans="27:28" ht="15">
      <c r="AA300" s="121">
        <f t="shared" si="5"/>
        <v>295</v>
      </c>
      <c r="AB300" s="193">
        <v>84.845898951303241</v>
      </c>
    </row>
    <row r="301" spans="27:28" ht="15">
      <c r="AA301" s="121">
        <f t="shared" si="5"/>
        <v>296</v>
      </c>
      <c r="AB301" s="193">
        <v>107.93160901181427</v>
      </c>
    </row>
    <row r="302" spans="27:28" ht="15">
      <c r="AA302" s="121">
        <f t="shared" si="5"/>
        <v>297</v>
      </c>
      <c r="AB302" s="193">
        <v>107.93160901181427</v>
      </c>
    </row>
    <row r="303" spans="27:28" ht="15">
      <c r="AA303" s="121">
        <f t="shared" si="5"/>
        <v>298</v>
      </c>
      <c r="AB303" s="193">
        <v>93.845803132919599</v>
      </c>
    </row>
    <row r="304" spans="27:28" ht="15">
      <c r="AA304" s="121">
        <f t="shared" si="5"/>
        <v>299</v>
      </c>
      <c r="AB304" s="193">
        <v>89.345851042111406</v>
      </c>
    </row>
    <row r="305" spans="27:28" ht="15">
      <c r="AA305" s="121">
        <f t="shared" si="5"/>
        <v>300</v>
      </c>
      <c r="AB305" s="193">
        <v>101.96157381217297</v>
      </c>
    </row>
    <row r="306" spans="27:28" ht="15">
      <c r="AA306" s="121">
        <f t="shared" si="5"/>
        <v>301</v>
      </c>
      <c r="AB306" s="193">
        <v>93.845803132919599</v>
      </c>
    </row>
    <row r="307" spans="27:28" ht="15">
      <c r="AA307" s="121">
        <f t="shared" si="5"/>
        <v>302</v>
      </c>
      <c r="AB307" s="193">
        <v>107.93160901181427</v>
      </c>
    </row>
    <row r="308" spans="27:28" ht="15">
      <c r="AA308" s="121">
        <f t="shared" si="5"/>
        <v>303</v>
      </c>
      <c r="AB308" s="193">
        <v>95.991538612531656</v>
      </c>
    </row>
    <row r="309" spans="27:28" ht="15">
      <c r="AA309" s="121">
        <f t="shared" si="5"/>
        <v>304</v>
      </c>
      <c r="AB309" s="193">
        <v>95.991538612531656</v>
      </c>
    </row>
    <row r="310" spans="27:28" ht="15">
      <c r="AA310" s="121">
        <f t="shared" si="5"/>
        <v>305</v>
      </c>
      <c r="AB310" s="193">
        <v>89.345851042111406</v>
      </c>
    </row>
    <row r="311" spans="27:28" ht="15">
      <c r="AA311" s="121">
        <f t="shared" si="5"/>
        <v>306</v>
      </c>
      <c r="AB311" s="193">
        <v>100.38108875054054</v>
      </c>
    </row>
    <row r="312" spans="27:28" ht="15">
      <c r="AA312" s="121">
        <f t="shared" si="5"/>
        <v>307</v>
      </c>
      <c r="AB312" s="193">
        <v>107.93160901181427</v>
      </c>
    </row>
    <row r="313" spans="27:28" ht="15">
      <c r="AA313" s="121">
        <f t="shared" si="5"/>
        <v>308</v>
      </c>
      <c r="AB313" s="193">
        <v>90.015784463628279</v>
      </c>
    </row>
    <row r="314" spans="27:28" ht="15">
      <c r="AA314" s="121">
        <f t="shared" si="5"/>
        <v>309</v>
      </c>
      <c r="AB314" s="193">
        <v>90.015784463628279</v>
      </c>
    </row>
    <row r="315" spans="27:28" ht="15">
      <c r="AA315" s="121">
        <f t="shared" si="5"/>
        <v>310</v>
      </c>
      <c r="AB315" s="193">
        <v>100.38108875054054</v>
      </c>
    </row>
    <row r="316" spans="27:28" ht="15">
      <c r="AA316" s="121">
        <f t="shared" si="5"/>
        <v>311</v>
      </c>
      <c r="AB316" s="193">
        <v>95.198436607084417</v>
      </c>
    </row>
    <row r="317" spans="27:28" ht="15">
      <c r="AA317" s="121">
        <f t="shared" si="5"/>
        <v>312</v>
      </c>
      <c r="AB317" s="193">
        <v>95.198436607084417</v>
      </c>
    </row>
    <row r="318" spans="27:28" ht="15">
      <c r="AA318" s="121">
        <f t="shared" si="5"/>
        <v>313</v>
      </c>
      <c r="AB318" s="193">
        <v>95.991538612531656</v>
      </c>
    </row>
    <row r="319" spans="27:28" ht="15">
      <c r="AA319" s="121">
        <f t="shared" si="5"/>
        <v>314</v>
      </c>
      <c r="AB319" s="193">
        <v>100.38108875054054</v>
      </c>
    </row>
    <row r="320" spans="27:28" ht="15">
      <c r="AA320" s="121">
        <f t="shared" si="5"/>
        <v>315</v>
      </c>
      <c r="AB320" s="193">
        <v>100.38108875054054</v>
      </c>
    </row>
    <row r="321" spans="27:28" ht="15">
      <c r="AA321" s="121">
        <f t="shared" si="5"/>
        <v>316</v>
      </c>
      <c r="AB321" s="193">
        <v>90.015784463628279</v>
      </c>
    </row>
    <row r="322" spans="27:28" ht="15">
      <c r="AA322" s="121">
        <f t="shared" si="5"/>
        <v>317</v>
      </c>
      <c r="AB322" s="193">
        <v>100.38108875054054</v>
      </c>
    </row>
    <row r="323" spans="27:28" ht="15">
      <c r="AA323" s="121">
        <f t="shared" si="5"/>
        <v>318</v>
      </c>
      <c r="AB323" s="193">
        <v>90.015784463628279</v>
      </c>
    </row>
    <row r="324" spans="27:28" ht="15">
      <c r="AA324" s="121">
        <f t="shared" si="5"/>
        <v>319</v>
      </c>
      <c r="AB324" s="193">
        <v>100.38108875054054</v>
      </c>
    </row>
    <row r="325" spans="27:28" ht="15">
      <c r="AA325" s="121">
        <f t="shared" si="5"/>
        <v>320</v>
      </c>
      <c r="AB325" s="193">
        <v>101.96157381217297</v>
      </c>
    </row>
    <row r="326" spans="27:28" ht="15">
      <c r="AA326" s="121">
        <f t="shared" si="5"/>
        <v>321</v>
      </c>
      <c r="AB326" s="193">
        <v>95.991538612531656</v>
      </c>
    </row>
    <row r="327" spans="27:28" ht="15">
      <c r="AA327" s="121">
        <f t="shared" ref="AA327:AA390" si="6">+AA326+1</f>
        <v>322</v>
      </c>
      <c r="AB327" s="193">
        <v>93.845803132919599</v>
      </c>
    </row>
    <row r="328" spans="27:28" ht="15">
      <c r="AA328" s="121">
        <f t="shared" si="6"/>
        <v>323</v>
      </c>
      <c r="AB328" s="193">
        <v>100.38108875054054</v>
      </c>
    </row>
    <row r="329" spans="27:28" ht="15">
      <c r="AA329" s="121">
        <f t="shared" si="6"/>
        <v>324</v>
      </c>
      <c r="AB329" s="193">
        <v>101.96157381217297</v>
      </c>
    </row>
    <row r="330" spans="27:28" ht="15">
      <c r="AA330" s="121">
        <f t="shared" si="6"/>
        <v>325</v>
      </c>
      <c r="AB330" s="193">
        <v>89.345851042111406</v>
      </c>
    </row>
    <row r="331" spans="27:28" ht="15">
      <c r="AA331" s="121">
        <f t="shared" si="6"/>
        <v>326</v>
      </c>
      <c r="AB331" s="193">
        <v>101.96157381217297</v>
      </c>
    </row>
    <row r="332" spans="27:28" ht="15">
      <c r="AA332" s="121">
        <f t="shared" si="6"/>
        <v>327</v>
      </c>
      <c r="AB332" s="193">
        <v>89.345851042111406</v>
      </c>
    </row>
    <row r="333" spans="27:28" ht="15">
      <c r="AA333" s="121">
        <f t="shared" si="6"/>
        <v>328</v>
      </c>
      <c r="AB333" s="193">
        <v>89.345851042111406</v>
      </c>
    </row>
    <row r="334" spans="27:28" ht="15">
      <c r="AA334" s="121">
        <f t="shared" si="6"/>
        <v>329</v>
      </c>
      <c r="AB334" s="193">
        <v>95.198436607084417</v>
      </c>
    </row>
    <row r="335" spans="27:28" ht="15">
      <c r="AA335" s="121">
        <f t="shared" si="6"/>
        <v>330</v>
      </c>
      <c r="AB335" s="193">
        <v>100.38108875054054</v>
      </c>
    </row>
    <row r="336" spans="27:28" ht="15">
      <c r="AA336" s="121">
        <f t="shared" si="6"/>
        <v>331</v>
      </c>
      <c r="AB336" s="193">
        <v>100.38108875054054</v>
      </c>
    </row>
    <row r="337" spans="27:28" ht="15">
      <c r="AA337" s="121">
        <f t="shared" si="6"/>
        <v>332</v>
      </c>
      <c r="AB337" s="193">
        <v>101.96157381217297</v>
      </c>
    </row>
    <row r="338" spans="27:28" ht="15">
      <c r="AA338" s="121">
        <f t="shared" si="6"/>
        <v>333</v>
      </c>
      <c r="AB338" s="193">
        <v>93.845803132919599</v>
      </c>
    </row>
    <row r="339" spans="27:28" ht="15">
      <c r="AA339" s="121">
        <f t="shared" si="6"/>
        <v>334</v>
      </c>
      <c r="AB339" s="193">
        <v>84.845898951303241</v>
      </c>
    </row>
    <row r="340" spans="27:28" ht="15">
      <c r="AA340" s="121">
        <f t="shared" si="6"/>
        <v>335</v>
      </c>
      <c r="AB340" s="193">
        <v>95.198436607084417</v>
      </c>
    </row>
    <row r="341" spans="27:28" ht="15">
      <c r="AA341" s="121">
        <f t="shared" si="6"/>
        <v>336</v>
      </c>
      <c r="AB341" s="193">
        <v>89.345851042111406</v>
      </c>
    </row>
    <row r="342" spans="27:28" ht="15">
      <c r="AA342" s="121">
        <f t="shared" si="6"/>
        <v>337</v>
      </c>
      <c r="AB342" s="193">
        <v>90.015784463628279</v>
      </c>
    </row>
    <row r="343" spans="27:28" ht="15">
      <c r="AA343" s="121">
        <f t="shared" si="6"/>
        <v>338</v>
      </c>
      <c r="AB343" s="193">
        <v>100.38108875054054</v>
      </c>
    </row>
    <row r="344" spans="27:28" ht="15">
      <c r="AA344" s="121">
        <f t="shared" si="6"/>
        <v>339</v>
      </c>
      <c r="AB344" s="193">
        <v>90.015784463628279</v>
      </c>
    </row>
    <row r="345" spans="27:28" ht="15">
      <c r="AA345" s="121">
        <f t="shared" si="6"/>
        <v>340</v>
      </c>
      <c r="AB345" s="193">
        <v>107.93160901181427</v>
      </c>
    </row>
    <row r="346" spans="27:28" ht="15">
      <c r="AA346" s="121">
        <f t="shared" si="6"/>
        <v>341</v>
      </c>
      <c r="AB346" s="193">
        <v>100.38108875054054</v>
      </c>
    </row>
    <row r="347" spans="27:28" ht="15">
      <c r="AA347" s="121">
        <f t="shared" si="6"/>
        <v>342</v>
      </c>
      <c r="AB347" s="193">
        <v>107.93160901181427</v>
      </c>
    </row>
    <row r="348" spans="27:28" ht="15">
      <c r="AA348" s="121">
        <f t="shared" si="6"/>
        <v>343</v>
      </c>
      <c r="AB348" s="193">
        <v>100.38108875054054</v>
      </c>
    </row>
    <row r="349" spans="27:28" ht="15">
      <c r="AA349" s="121">
        <f t="shared" si="6"/>
        <v>344</v>
      </c>
      <c r="AB349" s="193">
        <v>93.845803132919599</v>
      </c>
    </row>
    <row r="350" spans="27:28" ht="15">
      <c r="AA350" s="121">
        <f t="shared" si="6"/>
        <v>345</v>
      </c>
      <c r="AB350" s="193">
        <v>93.845803132919599</v>
      </c>
    </row>
    <row r="351" spans="27:28" ht="15">
      <c r="AA351" s="121">
        <f t="shared" si="6"/>
        <v>346</v>
      </c>
      <c r="AB351" s="193">
        <v>93.845803132919599</v>
      </c>
    </row>
    <row r="352" spans="27:28" ht="15">
      <c r="AA352" s="121">
        <f t="shared" si="6"/>
        <v>347</v>
      </c>
      <c r="AB352" s="193">
        <v>107.93160901181427</v>
      </c>
    </row>
    <row r="353" spans="27:28" ht="15">
      <c r="AA353" s="121">
        <f t="shared" si="6"/>
        <v>348</v>
      </c>
      <c r="AB353" s="193">
        <v>95.198436607084417</v>
      </c>
    </row>
    <row r="354" spans="27:28" ht="15">
      <c r="AA354" s="121">
        <f t="shared" si="6"/>
        <v>349</v>
      </c>
      <c r="AB354" s="193">
        <v>101.96157381217297</v>
      </c>
    </row>
    <row r="355" spans="27:28" ht="15">
      <c r="AA355" s="121">
        <f t="shared" si="6"/>
        <v>350</v>
      </c>
      <c r="AB355" s="193">
        <v>100.38108875054054</v>
      </c>
    </row>
    <row r="356" spans="27:28" ht="15">
      <c r="AA356" s="121">
        <f t="shared" si="6"/>
        <v>351</v>
      </c>
      <c r="AB356" s="193">
        <v>95.991538612531656</v>
      </c>
    </row>
    <row r="357" spans="27:28" ht="15">
      <c r="AA357" s="121">
        <f t="shared" si="6"/>
        <v>352</v>
      </c>
      <c r="AB357" s="193">
        <v>107.93160901181427</v>
      </c>
    </row>
    <row r="358" spans="27:28" ht="15">
      <c r="AA358" s="121">
        <f t="shared" si="6"/>
        <v>353</v>
      </c>
      <c r="AB358" s="193">
        <v>95.198436607084417</v>
      </c>
    </row>
    <row r="359" spans="27:28" ht="15">
      <c r="AA359" s="121">
        <f t="shared" si="6"/>
        <v>354</v>
      </c>
      <c r="AB359" s="193">
        <v>84.845898951303241</v>
      </c>
    </row>
    <row r="360" spans="27:28" ht="15">
      <c r="AA360" s="121">
        <f t="shared" si="6"/>
        <v>355</v>
      </c>
      <c r="AB360" s="193">
        <v>84.845898951303241</v>
      </c>
    </row>
    <row r="361" spans="27:28" ht="15">
      <c r="AA361" s="121">
        <f t="shared" si="6"/>
        <v>356</v>
      </c>
      <c r="AB361" s="193">
        <v>93.845803132919599</v>
      </c>
    </row>
    <row r="362" spans="27:28" ht="15">
      <c r="AA362" s="121">
        <f t="shared" si="6"/>
        <v>357</v>
      </c>
      <c r="AB362" s="193">
        <v>84.845898951303241</v>
      </c>
    </row>
    <row r="363" spans="27:28" ht="15">
      <c r="AA363" s="121">
        <f t="shared" si="6"/>
        <v>358</v>
      </c>
      <c r="AB363" s="193">
        <v>95.198436607084417</v>
      </c>
    </row>
    <row r="364" spans="27:28" ht="15">
      <c r="AA364" s="121">
        <f t="shared" si="6"/>
        <v>359</v>
      </c>
      <c r="AB364" s="193">
        <v>95.198436607084417</v>
      </c>
    </row>
    <row r="365" spans="27:28" ht="15">
      <c r="AA365" s="121">
        <f t="shared" si="6"/>
        <v>360</v>
      </c>
      <c r="AB365" s="193">
        <v>84.845898951303241</v>
      </c>
    </row>
    <row r="366" spans="27:28" ht="15">
      <c r="AA366" s="121">
        <f t="shared" si="6"/>
        <v>361</v>
      </c>
      <c r="AB366" s="193">
        <v>93.845803132919599</v>
      </c>
    </row>
    <row r="367" spans="27:28" ht="15">
      <c r="AA367" s="121">
        <f t="shared" si="6"/>
        <v>362</v>
      </c>
      <c r="AB367" s="193">
        <v>90.015784463628279</v>
      </c>
    </row>
    <row r="368" spans="27:28" ht="15">
      <c r="AA368" s="121">
        <f t="shared" si="6"/>
        <v>363</v>
      </c>
      <c r="AB368" s="193">
        <v>95.198436607084417</v>
      </c>
    </row>
    <row r="369" spans="27:28" ht="15">
      <c r="AA369" s="121">
        <f t="shared" si="6"/>
        <v>364</v>
      </c>
      <c r="AB369" s="193">
        <v>95.198436607084417</v>
      </c>
    </row>
    <row r="370" spans="27:28" ht="15">
      <c r="AA370" s="121">
        <f t="shared" si="6"/>
        <v>365</v>
      </c>
      <c r="AB370" s="193">
        <v>100.38108875054054</v>
      </c>
    </row>
    <row r="371" spans="27:28" ht="15">
      <c r="AA371" s="121">
        <f t="shared" si="6"/>
        <v>366</v>
      </c>
      <c r="AB371" s="193">
        <v>90.015784463628279</v>
      </c>
    </row>
    <row r="372" spans="27:28" ht="15">
      <c r="AA372" s="121">
        <f t="shared" si="6"/>
        <v>367</v>
      </c>
      <c r="AB372" s="193">
        <v>95.198436607084417</v>
      </c>
    </row>
    <row r="373" spans="27:28" ht="15">
      <c r="AA373" s="121">
        <f t="shared" si="6"/>
        <v>368</v>
      </c>
      <c r="AB373" s="193">
        <v>95.198436607084417</v>
      </c>
    </row>
    <row r="374" spans="27:28" ht="15">
      <c r="AA374" s="121">
        <f t="shared" si="6"/>
        <v>369</v>
      </c>
      <c r="AB374" s="193">
        <v>101.96157381217297</v>
      </c>
    </row>
    <row r="375" spans="27:28" ht="15">
      <c r="AA375" s="121">
        <f t="shared" si="6"/>
        <v>370</v>
      </c>
      <c r="AB375" s="193">
        <v>100.38108875054054</v>
      </c>
    </row>
    <row r="376" spans="27:28" ht="15">
      <c r="AA376" s="121">
        <f t="shared" si="6"/>
        <v>371</v>
      </c>
      <c r="AB376" s="193">
        <v>100.38108875054054</v>
      </c>
    </row>
    <row r="377" spans="27:28" ht="15">
      <c r="AA377" s="121">
        <f t="shared" si="6"/>
        <v>372</v>
      </c>
      <c r="AB377" s="193">
        <v>100.38108875054054</v>
      </c>
    </row>
    <row r="378" spans="27:28" ht="15">
      <c r="AA378" s="121">
        <f t="shared" si="6"/>
        <v>373</v>
      </c>
      <c r="AB378" s="193">
        <v>107.93160901181427</v>
      </c>
    </row>
    <row r="379" spans="27:28" ht="15">
      <c r="AA379" s="121">
        <f t="shared" si="6"/>
        <v>374</v>
      </c>
      <c r="AB379" s="193">
        <v>93.845803132919599</v>
      </c>
    </row>
    <row r="380" spans="27:28" ht="15">
      <c r="AA380" s="121">
        <f t="shared" si="6"/>
        <v>375</v>
      </c>
      <c r="AB380" s="193">
        <v>100.38108875054054</v>
      </c>
    </row>
    <row r="381" spans="27:28" ht="15">
      <c r="AA381" s="121">
        <f t="shared" si="6"/>
        <v>376</v>
      </c>
      <c r="AB381" s="193">
        <v>93.845803132919599</v>
      </c>
    </row>
    <row r="382" spans="27:28" ht="15">
      <c r="AA382" s="121">
        <f t="shared" si="6"/>
        <v>377</v>
      </c>
      <c r="AB382" s="193">
        <v>95.198436607084417</v>
      </c>
    </row>
    <row r="383" spans="27:28" ht="15">
      <c r="AA383" s="121">
        <f t="shared" si="6"/>
        <v>378</v>
      </c>
      <c r="AB383" s="193">
        <v>89.345851042111406</v>
      </c>
    </row>
    <row r="384" spans="27:28" ht="15">
      <c r="AA384" s="121">
        <f t="shared" si="6"/>
        <v>379</v>
      </c>
      <c r="AB384" s="193">
        <v>101.96157381217297</v>
      </c>
    </row>
    <row r="385" spans="27:28" ht="15">
      <c r="AA385" s="121">
        <f t="shared" si="6"/>
        <v>380</v>
      </c>
      <c r="AB385" s="193">
        <v>90.015784463628279</v>
      </c>
    </row>
    <row r="386" spans="27:28" ht="15">
      <c r="AA386" s="121">
        <f t="shared" si="6"/>
        <v>381</v>
      </c>
      <c r="AB386" s="193">
        <v>101.96157381217297</v>
      </c>
    </row>
    <row r="387" spans="27:28" ht="15">
      <c r="AA387" s="121">
        <f t="shared" si="6"/>
        <v>382</v>
      </c>
      <c r="AB387" s="193">
        <v>84.845898951303241</v>
      </c>
    </row>
    <row r="388" spans="27:28" ht="15">
      <c r="AA388" s="121">
        <f t="shared" si="6"/>
        <v>383</v>
      </c>
      <c r="AB388" s="193">
        <v>95.198436607084417</v>
      </c>
    </row>
    <row r="389" spans="27:28" ht="15">
      <c r="AA389" s="121">
        <f t="shared" si="6"/>
        <v>384</v>
      </c>
      <c r="AB389" s="193">
        <v>101.96157381217297</v>
      </c>
    </row>
    <row r="390" spans="27:28" ht="15">
      <c r="AA390" s="121">
        <f t="shared" si="6"/>
        <v>385</v>
      </c>
      <c r="AB390" s="193">
        <v>84.845898951303241</v>
      </c>
    </row>
    <row r="391" spans="27:28" ht="15">
      <c r="AA391" s="121">
        <f t="shared" ref="AA391:AA454" si="7">+AA390+1</f>
        <v>386</v>
      </c>
      <c r="AB391" s="193">
        <v>95.991538612531656</v>
      </c>
    </row>
    <row r="392" spans="27:28" ht="15">
      <c r="AA392" s="121">
        <f t="shared" si="7"/>
        <v>387</v>
      </c>
      <c r="AB392" s="193">
        <v>100.38108875054054</v>
      </c>
    </row>
    <row r="393" spans="27:28" ht="15">
      <c r="AA393" s="121">
        <f t="shared" si="7"/>
        <v>388</v>
      </c>
      <c r="AB393" s="193">
        <v>89.345851042111406</v>
      </c>
    </row>
    <row r="394" spans="27:28" ht="15">
      <c r="AA394" s="121">
        <f t="shared" si="7"/>
        <v>389</v>
      </c>
      <c r="AB394" s="193">
        <v>93.845803132919599</v>
      </c>
    </row>
    <row r="395" spans="27:28" ht="15">
      <c r="AA395" s="121">
        <f t="shared" si="7"/>
        <v>390</v>
      </c>
      <c r="AB395" s="193">
        <v>95.991538612531656</v>
      </c>
    </row>
    <row r="396" spans="27:28" ht="15">
      <c r="AA396" s="121">
        <f t="shared" si="7"/>
        <v>391</v>
      </c>
      <c r="AB396" s="193">
        <v>95.198436607084417</v>
      </c>
    </row>
    <row r="397" spans="27:28" ht="15">
      <c r="AA397" s="121">
        <f t="shared" si="7"/>
        <v>392</v>
      </c>
      <c r="AB397" s="193">
        <v>90.015784463628279</v>
      </c>
    </row>
    <row r="398" spans="27:28" ht="15">
      <c r="AA398" s="121">
        <f t="shared" si="7"/>
        <v>393</v>
      </c>
      <c r="AB398" s="193">
        <v>89.345851042111406</v>
      </c>
    </row>
    <row r="399" spans="27:28" ht="15">
      <c r="AA399" s="121">
        <f t="shared" si="7"/>
        <v>394</v>
      </c>
      <c r="AB399" s="193">
        <v>90.015784463628279</v>
      </c>
    </row>
    <row r="400" spans="27:28" ht="15">
      <c r="AA400" s="121">
        <f t="shared" si="7"/>
        <v>395</v>
      </c>
      <c r="AB400" s="193">
        <v>93.845803132919599</v>
      </c>
    </row>
    <row r="401" spans="27:28" ht="15">
      <c r="AA401" s="121">
        <f t="shared" si="7"/>
        <v>396</v>
      </c>
      <c r="AB401" s="193">
        <v>90.015784463628279</v>
      </c>
    </row>
    <row r="402" spans="27:28" ht="15">
      <c r="AA402" s="121">
        <f t="shared" si="7"/>
        <v>397</v>
      </c>
      <c r="AB402" s="193">
        <v>100.38108875054054</v>
      </c>
    </row>
    <row r="403" spans="27:28" ht="15">
      <c r="AA403" s="121">
        <f t="shared" si="7"/>
        <v>398</v>
      </c>
      <c r="AB403" s="193">
        <v>95.991538612531656</v>
      </c>
    </row>
    <row r="404" spans="27:28" ht="15">
      <c r="AA404" s="121">
        <f t="shared" si="7"/>
        <v>399</v>
      </c>
      <c r="AB404" s="193">
        <v>101.96157381217297</v>
      </c>
    </row>
    <row r="405" spans="27:28" ht="15">
      <c r="AA405" s="121">
        <f t="shared" si="7"/>
        <v>400</v>
      </c>
      <c r="AB405" s="193">
        <v>101.96157381217297</v>
      </c>
    </row>
    <row r="406" spans="27:28" ht="15">
      <c r="AA406" s="121">
        <f t="shared" si="7"/>
        <v>401</v>
      </c>
      <c r="AB406" s="193">
        <v>107.93160901181427</v>
      </c>
    </row>
    <row r="407" spans="27:28" ht="15">
      <c r="AA407" s="121">
        <f t="shared" si="7"/>
        <v>402</v>
      </c>
      <c r="AB407" s="193">
        <v>89.345851042111406</v>
      </c>
    </row>
    <row r="408" spans="27:28" ht="15">
      <c r="AA408" s="121">
        <f t="shared" si="7"/>
        <v>403</v>
      </c>
      <c r="AB408" s="193">
        <v>95.991538612531656</v>
      </c>
    </row>
    <row r="409" spans="27:28" ht="15">
      <c r="AA409" s="121">
        <f t="shared" si="7"/>
        <v>404</v>
      </c>
      <c r="AB409" s="193">
        <v>100.38108875054054</v>
      </c>
    </row>
    <row r="410" spans="27:28" ht="15">
      <c r="AA410" s="121">
        <f t="shared" si="7"/>
        <v>405</v>
      </c>
      <c r="AB410" s="193">
        <v>95.991538612531656</v>
      </c>
    </row>
    <row r="411" spans="27:28" ht="15">
      <c r="AA411" s="121">
        <f t="shared" si="7"/>
        <v>406</v>
      </c>
      <c r="AB411" s="193">
        <v>100.38108875054054</v>
      </c>
    </row>
    <row r="412" spans="27:28" ht="15">
      <c r="AA412" s="121">
        <f t="shared" si="7"/>
        <v>407</v>
      </c>
      <c r="AB412" s="193">
        <v>84.845898951303241</v>
      </c>
    </row>
    <row r="413" spans="27:28" ht="15">
      <c r="AA413" s="121">
        <f t="shared" si="7"/>
        <v>408</v>
      </c>
      <c r="AB413" s="193">
        <v>90.015784463628279</v>
      </c>
    </row>
    <row r="414" spans="27:28" ht="15">
      <c r="AA414" s="121">
        <f t="shared" si="7"/>
        <v>409</v>
      </c>
      <c r="AB414" s="193">
        <v>90.015784463628279</v>
      </c>
    </row>
    <row r="415" spans="27:28" ht="15">
      <c r="AA415" s="121">
        <f t="shared" si="7"/>
        <v>410</v>
      </c>
      <c r="AB415" s="193">
        <v>84.845898951303241</v>
      </c>
    </row>
    <row r="416" spans="27:28" ht="15">
      <c r="AA416" s="121">
        <f t="shared" si="7"/>
        <v>411</v>
      </c>
      <c r="AB416" s="193">
        <v>84.845898951303241</v>
      </c>
    </row>
    <row r="417" spans="27:28" ht="15">
      <c r="AA417" s="121">
        <f t="shared" si="7"/>
        <v>412</v>
      </c>
      <c r="AB417" s="193">
        <v>101.96157381217297</v>
      </c>
    </row>
    <row r="418" spans="27:28" ht="15">
      <c r="AA418" s="121">
        <f t="shared" si="7"/>
        <v>413</v>
      </c>
      <c r="AB418" s="193">
        <v>107.93160901181427</v>
      </c>
    </row>
    <row r="419" spans="27:28" ht="15">
      <c r="AA419" s="121">
        <f t="shared" si="7"/>
        <v>414</v>
      </c>
      <c r="AB419" s="193">
        <v>107.93160901181427</v>
      </c>
    </row>
    <row r="420" spans="27:28" ht="15">
      <c r="AA420" s="121">
        <f t="shared" si="7"/>
        <v>415</v>
      </c>
      <c r="AB420" s="193">
        <v>100.38108875054054</v>
      </c>
    </row>
    <row r="421" spans="27:28" ht="15">
      <c r="AA421" s="121">
        <f t="shared" si="7"/>
        <v>416</v>
      </c>
      <c r="AB421" s="193">
        <v>101.96157381217297</v>
      </c>
    </row>
    <row r="422" spans="27:28" ht="15">
      <c r="AA422" s="121">
        <f t="shared" si="7"/>
        <v>417</v>
      </c>
      <c r="AB422" s="193">
        <v>101.96157381217297</v>
      </c>
    </row>
    <row r="423" spans="27:28" ht="15">
      <c r="AA423" s="121">
        <f t="shared" si="7"/>
        <v>418</v>
      </c>
      <c r="AB423" s="193">
        <v>84.845898951303241</v>
      </c>
    </row>
    <row r="424" spans="27:28" ht="15">
      <c r="AA424" s="121">
        <f t="shared" si="7"/>
        <v>419</v>
      </c>
      <c r="AB424" s="193">
        <v>101.96157381217297</v>
      </c>
    </row>
    <row r="425" spans="27:28" ht="15">
      <c r="AA425" s="121">
        <f t="shared" si="7"/>
        <v>420</v>
      </c>
      <c r="AB425" s="193">
        <v>95.991538612531656</v>
      </c>
    </row>
    <row r="426" spans="27:28" ht="15">
      <c r="AA426" s="121">
        <f t="shared" si="7"/>
        <v>421</v>
      </c>
      <c r="AB426" s="193">
        <v>95.991538612531656</v>
      </c>
    </row>
    <row r="427" spans="27:28" ht="15">
      <c r="AA427" s="121">
        <f t="shared" si="7"/>
        <v>422</v>
      </c>
      <c r="AB427" s="193">
        <v>107.93160901181427</v>
      </c>
    </row>
    <row r="428" spans="27:28" ht="15">
      <c r="AA428" s="121">
        <f t="shared" si="7"/>
        <v>423</v>
      </c>
      <c r="AB428" s="193">
        <v>84.845898951303241</v>
      </c>
    </row>
    <row r="429" spans="27:28" ht="15">
      <c r="AA429" s="121">
        <f t="shared" si="7"/>
        <v>424</v>
      </c>
      <c r="AB429" s="193">
        <v>95.991538612531656</v>
      </c>
    </row>
    <row r="430" spans="27:28" ht="15">
      <c r="AA430" s="121">
        <f t="shared" si="7"/>
        <v>425</v>
      </c>
      <c r="AB430" s="193">
        <v>90.015784463628279</v>
      </c>
    </row>
    <row r="431" spans="27:28" ht="15">
      <c r="AA431" s="121">
        <f t="shared" si="7"/>
        <v>426</v>
      </c>
      <c r="AB431" s="193">
        <v>107.93160901181427</v>
      </c>
    </row>
    <row r="432" spans="27:28" ht="15">
      <c r="AA432" s="121">
        <f t="shared" si="7"/>
        <v>427</v>
      </c>
      <c r="AB432" s="193">
        <v>95.991538612531656</v>
      </c>
    </row>
    <row r="433" spans="27:28" ht="15">
      <c r="AA433" s="121">
        <f t="shared" si="7"/>
        <v>428</v>
      </c>
      <c r="AB433" s="193">
        <v>107.93160901181427</v>
      </c>
    </row>
    <row r="434" spans="27:28" ht="15">
      <c r="AA434" s="121">
        <f t="shared" si="7"/>
        <v>429</v>
      </c>
      <c r="AB434" s="193">
        <v>90.015784463628279</v>
      </c>
    </row>
    <row r="435" spans="27:28" ht="15">
      <c r="AA435" s="121">
        <f t="shared" si="7"/>
        <v>430</v>
      </c>
      <c r="AB435" s="193">
        <v>101.96157381217297</v>
      </c>
    </row>
    <row r="436" spans="27:28" ht="15">
      <c r="AA436" s="121">
        <f t="shared" si="7"/>
        <v>431</v>
      </c>
      <c r="AB436" s="193">
        <v>95.198436607084417</v>
      </c>
    </row>
    <row r="437" spans="27:28" ht="15">
      <c r="AA437" s="121">
        <f t="shared" si="7"/>
        <v>432</v>
      </c>
      <c r="AB437" s="193">
        <v>107.93160901181427</v>
      </c>
    </row>
    <row r="438" spans="27:28" ht="15">
      <c r="AA438" s="121">
        <f t="shared" si="7"/>
        <v>433</v>
      </c>
      <c r="AB438" s="193">
        <v>100.38108875054054</v>
      </c>
    </row>
    <row r="439" spans="27:28" ht="15">
      <c r="AA439" s="121">
        <f t="shared" si="7"/>
        <v>434</v>
      </c>
      <c r="AB439" s="193">
        <v>89.345851042111406</v>
      </c>
    </row>
    <row r="440" spans="27:28" ht="15">
      <c r="AA440" s="121">
        <f t="shared" si="7"/>
        <v>435</v>
      </c>
      <c r="AB440" s="193">
        <v>107.93160901181427</v>
      </c>
    </row>
    <row r="441" spans="27:28" ht="15">
      <c r="AA441" s="121">
        <f t="shared" si="7"/>
        <v>436</v>
      </c>
      <c r="AB441" s="193">
        <v>84.845898951303241</v>
      </c>
    </row>
    <row r="442" spans="27:28" ht="15">
      <c r="AA442" s="121">
        <f t="shared" si="7"/>
        <v>437</v>
      </c>
      <c r="AB442" s="193">
        <v>107.93160901181427</v>
      </c>
    </row>
    <row r="443" spans="27:28" ht="15">
      <c r="AA443" s="121">
        <f t="shared" si="7"/>
        <v>438</v>
      </c>
      <c r="AB443" s="193">
        <v>90.015784463628279</v>
      </c>
    </row>
    <row r="444" spans="27:28" ht="15">
      <c r="AA444" s="121">
        <f t="shared" si="7"/>
        <v>439</v>
      </c>
      <c r="AB444" s="193">
        <v>95.198436607084417</v>
      </c>
    </row>
    <row r="445" spans="27:28" ht="15">
      <c r="AA445" s="121">
        <f t="shared" si="7"/>
        <v>440</v>
      </c>
      <c r="AB445" s="193">
        <v>89.345851042111406</v>
      </c>
    </row>
    <row r="446" spans="27:28" ht="15">
      <c r="AA446" s="121">
        <f t="shared" si="7"/>
        <v>441</v>
      </c>
      <c r="AB446" s="193">
        <v>107.93160901181427</v>
      </c>
    </row>
    <row r="447" spans="27:28" ht="15">
      <c r="AA447" s="121">
        <f t="shared" si="7"/>
        <v>442</v>
      </c>
      <c r="AB447" s="193">
        <v>95.198436607084417</v>
      </c>
    </row>
    <row r="448" spans="27:28" ht="15">
      <c r="AA448" s="121">
        <f t="shared" si="7"/>
        <v>443</v>
      </c>
      <c r="AB448" s="193">
        <v>107.93160901181427</v>
      </c>
    </row>
    <row r="449" spans="27:28" ht="15">
      <c r="AA449" s="121">
        <f t="shared" si="7"/>
        <v>444</v>
      </c>
      <c r="AB449" s="193">
        <v>84.845898951303241</v>
      </c>
    </row>
    <row r="450" spans="27:28" ht="15">
      <c r="AA450" s="121">
        <f t="shared" si="7"/>
        <v>445</v>
      </c>
      <c r="AB450" s="193">
        <v>93.845803132919599</v>
      </c>
    </row>
    <row r="451" spans="27:28" ht="15">
      <c r="AA451" s="121">
        <f t="shared" si="7"/>
        <v>446</v>
      </c>
      <c r="AB451" s="193">
        <v>90.015784463628279</v>
      </c>
    </row>
    <row r="452" spans="27:28" ht="15">
      <c r="AA452" s="121">
        <f t="shared" si="7"/>
        <v>447</v>
      </c>
      <c r="AB452" s="193">
        <v>89.345851042111406</v>
      </c>
    </row>
    <row r="453" spans="27:28" ht="15">
      <c r="AA453" s="121">
        <f t="shared" si="7"/>
        <v>448</v>
      </c>
      <c r="AB453" s="193">
        <v>90.015784463628279</v>
      </c>
    </row>
    <row r="454" spans="27:28" ht="15">
      <c r="AA454" s="121">
        <f t="shared" si="7"/>
        <v>449</v>
      </c>
      <c r="AB454" s="193">
        <v>107.93160901181427</v>
      </c>
    </row>
    <row r="455" spans="27:28" ht="15">
      <c r="AA455" s="121">
        <f t="shared" ref="AA455:AA518" si="8">+AA454+1</f>
        <v>450</v>
      </c>
      <c r="AB455" s="193">
        <v>100.38108875054054</v>
      </c>
    </row>
    <row r="456" spans="27:28" ht="15">
      <c r="AA456" s="121">
        <f t="shared" si="8"/>
        <v>451</v>
      </c>
      <c r="AB456" s="193">
        <v>100.38108875054054</v>
      </c>
    </row>
    <row r="457" spans="27:28" ht="15">
      <c r="AA457" s="121">
        <f t="shared" si="8"/>
        <v>452</v>
      </c>
      <c r="AB457" s="193">
        <v>95.991538612531656</v>
      </c>
    </row>
    <row r="458" spans="27:28" ht="15">
      <c r="AA458" s="121">
        <f t="shared" si="8"/>
        <v>453</v>
      </c>
      <c r="AB458" s="193">
        <v>84.845898951303241</v>
      </c>
    </row>
    <row r="459" spans="27:28" ht="15">
      <c r="AA459" s="121">
        <f t="shared" si="8"/>
        <v>454</v>
      </c>
      <c r="AB459" s="193">
        <v>101.96157381217297</v>
      </c>
    </row>
    <row r="460" spans="27:28" ht="15">
      <c r="AA460" s="121">
        <f t="shared" si="8"/>
        <v>455</v>
      </c>
      <c r="AB460" s="193">
        <v>95.198436607084417</v>
      </c>
    </row>
    <row r="461" spans="27:28" ht="15">
      <c r="AA461" s="121">
        <f t="shared" si="8"/>
        <v>456</v>
      </c>
      <c r="AB461" s="193">
        <v>95.198436607084417</v>
      </c>
    </row>
    <row r="462" spans="27:28" ht="15">
      <c r="AA462" s="121">
        <f t="shared" si="8"/>
        <v>457</v>
      </c>
      <c r="AB462" s="193">
        <v>90.015784463628279</v>
      </c>
    </row>
    <row r="463" spans="27:28" ht="15">
      <c r="AA463" s="121">
        <f t="shared" si="8"/>
        <v>458</v>
      </c>
      <c r="AB463" s="193">
        <v>84.845898951303241</v>
      </c>
    </row>
    <row r="464" spans="27:28" ht="15">
      <c r="AA464" s="121">
        <f t="shared" si="8"/>
        <v>459</v>
      </c>
      <c r="AB464" s="193">
        <v>89.345851042111406</v>
      </c>
    </row>
    <row r="465" spans="27:28" ht="15">
      <c r="AA465" s="121">
        <f t="shared" si="8"/>
        <v>460</v>
      </c>
      <c r="AB465" s="193">
        <v>90.015784463628279</v>
      </c>
    </row>
    <row r="466" spans="27:28" ht="15">
      <c r="AA466" s="121">
        <f t="shared" si="8"/>
        <v>461</v>
      </c>
      <c r="AB466" s="193">
        <v>89.345851042111406</v>
      </c>
    </row>
    <row r="467" spans="27:28" ht="15">
      <c r="AA467" s="121">
        <f t="shared" si="8"/>
        <v>462</v>
      </c>
      <c r="AB467" s="193">
        <v>95.198436607084417</v>
      </c>
    </row>
    <row r="468" spans="27:28" ht="15">
      <c r="AA468" s="121">
        <f t="shared" si="8"/>
        <v>463</v>
      </c>
      <c r="AB468" s="193">
        <v>93.845803132919599</v>
      </c>
    </row>
    <row r="469" spans="27:28" ht="15">
      <c r="AA469" s="121">
        <f t="shared" si="8"/>
        <v>464</v>
      </c>
      <c r="AB469" s="193">
        <v>100.38108875054054</v>
      </c>
    </row>
    <row r="470" spans="27:28" ht="15">
      <c r="AA470" s="121">
        <f t="shared" si="8"/>
        <v>465</v>
      </c>
      <c r="AB470" s="193">
        <v>101.96157381217297</v>
      </c>
    </row>
    <row r="471" spans="27:28" ht="15">
      <c r="AA471" s="121">
        <f t="shared" si="8"/>
        <v>466</v>
      </c>
      <c r="AB471" s="193">
        <v>93.845803132919599</v>
      </c>
    </row>
    <row r="472" spans="27:28" ht="15">
      <c r="AA472" s="121">
        <f t="shared" si="8"/>
        <v>467</v>
      </c>
      <c r="AB472" s="193">
        <v>95.991538612531656</v>
      </c>
    </row>
    <row r="473" spans="27:28" ht="15">
      <c r="AA473" s="121">
        <f t="shared" si="8"/>
        <v>468</v>
      </c>
      <c r="AB473" s="193">
        <v>101.96157381217297</v>
      </c>
    </row>
    <row r="474" spans="27:28" ht="15">
      <c r="AA474" s="121">
        <f t="shared" si="8"/>
        <v>469</v>
      </c>
      <c r="AB474" s="193">
        <v>107.93160901181427</v>
      </c>
    </row>
    <row r="475" spans="27:28" ht="15">
      <c r="AA475" s="121">
        <f t="shared" si="8"/>
        <v>470</v>
      </c>
      <c r="AB475" s="193">
        <v>84.845898951303241</v>
      </c>
    </row>
    <row r="476" spans="27:28" ht="15">
      <c r="AA476" s="121">
        <f t="shared" si="8"/>
        <v>471</v>
      </c>
      <c r="AB476" s="193">
        <v>95.991538612531656</v>
      </c>
    </row>
    <row r="477" spans="27:28" ht="15">
      <c r="AA477" s="121">
        <f t="shared" si="8"/>
        <v>472</v>
      </c>
      <c r="AB477" s="193">
        <v>84.845898951303241</v>
      </c>
    </row>
    <row r="478" spans="27:28" ht="15">
      <c r="AA478" s="121">
        <f t="shared" si="8"/>
        <v>473</v>
      </c>
      <c r="AB478" s="193">
        <v>93.845803132919599</v>
      </c>
    </row>
    <row r="479" spans="27:28" ht="15">
      <c r="AA479" s="121">
        <f t="shared" si="8"/>
        <v>474</v>
      </c>
      <c r="AB479" s="193">
        <v>100.38108875054054</v>
      </c>
    </row>
    <row r="480" spans="27:28" ht="15">
      <c r="AA480" s="121">
        <f t="shared" si="8"/>
        <v>475</v>
      </c>
      <c r="AB480" s="193">
        <v>93.845803132919599</v>
      </c>
    </row>
    <row r="481" spans="27:28" ht="15">
      <c r="AA481" s="121">
        <f t="shared" si="8"/>
        <v>476</v>
      </c>
      <c r="AB481" s="193">
        <v>107.93160901181427</v>
      </c>
    </row>
    <row r="482" spans="27:28" ht="15">
      <c r="AA482" s="121">
        <f t="shared" si="8"/>
        <v>477</v>
      </c>
      <c r="AB482" s="193">
        <v>90.015784463628279</v>
      </c>
    </row>
    <row r="483" spans="27:28" ht="15">
      <c r="AA483" s="121">
        <f t="shared" si="8"/>
        <v>478</v>
      </c>
      <c r="AB483" s="193">
        <v>107.93160901181427</v>
      </c>
    </row>
    <row r="484" spans="27:28" ht="15">
      <c r="AA484" s="121">
        <f t="shared" si="8"/>
        <v>479</v>
      </c>
      <c r="AB484" s="193">
        <v>95.198436607084417</v>
      </c>
    </row>
    <row r="485" spans="27:28" ht="15">
      <c r="AA485" s="121">
        <f t="shared" si="8"/>
        <v>480</v>
      </c>
      <c r="AB485" s="193">
        <v>95.991538612531656</v>
      </c>
    </row>
    <row r="486" spans="27:28" ht="15">
      <c r="AA486" s="121">
        <f t="shared" si="8"/>
        <v>481</v>
      </c>
      <c r="AB486" s="193">
        <v>93.845803132919599</v>
      </c>
    </row>
    <row r="487" spans="27:28" ht="15">
      <c r="AA487" s="121">
        <f t="shared" si="8"/>
        <v>482</v>
      </c>
      <c r="AB487" s="193">
        <v>95.198436607084417</v>
      </c>
    </row>
    <row r="488" spans="27:28" ht="15">
      <c r="AA488" s="121">
        <f t="shared" si="8"/>
        <v>483</v>
      </c>
      <c r="AB488" s="193">
        <v>89.345851042111406</v>
      </c>
    </row>
    <row r="489" spans="27:28" ht="15">
      <c r="AA489" s="121">
        <f t="shared" si="8"/>
        <v>484</v>
      </c>
      <c r="AB489" s="193">
        <v>95.198436607084417</v>
      </c>
    </row>
    <row r="490" spans="27:28" ht="15">
      <c r="AA490" s="121">
        <f t="shared" si="8"/>
        <v>485</v>
      </c>
      <c r="AB490" s="193">
        <v>101.96157381217297</v>
      </c>
    </row>
    <row r="491" spans="27:28" ht="15">
      <c r="AA491" s="121">
        <f t="shared" si="8"/>
        <v>486</v>
      </c>
      <c r="AB491" s="193">
        <v>100.38108875054054</v>
      </c>
    </row>
    <row r="492" spans="27:28" ht="15">
      <c r="AA492" s="121">
        <f t="shared" si="8"/>
        <v>487</v>
      </c>
      <c r="AB492" s="193">
        <v>101.96157381217297</v>
      </c>
    </row>
    <row r="493" spans="27:28" ht="15">
      <c r="AA493" s="121">
        <f t="shared" si="8"/>
        <v>488</v>
      </c>
      <c r="AB493" s="193">
        <v>101.96157381217297</v>
      </c>
    </row>
    <row r="494" spans="27:28" ht="15">
      <c r="AA494" s="121">
        <f t="shared" si="8"/>
        <v>489</v>
      </c>
      <c r="AB494" s="193">
        <v>84.845898951303241</v>
      </c>
    </row>
    <row r="495" spans="27:28" ht="15">
      <c r="AA495" s="121">
        <f t="shared" si="8"/>
        <v>490</v>
      </c>
      <c r="AB495" s="193">
        <v>107.93160901181427</v>
      </c>
    </row>
    <row r="496" spans="27:28" ht="15">
      <c r="AA496" s="121">
        <f t="shared" si="8"/>
        <v>491</v>
      </c>
      <c r="AB496" s="193">
        <v>107.93160901181427</v>
      </c>
    </row>
    <row r="497" spans="27:28" ht="15">
      <c r="AA497" s="121">
        <f t="shared" si="8"/>
        <v>492</v>
      </c>
      <c r="AB497" s="193">
        <v>95.198436607084417</v>
      </c>
    </row>
    <row r="498" spans="27:28" ht="15">
      <c r="AA498" s="121">
        <f t="shared" si="8"/>
        <v>493</v>
      </c>
      <c r="AB498" s="193">
        <v>100.38108875054054</v>
      </c>
    </row>
    <row r="499" spans="27:28" ht="15">
      <c r="AA499" s="121">
        <f t="shared" si="8"/>
        <v>494</v>
      </c>
      <c r="AB499" s="193">
        <v>95.991538612531656</v>
      </c>
    </row>
    <row r="500" spans="27:28" ht="15">
      <c r="AA500" s="121">
        <f t="shared" si="8"/>
        <v>495</v>
      </c>
      <c r="AB500" s="193">
        <v>100.38108875054054</v>
      </c>
    </row>
    <row r="501" spans="27:28" ht="15">
      <c r="AA501" s="121">
        <f t="shared" si="8"/>
        <v>496</v>
      </c>
      <c r="AB501" s="193">
        <v>95.991538612531656</v>
      </c>
    </row>
    <row r="502" spans="27:28" ht="15">
      <c r="AA502" s="121">
        <f t="shared" si="8"/>
        <v>497</v>
      </c>
      <c r="AB502" s="193">
        <v>101.96157381217297</v>
      </c>
    </row>
    <row r="503" spans="27:28" ht="15">
      <c r="AA503" s="121">
        <f t="shared" si="8"/>
        <v>498</v>
      </c>
      <c r="AB503" s="193">
        <v>95.991538612531656</v>
      </c>
    </row>
    <row r="504" spans="27:28" ht="15">
      <c r="AA504" s="121">
        <f t="shared" si="8"/>
        <v>499</v>
      </c>
      <c r="AB504" s="193">
        <v>100.38108875054054</v>
      </c>
    </row>
    <row r="505" spans="27:28" ht="15">
      <c r="AA505" s="121">
        <f t="shared" si="8"/>
        <v>500</v>
      </c>
      <c r="AB505" s="193">
        <v>90.015784463628279</v>
      </c>
    </row>
    <row r="506" spans="27:28" ht="15">
      <c r="AA506" s="121">
        <f t="shared" si="8"/>
        <v>501</v>
      </c>
      <c r="AB506" s="193">
        <v>90.015784463628279</v>
      </c>
    </row>
    <row r="507" spans="27:28" ht="15">
      <c r="AA507" s="121">
        <f t="shared" si="8"/>
        <v>502</v>
      </c>
      <c r="AB507" s="193">
        <v>95.198436607084417</v>
      </c>
    </row>
    <row r="508" spans="27:28" ht="15">
      <c r="AA508" s="121">
        <f t="shared" si="8"/>
        <v>503</v>
      </c>
      <c r="AB508" s="193">
        <v>107.93160901181427</v>
      </c>
    </row>
    <row r="509" spans="27:28" ht="15">
      <c r="AA509" s="121">
        <f t="shared" si="8"/>
        <v>504</v>
      </c>
      <c r="AB509" s="193">
        <v>95.991538612531656</v>
      </c>
    </row>
    <row r="510" spans="27:28" ht="15">
      <c r="AA510" s="121">
        <f t="shared" si="8"/>
        <v>505</v>
      </c>
      <c r="AB510" s="193">
        <v>84.845898951303241</v>
      </c>
    </row>
    <row r="511" spans="27:28" ht="15">
      <c r="AA511" s="121">
        <f t="shared" si="8"/>
        <v>506</v>
      </c>
      <c r="AB511" s="193">
        <v>90.015784463628279</v>
      </c>
    </row>
    <row r="512" spans="27:28" ht="15">
      <c r="AA512" s="121">
        <f t="shared" si="8"/>
        <v>507</v>
      </c>
      <c r="AB512" s="193">
        <v>89.345851042111406</v>
      </c>
    </row>
    <row r="513" spans="27:28" ht="15">
      <c r="AA513" s="121">
        <f t="shared" si="8"/>
        <v>508</v>
      </c>
      <c r="AB513" s="193">
        <v>89.345851042111406</v>
      </c>
    </row>
    <row r="514" spans="27:28" ht="15">
      <c r="AA514" s="121">
        <f t="shared" si="8"/>
        <v>509</v>
      </c>
      <c r="AB514" s="193">
        <v>84.845898951303241</v>
      </c>
    </row>
    <row r="515" spans="27:28" ht="15">
      <c r="AA515" s="121">
        <f t="shared" si="8"/>
        <v>510</v>
      </c>
      <c r="AB515" s="193">
        <v>95.198436607084417</v>
      </c>
    </row>
    <row r="516" spans="27:28" ht="15">
      <c r="AA516" s="121">
        <f t="shared" si="8"/>
        <v>511</v>
      </c>
      <c r="AB516" s="193">
        <v>93.845803132919599</v>
      </c>
    </row>
    <row r="517" spans="27:28" ht="15">
      <c r="AA517" s="121">
        <f t="shared" si="8"/>
        <v>512</v>
      </c>
      <c r="AB517" s="193">
        <v>100.38108875054054</v>
      </c>
    </row>
    <row r="518" spans="27:28" ht="15">
      <c r="AA518" s="121">
        <f t="shared" si="8"/>
        <v>513</v>
      </c>
      <c r="AB518" s="193">
        <v>100.38108875054054</v>
      </c>
    </row>
    <row r="519" spans="27:28" ht="15">
      <c r="AA519" s="121">
        <f t="shared" ref="AA519:AA582" si="9">+AA518+1</f>
        <v>514</v>
      </c>
      <c r="AB519" s="193">
        <v>90.015784463628279</v>
      </c>
    </row>
    <row r="520" spans="27:28" ht="15">
      <c r="AA520" s="121">
        <f t="shared" si="9"/>
        <v>515</v>
      </c>
      <c r="AB520" s="193">
        <v>100.38108875054054</v>
      </c>
    </row>
    <row r="521" spans="27:28" ht="15">
      <c r="AA521" s="121">
        <f t="shared" si="9"/>
        <v>516</v>
      </c>
      <c r="AB521" s="193">
        <v>84.845898951303241</v>
      </c>
    </row>
    <row r="522" spans="27:28" ht="15">
      <c r="AA522" s="121">
        <f t="shared" si="9"/>
        <v>517</v>
      </c>
      <c r="AB522" s="193">
        <v>101.96157381217297</v>
      </c>
    </row>
    <row r="523" spans="27:28" ht="15">
      <c r="AA523" s="121">
        <f t="shared" si="9"/>
        <v>518</v>
      </c>
      <c r="AB523" s="193">
        <v>100.38108875054054</v>
      </c>
    </row>
    <row r="524" spans="27:28" ht="15">
      <c r="AA524" s="121">
        <f t="shared" si="9"/>
        <v>519</v>
      </c>
      <c r="AB524" s="193">
        <v>95.991538612531656</v>
      </c>
    </row>
    <row r="525" spans="27:28" ht="15">
      <c r="AA525" s="121">
        <f t="shared" si="9"/>
        <v>520</v>
      </c>
      <c r="AB525" s="193">
        <v>100.38108875054054</v>
      </c>
    </row>
    <row r="526" spans="27:28" ht="15">
      <c r="AA526" s="121">
        <f t="shared" si="9"/>
        <v>521</v>
      </c>
      <c r="AB526" s="193">
        <v>107.93160901181427</v>
      </c>
    </row>
    <row r="527" spans="27:28" ht="15">
      <c r="AA527" s="121">
        <f t="shared" si="9"/>
        <v>522</v>
      </c>
      <c r="AB527" s="193">
        <v>95.198436607084417</v>
      </c>
    </row>
    <row r="528" spans="27:28" ht="15">
      <c r="AA528" s="121">
        <f t="shared" si="9"/>
        <v>523</v>
      </c>
      <c r="AB528" s="193">
        <v>107.93160901181427</v>
      </c>
    </row>
    <row r="529" spans="27:28" ht="15">
      <c r="AA529" s="121">
        <f t="shared" si="9"/>
        <v>524</v>
      </c>
      <c r="AB529" s="193">
        <v>90.015784463628279</v>
      </c>
    </row>
    <row r="530" spans="27:28" ht="15">
      <c r="AA530" s="121">
        <f t="shared" si="9"/>
        <v>525</v>
      </c>
      <c r="AB530" s="193">
        <v>93.845803132919599</v>
      </c>
    </row>
    <row r="531" spans="27:28" ht="15">
      <c r="AA531" s="121">
        <f t="shared" si="9"/>
        <v>526</v>
      </c>
      <c r="AB531" s="193">
        <v>89.345851042111406</v>
      </c>
    </row>
    <row r="532" spans="27:28" ht="15">
      <c r="AA532" s="121">
        <f t="shared" si="9"/>
        <v>527</v>
      </c>
      <c r="AB532" s="193">
        <v>84.845898951303241</v>
      </c>
    </row>
    <row r="533" spans="27:28" ht="15">
      <c r="AA533" s="121">
        <f t="shared" si="9"/>
        <v>528</v>
      </c>
      <c r="AB533" s="193">
        <v>93.845803132919599</v>
      </c>
    </row>
    <row r="534" spans="27:28" ht="15">
      <c r="AA534" s="121">
        <f t="shared" si="9"/>
        <v>529</v>
      </c>
      <c r="AB534" s="193">
        <v>84.845898951303241</v>
      </c>
    </row>
    <row r="535" spans="27:28" ht="15">
      <c r="AA535" s="121">
        <f t="shared" si="9"/>
        <v>530</v>
      </c>
      <c r="AB535" s="193">
        <v>100.38108875054054</v>
      </c>
    </row>
    <row r="536" spans="27:28" ht="15">
      <c r="AA536" s="121">
        <f t="shared" si="9"/>
        <v>531</v>
      </c>
      <c r="AB536" s="193">
        <v>95.198436607084417</v>
      </c>
    </row>
    <row r="537" spans="27:28" ht="15">
      <c r="AA537" s="121">
        <f t="shared" si="9"/>
        <v>532</v>
      </c>
      <c r="AB537" s="193">
        <v>107.93160901181427</v>
      </c>
    </row>
    <row r="538" spans="27:28" ht="15">
      <c r="AA538" s="121">
        <f t="shared" si="9"/>
        <v>533</v>
      </c>
      <c r="AB538" s="193">
        <v>90.015784463628279</v>
      </c>
    </row>
    <row r="539" spans="27:28" ht="15">
      <c r="AA539" s="121">
        <f t="shared" si="9"/>
        <v>534</v>
      </c>
      <c r="AB539" s="193">
        <v>90.015784463628279</v>
      </c>
    </row>
    <row r="540" spans="27:28" ht="15">
      <c r="AA540" s="121">
        <f t="shared" si="9"/>
        <v>535</v>
      </c>
      <c r="AB540" s="193">
        <v>90.015784463628279</v>
      </c>
    </row>
    <row r="541" spans="27:28" ht="15">
      <c r="AA541" s="121">
        <f t="shared" si="9"/>
        <v>536</v>
      </c>
      <c r="AB541" s="193">
        <v>95.198436607084417</v>
      </c>
    </row>
    <row r="542" spans="27:28" ht="15">
      <c r="AA542" s="121">
        <f t="shared" si="9"/>
        <v>537</v>
      </c>
      <c r="AB542" s="193">
        <v>100.38108875054054</v>
      </c>
    </row>
    <row r="543" spans="27:28" ht="15">
      <c r="AA543" s="121">
        <f t="shared" si="9"/>
        <v>538</v>
      </c>
      <c r="AB543" s="193">
        <v>89.345851042111406</v>
      </c>
    </row>
    <row r="544" spans="27:28" ht="15">
      <c r="AA544" s="121">
        <f t="shared" si="9"/>
        <v>539</v>
      </c>
      <c r="AB544" s="193">
        <v>95.198436607084417</v>
      </c>
    </row>
    <row r="545" spans="27:28" ht="15">
      <c r="AA545" s="121">
        <f t="shared" si="9"/>
        <v>540</v>
      </c>
      <c r="AB545" s="193">
        <v>95.991538612531656</v>
      </c>
    </row>
    <row r="546" spans="27:28" ht="15">
      <c r="AA546" s="121">
        <f t="shared" si="9"/>
        <v>541</v>
      </c>
      <c r="AB546" s="193">
        <v>95.991538612531656</v>
      </c>
    </row>
    <row r="547" spans="27:28" ht="15">
      <c r="AA547" s="121">
        <f t="shared" si="9"/>
        <v>542</v>
      </c>
      <c r="AB547" s="193">
        <v>100.38108875054054</v>
      </c>
    </row>
    <row r="548" spans="27:28" ht="15">
      <c r="AA548" s="121">
        <f t="shared" si="9"/>
        <v>543</v>
      </c>
      <c r="AB548" s="193">
        <v>107.93160901181427</v>
      </c>
    </row>
    <row r="549" spans="27:28" ht="15">
      <c r="AA549" s="121">
        <f t="shared" si="9"/>
        <v>544</v>
      </c>
      <c r="AB549" s="193">
        <v>100.38108875054054</v>
      </c>
    </row>
    <row r="550" spans="27:28" ht="15">
      <c r="AA550" s="121">
        <f t="shared" si="9"/>
        <v>545</v>
      </c>
      <c r="AB550" s="193">
        <v>107.93160901181427</v>
      </c>
    </row>
    <row r="551" spans="27:28" ht="15">
      <c r="AA551" s="121">
        <f t="shared" si="9"/>
        <v>546</v>
      </c>
      <c r="AB551" s="193">
        <v>107.93160901181427</v>
      </c>
    </row>
    <row r="552" spans="27:28" ht="15">
      <c r="AA552" s="121">
        <f t="shared" si="9"/>
        <v>547</v>
      </c>
      <c r="AB552" s="193">
        <v>93.845803132919599</v>
      </c>
    </row>
    <row r="553" spans="27:28" ht="15">
      <c r="AA553" s="121">
        <f t="shared" si="9"/>
        <v>548</v>
      </c>
      <c r="AB553" s="193">
        <v>93.845803132919599</v>
      </c>
    </row>
    <row r="554" spans="27:28" ht="15">
      <c r="AA554" s="121">
        <f t="shared" si="9"/>
        <v>549</v>
      </c>
      <c r="AB554" s="193">
        <v>90.015784463628279</v>
      </c>
    </row>
    <row r="555" spans="27:28" ht="15">
      <c r="AA555" s="121">
        <f t="shared" si="9"/>
        <v>550</v>
      </c>
      <c r="AB555" s="193">
        <v>100.38108875054054</v>
      </c>
    </row>
    <row r="556" spans="27:28" ht="15">
      <c r="AA556" s="121">
        <f t="shared" si="9"/>
        <v>551</v>
      </c>
      <c r="AB556" s="193">
        <v>89.345851042111406</v>
      </c>
    </row>
    <row r="557" spans="27:28" ht="15">
      <c r="AA557" s="121">
        <f t="shared" si="9"/>
        <v>552</v>
      </c>
      <c r="AB557" s="193">
        <v>89.345851042111406</v>
      </c>
    </row>
    <row r="558" spans="27:28" ht="15">
      <c r="AA558" s="121">
        <f t="shared" si="9"/>
        <v>553</v>
      </c>
      <c r="AB558" s="193">
        <v>84.845898951303241</v>
      </c>
    </row>
    <row r="559" spans="27:28" ht="15">
      <c r="AA559" s="121">
        <f t="shared" si="9"/>
        <v>554</v>
      </c>
      <c r="AB559" s="193">
        <v>101.96157381217297</v>
      </c>
    </row>
    <row r="560" spans="27:28" ht="15">
      <c r="AA560" s="121">
        <f t="shared" si="9"/>
        <v>555</v>
      </c>
      <c r="AB560" s="193">
        <v>95.198436607084417</v>
      </c>
    </row>
    <row r="561" spans="27:28" ht="15">
      <c r="AA561" s="121">
        <f t="shared" si="9"/>
        <v>556</v>
      </c>
      <c r="AB561" s="193">
        <v>107.93160901181427</v>
      </c>
    </row>
    <row r="562" spans="27:28" ht="15">
      <c r="AA562" s="121">
        <f t="shared" si="9"/>
        <v>557</v>
      </c>
      <c r="AB562" s="193">
        <v>89.345851042111406</v>
      </c>
    </row>
    <row r="563" spans="27:28" ht="15">
      <c r="AA563" s="121">
        <f t="shared" si="9"/>
        <v>558</v>
      </c>
      <c r="AB563" s="193">
        <v>107.93160901181427</v>
      </c>
    </row>
    <row r="564" spans="27:28" ht="15">
      <c r="AA564" s="121">
        <f t="shared" si="9"/>
        <v>559</v>
      </c>
      <c r="AB564" s="193">
        <v>95.198436607084417</v>
      </c>
    </row>
    <row r="565" spans="27:28" ht="15">
      <c r="AA565" s="121">
        <f t="shared" si="9"/>
        <v>560</v>
      </c>
      <c r="AB565" s="193">
        <v>101.96157381217297</v>
      </c>
    </row>
    <row r="566" spans="27:28" ht="15">
      <c r="AA566" s="121">
        <f t="shared" si="9"/>
        <v>561</v>
      </c>
      <c r="AB566" s="193">
        <v>90.015784463628279</v>
      </c>
    </row>
    <row r="567" spans="27:28" ht="15">
      <c r="AA567" s="121">
        <f t="shared" si="9"/>
        <v>562</v>
      </c>
      <c r="AB567" s="193">
        <v>84.845898951303241</v>
      </c>
    </row>
    <row r="568" spans="27:28" ht="15">
      <c r="AA568" s="121">
        <f t="shared" si="9"/>
        <v>563</v>
      </c>
      <c r="AB568" s="193">
        <v>95.991538612531656</v>
      </c>
    </row>
    <row r="569" spans="27:28" ht="15">
      <c r="AA569" s="121">
        <f t="shared" si="9"/>
        <v>564</v>
      </c>
      <c r="AB569" s="193">
        <v>95.991538612531656</v>
      </c>
    </row>
    <row r="570" spans="27:28" ht="15">
      <c r="AA570" s="121">
        <f t="shared" si="9"/>
        <v>565</v>
      </c>
      <c r="AB570" s="193">
        <v>95.198436607084417</v>
      </c>
    </row>
    <row r="571" spans="27:28" ht="15">
      <c r="AA571" s="121">
        <f t="shared" si="9"/>
        <v>566</v>
      </c>
      <c r="AB571" s="193">
        <v>101.96157381217297</v>
      </c>
    </row>
    <row r="572" spans="27:28" ht="15">
      <c r="AA572" s="121">
        <f t="shared" si="9"/>
        <v>567</v>
      </c>
      <c r="AB572" s="193">
        <v>84.845898951303241</v>
      </c>
    </row>
    <row r="573" spans="27:28" ht="15">
      <c r="AA573" s="121">
        <f t="shared" si="9"/>
        <v>568</v>
      </c>
      <c r="AB573" s="193">
        <v>93.845803132919599</v>
      </c>
    </row>
    <row r="574" spans="27:28" ht="15">
      <c r="AA574" s="121">
        <f t="shared" si="9"/>
        <v>569</v>
      </c>
      <c r="AB574" s="193">
        <v>84.845898951303241</v>
      </c>
    </row>
    <row r="575" spans="27:28" ht="15">
      <c r="AA575" s="121">
        <f t="shared" si="9"/>
        <v>570</v>
      </c>
      <c r="AB575" s="193">
        <v>95.991538612531656</v>
      </c>
    </row>
    <row r="576" spans="27:28" ht="15">
      <c r="AA576" s="121">
        <f t="shared" si="9"/>
        <v>571</v>
      </c>
      <c r="AB576" s="193">
        <v>95.198436607084417</v>
      </c>
    </row>
    <row r="577" spans="27:28" ht="15">
      <c r="AA577" s="121">
        <f t="shared" si="9"/>
        <v>572</v>
      </c>
      <c r="AB577" s="193">
        <v>95.991538612531656</v>
      </c>
    </row>
    <row r="578" spans="27:28" ht="15">
      <c r="AA578" s="121">
        <f t="shared" si="9"/>
        <v>573</v>
      </c>
      <c r="AB578" s="193">
        <v>107.93160901181427</v>
      </c>
    </row>
    <row r="579" spans="27:28" ht="15">
      <c r="AA579" s="121">
        <f t="shared" si="9"/>
        <v>574</v>
      </c>
      <c r="AB579" s="193">
        <v>95.991538612531656</v>
      </c>
    </row>
    <row r="580" spans="27:28" ht="15">
      <c r="AA580" s="121">
        <f t="shared" si="9"/>
        <v>575</v>
      </c>
      <c r="AB580" s="193">
        <v>90.015784463628279</v>
      </c>
    </row>
    <row r="581" spans="27:28" ht="15">
      <c r="AA581" s="121">
        <f t="shared" si="9"/>
        <v>576</v>
      </c>
      <c r="AB581" s="193">
        <v>90.015784463628279</v>
      </c>
    </row>
    <row r="582" spans="27:28" ht="15">
      <c r="AA582" s="121">
        <f t="shared" si="9"/>
        <v>577</v>
      </c>
      <c r="AB582" s="193">
        <v>95.991538612531656</v>
      </c>
    </row>
    <row r="583" spans="27:28" ht="15">
      <c r="AA583" s="121">
        <f t="shared" ref="AA583:AA646" si="10">+AA582+1</f>
        <v>578</v>
      </c>
      <c r="AB583" s="193">
        <v>95.198436607084417</v>
      </c>
    </row>
    <row r="584" spans="27:28" ht="15">
      <c r="AA584" s="121">
        <f t="shared" si="10"/>
        <v>579</v>
      </c>
      <c r="AB584" s="193">
        <v>100.38108875054054</v>
      </c>
    </row>
    <row r="585" spans="27:28" ht="15">
      <c r="AA585" s="121">
        <f t="shared" si="10"/>
        <v>580</v>
      </c>
      <c r="AB585" s="193">
        <v>107.93160901181427</v>
      </c>
    </row>
    <row r="586" spans="27:28" ht="15">
      <c r="AA586" s="121">
        <f t="shared" si="10"/>
        <v>581</v>
      </c>
      <c r="AB586" s="193">
        <v>100.38108875054054</v>
      </c>
    </row>
    <row r="587" spans="27:28" ht="15">
      <c r="AA587" s="121">
        <f t="shared" si="10"/>
        <v>582</v>
      </c>
      <c r="AB587" s="193">
        <v>95.198436607084417</v>
      </c>
    </row>
    <row r="588" spans="27:28" ht="15">
      <c r="AA588" s="121">
        <f t="shared" si="10"/>
        <v>583</v>
      </c>
      <c r="AB588" s="193">
        <v>100.38108875054054</v>
      </c>
    </row>
    <row r="589" spans="27:28" ht="15">
      <c r="AA589" s="121">
        <f t="shared" si="10"/>
        <v>584</v>
      </c>
      <c r="AB589" s="193">
        <v>95.198436607084417</v>
      </c>
    </row>
    <row r="590" spans="27:28" ht="15">
      <c r="AA590" s="121">
        <f t="shared" si="10"/>
        <v>585</v>
      </c>
      <c r="AB590" s="193">
        <v>95.991538612531656</v>
      </c>
    </row>
    <row r="591" spans="27:28" ht="15">
      <c r="AA591" s="121">
        <f t="shared" si="10"/>
        <v>586</v>
      </c>
      <c r="AB591" s="193">
        <v>95.198436607084417</v>
      </c>
    </row>
    <row r="592" spans="27:28" ht="15">
      <c r="AA592" s="121">
        <f t="shared" si="10"/>
        <v>587</v>
      </c>
      <c r="AB592" s="193">
        <v>93.845803132919599</v>
      </c>
    </row>
    <row r="593" spans="27:28" ht="15">
      <c r="AA593" s="121">
        <f t="shared" si="10"/>
        <v>588</v>
      </c>
      <c r="AB593" s="193">
        <v>107.93160901181427</v>
      </c>
    </row>
    <row r="594" spans="27:28" ht="15">
      <c r="AA594" s="121">
        <f t="shared" si="10"/>
        <v>589</v>
      </c>
      <c r="AB594" s="193">
        <v>90.015784463628279</v>
      </c>
    </row>
    <row r="595" spans="27:28" ht="15">
      <c r="AA595" s="121">
        <f t="shared" si="10"/>
        <v>590</v>
      </c>
      <c r="AB595" s="193">
        <v>95.991538612531656</v>
      </c>
    </row>
    <row r="596" spans="27:28" ht="15">
      <c r="AA596" s="121">
        <f t="shared" si="10"/>
        <v>591</v>
      </c>
      <c r="AB596" s="193">
        <v>107.93160901181427</v>
      </c>
    </row>
    <row r="597" spans="27:28" ht="15">
      <c r="AA597" s="121">
        <f t="shared" si="10"/>
        <v>592</v>
      </c>
      <c r="AB597" s="193">
        <v>95.198436607084417</v>
      </c>
    </row>
    <row r="598" spans="27:28" ht="15">
      <c r="AA598" s="121">
        <f t="shared" si="10"/>
        <v>593</v>
      </c>
      <c r="AB598" s="193">
        <v>84.845898951303241</v>
      </c>
    </row>
    <row r="599" spans="27:28" ht="15">
      <c r="AA599" s="121">
        <f t="shared" si="10"/>
        <v>594</v>
      </c>
      <c r="AB599" s="193">
        <v>107.93160901181427</v>
      </c>
    </row>
    <row r="600" spans="27:28" ht="15">
      <c r="AA600" s="121">
        <f t="shared" si="10"/>
        <v>595</v>
      </c>
      <c r="AB600" s="193">
        <v>101.96157381217297</v>
      </c>
    </row>
    <row r="601" spans="27:28" ht="15">
      <c r="AA601" s="121">
        <f t="shared" si="10"/>
        <v>596</v>
      </c>
      <c r="AB601" s="193">
        <v>95.991538612531656</v>
      </c>
    </row>
    <row r="602" spans="27:28" ht="15">
      <c r="AA602" s="121">
        <f t="shared" si="10"/>
        <v>597</v>
      </c>
      <c r="AB602" s="193">
        <v>107.93160901181427</v>
      </c>
    </row>
    <row r="603" spans="27:28" ht="15">
      <c r="AA603" s="121">
        <f t="shared" si="10"/>
        <v>598</v>
      </c>
      <c r="AB603" s="193">
        <v>107.93160901181427</v>
      </c>
    </row>
    <row r="604" spans="27:28" ht="15">
      <c r="AA604" s="121">
        <f t="shared" si="10"/>
        <v>599</v>
      </c>
      <c r="AB604" s="193">
        <v>95.198436607084417</v>
      </c>
    </row>
    <row r="605" spans="27:28" ht="15">
      <c r="AA605" s="121">
        <f t="shared" si="10"/>
        <v>600</v>
      </c>
      <c r="AB605" s="193">
        <v>93.845803132919599</v>
      </c>
    </row>
    <row r="606" spans="27:28" ht="15">
      <c r="AA606" s="121">
        <f t="shared" si="10"/>
        <v>601</v>
      </c>
      <c r="AB606" s="193">
        <v>101.96157381217297</v>
      </c>
    </row>
    <row r="607" spans="27:28" ht="15">
      <c r="AA607" s="121">
        <f t="shared" si="10"/>
        <v>602</v>
      </c>
      <c r="AB607" s="193">
        <v>95.991538612531656</v>
      </c>
    </row>
    <row r="608" spans="27:28" ht="15">
      <c r="AA608" s="121">
        <f t="shared" si="10"/>
        <v>603</v>
      </c>
      <c r="AB608" s="193">
        <v>90.015784463628279</v>
      </c>
    </row>
    <row r="609" spans="27:28" ht="15">
      <c r="AA609" s="121">
        <f t="shared" si="10"/>
        <v>604</v>
      </c>
      <c r="AB609" s="193">
        <v>95.198436607084417</v>
      </c>
    </row>
    <row r="610" spans="27:28" ht="15">
      <c r="AA610" s="121">
        <f t="shared" si="10"/>
        <v>605</v>
      </c>
      <c r="AB610" s="193">
        <v>90.015784463628279</v>
      </c>
    </row>
    <row r="611" spans="27:28" ht="15">
      <c r="AA611" s="121">
        <f t="shared" si="10"/>
        <v>606</v>
      </c>
      <c r="AB611" s="193">
        <v>107.93160901181427</v>
      </c>
    </row>
    <row r="612" spans="27:28" ht="15">
      <c r="AA612" s="121">
        <f t="shared" si="10"/>
        <v>607</v>
      </c>
      <c r="AB612" s="193">
        <v>100.38108875054054</v>
      </c>
    </row>
    <row r="613" spans="27:28" ht="15">
      <c r="AA613" s="121">
        <f t="shared" si="10"/>
        <v>608</v>
      </c>
      <c r="AB613" s="193">
        <v>101.96157381217297</v>
      </c>
    </row>
    <row r="614" spans="27:28" ht="15">
      <c r="AA614" s="121">
        <f t="shared" si="10"/>
        <v>609</v>
      </c>
      <c r="AB614" s="193">
        <v>101.96157381217297</v>
      </c>
    </row>
    <row r="615" spans="27:28" ht="15">
      <c r="AA615" s="121">
        <f t="shared" si="10"/>
        <v>610</v>
      </c>
      <c r="AB615" s="193">
        <v>100.38108875054054</v>
      </c>
    </row>
    <row r="616" spans="27:28" ht="15">
      <c r="AA616" s="121">
        <f t="shared" si="10"/>
        <v>611</v>
      </c>
      <c r="AB616" s="193">
        <v>101.96157381217297</v>
      </c>
    </row>
    <row r="617" spans="27:28" ht="15">
      <c r="AA617" s="121">
        <f t="shared" si="10"/>
        <v>612</v>
      </c>
      <c r="AB617" s="193">
        <v>100.38108875054054</v>
      </c>
    </row>
    <row r="618" spans="27:28" ht="15">
      <c r="AA618" s="121">
        <f t="shared" si="10"/>
        <v>613</v>
      </c>
      <c r="AB618" s="193">
        <v>95.198436607084417</v>
      </c>
    </row>
    <row r="619" spans="27:28" ht="15">
      <c r="AA619" s="121">
        <f t="shared" si="10"/>
        <v>614</v>
      </c>
      <c r="AB619" s="193">
        <v>93.845803132919599</v>
      </c>
    </row>
    <row r="620" spans="27:28" ht="15">
      <c r="AA620" s="121">
        <f t="shared" si="10"/>
        <v>615</v>
      </c>
      <c r="AB620" s="193">
        <v>90.015784463628279</v>
      </c>
    </row>
    <row r="621" spans="27:28" ht="15">
      <c r="AA621" s="121">
        <f t="shared" si="10"/>
        <v>616</v>
      </c>
      <c r="AB621" s="193">
        <v>95.991538612531656</v>
      </c>
    </row>
    <row r="622" spans="27:28" ht="15">
      <c r="AA622" s="121">
        <f t="shared" si="10"/>
        <v>617</v>
      </c>
      <c r="AB622" s="193">
        <v>89.345851042111406</v>
      </c>
    </row>
    <row r="623" spans="27:28" ht="15">
      <c r="AA623" s="121">
        <f t="shared" si="10"/>
        <v>618</v>
      </c>
      <c r="AB623" s="193">
        <v>84.845898951303241</v>
      </c>
    </row>
    <row r="624" spans="27:28" ht="15">
      <c r="AA624" s="121">
        <f t="shared" si="10"/>
        <v>619</v>
      </c>
      <c r="AB624" s="193">
        <v>101.96157381217297</v>
      </c>
    </row>
    <row r="625" spans="27:28" ht="15">
      <c r="AA625" s="121">
        <f t="shared" si="10"/>
        <v>620</v>
      </c>
      <c r="AB625" s="193">
        <v>95.198436607084417</v>
      </c>
    </row>
    <row r="626" spans="27:28" ht="15">
      <c r="AA626" s="121">
        <f t="shared" si="10"/>
        <v>621</v>
      </c>
      <c r="AB626" s="193">
        <v>84.845898951303241</v>
      </c>
    </row>
    <row r="627" spans="27:28" ht="15">
      <c r="AA627" s="121">
        <f t="shared" si="10"/>
        <v>622</v>
      </c>
      <c r="AB627" s="193">
        <v>100.38108875054054</v>
      </c>
    </row>
    <row r="628" spans="27:28" ht="15">
      <c r="AA628" s="121">
        <f t="shared" si="10"/>
        <v>623</v>
      </c>
      <c r="AB628" s="193">
        <v>107.93160901181427</v>
      </c>
    </row>
    <row r="629" spans="27:28" ht="15">
      <c r="AA629" s="121">
        <f t="shared" si="10"/>
        <v>624</v>
      </c>
      <c r="AB629" s="193">
        <v>95.198436607084417</v>
      </c>
    </row>
    <row r="630" spans="27:28" ht="15">
      <c r="AA630" s="121">
        <f t="shared" si="10"/>
        <v>625</v>
      </c>
      <c r="AB630" s="193">
        <v>89.345851042111406</v>
      </c>
    </row>
    <row r="631" spans="27:28" ht="15">
      <c r="AA631" s="121">
        <f t="shared" si="10"/>
        <v>626</v>
      </c>
      <c r="AB631" s="193">
        <v>101.96157381217297</v>
      </c>
    </row>
    <row r="632" spans="27:28" ht="15">
      <c r="AA632" s="121">
        <f t="shared" si="10"/>
        <v>627</v>
      </c>
      <c r="AB632" s="193">
        <v>89.345851042111406</v>
      </c>
    </row>
    <row r="633" spans="27:28" ht="15">
      <c r="AA633" s="121">
        <f t="shared" si="10"/>
        <v>628</v>
      </c>
      <c r="AB633" s="193">
        <v>84.845898951303241</v>
      </c>
    </row>
    <row r="634" spans="27:28" ht="15">
      <c r="AA634" s="121">
        <f t="shared" si="10"/>
        <v>629</v>
      </c>
      <c r="AB634" s="193">
        <v>101.96157381217297</v>
      </c>
    </row>
    <row r="635" spans="27:28" ht="15">
      <c r="AA635" s="121">
        <f t="shared" si="10"/>
        <v>630</v>
      </c>
      <c r="AB635" s="193">
        <v>95.198436607084417</v>
      </c>
    </row>
    <row r="636" spans="27:28" ht="15">
      <c r="AA636" s="121">
        <f t="shared" si="10"/>
        <v>631</v>
      </c>
      <c r="AB636" s="193">
        <v>95.198436607084417</v>
      </c>
    </row>
    <row r="637" spans="27:28" ht="15">
      <c r="AA637" s="121">
        <f t="shared" si="10"/>
        <v>632</v>
      </c>
      <c r="AB637" s="193">
        <v>95.198436607084417</v>
      </c>
    </row>
    <row r="638" spans="27:28" ht="15">
      <c r="AA638" s="121">
        <f t="shared" si="10"/>
        <v>633</v>
      </c>
      <c r="AB638" s="193">
        <v>93.845803132919599</v>
      </c>
    </row>
    <row r="639" spans="27:28" ht="15">
      <c r="AA639" s="121">
        <f t="shared" si="10"/>
        <v>634</v>
      </c>
      <c r="AB639" s="193">
        <v>89.345851042111406</v>
      </c>
    </row>
    <row r="640" spans="27:28" ht="15">
      <c r="AA640" s="121">
        <f t="shared" si="10"/>
        <v>635</v>
      </c>
      <c r="AB640" s="193">
        <v>93.845803132919599</v>
      </c>
    </row>
    <row r="641" spans="27:28" ht="15">
      <c r="AA641" s="121">
        <f t="shared" si="10"/>
        <v>636</v>
      </c>
      <c r="AB641" s="193">
        <v>95.991538612531656</v>
      </c>
    </row>
    <row r="642" spans="27:28" ht="15">
      <c r="AA642" s="121">
        <f t="shared" si="10"/>
        <v>637</v>
      </c>
      <c r="AB642" s="193">
        <v>90.015784463628279</v>
      </c>
    </row>
    <row r="643" spans="27:28" ht="15">
      <c r="AA643" s="121">
        <f t="shared" si="10"/>
        <v>638</v>
      </c>
      <c r="AB643" s="193">
        <v>101.96157381217297</v>
      </c>
    </row>
    <row r="644" spans="27:28" ht="15">
      <c r="AA644" s="121">
        <f t="shared" si="10"/>
        <v>639</v>
      </c>
      <c r="AB644" s="193">
        <v>101.96157381217297</v>
      </c>
    </row>
    <row r="645" spans="27:28" ht="15">
      <c r="AA645" s="121">
        <f t="shared" si="10"/>
        <v>640</v>
      </c>
      <c r="AB645" s="193">
        <v>89.345851042111406</v>
      </c>
    </row>
    <row r="646" spans="27:28" ht="15">
      <c r="AA646" s="121">
        <f t="shared" si="10"/>
        <v>641</v>
      </c>
      <c r="AB646" s="193">
        <v>107.93160901181427</v>
      </c>
    </row>
    <row r="647" spans="27:28" ht="15">
      <c r="AA647" s="121">
        <f t="shared" ref="AA647:AA710" si="11">+AA646+1</f>
        <v>642</v>
      </c>
      <c r="AB647" s="193">
        <v>101.96157381217297</v>
      </c>
    </row>
    <row r="648" spans="27:28" ht="15">
      <c r="AA648" s="121">
        <f t="shared" si="11"/>
        <v>643</v>
      </c>
      <c r="AB648" s="193">
        <v>90.015784463628279</v>
      </c>
    </row>
    <row r="649" spans="27:28" ht="15">
      <c r="AA649" s="121">
        <f t="shared" si="11"/>
        <v>644</v>
      </c>
      <c r="AB649" s="193">
        <v>84.845898951303241</v>
      </c>
    </row>
    <row r="650" spans="27:28" ht="15">
      <c r="AA650" s="121">
        <f t="shared" si="11"/>
        <v>645</v>
      </c>
      <c r="AB650" s="193">
        <v>90.015784463628279</v>
      </c>
    </row>
    <row r="651" spans="27:28" ht="15">
      <c r="AA651" s="121">
        <f t="shared" si="11"/>
        <v>646</v>
      </c>
      <c r="AB651" s="193">
        <v>100.38108875054054</v>
      </c>
    </row>
    <row r="652" spans="27:28" ht="15">
      <c r="AA652" s="121">
        <f t="shared" si="11"/>
        <v>647</v>
      </c>
      <c r="AB652" s="193">
        <v>93.845803132919599</v>
      </c>
    </row>
    <row r="653" spans="27:28" ht="15">
      <c r="AA653" s="121">
        <f t="shared" si="11"/>
        <v>648</v>
      </c>
      <c r="AB653" s="193">
        <v>95.991538612531656</v>
      </c>
    </row>
    <row r="654" spans="27:28" ht="15">
      <c r="AA654" s="121">
        <f t="shared" si="11"/>
        <v>649</v>
      </c>
      <c r="AB654" s="193">
        <v>100.38108875054054</v>
      </c>
    </row>
    <row r="655" spans="27:28" ht="15">
      <c r="AA655" s="121">
        <f t="shared" si="11"/>
        <v>650</v>
      </c>
      <c r="AB655" s="193">
        <v>95.991538612531656</v>
      </c>
    </row>
    <row r="656" spans="27:28" ht="15">
      <c r="AA656" s="121">
        <f t="shared" si="11"/>
        <v>651</v>
      </c>
      <c r="AB656" s="193">
        <v>101.96157381217297</v>
      </c>
    </row>
    <row r="657" spans="27:28" ht="15">
      <c r="AA657" s="121">
        <f t="shared" si="11"/>
        <v>652</v>
      </c>
      <c r="AB657" s="193">
        <v>95.198436607084417</v>
      </c>
    </row>
    <row r="658" spans="27:28" ht="15">
      <c r="AA658" s="121">
        <f t="shared" si="11"/>
        <v>653</v>
      </c>
      <c r="AB658" s="193">
        <v>100.38108875054054</v>
      </c>
    </row>
    <row r="659" spans="27:28" ht="15">
      <c r="AA659" s="121">
        <f t="shared" si="11"/>
        <v>654</v>
      </c>
      <c r="AB659" s="193">
        <v>107.93160901181427</v>
      </c>
    </row>
    <row r="660" spans="27:28" ht="15">
      <c r="AA660" s="121">
        <f t="shared" si="11"/>
        <v>655</v>
      </c>
      <c r="AB660" s="193">
        <v>95.198436607084417</v>
      </c>
    </row>
    <row r="661" spans="27:28" ht="15">
      <c r="AA661" s="121">
        <f t="shared" si="11"/>
        <v>656</v>
      </c>
      <c r="AB661" s="193">
        <v>84.845898951303241</v>
      </c>
    </row>
    <row r="662" spans="27:28" ht="15">
      <c r="AA662" s="121">
        <f t="shared" si="11"/>
        <v>657</v>
      </c>
      <c r="AB662" s="193">
        <v>100.38108875054054</v>
      </c>
    </row>
    <row r="663" spans="27:28" ht="15">
      <c r="AA663" s="121">
        <f t="shared" si="11"/>
        <v>658</v>
      </c>
      <c r="AB663" s="193">
        <v>101.96157381217297</v>
      </c>
    </row>
    <row r="664" spans="27:28" ht="15">
      <c r="AA664" s="121">
        <f t="shared" si="11"/>
        <v>659</v>
      </c>
      <c r="AB664" s="193">
        <v>95.991538612531656</v>
      </c>
    </row>
    <row r="665" spans="27:28" ht="15">
      <c r="AA665" s="121">
        <f t="shared" si="11"/>
        <v>660</v>
      </c>
      <c r="AB665" s="193">
        <v>107.93160901181427</v>
      </c>
    </row>
    <row r="666" spans="27:28" ht="15">
      <c r="AA666" s="121">
        <f t="shared" si="11"/>
        <v>661</v>
      </c>
      <c r="AB666" s="193">
        <v>90.015784463628279</v>
      </c>
    </row>
    <row r="667" spans="27:28" ht="15">
      <c r="AA667" s="121">
        <f t="shared" si="11"/>
        <v>662</v>
      </c>
      <c r="AB667" s="193">
        <v>101.96157381217297</v>
      </c>
    </row>
    <row r="668" spans="27:28" ht="15">
      <c r="AA668" s="121">
        <f t="shared" si="11"/>
        <v>663</v>
      </c>
      <c r="AB668" s="193">
        <v>89.345851042111406</v>
      </c>
    </row>
    <row r="669" spans="27:28" ht="15">
      <c r="AA669" s="121">
        <f t="shared" si="11"/>
        <v>664</v>
      </c>
      <c r="AB669" s="193">
        <v>95.198436607084417</v>
      </c>
    </row>
    <row r="670" spans="27:28" ht="15">
      <c r="AA670" s="121">
        <f t="shared" si="11"/>
        <v>665</v>
      </c>
      <c r="AB670" s="193">
        <v>101.96157381217297</v>
      </c>
    </row>
    <row r="671" spans="27:28" ht="15">
      <c r="AA671" s="121">
        <f t="shared" si="11"/>
        <v>666</v>
      </c>
      <c r="AB671" s="193">
        <v>95.991538612531656</v>
      </c>
    </row>
    <row r="672" spans="27:28" ht="15">
      <c r="AA672" s="121">
        <f t="shared" si="11"/>
        <v>667</v>
      </c>
      <c r="AB672" s="193">
        <v>101.96157381217297</v>
      </c>
    </row>
    <row r="673" spans="27:28" ht="15">
      <c r="AA673" s="121">
        <f t="shared" si="11"/>
        <v>668</v>
      </c>
      <c r="AB673" s="193">
        <v>100.38108875054054</v>
      </c>
    </row>
    <row r="674" spans="27:28" ht="15">
      <c r="AA674" s="121">
        <f t="shared" si="11"/>
        <v>669</v>
      </c>
      <c r="AB674" s="193">
        <v>95.198436607084417</v>
      </c>
    </row>
    <row r="675" spans="27:28" ht="15">
      <c r="AA675" s="121">
        <f t="shared" si="11"/>
        <v>670</v>
      </c>
      <c r="AB675" s="193">
        <v>89.345851042111406</v>
      </c>
    </row>
    <row r="676" spans="27:28" ht="15">
      <c r="AA676" s="121">
        <f t="shared" si="11"/>
        <v>671</v>
      </c>
      <c r="AB676" s="193">
        <v>84.845898951303241</v>
      </c>
    </row>
    <row r="677" spans="27:28" ht="15">
      <c r="AA677" s="121">
        <f t="shared" si="11"/>
        <v>672</v>
      </c>
      <c r="AB677" s="193">
        <v>101.96157381217297</v>
      </c>
    </row>
    <row r="678" spans="27:28" ht="15">
      <c r="AA678" s="121">
        <f t="shared" si="11"/>
        <v>673</v>
      </c>
      <c r="AB678" s="193">
        <v>93.845803132919599</v>
      </c>
    </row>
    <row r="679" spans="27:28" ht="15">
      <c r="AA679" s="121">
        <f t="shared" si="11"/>
        <v>674</v>
      </c>
      <c r="AB679" s="193">
        <v>95.991538612531656</v>
      </c>
    </row>
    <row r="680" spans="27:28" ht="15">
      <c r="AA680" s="121">
        <f t="shared" si="11"/>
        <v>675</v>
      </c>
      <c r="AB680" s="193">
        <v>93.845803132919599</v>
      </c>
    </row>
    <row r="681" spans="27:28" ht="15">
      <c r="AA681" s="121">
        <f t="shared" si="11"/>
        <v>676</v>
      </c>
      <c r="AB681" s="193">
        <v>107.93160901181427</v>
      </c>
    </row>
    <row r="682" spans="27:28" ht="15">
      <c r="AA682" s="121">
        <f t="shared" si="11"/>
        <v>677</v>
      </c>
      <c r="AB682" s="193">
        <v>90.015784463628279</v>
      </c>
    </row>
    <row r="683" spans="27:28" ht="15">
      <c r="AA683" s="121">
        <f t="shared" si="11"/>
        <v>678</v>
      </c>
      <c r="AB683" s="193">
        <v>84.845898951303241</v>
      </c>
    </row>
    <row r="684" spans="27:28" ht="15">
      <c r="AA684" s="121">
        <f t="shared" si="11"/>
        <v>679</v>
      </c>
      <c r="AB684" s="193">
        <v>107.93160901181427</v>
      </c>
    </row>
    <row r="685" spans="27:28" ht="15">
      <c r="AA685" s="121">
        <f t="shared" si="11"/>
        <v>680</v>
      </c>
      <c r="AB685" s="193">
        <v>107.93160901181427</v>
      </c>
    </row>
    <row r="686" spans="27:28" ht="15">
      <c r="AA686" s="121">
        <f t="shared" si="11"/>
        <v>681</v>
      </c>
      <c r="AB686" s="193">
        <v>100.38108875054054</v>
      </c>
    </row>
    <row r="687" spans="27:28" ht="15">
      <c r="AA687" s="121">
        <f t="shared" si="11"/>
        <v>682</v>
      </c>
      <c r="AB687" s="193">
        <v>93.845803132919599</v>
      </c>
    </row>
    <row r="688" spans="27:28" ht="15">
      <c r="AA688" s="121">
        <f t="shared" si="11"/>
        <v>683</v>
      </c>
      <c r="AB688" s="193">
        <v>100.38108875054054</v>
      </c>
    </row>
    <row r="689" spans="27:28" ht="15">
      <c r="AA689" s="121">
        <f t="shared" si="11"/>
        <v>684</v>
      </c>
      <c r="AB689" s="193">
        <v>95.198436607084417</v>
      </c>
    </row>
    <row r="690" spans="27:28" ht="15">
      <c r="AA690" s="121">
        <f t="shared" si="11"/>
        <v>685</v>
      </c>
      <c r="AB690" s="193">
        <v>93.845803132919599</v>
      </c>
    </row>
    <row r="691" spans="27:28" ht="15">
      <c r="AA691" s="121">
        <f t="shared" si="11"/>
        <v>686</v>
      </c>
      <c r="AB691" s="193">
        <v>89.345851042111406</v>
      </c>
    </row>
    <row r="692" spans="27:28" ht="15">
      <c r="AA692" s="121">
        <f t="shared" si="11"/>
        <v>687</v>
      </c>
      <c r="AB692" s="193">
        <v>84.845898951303241</v>
      </c>
    </row>
    <row r="693" spans="27:28" ht="15">
      <c r="AA693" s="121">
        <f t="shared" si="11"/>
        <v>688</v>
      </c>
      <c r="AB693" s="193">
        <v>95.198436607084417</v>
      </c>
    </row>
    <row r="694" spans="27:28" ht="15">
      <c r="AA694" s="121">
        <f t="shared" si="11"/>
        <v>689</v>
      </c>
      <c r="AB694" s="193">
        <v>100.38108875054054</v>
      </c>
    </row>
    <row r="695" spans="27:28" ht="15">
      <c r="AA695" s="121">
        <f t="shared" si="11"/>
        <v>690</v>
      </c>
      <c r="AB695" s="193">
        <v>84.845898951303241</v>
      </c>
    </row>
    <row r="696" spans="27:28" ht="15">
      <c r="AA696" s="121">
        <f t="shared" si="11"/>
        <v>691</v>
      </c>
      <c r="AB696" s="193">
        <v>90.015784463628279</v>
      </c>
    </row>
    <row r="697" spans="27:28" ht="15">
      <c r="AA697" s="121">
        <f t="shared" si="11"/>
        <v>692</v>
      </c>
      <c r="AB697" s="193">
        <v>95.198436607084417</v>
      </c>
    </row>
    <row r="698" spans="27:28" ht="15">
      <c r="AA698" s="121">
        <f t="shared" si="11"/>
        <v>693</v>
      </c>
      <c r="AB698" s="193">
        <v>89.345851042111406</v>
      </c>
    </row>
    <row r="699" spans="27:28" ht="15">
      <c r="AA699" s="121">
        <f t="shared" si="11"/>
        <v>694</v>
      </c>
      <c r="AB699" s="193">
        <v>100.38108875054054</v>
      </c>
    </row>
    <row r="700" spans="27:28" ht="15">
      <c r="AA700" s="121">
        <f t="shared" si="11"/>
        <v>695</v>
      </c>
      <c r="AB700" s="193">
        <v>95.991538612531656</v>
      </c>
    </row>
    <row r="701" spans="27:28" ht="15">
      <c r="AA701" s="121">
        <f t="shared" si="11"/>
        <v>696</v>
      </c>
      <c r="AB701" s="193">
        <v>84.845898951303241</v>
      </c>
    </row>
    <row r="702" spans="27:28" ht="15">
      <c r="AA702" s="121">
        <f t="shared" si="11"/>
        <v>697</v>
      </c>
      <c r="AB702" s="193">
        <v>95.991538612531656</v>
      </c>
    </row>
    <row r="703" spans="27:28" ht="15">
      <c r="AA703" s="121">
        <f t="shared" si="11"/>
        <v>698</v>
      </c>
      <c r="AB703" s="193">
        <v>95.198436607084417</v>
      </c>
    </row>
    <row r="704" spans="27:28" ht="15">
      <c r="AA704" s="121">
        <f t="shared" si="11"/>
        <v>699</v>
      </c>
      <c r="AB704" s="193">
        <v>84.845898951303241</v>
      </c>
    </row>
    <row r="705" spans="27:28" ht="15">
      <c r="AA705" s="121">
        <f t="shared" si="11"/>
        <v>700</v>
      </c>
      <c r="AB705" s="193">
        <v>107.93160901181427</v>
      </c>
    </row>
    <row r="706" spans="27:28" ht="15">
      <c r="AA706" s="121">
        <f t="shared" si="11"/>
        <v>701</v>
      </c>
      <c r="AB706" s="193">
        <v>89.345851042111406</v>
      </c>
    </row>
    <row r="707" spans="27:28" ht="15">
      <c r="AA707" s="121">
        <f t="shared" si="11"/>
        <v>702</v>
      </c>
      <c r="AB707" s="193">
        <v>95.198436607084417</v>
      </c>
    </row>
    <row r="708" spans="27:28" ht="15">
      <c r="AA708" s="121">
        <f t="shared" si="11"/>
        <v>703</v>
      </c>
      <c r="AB708" s="193">
        <v>100.38108875054054</v>
      </c>
    </row>
    <row r="709" spans="27:28" ht="15">
      <c r="AA709" s="121">
        <f t="shared" si="11"/>
        <v>704</v>
      </c>
      <c r="AB709" s="193">
        <v>93.845803132919599</v>
      </c>
    </row>
    <row r="710" spans="27:28" ht="15">
      <c r="AA710" s="121">
        <f t="shared" si="11"/>
        <v>705</v>
      </c>
      <c r="AB710" s="193">
        <v>101.96157381217297</v>
      </c>
    </row>
    <row r="711" spans="27:28" ht="15">
      <c r="AA711" s="121">
        <f t="shared" ref="AA711:AA774" si="12">+AA710+1</f>
        <v>706</v>
      </c>
      <c r="AB711" s="193">
        <v>89.345851042111406</v>
      </c>
    </row>
    <row r="712" spans="27:28" ht="15">
      <c r="AA712" s="121">
        <f t="shared" si="12"/>
        <v>707</v>
      </c>
      <c r="AB712" s="193">
        <v>107.93160901181427</v>
      </c>
    </row>
    <row r="713" spans="27:28" ht="15">
      <c r="AA713" s="121">
        <f t="shared" si="12"/>
        <v>708</v>
      </c>
      <c r="AB713" s="193">
        <v>93.845803132919599</v>
      </c>
    </row>
    <row r="714" spans="27:28" ht="15">
      <c r="AA714" s="121">
        <f t="shared" si="12"/>
        <v>709</v>
      </c>
      <c r="AB714" s="193">
        <v>107.93160901181427</v>
      </c>
    </row>
    <row r="715" spans="27:28" ht="15">
      <c r="AA715" s="121">
        <f t="shared" si="12"/>
        <v>710</v>
      </c>
      <c r="AB715" s="193">
        <v>90.015784463628279</v>
      </c>
    </row>
    <row r="716" spans="27:28" ht="15">
      <c r="AA716" s="121">
        <f t="shared" si="12"/>
        <v>711</v>
      </c>
      <c r="AB716" s="193">
        <v>84.845898951303241</v>
      </c>
    </row>
    <row r="717" spans="27:28" ht="15">
      <c r="AA717" s="121">
        <f t="shared" si="12"/>
        <v>712</v>
      </c>
      <c r="AB717" s="193">
        <v>95.198436607084417</v>
      </c>
    </row>
    <row r="718" spans="27:28" ht="15">
      <c r="AA718" s="121">
        <f t="shared" si="12"/>
        <v>713</v>
      </c>
      <c r="AB718" s="193">
        <v>95.991538612531656</v>
      </c>
    </row>
    <row r="719" spans="27:28" ht="15">
      <c r="AA719" s="121">
        <f t="shared" si="12"/>
        <v>714</v>
      </c>
      <c r="AB719" s="193">
        <v>90.015784463628279</v>
      </c>
    </row>
    <row r="720" spans="27:28" ht="15">
      <c r="AA720" s="121">
        <f t="shared" si="12"/>
        <v>715</v>
      </c>
      <c r="AB720" s="193">
        <v>93.845803132919599</v>
      </c>
    </row>
    <row r="721" spans="27:28" ht="15">
      <c r="AA721" s="121">
        <f t="shared" si="12"/>
        <v>716</v>
      </c>
      <c r="AB721" s="193">
        <v>101.96157381217297</v>
      </c>
    </row>
    <row r="722" spans="27:28" ht="15">
      <c r="AA722" s="121">
        <f t="shared" si="12"/>
        <v>717</v>
      </c>
      <c r="AB722" s="193">
        <v>90.015784463628279</v>
      </c>
    </row>
    <row r="723" spans="27:28" ht="15">
      <c r="AA723" s="121">
        <f t="shared" si="12"/>
        <v>718</v>
      </c>
      <c r="AB723" s="193">
        <v>95.991538612531656</v>
      </c>
    </row>
    <row r="724" spans="27:28" ht="15">
      <c r="AA724" s="121">
        <f t="shared" si="12"/>
        <v>719</v>
      </c>
      <c r="AB724" s="193">
        <v>95.991538612531656</v>
      </c>
    </row>
    <row r="725" spans="27:28" ht="15">
      <c r="AA725" s="121">
        <f t="shared" si="12"/>
        <v>720</v>
      </c>
      <c r="AB725" s="193">
        <v>89.345851042111406</v>
      </c>
    </row>
    <row r="726" spans="27:28" ht="15">
      <c r="AA726" s="121">
        <f t="shared" si="12"/>
        <v>721</v>
      </c>
      <c r="AB726" s="193">
        <v>100.38108875054054</v>
      </c>
    </row>
    <row r="727" spans="27:28" ht="15">
      <c r="AA727" s="121">
        <f t="shared" si="12"/>
        <v>722</v>
      </c>
      <c r="AB727" s="193">
        <v>95.198436607084417</v>
      </c>
    </row>
    <row r="728" spans="27:28" ht="15">
      <c r="AA728" s="121">
        <f t="shared" si="12"/>
        <v>723</v>
      </c>
      <c r="AB728" s="193">
        <v>95.198436607084417</v>
      </c>
    </row>
    <row r="729" spans="27:28" ht="15">
      <c r="AA729" s="121">
        <f t="shared" si="12"/>
        <v>724</v>
      </c>
      <c r="AB729" s="193">
        <v>107.93160901181427</v>
      </c>
    </row>
    <row r="730" spans="27:28" ht="15">
      <c r="AA730" s="121">
        <f t="shared" si="12"/>
        <v>725</v>
      </c>
      <c r="AB730" s="193">
        <v>107.93160901181427</v>
      </c>
    </row>
    <row r="731" spans="27:28" ht="15">
      <c r="AA731" s="121">
        <f t="shared" si="12"/>
        <v>726</v>
      </c>
      <c r="AB731" s="193">
        <v>107.93160901181427</v>
      </c>
    </row>
    <row r="732" spans="27:28" ht="15">
      <c r="AA732" s="121">
        <f t="shared" si="12"/>
        <v>727</v>
      </c>
      <c r="AB732" s="193">
        <v>100.38108875054054</v>
      </c>
    </row>
    <row r="733" spans="27:28" ht="15">
      <c r="AA733" s="121">
        <f t="shared" si="12"/>
        <v>728</v>
      </c>
      <c r="AB733" s="193">
        <v>95.198436607084417</v>
      </c>
    </row>
    <row r="734" spans="27:28" ht="15">
      <c r="AA734" s="121">
        <f t="shared" si="12"/>
        <v>729</v>
      </c>
      <c r="AB734" s="193">
        <v>84.845898951303241</v>
      </c>
    </row>
    <row r="735" spans="27:28" ht="15">
      <c r="AA735" s="121">
        <f t="shared" si="12"/>
        <v>730</v>
      </c>
      <c r="AB735" s="193">
        <v>89.345851042111406</v>
      </c>
    </row>
    <row r="736" spans="27:28" ht="15">
      <c r="AA736" s="121">
        <f t="shared" si="12"/>
        <v>731</v>
      </c>
      <c r="AB736" s="193">
        <v>90.015784463628279</v>
      </c>
    </row>
    <row r="737" spans="27:28" ht="15">
      <c r="AA737" s="121">
        <f t="shared" si="12"/>
        <v>732</v>
      </c>
      <c r="AB737" s="193">
        <v>84.845898951303241</v>
      </c>
    </row>
    <row r="738" spans="27:28" ht="15">
      <c r="AA738" s="121">
        <f t="shared" si="12"/>
        <v>733</v>
      </c>
      <c r="AB738" s="193">
        <v>95.991538612531656</v>
      </c>
    </row>
    <row r="739" spans="27:28" ht="15">
      <c r="AA739" s="121">
        <f t="shared" si="12"/>
        <v>734</v>
      </c>
      <c r="AB739" s="193">
        <v>95.991538612531656</v>
      </c>
    </row>
    <row r="740" spans="27:28" ht="15">
      <c r="AA740" s="121">
        <f t="shared" si="12"/>
        <v>735</v>
      </c>
      <c r="AB740" s="193">
        <v>101.96157381217297</v>
      </c>
    </row>
    <row r="741" spans="27:28" ht="15">
      <c r="AA741" s="121">
        <f t="shared" si="12"/>
        <v>736</v>
      </c>
      <c r="AB741" s="193">
        <v>95.991538612531656</v>
      </c>
    </row>
    <row r="742" spans="27:28" ht="15">
      <c r="AA742" s="121">
        <f t="shared" si="12"/>
        <v>737</v>
      </c>
      <c r="AB742" s="193">
        <v>90.015784463628279</v>
      </c>
    </row>
    <row r="743" spans="27:28" ht="15">
      <c r="AA743" s="121">
        <f t="shared" si="12"/>
        <v>738</v>
      </c>
      <c r="AB743" s="193">
        <v>107.93160901181427</v>
      </c>
    </row>
    <row r="744" spans="27:28" ht="15">
      <c r="AA744" s="121">
        <f t="shared" si="12"/>
        <v>739</v>
      </c>
      <c r="AB744" s="193">
        <v>107.93160901181427</v>
      </c>
    </row>
    <row r="745" spans="27:28" ht="15">
      <c r="AA745" s="121">
        <f t="shared" si="12"/>
        <v>740</v>
      </c>
      <c r="AB745" s="193">
        <v>90.015784463628279</v>
      </c>
    </row>
    <row r="746" spans="27:28" ht="15">
      <c r="AA746" s="121">
        <f t="shared" si="12"/>
        <v>741</v>
      </c>
      <c r="AB746" s="193">
        <v>101.96157381217297</v>
      </c>
    </row>
    <row r="747" spans="27:28" ht="15">
      <c r="AA747" s="121">
        <f t="shared" si="12"/>
        <v>742</v>
      </c>
      <c r="AB747" s="193">
        <v>107.93160901181427</v>
      </c>
    </row>
    <row r="748" spans="27:28" ht="15">
      <c r="AA748" s="121">
        <f t="shared" si="12"/>
        <v>743</v>
      </c>
      <c r="AB748" s="193">
        <v>90.015784463628279</v>
      </c>
    </row>
    <row r="749" spans="27:28" ht="15">
      <c r="AA749" s="121">
        <f t="shared" si="12"/>
        <v>744</v>
      </c>
      <c r="AB749" s="193">
        <v>101.96157381217297</v>
      </c>
    </row>
    <row r="750" spans="27:28" ht="15">
      <c r="AA750" s="121">
        <f t="shared" si="12"/>
        <v>745</v>
      </c>
      <c r="AB750" s="193">
        <v>101.96157381217297</v>
      </c>
    </row>
    <row r="751" spans="27:28" ht="15">
      <c r="AA751" s="121">
        <f t="shared" si="12"/>
        <v>746</v>
      </c>
      <c r="AB751" s="193">
        <v>95.991538612531656</v>
      </c>
    </row>
    <row r="752" spans="27:28" ht="15">
      <c r="AA752" s="121">
        <f t="shared" si="12"/>
        <v>747</v>
      </c>
      <c r="AB752" s="193">
        <v>84.845898951303241</v>
      </c>
    </row>
    <row r="753" spans="27:28" ht="15">
      <c r="AA753" s="121">
        <f t="shared" si="12"/>
        <v>748</v>
      </c>
      <c r="AB753" s="193">
        <v>107.93160901181427</v>
      </c>
    </row>
    <row r="754" spans="27:28" ht="15">
      <c r="AA754" s="121">
        <f t="shared" si="12"/>
        <v>749</v>
      </c>
      <c r="AB754" s="193">
        <v>95.198436607084417</v>
      </c>
    </row>
    <row r="755" spans="27:28" ht="15">
      <c r="AA755" s="121">
        <f t="shared" si="12"/>
        <v>750</v>
      </c>
      <c r="AB755" s="193">
        <v>84.845898951303241</v>
      </c>
    </row>
    <row r="756" spans="27:28" ht="15">
      <c r="AA756" s="121">
        <f t="shared" si="12"/>
        <v>751</v>
      </c>
      <c r="AB756" s="193">
        <v>93.845803132919599</v>
      </c>
    </row>
    <row r="757" spans="27:28" ht="15">
      <c r="AA757" s="121">
        <f t="shared" si="12"/>
        <v>752</v>
      </c>
      <c r="AB757" s="193">
        <v>107.93160901181427</v>
      </c>
    </row>
    <row r="758" spans="27:28" ht="15">
      <c r="AA758" s="121">
        <f t="shared" si="12"/>
        <v>753</v>
      </c>
      <c r="AB758" s="193">
        <v>101.96157381217297</v>
      </c>
    </row>
    <row r="759" spans="27:28" ht="15">
      <c r="AA759" s="121">
        <f t="shared" si="12"/>
        <v>754</v>
      </c>
      <c r="AB759" s="193">
        <v>101.96157381217297</v>
      </c>
    </row>
    <row r="760" spans="27:28" ht="15">
      <c r="AA760" s="121">
        <f t="shared" si="12"/>
        <v>755</v>
      </c>
      <c r="AB760" s="193">
        <v>95.198436607084417</v>
      </c>
    </row>
    <row r="761" spans="27:28" ht="15">
      <c r="AA761" s="121">
        <f t="shared" si="12"/>
        <v>756</v>
      </c>
      <c r="AB761" s="193">
        <v>101.96157381217297</v>
      </c>
    </row>
    <row r="762" spans="27:28" ht="15">
      <c r="AA762" s="121">
        <f t="shared" si="12"/>
        <v>757</v>
      </c>
      <c r="AB762" s="193">
        <v>101.96157381217297</v>
      </c>
    </row>
    <row r="763" spans="27:28" ht="15">
      <c r="AA763" s="121">
        <f t="shared" si="12"/>
        <v>758</v>
      </c>
      <c r="AB763" s="193">
        <v>89.345851042111406</v>
      </c>
    </row>
    <row r="764" spans="27:28" ht="15">
      <c r="AA764" s="121">
        <f t="shared" si="12"/>
        <v>759</v>
      </c>
      <c r="AB764" s="193">
        <v>95.198436607084417</v>
      </c>
    </row>
    <row r="765" spans="27:28" ht="15">
      <c r="AA765" s="121">
        <f t="shared" si="12"/>
        <v>760</v>
      </c>
      <c r="AB765" s="193">
        <v>95.198436607084417</v>
      </c>
    </row>
    <row r="766" spans="27:28" ht="15">
      <c r="AA766" s="121">
        <f t="shared" si="12"/>
        <v>761</v>
      </c>
      <c r="AB766" s="193">
        <v>100.38108875054054</v>
      </c>
    </row>
    <row r="767" spans="27:28" ht="15">
      <c r="AA767" s="121">
        <f t="shared" si="12"/>
        <v>762</v>
      </c>
      <c r="AB767" s="193">
        <v>84.845898951303241</v>
      </c>
    </row>
    <row r="768" spans="27:28" ht="15">
      <c r="AA768" s="121">
        <f t="shared" si="12"/>
        <v>763</v>
      </c>
      <c r="AB768" s="193">
        <v>107.93160901181427</v>
      </c>
    </row>
    <row r="769" spans="27:28" ht="15">
      <c r="AA769" s="121">
        <f t="shared" si="12"/>
        <v>764</v>
      </c>
      <c r="AB769" s="193">
        <v>95.198436607084417</v>
      </c>
    </row>
    <row r="770" spans="27:28" ht="15">
      <c r="AA770" s="121">
        <f t="shared" si="12"/>
        <v>765</v>
      </c>
      <c r="AB770" s="193">
        <v>90.015784463628279</v>
      </c>
    </row>
    <row r="771" spans="27:28" ht="15">
      <c r="AA771" s="121">
        <f t="shared" si="12"/>
        <v>766</v>
      </c>
      <c r="AB771" s="193">
        <v>89.345851042111406</v>
      </c>
    </row>
    <row r="772" spans="27:28" ht="15">
      <c r="AA772" s="121">
        <f t="shared" si="12"/>
        <v>767</v>
      </c>
      <c r="AB772" s="193">
        <v>95.198436607084417</v>
      </c>
    </row>
    <row r="773" spans="27:28" ht="15">
      <c r="AA773" s="121">
        <f t="shared" si="12"/>
        <v>768</v>
      </c>
      <c r="AB773" s="193">
        <v>107.93160901181427</v>
      </c>
    </row>
    <row r="774" spans="27:28" ht="15">
      <c r="AA774" s="121">
        <f t="shared" si="12"/>
        <v>769</v>
      </c>
      <c r="AB774" s="193">
        <v>95.198436607084417</v>
      </c>
    </row>
    <row r="775" spans="27:28" ht="15">
      <c r="AA775" s="121">
        <f t="shared" ref="AA775:AA838" si="13">+AA774+1</f>
        <v>770</v>
      </c>
      <c r="AB775" s="193">
        <v>95.198436607084417</v>
      </c>
    </row>
    <row r="776" spans="27:28" ht="15">
      <c r="AA776" s="121">
        <f t="shared" si="13"/>
        <v>771</v>
      </c>
      <c r="AB776" s="193">
        <v>107.93160901181427</v>
      </c>
    </row>
    <row r="777" spans="27:28" ht="15">
      <c r="AA777" s="121">
        <f t="shared" si="13"/>
        <v>772</v>
      </c>
      <c r="AB777" s="193">
        <v>100.38108875054054</v>
      </c>
    </row>
    <row r="778" spans="27:28" ht="15">
      <c r="AA778" s="121">
        <f t="shared" si="13"/>
        <v>773</v>
      </c>
      <c r="AB778" s="193">
        <v>90.015784463628279</v>
      </c>
    </row>
    <row r="779" spans="27:28" ht="15">
      <c r="AA779" s="121">
        <f t="shared" si="13"/>
        <v>774</v>
      </c>
      <c r="AB779" s="193">
        <v>107.93160901181427</v>
      </c>
    </row>
    <row r="780" spans="27:28" ht="15">
      <c r="AA780" s="121">
        <f t="shared" si="13"/>
        <v>775</v>
      </c>
      <c r="AB780" s="193">
        <v>95.198436607084417</v>
      </c>
    </row>
    <row r="781" spans="27:28" ht="15">
      <c r="AA781" s="121">
        <f t="shared" si="13"/>
        <v>776</v>
      </c>
      <c r="AB781" s="193">
        <v>89.345851042111406</v>
      </c>
    </row>
    <row r="782" spans="27:28" ht="15">
      <c r="AA782" s="121">
        <f t="shared" si="13"/>
        <v>777</v>
      </c>
      <c r="AB782" s="193">
        <v>89.345851042111406</v>
      </c>
    </row>
    <row r="783" spans="27:28" ht="15">
      <c r="AA783" s="121">
        <f t="shared" si="13"/>
        <v>778</v>
      </c>
      <c r="AB783" s="193">
        <v>93.845803132919599</v>
      </c>
    </row>
    <row r="784" spans="27:28" ht="15">
      <c r="AA784" s="121">
        <f t="shared" si="13"/>
        <v>779</v>
      </c>
      <c r="AB784" s="193">
        <v>101.96157381217297</v>
      </c>
    </row>
    <row r="785" spans="27:28" ht="15">
      <c r="AA785" s="121">
        <f t="shared" si="13"/>
        <v>780</v>
      </c>
      <c r="AB785" s="193">
        <v>93.845803132919599</v>
      </c>
    </row>
    <row r="786" spans="27:28" ht="15">
      <c r="AA786" s="121">
        <f t="shared" si="13"/>
        <v>781</v>
      </c>
      <c r="AB786" s="193">
        <v>84.845898951303241</v>
      </c>
    </row>
    <row r="787" spans="27:28" ht="15">
      <c r="AA787" s="121">
        <f t="shared" si="13"/>
        <v>782</v>
      </c>
      <c r="AB787" s="193">
        <v>84.845898951303241</v>
      </c>
    </row>
    <row r="788" spans="27:28" ht="15">
      <c r="AA788" s="121">
        <f t="shared" si="13"/>
        <v>783</v>
      </c>
      <c r="AB788" s="193">
        <v>89.345851042111406</v>
      </c>
    </row>
    <row r="789" spans="27:28" ht="15">
      <c r="AA789" s="121">
        <f t="shared" si="13"/>
        <v>784</v>
      </c>
      <c r="AB789" s="193">
        <v>107.93160901181427</v>
      </c>
    </row>
    <row r="790" spans="27:28" ht="15">
      <c r="AA790" s="121">
        <f t="shared" si="13"/>
        <v>785</v>
      </c>
      <c r="AB790" s="193">
        <v>107.93160901181427</v>
      </c>
    </row>
    <row r="791" spans="27:28" ht="15">
      <c r="AA791" s="121">
        <f t="shared" si="13"/>
        <v>786</v>
      </c>
      <c r="AB791" s="193">
        <v>100.38108875054054</v>
      </c>
    </row>
    <row r="792" spans="27:28" ht="15">
      <c r="AA792" s="121">
        <f t="shared" si="13"/>
        <v>787</v>
      </c>
      <c r="AB792" s="193">
        <v>93.845803132919599</v>
      </c>
    </row>
    <row r="793" spans="27:28" ht="15">
      <c r="AA793" s="121">
        <f t="shared" si="13"/>
        <v>788</v>
      </c>
      <c r="AB793" s="193">
        <v>107.93160901181427</v>
      </c>
    </row>
    <row r="794" spans="27:28" ht="15">
      <c r="AA794" s="121">
        <f t="shared" si="13"/>
        <v>789</v>
      </c>
      <c r="AB794" s="193">
        <v>95.198436607084417</v>
      </c>
    </row>
    <row r="795" spans="27:28" ht="15">
      <c r="AA795" s="121">
        <f t="shared" si="13"/>
        <v>790</v>
      </c>
      <c r="AB795" s="193">
        <v>107.93160901181427</v>
      </c>
    </row>
    <row r="796" spans="27:28" ht="15">
      <c r="AA796" s="121">
        <f t="shared" si="13"/>
        <v>791</v>
      </c>
      <c r="AB796" s="193">
        <v>107.93160901181427</v>
      </c>
    </row>
    <row r="797" spans="27:28" ht="15">
      <c r="AA797" s="121">
        <f t="shared" si="13"/>
        <v>792</v>
      </c>
      <c r="AB797" s="193">
        <v>89.345851042111406</v>
      </c>
    </row>
    <row r="798" spans="27:28" ht="15">
      <c r="AA798" s="121">
        <f t="shared" si="13"/>
        <v>793</v>
      </c>
      <c r="AB798" s="193">
        <v>95.991538612531656</v>
      </c>
    </row>
    <row r="799" spans="27:28" ht="15">
      <c r="AA799" s="121">
        <f t="shared" si="13"/>
        <v>794</v>
      </c>
      <c r="AB799" s="193">
        <v>107.93160901181427</v>
      </c>
    </row>
    <row r="800" spans="27:28" ht="15">
      <c r="AA800" s="121">
        <f t="shared" si="13"/>
        <v>795</v>
      </c>
      <c r="AB800" s="193">
        <v>107.93160901181427</v>
      </c>
    </row>
    <row r="801" spans="27:28" ht="15">
      <c r="AA801" s="121">
        <f t="shared" si="13"/>
        <v>796</v>
      </c>
      <c r="AB801" s="193">
        <v>89.345851042111406</v>
      </c>
    </row>
    <row r="802" spans="27:28" ht="15">
      <c r="AA802" s="121">
        <f t="shared" si="13"/>
        <v>797</v>
      </c>
      <c r="AB802" s="193">
        <v>90.015784463628279</v>
      </c>
    </row>
    <row r="803" spans="27:28" ht="15">
      <c r="AA803" s="121">
        <f t="shared" si="13"/>
        <v>798</v>
      </c>
      <c r="AB803" s="193">
        <v>84.845898951303241</v>
      </c>
    </row>
    <row r="804" spans="27:28" ht="15">
      <c r="AA804" s="121">
        <f t="shared" si="13"/>
        <v>799</v>
      </c>
      <c r="AB804" s="193">
        <v>84.845898951303241</v>
      </c>
    </row>
    <row r="805" spans="27:28" ht="15">
      <c r="AA805" s="121">
        <f t="shared" si="13"/>
        <v>800</v>
      </c>
      <c r="AB805" s="193">
        <v>100.38108875054054</v>
      </c>
    </row>
    <row r="806" spans="27:28" ht="15">
      <c r="AA806" s="121">
        <f t="shared" si="13"/>
        <v>801</v>
      </c>
      <c r="AB806" s="193">
        <v>90.015784463628279</v>
      </c>
    </row>
    <row r="807" spans="27:28" ht="15">
      <c r="AA807" s="121">
        <f t="shared" si="13"/>
        <v>802</v>
      </c>
      <c r="AB807" s="193">
        <v>100.38108875054054</v>
      </c>
    </row>
    <row r="808" spans="27:28" ht="15">
      <c r="AA808" s="121">
        <f t="shared" si="13"/>
        <v>803</v>
      </c>
      <c r="AB808" s="193">
        <v>89.345851042111406</v>
      </c>
    </row>
    <row r="809" spans="27:28" ht="15">
      <c r="AA809" s="121">
        <f t="shared" si="13"/>
        <v>804</v>
      </c>
      <c r="AB809" s="193">
        <v>100.38108875054054</v>
      </c>
    </row>
    <row r="810" spans="27:28" ht="15">
      <c r="AA810" s="121">
        <f t="shared" si="13"/>
        <v>805</v>
      </c>
      <c r="AB810" s="193">
        <v>95.991538612531656</v>
      </c>
    </row>
    <row r="811" spans="27:28" ht="15">
      <c r="AA811" s="121">
        <f t="shared" si="13"/>
        <v>806</v>
      </c>
      <c r="AB811" s="193">
        <v>95.198436607084417</v>
      </c>
    </row>
    <row r="812" spans="27:28" ht="15">
      <c r="AA812" s="121">
        <f t="shared" si="13"/>
        <v>807</v>
      </c>
      <c r="AB812" s="193">
        <v>93.845803132919599</v>
      </c>
    </row>
    <row r="813" spans="27:28" ht="15">
      <c r="AA813" s="121">
        <f t="shared" si="13"/>
        <v>808</v>
      </c>
      <c r="AB813" s="193">
        <v>89.345851042111406</v>
      </c>
    </row>
    <row r="814" spans="27:28" ht="15">
      <c r="AA814" s="121">
        <f t="shared" si="13"/>
        <v>809</v>
      </c>
      <c r="AB814" s="193">
        <v>95.198436607084417</v>
      </c>
    </row>
    <row r="815" spans="27:28" ht="15">
      <c r="AA815" s="121">
        <f t="shared" si="13"/>
        <v>810</v>
      </c>
      <c r="AB815" s="193">
        <v>107.93160901181427</v>
      </c>
    </row>
    <row r="816" spans="27:28" ht="15">
      <c r="AA816" s="121">
        <f t="shared" si="13"/>
        <v>811</v>
      </c>
      <c r="AB816" s="193">
        <v>101.96157381217297</v>
      </c>
    </row>
    <row r="817" spans="27:28" ht="15">
      <c r="AA817" s="121">
        <f t="shared" si="13"/>
        <v>812</v>
      </c>
      <c r="AB817" s="193">
        <v>84.845898951303241</v>
      </c>
    </row>
    <row r="818" spans="27:28" ht="15">
      <c r="AA818" s="121">
        <f t="shared" si="13"/>
        <v>813</v>
      </c>
      <c r="AB818" s="193">
        <v>101.96157381217297</v>
      </c>
    </row>
    <row r="819" spans="27:28" ht="15">
      <c r="AA819" s="121">
        <f t="shared" si="13"/>
        <v>814</v>
      </c>
      <c r="AB819" s="193">
        <v>90.015784463628279</v>
      </c>
    </row>
    <row r="820" spans="27:28" ht="15">
      <c r="AA820" s="121">
        <f t="shared" si="13"/>
        <v>815</v>
      </c>
      <c r="AB820" s="193">
        <v>107.93160901181427</v>
      </c>
    </row>
    <row r="821" spans="27:28" ht="15">
      <c r="AA821" s="121">
        <f t="shared" si="13"/>
        <v>816</v>
      </c>
      <c r="AB821" s="193">
        <v>100.38108875054054</v>
      </c>
    </row>
    <row r="822" spans="27:28" ht="15">
      <c r="AA822" s="121">
        <f t="shared" si="13"/>
        <v>817</v>
      </c>
      <c r="AB822" s="193">
        <v>100.38108875054054</v>
      </c>
    </row>
    <row r="823" spans="27:28" ht="15">
      <c r="AA823" s="121">
        <f t="shared" si="13"/>
        <v>818</v>
      </c>
      <c r="AB823" s="193">
        <v>107.93160901181427</v>
      </c>
    </row>
    <row r="824" spans="27:28" ht="15">
      <c r="AA824" s="121">
        <f t="shared" si="13"/>
        <v>819</v>
      </c>
      <c r="AB824" s="193">
        <v>90.015784463628279</v>
      </c>
    </row>
    <row r="825" spans="27:28" ht="15">
      <c r="AA825" s="121">
        <f t="shared" si="13"/>
        <v>820</v>
      </c>
      <c r="AB825" s="193">
        <v>90.015784463628279</v>
      </c>
    </row>
    <row r="826" spans="27:28" ht="15">
      <c r="AA826" s="121">
        <f t="shared" si="13"/>
        <v>821</v>
      </c>
      <c r="AB826" s="193">
        <v>101.96157381217297</v>
      </c>
    </row>
    <row r="827" spans="27:28" ht="15">
      <c r="AA827" s="121">
        <f t="shared" si="13"/>
        <v>822</v>
      </c>
      <c r="AB827" s="193">
        <v>101.96157381217297</v>
      </c>
    </row>
    <row r="828" spans="27:28" ht="15">
      <c r="AA828" s="121">
        <f t="shared" si="13"/>
        <v>823</v>
      </c>
      <c r="AB828" s="193">
        <v>101.96157381217297</v>
      </c>
    </row>
    <row r="829" spans="27:28" ht="15">
      <c r="AA829" s="121">
        <f t="shared" si="13"/>
        <v>824</v>
      </c>
      <c r="AB829" s="193">
        <v>101.96157381217297</v>
      </c>
    </row>
    <row r="830" spans="27:28" ht="15">
      <c r="AA830" s="121">
        <f t="shared" si="13"/>
        <v>825</v>
      </c>
      <c r="AB830" s="193">
        <v>89.345851042111406</v>
      </c>
    </row>
    <row r="831" spans="27:28" ht="15">
      <c r="AA831" s="121">
        <f t="shared" si="13"/>
        <v>826</v>
      </c>
      <c r="AB831" s="193">
        <v>84.845898951303241</v>
      </c>
    </row>
    <row r="832" spans="27:28" ht="15">
      <c r="AA832" s="121">
        <f t="shared" si="13"/>
        <v>827</v>
      </c>
      <c r="AB832" s="193">
        <v>90.015784463628279</v>
      </c>
    </row>
    <row r="833" spans="27:28" ht="15">
      <c r="AA833" s="121">
        <f t="shared" si="13"/>
        <v>828</v>
      </c>
      <c r="AB833" s="193">
        <v>84.845898951303241</v>
      </c>
    </row>
    <row r="834" spans="27:28" ht="15">
      <c r="AA834" s="121">
        <f t="shared" si="13"/>
        <v>829</v>
      </c>
      <c r="AB834" s="193">
        <v>100.38108875054054</v>
      </c>
    </row>
    <row r="835" spans="27:28" ht="15">
      <c r="AA835" s="121">
        <f t="shared" si="13"/>
        <v>830</v>
      </c>
      <c r="AB835" s="193">
        <v>90.015784463628279</v>
      </c>
    </row>
    <row r="836" spans="27:28" ht="15">
      <c r="AA836" s="121">
        <f t="shared" si="13"/>
        <v>831</v>
      </c>
      <c r="AB836" s="193">
        <v>100.38108875054054</v>
      </c>
    </row>
    <row r="837" spans="27:28" ht="15">
      <c r="AA837" s="121">
        <f t="shared" si="13"/>
        <v>832</v>
      </c>
      <c r="AB837" s="193">
        <v>101.96157381217297</v>
      </c>
    </row>
    <row r="838" spans="27:28" ht="15">
      <c r="AA838" s="121">
        <f t="shared" si="13"/>
        <v>833</v>
      </c>
      <c r="AB838" s="193">
        <v>101.96157381217297</v>
      </c>
    </row>
    <row r="839" spans="27:28" ht="15">
      <c r="AA839" s="121">
        <f t="shared" ref="AA839:AA902" si="14">+AA838+1</f>
        <v>834</v>
      </c>
      <c r="AB839" s="193">
        <v>95.991538612531656</v>
      </c>
    </row>
    <row r="840" spans="27:28" ht="15">
      <c r="AA840" s="121">
        <f t="shared" si="14"/>
        <v>835</v>
      </c>
      <c r="AB840" s="193">
        <v>90.015784463628279</v>
      </c>
    </row>
    <row r="841" spans="27:28" ht="15">
      <c r="AA841" s="121">
        <f t="shared" si="14"/>
        <v>836</v>
      </c>
      <c r="AB841" s="193">
        <v>100.38108875054054</v>
      </c>
    </row>
    <row r="842" spans="27:28" ht="15">
      <c r="AA842" s="121">
        <f t="shared" si="14"/>
        <v>837</v>
      </c>
      <c r="AB842" s="193">
        <v>93.845803132919599</v>
      </c>
    </row>
    <row r="843" spans="27:28" ht="15">
      <c r="AA843" s="121">
        <f t="shared" si="14"/>
        <v>838</v>
      </c>
      <c r="AB843" s="193">
        <v>101.96157381217297</v>
      </c>
    </row>
    <row r="844" spans="27:28" ht="15">
      <c r="AA844" s="121">
        <f t="shared" si="14"/>
        <v>839</v>
      </c>
      <c r="AB844" s="193">
        <v>95.991538612531656</v>
      </c>
    </row>
    <row r="845" spans="27:28" ht="15">
      <c r="AA845" s="121">
        <f t="shared" si="14"/>
        <v>840</v>
      </c>
      <c r="AB845" s="193">
        <v>95.991538612531656</v>
      </c>
    </row>
    <row r="846" spans="27:28" ht="15">
      <c r="AA846" s="121">
        <f t="shared" si="14"/>
        <v>841</v>
      </c>
      <c r="AB846" s="193">
        <v>95.198436607084417</v>
      </c>
    </row>
    <row r="847" spans="27:28" ht="15">
      <c r="AA847" s="121">
        <f t="shared" si="14"/>
        <v>842</v>
      </c>
      <c r="AB847" s="193">
        <v>93.845803132919599</v>
      </c>
    </row>
    <row r="848" spans="27:28" ht="15">
      <c r="AA848" s="121">
        <f t="shared" si="14"/>
        <v>843</v>
      </c>
      <c r="AB848" s="193">
        <v>95.991538612531656</v>
      </c>
    </row>
    <row r="849" spans="27:28" ht="15">
      <c r="AA849" s="121">
        <f t="shared" si="14"/>
        <v>844</v>
      </c>
      <c r="AB849" s="193">
        <v>95.198436607084417</v>
      </c>
    </row>
    <row r="850" spans="27:28" ht="15">
      <c r="AA850" s="121">
        <f t="shared" si="14"/>
        <v>845</v>
      </c>
      <c r="AB850" s="193">
        <v>95.991538612531656</v>
      </c>
    </row>
    <row r="851" spans="27:28" ht="15">
      <c r="AA851" s="121">
        <f t="shared" si="14"/>
        <v>846</v>
      </c>
      <c r="AB851" s="193">
        <v>95.198436607084417</v>
      </c>
    </row>
    <row r="852" spans="27:28" ht="15">
      <c r="AA852" s="121">
        <f t="shared" si="14"/>
        <v>847</v>
      </c>
      <c r="AB852" s="193">
        <v>100.38108875054054</v>
      </c>
    </row>
    <row r="853" spans="27:28" ht="15">
      <c r="AA853" s="121">
        <f t="shared" si="14"/>
        <v>848</v>
      </c>
      <c r="AB853" s="193">
        <v>90.015784463628279</v>
      </c>
    </row>
    <row r="854" spans="27:28" ht="15">
      <c r="AA854" s="121">
        <f t="shared" si="14"/>
        <v>849</v>
      </c>
      <c r="AB854" s="193">
        <v>107.93160901181427</v>
      </c>
    </row>
    <row r="855" spans="27:28" ht="15">
      <c r="AA855" s="121">
        <f t="shared" si="14"/>
        <v>850</v>
      </c>
      <c r="AB855" s="193">
        <v>84.845898951303241</v>
      </c>
    </row>
    <row r="856" spans="27:28" ht="15">
      <c r="AA856" s="121">
        <f t="shared" si="14"/>
        <v>851</v>
      </c>
      <c r="AB856" s="193">
        <v>95.991538612531656</v>
      </c>
    </row>
    <row r="857" spans="27:28" ht="15">
      <c r="AA857" s="121">
        <f t="shared" si="14"/>
        <v>852</v>
      </c>
      <c r="AB857" s="193">
        <v>89.345851042111406</v>
      </c>
    </row>
    <row r="858" spans="27:28" ht="15">
      <c r="AA858" s="121">
        <f t="shared" si="14"/>
        <v>853</v>
      </c>
      <c r="AB858" s="193">
        <v>95.991538612531656</v>
      </c>
    </row>
    <row r="859" spans="27:28" ht="15">
      <c r="AA859" s="121">
        <f t="shared" si="14"/>
        <v>854</v>
      </c>
      <c r="AB859" s="193">
        <v>101.96157381217297</v>
      </c>
    </row>
    <row r="860" spans="27:28" ht="15">
      <c r="AA860" s="121">
        <f t="shared" si="14"/>
        <v>855</v>
      </c>
      <c r="AB860" s="193">
        <v>90.015784463628279</v>
      </c>
    </row>
    <row r="861" spans="27:28" ht="15">
      <c r="AA861" s="121">
        <f t="shared" si="14"/>
        <v>856</v>
      </c>
      <c r="AB861" s="193">
        <v>95.198436607084417</v>
      </c>
    </row>
    <row r="862" spans="27:28" ht="15">
      <c r="AA862" s="121">
        <f t="shared" si="14"/>
        <v>857</v>
      </c>
      <c r="AB862" s="193">
        <v>84.845898951303241</v>
      </c>
    </row>
    <row r="863" spans="27:28" ht="15">
      <c r="AA863" s="121">
        <f t="shared" si="14"/>
        <v>858</v>
      </c>
      <c r="AB863" s="193">
        <v>95.991538612531656</v>
      </c>
    </row>
    <row r="864" spans="27:28" ht="15">
      <c r="AA864" s="121">
        <f t="shared" si="14"/>
        <v>859</v>
      </c>
      <c r="AB864" s="193">
        <v>101.96157381217297</v>
      </c>
    </row>
    <row r="865" spans="27:28" ht="15">
      <c r="AA865" s="121">
        <f t="shared" si="14"/>
        <v>860</v>
      </c>
      <c r="AB865" s="193">
        <v>89.345851042111406</v>
      </c>
    </row>
    <row r="866" spans="27:28" ht="15">
      <c r="AA866" s="121">
        <f t="shared" si="14"/>
        <v>861</v>
      </c>
      <c r="AB866" s="193">
        <v>101.96157381217297</v>
      </c>
    </row>
    <row r="867" spans="27:28" ht="15">
      <c r="AA867" s="121">
        <f t="shared" si="14"/>
        <v>862</v>
      </c>
      <c r="AB867" s="193">
        <v>107.93160901181427</v>
      </c>
    </row>
    <row r="868" spans="27:28" ht="15">
      <c r="AA868" s="121">
        <f t="shared" si="14"/>
        <v>863</v>
      </c>
      <c r="AB868" s="193">
        <v>89.345851042111406</v>
      </c>
    </row>
    <row r="869" spans="27:28" ht="15">
      <c r="AA869" s="121">
        <f t="shared" si="14"/>
        <v>864</v>
      </c>
      <c r="AB869" s="193">
        <v>101.96157381217297</v>
      </c>
    </row>
    <row r="870" spans="27:28" ht="15">
      <c r="AA870" s="121">
        <f t="shared" si="14"/>
        <v>865</v>
      </c>
      <c r="AB870" s="193">
        <v>95.198436607084417</v>
      </c>
    </row>
    <row r="871" spans="27:28" ht="15">
      <c r="AA871" s="121">
        <f t="shared" si="14"/>
        <v>866</v>
      </c>
      <c r="AB871" s="193">
        <v>101.96157381217297</v>
      </c>
    </row>
    <row r="872" spans="27:28" ht="15">
      <c r="AA872" s="121">
        <f t="shared" si="14"/>
        <v>867</v>
      </c>
      <c r="AB872" s="193">
        <v>84.845898951303241</v>
      </c>
    </row>
    <row r="873" spans="27:28" ht="15">
      <c r="AA873" s="121">
        <f t="shared" si="14"/>
        <v>868</v>
      </c>
      <c r="AB873" s="193">
        <v>95.198436607084417</v>
      </c>
    </row>
    <row r="874" spans="27:28" ht="15">
      <c r="AA874" s="121">
        <f t="shared" si="14"/>
        <v>869</v>
      </c>
      <c r="AB874" s="193">
        <v>107.93160901181427</v>
      </c>
    </row>
    <row r="875" spans="27:28" ht="15">
      <c r="AA875" s="121">
        <f t="shared" si="14"/>
        <v>870</v>
      </c>
      <c r="AB875" s="193">
        <v>90.015784463628279</v>
      </c>
    </row>
    <row r="876" spans="27:28" ht="15">
      <c r="AA876" s="121">
        <f t="shared" si="14"/>
        <v>871</v>
      </c>
      <c r="AB876" s="193">
        <v>84.845898951303241</v>
      </c>
    </row>
    <row r="877" spans="27:28" ht="15">
      <c r="AA877" s="121">
        <f t="shared" si="14"/>
        <v>872</v>
      </c>
      <c r="AB877" s="193">
        <v>101.96157381217297</v>
      </c>
    </row>
    <row r="878" spans="27:28" ht="15">
      <c r="AA878" s="121">
        <f t="shared" si="14"/>
        <v>873</v>
      </c>
      <c r="AB878" s="193">
        <v>101.96157381217297</v>
      </c>
    </row>
    <row r="879" spans="27:28" ht="15">
      <c r="AA879" s="121">
        <f t="shared" si="14"/>
        <v>874</v>
      </c>
      <c r="AB879" s="193">
        <v>95.198436607084417</v>
      </c>
    </row>
    <row r="880" spans="27:28" ht="15">
      <c r="AA880" s="121">
        <f t="shared" si="14"/>
        <v>875</v>
      </c>
      <c r="AB880" s="193">
        <v>93.845803132919599</v>
      </c>
    </row>
    <row r="881" spans="27:28" ht="15">
      <c r="AA881" s="121">
        <f t="shared" si="14"/>
        <v>876</v>
      </c>
      <c r="AB881" s="193">
        <v>100.38108875054054</v>
      </c>
    </row>
    <row r="882" spans="27:28" ht="15">
      <c r="AA882" s="121">
        <f t="shared" si="14"/>
        <v>877</v>
      </c>
      <c r="AB882" s="193">
        <v>95.991538612531656</v>
      </c>
    </row>
    <row r="883" spans="27:28" ht="15">
      <c r="AA883" s="121">
        <f t="shared" si="14"/>
        <v>878</v>
      </c>
      <c r="AB883" s="193">
        <v>95.198436607084417</v>
      </c>
    </row>
    <row r="884" spans="27:28" ht="15">
      <c r="AA884" s="121">
        <f t="shared" si="14"/>
        <v>879</v>
      </c>
      <c r="AB884" s="193">
        <v>93.845803132919599</v>
      </c>
    </row>
    <row r="885" spans="27:28" ht="15">
      <c r="AA885" s="121">
        <f t="shared" si="14"/>
        <v>880</v>
      </c>
      <c r="AB885" s="193">
        <v>84.845898951303241</v>
      </c>
    </row>
    <row r="886" spans="27:28" ht="15">
      <c r="AA886" s="121">
        <f t="shared" si="14"/>
        <v>881</v>
      </c>
      <c r="AB886" s="193">
        <v>101.96157381217297</v>
      </c>
    </row>
    <row r="887" spans="27:28" ht="15">
      <c r="AA887" s="121">
        <f t="shared" si="14"/>
        <v>882</v>
      </c>
      <c r="AB887" s="193">
        <v>93.845803132919599</v>
      </c>
    </row>
    <row r="888" spans="27:28" ht="15">
      <c r="AA888" s="121">
        <f t="shared" si="14"/>
        <v>883</v>
      </c>
      <c r="AB888" s="193">
        <v>95.198436607084417</v>
      </c>
    </row>
    <row r="889" spans="27:28" ht="15">
      <c r="AA889" s="121">
        <f t="shared" si="14"/>
        <v>884</v>
      </c>
      <c r="AB889" s="193">
        <v>101.96157381217297</v>
      </c>
    </row>
    <row r="890" spans="27:28" ht="15">
      <c r="AA890" s="121">
        <f t="shared" si="14"/>
        <v>885</v>
      </c>
      <c r="AB890" s="193">
        <v>101.96157381217297</v>
      </c>
    </row>
    <row r="891" spans="27:28" ht="15">
      <c r="AA891" s="121">
        <f t="shared" si="14"/>
        <v>886</v>
      </c>
      <c r="AB891" s="193">
        <v>93.845803132919599</v>
      </c>
    </row>
    <row r="892" spans="27:28" ht="15">
      <c r="AA892" s="121">
        <f t="shared" si="14"/>
        <v>887</v>
      </c>
      <c r="AB892" s="193">
        <v>84.845898951303241</v>
      </c>
    </row>
    <row r="893" spans="27:28" ht="15">
      <c r="AA893" s="121">
        <f t="shared" si="14"/>
        <v>888</v>
      </c>
      <c r="AB893" s="193">
        <v>84.845898951303241</v>
      </c>
    </row>
    <row r="894" spans="27:28" ht="15">
      <c r="AA894" s="121">
        <f t="shared" si="14"/>
        <v>889</v>
      </c>
      <c r="AB894" s="193">
        <v>90.015784463628279</v>
      </c>
    </row>
    <row r="895" spans="27:28" ht="15">
      <c r="AA895" s="121">
        <f t="shared" si="14"/>
        <v>890</v>
      </c>
      <c r="AB895" s="193">
        <v>84.845898951303241</v>
      </c>
    </row>
    <row r="896" spans="27:28" ht="15">
      <c r="AA896" s="121">
        <f t="shared" si="14"/>
        <v>891</v>
      </c>
      <c r="AB896" s="193">
        <v>90.015784463628279</v>
      </c>
    </row>
    <row r="897" spans="27:28" ht="15">
      <c r="AA897" s="121">
        <f t="shared" si="14"/>
        <v>892</v>
      </c>
      <c r="AB897" s="193">
        <v>95.198436607084417</v>
      </c>
    </row>
    <row r="898" spans="27:28" ht="15">
      <c r="AA898" s="121">
        <f t="shared" si="14"/>
        <v>893</v>
      </c>
      <c r="AB898" s="193">
        <v>89.345851042111406</v>
      </c>
    </row>
    <row r="899" spans="27:28" ht="15">
      <c r="AA899" s="121">
        <f t="shared" si="14"/>
        <v>894</v>
      </c>
      <c r="AB899" s="193">
        <v>90.015784463628279</v>
      </c>
    </row>
    <row r="900" spans="27:28" ht="15">
      <c r="AA900" s="121">
        <f t="shared" si="14"/>
        <v>895</v>
      </c>
      <c r="AB900" s="193">
        <v>107.93160901181427</v>
      </c>
    </row>
    <row r="901" spans="27:28" ht="15">
      <c r="AA901" s="121">
        <f t="shared" si="14"/>
        <v>896</v>
      </c>
      <c r="AB901" s="193">
        <v>84.845898951303241</v>
      </c>
    </row>
    <row r="902" spans="27:28" ht="15">
      <c r="AA902" s="121">
        <f t="shared" si="14"/>
        <v>897</v>
      </c>
      <c r="AB902" s="193">
        <v>90.015784463628279</v>
      </c>
    </row>
    <row r="903" spans="27:28" ht="15">
      <c r="AA903" s="121">
        <f t="shared" ref="AA903:AA966" si="15">+AA902+1</f>
        <v>898</v>
      </c>
      <c r="AB903" s="193">
        <v>93.845803132919599</v>
      </c>
    </row>
    <row r="904" spans="27:28" ht="15">
      <c r="AA904" s="121">
        <f t="shared" si="15"/>
        <v>899</v>
      </c>
      <c r="AB904" s="193">
        <v>101.96157381217297</v>
      </c>
    </row>
    <row r="905" spans="27:28" ht="15">
      <c r="AA905" s="121">
        <f t="shared" si="15"/>
        <v>900</v>
      </c>
      <c r="AB905" s="193">
        <v>95.991538612531656</v>
      </c>
    </row>
    <row r="906" spans="27:28" ht="15">
      <c r="AA906" s="121">
        <f t="shared" si="15"/>
        <v>901</v>
      </c>
      <c r="AB906" s="193">
        <v>101.96157381217297</v>
      </c>
    </row>
    <row r="907" spans="27:28" ht="15">
      <c r="AA907" s="121">
        <f t="shared" si="15"/>
        <v>902</v>
      </c>
      <c r="AB907" s="193">
        <v>95.991538612531656</v>
      </c>
    </row>
    <row r="908" spans="27:28" ht="15">
      <c r="AA908" s="121">
        <f t="shared" si="15"/>
        <v>903</v>
      </c>
      <c r="AB908" s="193">
        <v>107.93160901181427</v>
      </c>
    </row>
    <row r="909" spans="27:28" ht="15">
      <c r="AA909" s="121">
        <f t="shared" si="15"/>
        <v>904</v>
      </c>
      <c r="AB909" s="193">
        <v>84.845898951303241</v>
      </c>
    </row>
    <row r="910" spans="27:28" ht="15">
      <c r="AA910" s="121">
        <f t="shared" si="15"/>
        <v>905</v>
      </c>
      <c r="AB910" s="193">
        <v>90.015784463628279</v>
      </c>
    </row>
    <row r="911" spans="27:28" ht="15">
      <c r="AA911" s="121">
        <f t="shared" si="15"/>
        <v>906</v>
      </c>
      <c r="AB911" s="193">
        <v>95.991538612531656</v>
      </c>
    </row>
    <row r="912" spans="27:28" ht="15">
      <c r="AA912" s="121">
        <f t="shared" si="15"/>
        <v>907</v>
      </c>
      <c r="AB912" s="193">
        <v>93.845803132919599</v>
      </c>
    </row>
    <row r="913" spans="27:28" ht="15">
      <c r="AA913" s="121">
        <f t="shared" si="15"/>
        <v>908</v>
      </c>
      <c r="AB913" s="193">
        <v>107.93160901181427</v>
      </c>
    </row>
    <row r="914" spans="27:28" ht="15">
      <c r="AA914" s="121">
        <f t="shared" si="15"/>
        <v>909</v>
      </c>
      <c r="AB914" s="193">
        <v>95.991538612531656</v>
      </c>
    </row>
    <row r="915" spans="27:28" ht="15">
      <c r="AA915" s="121">
        <f t="shared" si="15"/>
        <v>910</v>
      </c>
      <c r="AB915" s="193">
        <v>84.845898951303241</v>
      </c>
    </row>
    <row r="916" spans="27:28" ht="15">
      <c r="AA916" s="121">
        <f t="shared" si="15"/>
        <v>911</v>
      </c>
      <c r="AB916" s="193">
        <v>100.38108875054054</v>
      </c>
    </row>
    <row r="917" spans="27:28" ht="15">
      <c r="AA917" s="121">
        <f t="shared" si="15"/>
        <v>912</v>
      </c>
      <c r="AB917" s="193">
        <v>89.345851042111406</v>
      </c>
    </row>
    <row r="918" spans="27:28" ht="15">
      <c r="AA918" s="121">
        <f t="shared" si="15"/>
        <v>913</v>
      </c>
      <c r="AB918" s="193">
        <v>95.198436607084417</v>
      </c>
    </row>
    <row r="919" spans="27:28" ht="15">
      <c r="AA919" s="121">
        <f t="shared" si="15"/>
        <v>914</v>
      </c>
      <c r="AB919" s="193">
        <v>90.015784463628279</v>
      </c>
    </row>
    <row r="920" spans="27:28" ht="15">
      <c r="AA920" s="121">
        <f t="shared" si="15"/>
        <v>915</v>
      </c>
      <c r="AB920" s="193">
        <v>90.015784463628279</v>
      </c>
    </row>
    <row r="921" spans="27:28" ht="15">
      <c r="AA921" s="121">
        <f t="shared" si="15"/>
        <v>916</v>
      </c>
      <c r="AB921" s="193">
        <v>100.38108875054054</v>
      </c>
    </row>
    <row r="922" spans="27:28" ht="15">
      <c r="AA922" s="121">
        <f t="shared" si="15"/>
        <v>917</v>
      </c>
      <c r="AB922" s="193">
        <v>90.015784463628279</v>
      </c>
    </row>
    <row r="923" spans="27:28" ht="15">
      <c r="AA923" s="121">
        <f t="shared" si="15"/>
        <v>918</v>
      </c>
      <c r="AB923" s="193">
        <v>90.015784463628279</v>
      </c>
    </row>
    <row r="924" spans="27:28" ht="15">
      <c r="AA924" s="121">
        <f t="shared" si="15"/>
        <v>919</v>
      </c>
      <c r="AB924" s="193">
        <v>107.93160901181427</v>
      </c>
    </row>
    <row r="925" spans="27:28" ht="15">
      <c r="AA925" s="121">
        <f t="shared" si="15"/>
        <v>920</v>
      </c>
      <c r="AB925" s="193">
        <v>93.845803132919599</v>
      </c>
    </row>
    <row r="926" spans="27:28" ht="15">
      <c r="AA926" s="121">
        <f t="shared" si="15"/>
        <v>921</v>
      </c>
      <c r="AB926" s="193">
        <v>100.38108875054054</v>
      </c>
    </row>
    <row r="927" spans="27:28" ht="15">
      <c r="AA927" s="121">
        <f t="shared" si="15"/>
        <v>922</v>
      </c>
      <c r="AB927" s="193">
        <v>95.198436607084417</v>
      </c>
    </row>
    <row r="928" spans="27:28" ht="15">
      <c r="AA928" s="121">
        <f t="shared" si="15"/>
        <v>923</v>
      </c>
      <c r="AB928" s="193">
        <v>84.845898951303241</v>
      </c>
    </row>
    <row r="929" spans="27:28" ht="15">
      <c r="AA929" s="121">
        <f t="shared" si="15"/>
        <v>924</v>
      </c>
      <c r="AB929" s="193">
        <v>84.845898951303241</v>
      </c>
    </row>
    <row r="930" spans="27:28" ht="15">
      <c r="AA930" s="121">
        <f t="shared" si="15"/>
        <v>925</v>
      </c>
      <c r="AB930" s="193">
        <v>84.845898951303241</v>
      </c>
    </row>
    <row r="931" spans="27:28" ht="15">
      <c r="AA931" s="121">
        <f t="shared" si="15"/>
        <v>926</v>
      </c>
      <c r="AB931" s="193">
        <v>84.845898951303241</v>
      </c>
    </row>
    <row r="932" spans="27:28" ht="15">
      <c r="AA932" s="121">
        <f t="shared" si="15"/>
        <v>927</v>
      </c>
      <c r="AB932" s="193">
        <v>107.93160901181427</v>
      </c>
    </row>
    <row r="933" spans="27:28" ht="15">
      <c r="AA933" s="121">
        <f t="shared" si="15"/>
        <v>928</v>
      </c>
      <c r="AB933" s="193">
        <v>84.845898951303241</v>
      </c>
    </row>
    <row r="934" spans="27:28" ht="15">
      <c r="AA934" s="121">
        <f t="shared" si="15"/>
        <v>929</v>
      </c>
      <c r="AB934" s="193">
        <v>90.015784463628279</v>
      </c>
    </row>
    <row r="935" spans="27:28" ht="15">
      <c r="AA935" s="121">
        <f t="shared" si="15"/>
        <v>930</v>
      </c>
      <c r="AB935" s="193">
        <v>84.845898951303241</v>
      </c>
    </row>
    <row r="936" spans="27:28" ht="15">
      <c r="AA936" s="121">
        <f t="shared" si="15"/>
        <v>931</v>
      </c>
      <c r="AB936" s="193">
        <v>89.345851042111406</v>
      </c>
    </row>
    <row r="937" spans="27:28" ht="15">
      <c r="AA937" s="121">
        <f t="shared" si="15"/>
        <v>932</v>
      </c>
      <c r="AB937" s="193">
        <v>84.845898951303241</v>
      </c>
    </row>
    <row r="938" spans="27:28" ht="15">
      <c r="AA938" s="121">
        <f t="shared" si="15"/>
        <v>933</v>
      </c>
      <c r="AB938" s="193">
        <v>100.38108875054054</v>
      </c>
    </row>
    <row r="939" spans="27:28" ht="15">
      <c r="AA939" s="121">
        <f t="shared" si="15"/>
        <v>934</v>
      </c>
      <c r="AB939" s="193">
        <v>93.845803132919599</v>
      </c>
    </row>
    <row r="940" spans="27:28" ht="15">
      <c r="AA940" s="121">
        <f t="shared" si="15"/>
        <v>935</v>
      </c>
      <c r="AB940" s="193">
        <v>84.845898951303241</v>
      </c>
    </row>
    <row r="941" spans="27:28" ht="15">
      <c r="AA941" s="121">
        <f t="shared" si="15"/>
        <v>936</v>
      </c>
      <c r="AB941" s="193">
        <v>84.845898951303241</v>
      </c>
    </row>
    <row r="942" spans="27:28" ht="15">
      <c r="AA942" s="121">
        <f t="shared" si="15"/>
        <v>937</v>
      </c>
      <c r="AB942" s="193">
        <v>89.345851042111406</v>
      </c>
    </row>
    <row r="943" spans="27:28" ht="15">
      <c r="AA943" s="121">
        <f t="shared" si="15"/>
        <v>938</v>
      </c>
      <c r="AB943" s="193">
        <v>90.015784463628279</v>
      </c>
    </row>
    <row r="944" spans="27:28" ht="15">
      <c r="AA944" s="121">
        <f t="shared" si="15"/>
        <v>939</v>
      </c>
      <c r="AB944" s="193">
        <v>100.38108875054054</v>
      </c>
    </row>
    <row r="945" spans="27:28" ht="15">
      <c r="AA945" s="121">
        <f t="shared" si="15"/>
        <v>940</v>
      </c>
      <c r="AB945" s="193">
        <v>107.93160901181427</v>
      </c>
    </row>
    <row r="946" spans="27:28" ht="15">
      <c r="AA946" s="121">
        <f t="shared" si="15"/>
        <v>941</v>
      </c>
      <c r="AB946" s="193">
        <v>100.38108875054054</v>
      </c>
    </row>
    <row r="947" spans="27:28" ht="15">
      <c r="AA947" s="121">
        <f t="shared" si="15"/>
        <v>942</v>
      </c>
      <c r="AB947" s="193">
        <v>107.93160901181427</v>
      </c>
    </row>
    <row r="948" spans="27:28" ht="15">
      <c r="AA948" s="121">
        <f t="shared" si="15"/>
        <v>943</v>
      </c>
      <c r="AB948" s="193">
        <v>101.96157381217297</v>
      </c>
    </row>
    <row r="949" spans="27:28" ht="15">
      <c r="AA949" s="121">
        <f t="shared" si="15"/>
        <v>944</v>
      </c>
      <c r="AB949" s="193">
        <v>95.991538612531656</v>
      </c>
    </row>
    <row r="950" spans="27:28" ht="15">
      <c r="AA950" s="121">
        <f t="shared" si="15"/>
        <v>945</v>
      </c>
      <c r="AB950" s="193">
        <v>107.93160901181427</v>
      </c>
    </row>
    <row r="951" spans="27:28" ht="15">
      <c r="AA951" s="121">
        <f t="shared" si="15"/>
        <v>946</v>
      </c>
      <c r="AB951" s="193">
        <v>107.93160901181427</v>
      </c>
    </row>
    <row r="952" spans="27:28" ht="15">
      <c r="AA952" s="121">
        <f t="shared" si="15"/>
        <v>947</v>
      </c>
      <c r="AB952" s="193">
        <v>95.198436607084417</v>
      </c>
    </row>
    <row r="953" spans="27:28" ht="15">
      <c r="AA953" s="121">
        <f t="shared" si="15"/>
        <v>948</v>
      </c>
      <c r="AB953" s="193">
        <v>84.845898951303241</v>
      </c>
    </row>
    <row r="954" spans="27:28" ht="15">
      <c r="AA954" s="121">
        <f t="shared" si="15"/>
        <v>949</v>
      </c>
      <c r="AB954" s="193">
        <v>107.93160901181427</v>
      </c>
    </row>
    <row r="955" spans="27:28" ht="15">
      <c r="AA955" s="121">
        <f t="shared" si="15"/>
        <v>950</v>
      </c>
      <c r="AB955" s="193">
        <v>95.198436607084417</v>
      </c>
    </row>
    <row r="956" spans="27:28" ht="15">
      <c r="AA956" s="121">
        <f t="shared" si="15"/>
        <v>951</v>
      </c>
      <c r="AB956" s="193">
        <v>84.845898951303241</v>
      </c>
    </row>
    <row r="957" spans="27:28" ht="15">
      <c r="AA957" s="121">
        <f t="shared" si="15"/>
        <v>952</v>
      </c>
      <c r="AB957" s="193">
        <v>89.345851042111406</v>
      </c>
    </row>
    <row r="958" spans="27:28" ht="15">
      <c r="AA958" s="121">
        <f t="shared" si="15"/>
        <v>953</v>
      </c>
      <c r="AB958" s="193">
        <v>101.96157381217297</v>
      </c>
    </row>
    <row r="959" spans="27:28" ht="15">
      <c r="AA959" s="121">
        <f t="shared" si="15"/>
        <v>954</v>
      </c>
      <c r="AB959" s="193">
        <v>100.38108875054054</v>
      </c>
    </row>
    <row r="960" spans="27:28" ht="15">
      <c r="AA960" s="121">
        <f t="shared" si="15"/>
        <v>955</v>
      </c>
      <c r="AB960" s="193">
        <v>90.015784463628279</v>
      </c>
    </row>
    <row r="961" spans="27:28" ht="15">
      <c r="AA961" s="121">
        <f t="shared" si="15"/>
        <v>956</v>
      </c>
      <c r="AB961" s="193">
        <v>101.96157381217297</v>
      </c>
    </row>
    <row r="962" spans="27:28" ht="15">
      <c r="AA962" s="121">
        <f t="shared" si="15"/>
        <v>957</v>
      </c>
      <c r="AB962" s="193">
        <v>95.991538612531656</v>
      </c>
    </row>
    <row r="963" spans="27:28" ht="15">
      <c r="AA963" s="121">
        <f t="shared" si="15"/>
        <v>958</v>
      </c>
      <c r="AB963" s="193">
        <v>95.991538612531656</v>
      </c>
    </row>
    <row r="964" spans="27:28" ht="15">
      <c r="AA964" s="121">
        <f t="shared" si="15"/>
        <v>959</v>
      </c>
      <c r="AB964" s="193">
        <v>90.015784463628279</v>
      </c>
    </row>
    <row r="965" spans="27:28" ht="15">
      <c r="AA965" s="121">
        <f t="shared" si="15"/>
        <v>960</v>
      </c>
      <c r="AB965" s="193">
        <v>93.845803132919599</v>
      </c>
    </row>
    <row r="966" spans="27:28" ht="15">
      <c r="AA966" s="121">
        <f t="shared" si="15"/>
        <v>961</v>
      </c>
      <c r="AB966" s="193">
        <v>95.198436607084417</v>
      </c>
    </row>
    <row r="967" spans="27:28" ht="15">
      <c r="AA967" s="121">
        <f t="shared" ref="AA967:AA1030" si="16">+AA966+1</f>
        <v>962</v>
      </c>
      <c r="AB967" s="193">
        <v>93.845803132919599</v>
      </c>
    </row>
    <row r="968" spans="27:28" ht="15">
      <c r="AA968" s="121">
        <f t="shared" si="16"/>
        <v>963</v>
      </c>
      <c r="AB968" s="193">
        <v>95.198436607084417</v>
      </c>
    </row>
    <row r="969" spans="27:28" ht="15">
      <c r="AA969" s="121">
        <f t="shared" si="16"/>
        <v>964</v>
      </c>
      <c r="AB969" s="193">
        <v>89.345851042111406</v>
      </c>
    </row>
    <row r="970" spans="27:28" ht="15">
      <c r="AA970" s="121">
        <f t="shared" si="16"/>
        <v>965</v>
      </c>
      <c r="AB970" s="193">
        <v>93.845803132919599</v>
      </c>
    </row>
    <row r="971" spans="27:28" ht="15">
      <c r="AA971" s="121">
        <f t="shared" si="16"/>
        <v>966</v>
      </c>
      <c r="AB971" s="193">
        <v>95.198436607084417</v>
      </c>
    </row>
    <row r="972" spans="27:28" ht="15">
      <c r="AA972" s="121">
        <f t="shared" si="16"/>
        <v>967</v>
      </c>
      <c r="AB972" s="193">
        <v>90.015784463628279</v>
      </c>
    </row>
    <row r="973" spans="27:28" ht="15">
      <c r="AA973" s="121">
        <f t="shared" si="16"/>
        <v>968</v>
      </c>
      <c r="AB973" s="193">
        <v>89.345851042111406</v>
      </c>
    </row>
    <row r="974" spans="27:28" ht="15">
      <c r="AA974" s="121">
        <f t="shared" si="16"/>
        <v>969</v>
      </c>
      <c r="AB974" s="193">
        <v>95.991538612531656</v>
      </c>
    </row>
    <row r="975" spans="27:28" ht="15">
      <c r="AA975" s="121">
        <f t="shared" si="16"/>
        <v>970</v>
      </c>
      <c r="AB975" s="193">
        <v>101.96157381217297</v>
      </c>
    </row>
    <row r="976" spans="27:28" ht="15">
      <c r="AA976" s="121">
        <f t="shared" si="16"/>
        <v>971</v>
      </c>
      <c r="AB976" s="193">
        <v>89.345851042111406</v>
      </c>
    </row>
    <row r="977" spans="27:28" ht="15">
      <c r="AA977" s="121">
        <f t="shared" si="16"/>
        <v>972</v>
      </c>
      <c r="AB977" s="193">
        <v>84.845898951303241</v>
      </c>
    </row>
    <row r="978" spans="27:28" ht="15">
      <c r="AA978" s="121">
        <f t="shared" si="16"/>
        <v>973</v>
      </c>
      <c r="AB978" s="193">
        <v>95.198436607084417</v>
      </c>
    </row>
    <row r="979" spans="27:28" ht="15">
      <c r="AA979" s="121">
        <f t="shared" si="16"/>
        <v>974</v>
      </c>
      <c r="AB979" s="193">
        <v>95.991538612531656</v>
      </c>
    </row>
    <row r="980" spans="27:28" ht="15">
      <c r="AA980" s="121">
        <f t="shared" si="16"/>
        <v>975</v>
      </c>
      <c r="AB980" s="193">
        <v>84.845898951303241</v>
      </c>
    </row>
    <row r="981" spans="27:28" ht="15">
      <c r="AA981" s="121">
        <f t="shared" si="16"/>
        <v>976</v>
      </c>
      <c r="AB981" s="193">
        <v>95.991538612531656</v>
      </c>
    </row>
    <row r="982" spans="27:28" ht="15">
      <c r="AA982" s="121">
        <f t="shared" si="16"/>
        <v>977</v>
      </c>
      <c r="AB982" s="193">
        <v>93.845803132919599</v>
      </c>
    </row>
    <row r="983" spans="27:28" ht="15">
      <c r="AA983" s="121">
        <f t="shared" si="16"/>
        <v>978</v>
      </c>
      <c r="AB983" s="193">
        <v>95.991538612531656</v>
      </c>
    </row>
    <row r="984" spans="27:28" ht="15">
      <c r="AA984" s="121">
        <f t="shared" si="16"/>
        <v>979</v>
      </c>
      <c r="AB984" s="193">
        <v>84.845898951303241</v>
      </c>
    </row>
    <row r="985" spans="27:28" ht="15">
      <c r="AA985" s="121">
        <f t="shared" si="16"/>
        <v>980</v>
      </c>
      <c r="AB985" s="193">
        <v>107.93160901181427</v>
      </c>
    </row>
    <row r="986" spans="27:28" ht="15">
      <c r="AA986" s="121">
        <f t="shared" si="16"/>
        <v>981</v>
      </c>
      <c r="AB986" s="193">
        <v>95.991538612531656</v>
      </c>
    </row>
    <row r="987" spans="27:28" ht="15">
      <c r="AA987" s="121">
        <f t="shared" si="16"/>
        <v>982</v>
      </c>
      <c r="AB987" s="193">
        <v>101.96157381217297</v>
      </c>
    </row>
    <row r="988" spans="27:28" ht="15">
      <c r="AA988" s="121">
        <f t="shared" si="16"/>
        <v>983</v>
      </c>
      <c r="AB988" s="193">
        <v>107.93160901181427</v>
      </c>
    </row>
    <row r="989" spans="27:28" ht="15">
      <c r="AA989" s="121">
        <f t="shared" si="16"/>
        <v>984</v>
      </c>
      <c r="AB989" s="193">
        <v>89.345851042111406</v>
      </c>
    </row>
    <row r="990" spans="27:28" ht="15">
      <c r="AA990" s="121">
        <f t="shared" si="16"/>
        <v>985</v>
      </c>
      <c r="AB990" s="193">
        <v>89.345851042111406</v>
      </c>
    </row>
    <row r="991" spans="27:28" ht="15">
      <c r="AA991" s="121">
        <f t="shared" si="16"/>
        <v>986</v>
      </c>
      <c r="AB991" s="193">
        <v>90.015784463628279</v>
      </c>
    </row>
    <row r="992" spans="27:28" ht="15">
      <c r="AA992" s="121">
        <f t="shared" si="16"/>
        <v>987</v>
      </c>
      <c r="AB992" s="193">
        <v>101.96157381217297</v>
      </c>
    </row>
    <row r="993" spans="27:28" ht="15">
      <c r="AA993" s="121">
        <f t="shared" si="16"/>
        <v>988</v>
      </c>
      <c r="AB993" s="193">
        <v>89.345851042111406</v>
      </c>
    </row>
    <row r="994" spans="27:28" ht="15">
      <c r="AA994" s="121">
        <f t="shared" si="16"/>
        <v>989</v>
      </c>
      <c r="AB994" s="193">
        <v>107.93160901181427</v>
      </c>
    </row>
    <row r="995" spans="27:28" ht="15">
      <c r="AA995" s="121">
        <f t="shared" si="16"/>
        <v>990</v>
      </c>
      <c r="AB995" s="193">
        <v>100.38108875054054</v>
      </c>
    </row>
    <row r="996" spans="27:28" ht="15">
      <c r="AA996" s="121">
        <f t="shared" si="16"/>
        <v>991</v>
      </c>
      <c r="AB996" s="193">
        <v>89.345851042111406</v>
      </c>
    </row>
    <row r="997" spans="27:28" ht="15">
      <c r="AA997" s="121">
        <f t="shared" si="16"/>
        <v>992</v>
      </c>
      <c r="AB997" s="193">
        <v>89.345851042111406</v>
      </c>
    </row>
    <row r="998" spans="27:28" ht="15">
      <c r="AA998" s="121">
        <f t="shared" si="16"/>
        <v>993</v>
      </c>
      <c r="AB998" s="193">
        <v>95.198436607084417</v>
      </c>
    </row>
    <row r="999" spans="27:28" ht="15">
      <c r="AA999" s="121">
        <f t="shared" si="16"/>
        <v>994</v>
      </c>
      <c r="AB999" s="193">
        <v>101.96157381217297</v>
      </c>
    </row>
    <row r="1000" spans="27:28" ht="15">
      <c r="AA1000" s="121">
        <f t="shared" si="16"/>
        <v>995</v>
      </c>
      <c r="AB1000" s="193">
        <v>101.96157381217297</v>
      </c>
    </row>
    <row r="1001" spans="27:28" ht="15">
      <c r="AA1001" s="121">
        <f t="shared" si="16"/>
        <v>996</v>
      </c>
      <c r="AB1001" s="193">
        <v>90.015784463628279</v>
      </c>
    </row>
    <row r="1002" spans="27:28" ht="15">
      <c r="AA1002" s="121">
        <f t="shared" si="16"/>
        <v>997</v>
      </c>
      <c r="AB1002" s="193">
        <v>89.345851042111406</v>
      </c>
    </row>
    <row r="1003" spans="27:28" ht="15">
      <c r="AA1003" s="121">
        <f t="shared" si="16"/>
        <v>998</v>
      </c>
      <c r="AB1003" s="193">
        <v>95.198436607084417</v>
      </c>
    </row>
    <row r="1004" spans="27:28" ht="15">
      <c r="AA1004" s="121">
        <f t="shared" si="16"/>
        <v>999</v>
      </c>
      <c r="AB1004" s="193">
        <v>89.345851042111406</v>
      </c>
    </row>
    <row r="1005" spans="27:28" ht="15">
      <c r="AA1005" s="121">
        <f t="shared" si="16"/>
        <v>1000</v>
      </c>
      <c r="AB1005" s="193">
        <v>100.38108875054054</v>
      </c>
    </row>
    <row r="1006" spans="27:28" ht="15">
      <c r="AA1006" s="121">
        <f t="shared" si="16"/>
        <v>1001</v>
      </c>
      <c r="AB1006" s="193">
        <v>84.845898951303241</v>
      </c>
    </row>
    <row r="1007" spans="27:28" ht="15">
      <c r="AA1007" s="121">
        <f t="shared" si="16"/>
        <v>1002</v>
      </c>
      <c r="AB1007" s="193">
        <v>89.345851042111406</v>
      </c>
    </row>
    <row r="1008" spans="27:28" ht="15">
      <c r="AA1008" s="121">
        <f t="shared" si="16"/>
        <v>1003</v>
      </c>
      <c r="AB1008" s="193">
        <v>95.198436607084417</v>
      </c>
    </row>
    <row r="1009" spans="27:28" ht="15">
      <c r="AA1009" s="121">
        <f t="shared" si="16"/>
        <v>1004</v>
      </c>
      <c r="AB1009" s="193">
        <v>89.345851042111406</v>
      </c>
    </row>
    <row r="1010" spans="27:28" ht="15">
      <c r="AA1010" s="121">
        <f t="shared" si="16"/>
        <v>1005</v>
      </c>
      <c r="AB1010" s="193">
        <v>107.93160901181427</v>
      </c>
    </row>
    <row r="1011" spans="27:28" ht="15">
      <c r="AA1011" s="121">
        <f t="shared" si="16"/>
        <v>1006</v>
      </c>
      <c r="AB1011" s="193">
        <v>84.845898951303241</v>
      </c>
    </row>
    <row r="1012" spans="27:28" ht="15">
      <c r="AA1012" s="121">
        <f t="shared" si="16"/>
        <v>1007</v>
      </c>
      <c r="AB1012" s="193">
        <v>95.991538612531656</v>
      </c>
    </row>
    <row r="1013" spans="27:28" ht="15">
      <c r="AA1013" s="121">
        <f t="shared" si="16"/>
        <v>1008</v>
      </c>
      <c r="AB1013" s="193">
        <v>93.845803132919599</v>
      </c>
    </row>
    <row r="1014" spans="27:28" ht="15">
      <c r="AA1014" s="121">
        <f t="shared" si="16"/>
        <v>1009</v>
      </c>
      <c r="AB1014" s="193">
        <v>100.38108875054054</v>
      </c>
    </row>
    <row r="1015" spans="27:28" ht="15">
      <c r="AA1015" s="121">
        <f t="shared" si="16"/>
        <v>1010</v>
      </c>
      <c r="AB1015" s="193">
        <v>84.845898951303241</v>
      </c>
    </row>
    <row r="1016" spans="27:28" ht="15">
      <c r="AA1016" s="121">
        <f t="shared" si="16"/>
        <v>1011</v>
      </c>
      <c r="AB1016" s="193">
        <v>93.845803132919599</v>
      </c>
    </row>
    <row r="1017" spans="27:28" ht="15">
      <c r="AA1017" s="121">
        <f t="shared" si="16"/>
        <v>1012</v>
      </c>
      <c r="AB1017" s="193">
        <v>107.93160901181427</v>
      </c>
    </row>
    <row r="1018" spans="27:28" ht="15">
      <c r="AA1018" s="121">
        <f t="shared" si="16"/>
        <v>1013</v>
      </c>
      <c r="AB1018" s="193">
        <v>101.96157381217297</v>
      </c>
    </row>
    <row r="1019" spans="27:28" ht="15">
      <c r="AA1019" s="121">
        <f t="shared" si="16"/>
        <v>1014</v>
      </c>
      <c r="AB1019" s="193">
        <v>89.345851042111406</v>
      </c>
    </row>
    <row r="1020" spans="27:28" ht="15">
      <c r="AA1020" s="121">
        <f t="shared" si="16"/>
        <v>1015</v>
      </c>
      <c r="AB1020" s="193">
        <v>84.845898951303241</v>
      </c>
    </row>
    <row r="1021" spans="27:28" ht="15">
      <c r="AA1021" s="121">
        <f t="shared" si="16"/>
        <v>1016</v>
      </c>
      <c r="AB1021" s="193">
        <v>100.38108875054054</v>
      </c>
    </row>
    <row r="1022" spans="27:28" ht="15">
      <c r="AA1022" s="121">
        <f t="shared" si="16"/>
        <v>1017</v>
      </c>
      <c r="AB1022" s="193">
        <v>84.845898951303241</v>
      </c>
    </row>
    <row r="1023" spans="27:28" ht="15">
      <c r="AA1023" s="121">
        <f t="shared" si="16"/>
        <v>1018</v>
      </c>
      <c r="AB1023" s="193">
        <v>89.345851042111406</v>
      </c>
    </row>
    <row r="1024" spans="27:28" ht="15">
      <c r="AA1024" s="121">
        <f t="shared" si="16"/>
        <v>1019</v>
      </c>
      <c r="AB1024" s="193">
        <v>93.845803132919599</v>
      </c>
    </row>
    <row r="1025" spans="27:28" ht="15">
      <c r="AA1025" s="121">
        <f t="shared" si="16"/>
        <v>1020</v>
      </c>
      <c r="AB1025" s="193">
        <v>93.845803132919599</v>
      </c>
    </row>
    <row r="1026" spans="27:28" ht="15">
      <c r="AA1026" s="121">
        <f t="shared" si="16"/>
        <v>1021</v>
      </c>
      <c r="AB1026" s="193">
        <v>84.845898951303241</v>
      </c>
    </row>
    <row r="1027" spans="27:28" ht="15">
      <c r="AA1027" s="121">
        <f t="shared" si="16"/>
        <v>1022</v>
      </c>
      <c r="AB1027" s="193">
        <v>90.015784463628279</v>
      </c>
    </row>
    <row r="1028" spans="27:28" ht="15">
      <c r="AA1028" s="121">
        <f t="shared" si="16"/>
        <v>1023</v>
      </c>
      <c r="AB1028" s="193">
        <v>107.93160901181427</v>
      </c>
    </row>
    <row r="1029" spans="27:28" ht="15">
      <c r="AA1029" s="121">
        <f t="shared" si="16"/>
        <v>1024</v>
      </c>
      <c r="AB1029" s="193">
        <v>107.93160901181427</v>
      </c>
    </row>
    <row r="1030" spans="27:28" ht="15">
      <c r="AA1030" s="121">
        <f t="shared" si="16"/>
        <v>1025</v>
      </c>
      <c r="AB1030" s="193">
        <v>95.198436607084417</v>
      </c>
    </row>
    <row r="1031" spans="27:28" ht="15">
      <c r="AA1031" s="121">
        <f t="shared" ref="AA1031:AA1094" si="17">+AA1030+1</f>
        <v>1026</v>
      </c>
      <c r="AB1031" s="193">
        <v>100.38108875054054</v>
      </c>
    </row>
    <row r="1032" spans="27:28" ht="15">
      <c r="AA1032" s="121">
        <f t="shared" si="17"/>
        <v>1027</v>
      </c>
      <c r="AB1032" s="193">
        <v>89.345851042111406</v>
      </c>
    </row>
    <row r="1033" spans="27:28" ht="15">
      <c r="AA1033" s="121">
        <f t="shared" si="17"/>
        <v>1028</v>
      </c>
      <c r="AB1033" s="193">
        <v>84.845898951303241</v>
      </c>
    </row>
    <row r="1034" spans="27:28" ht="15">
      <c r="AA1034" s="121">
        <f t="shared" si="17"/>
        <v>1029</v>
      </c>
      <c r="AB1034" s="193">
        <v>84.845898951303241</v>
      </c>
    </row>
    <row r="1035" spans="27:28" ht="15">
      <c r="AA1035" s="121">
        <f t="shared" si="17"/>
        <v>1030</v>
      </c>
      <c r="AB1035" s="193">
        <v>89.345851042111406</v>
      </c>
    </row>
    <row r="1036" spans="27:28" ht="15">
      <c r="AA1036" s="121">
        <f t="shared" si="17"/>
        <v>1031</v>
      </c>
      <c r="AB1036" s="193">
        <v>93.845803132919599</v>
      </c>
    </row>
    <row r="1037" spans="27:28" ht="15">
      <c r="AA1037" s="121">
        <f t="shared" si="17"/>
        <v>1032</v>
      </c>
      <c r="AB1037" s="193">
        <v>95.991538612531656</v>
      </c>
    </row>
    <row r="1038" spans="27:28" ht="15">
      <c r="AA1038" s="121">
        <f t="shared" si="17"/>
        <v>1033</v>
      </c>
      <c r="AB1038" s="193">
        <v>101.96157381217297</v>
      </c>
    </row>
    <row r="1039" spans="27:28" ht="15">
      <c r="AA1039" s="121">
        <f t="shared" si="17"/>
        <v>1034</v>
      </c>
      <c r="AB1039" s="193">
        <v>84.845898951303241</v>
      </c>
    </row>
    <row r="1040" spans="27:28" ht="15">
      <c r="AA1040" s="121">
        <f t="shared" si="17"/>
        <v>1035</v>
      </c>
      <c r="AB1040" s="193">
        <v>89.345851042111406</v>
      </c>
    </row>
    <row r="1041" spans="27:28" ht="15">
      <c r="AA1041" s="121">
        <f t="shared" si="17"/>
        <v>1036</v>
      </c>
      <c r="AB1041" s="193">
        <v>107.93160901181427</v>
      </c>
    </row>
    <row r="1042" spans="27:28" ht="15">
      <c r="AA1042" s="121">
        <f t="shared" si="17"/>
        <v>1037</v>
      </c>
      <c r="AB1042" s="193">
        <v>100.38108875054054</v>
      </c>
    </row>
    <row r="1043" spans="27:28" ht="15">
      <c r="AA1043" s="121">
        <f t="shared" si="17"/>
        <v>1038</v>
      </c>
      <c r="AB1043" s="193">
        <v>107.93160901181427</v>
      </c>
    </row>
    <row r="1044" spans="27:28" ht="15">
      <c r="AA1044" s="121">
        <f t="shared" si="17"/>
        <v>1039</v>
      </c>
      <c r="AB1044" s="193">
        <v>95.198436607084417</v>
      </c>
    </row>
    <row r="1045" spans="27:28" ht="15">
      <c r="AA1045" s="121">
        <f t="shared" si="17"/>
        <v>1040</v>
      </c>
      <c r="AB1045" s="193">
        <v>101.96157381217297</v>
      </c>
    </row>
    <row r="1046" spans="27:28" ht="15">
      <c r="AA1046" s="121">
        <f t="shared" si="17"/>
        <v>1041</v>
      </c>
      <c r="AB1046" s="193">
        <v>93.845803132919599</v>
      </c>
    </row>
    <row r="1047" spans="27:28" ht="15">
      <c r="AA1047" s="121">
        <f t="shared" si="17"/>
        <v>1042</v>
      </c>
      <c r="AB1047" s="193">
        <v>95.198436607084417</v>
      </c>
    </row>
    <row r="1048" spans="27:28" ht="15">
      <c r="AA1048" s="121">
        <f t="shared" si="17"/>
        <v>1043</v>
      </c>
      <c r="AB1048" s="193">
        <v>89.345851042111406</v>
      </c>
    </row>
    <row r="1049" spans="27:28" ht="15">
      <c r="AA1049" s="121">
        <f t="shared" si="17"/>
        <v>1044</v>
      </c>
      <c r="AB1049" s="193">
        <v>84.845898951303241</v>
      </c>
    </row>
    <row r="1050" spans="27:28" ht="15">
      <c r="AA1050" s="121">
        <f t="shared" si="17"/>
        <v>1045</v>
      </c>
      <c r="AB1050" s="193">
        <v>95.198436607084417</v>
      </c>
    </row>
    <row r="1051" spans="27:28" ht="15">
      <c r="AA1051" s="121">
        <f t="shared" si="17"/>
        <v>1046</v>
      </c>
      <c r="AB1051" s="193">
        <v>93.845803132919599</v>
      </c>
    </row>
    <row r="1052" spans="27:28" ht="15">
      <c r="AA1052" s="121">
        <f t="shared" si="17"/>
        <v>1047</v>
      </c>
      <c r="AB1052" s="193">
        <v>95.991538612531656</v>
      </c>
    </row>
    <row r="1053" spans="27:28" ht="15">
      <c r="AA1053" s="121">
        <f t="shared" si="17"/>
        <v>1048</v>
      </c>
      <c r="AB1053" s="193">
        <v>107.93160901181427</v>
      </c>
    </row>
    <row r="1054" spans="27:28" ht="15">
      <c r="AA1054" s="121">
        <f t="shared" si="17"/>
        <v>1049</v>
      </c>
      <c r="AB1054" s="193">
        <v>89.345851042111406</v>
      </c>
    </row>
    <row r="1055" spans="27:28" ht="15">
      <c r="AA1055" s="121">
        <f t="shared" si="17"/>
        <v>1050</v>
      </c>
      <c r="AB1055" s="193">
        <v>84.845898951303241</v>
      </c>
    </row>
    <row r="1056" spans="27:28" ht="15">
      <c r="AA1056" s="121">
        <f t="shared" si="17"/>
        <v>1051</v>
      </c>
      <c r="AB1056" s="193">
        <v>89.345851042111406</v>
      </c>
    </row>
    <row r="1057" spans="27:28" ht="15">
      <c r="AA1057" s="121">
        <f t="shared" si="17"/>
        <v>1052</v>
      </c>
      <c r="AB1057" s="193">
        <v>107.93160901181427</v>
      </c>
    </row>
    <row r="1058" spans="27:28" ht="15">
      <c r="AA1058" s="121">
        <f t="shared" si="17"/>
        <v>1053</v>
      </c>
      <c r="AB1058" s="193">
        <v>84.845898951303241</v>
      </c>
    </row>
    <row r="1059" spans="27:28" ht="15">
      <c r="AA1059" s="121">
        <f t="shared" si="17"/>
        <v>1054</v>
      </c>
      <c r="AB1059" s="193">
        <v>101.96157381217297</v>
      </c>
    </row>
    <row r="1060" spans="27:28" ht="15">
      <c r="AA1060" s="121">
        <f t="shared" si="17"/>
        <v>1055</v>
      </c>
      <c r="AB1060" s="193">
        <v>101.96157381217297</v>
      </c>
    </row>
    <row r="1061" spans="27:28" ht="15">
      <c r="AA1061" s="121">
        <f t="shared" si="17"/>
        <v>1056</v>
      </c>
      <c r="AB1061" s="193">
        <v>101.96157381217297</v>
      </c>
    </row>
    <row r="1062" spans="27:28" ht="15">
      <c r="AA1062" s="121">
        <f t="shared" si="17"/>
        <v>1057</v>
      </c>
      <c r="AB1062" s="193">
        <v>93.845803132919599</v>
      </c>
    </row>
    <row r="1063" spans="27:28" ht="15">
      <c r="AA1063" s="121">
        <f t="shared" si="17"/>
        <v>1058</v>
      </c>
      <c r="AB1063" s="193">
        <v>90.015784463628279</v>
      </c>
    </row>
    <row r="1064" spans="27:28" ht="15">
      <c r="AA1064" s="121">
        <f t="shared" si="17"/>
        <v>1059</v>
      </c>
      <c r="AB1064" s="193">
        <v>95.198436607084417</v>
      </c>
    </row>
    <row r="1065" spans="27:28" ht="15">
      <c r="AA1065" s="121">
        <f t="shared" si="17"/>
        <v>1060</v>
      </c>
      <c r="AB1065" s="193">
        <v>84.845898951303241</v>
      </c>
    </row>
    <row r="1066" spans="27:28" ht="15">
      <c r="AA1066" s="121">
        <f t="shared" si="17"/>
        <v>1061</v>
      </c>
      <c r="AB1066" s="193">
        <v>95.991538612531656</v>
      </c>
    </row>
    <row r="1067" spans="27:28" ht="15">
      <c r="AA1067" s="121">
        <f t="shared" si="17"/>
        <v>1062</v>
      </c>
      <c r="AB1067" s="193">
        <v>90.015784463628279</v>
      </c>
    </row>
    <row r="1068" spans="27:28" ht="15">
      <c r="AA1068" s="121">
        <f t="shared" si="17"/>
        <v>1063</v>
      </c>
      <c r="AB1068" s="193">
        <v>101.96157381217297</v>
      </c>
    </row>
    <row r="1069" spans="27:28" ht="15">
      <c r="AA1069" s="121">
        <f t="shared" si="17"/>
        <v>1064</v>
      </c>
      <c r="AB1069" s="193">
        <v>107.93160901181427</v>
      </c>
    </row>
    <row r="1070" spans="27:28" ht="15">
      <c r="AA1070" s="121">
        <f t="shared" si="17"/>
        <v>1065</v>
      </c>
      <c r="AB1070" s="193">
        <v>89.345851042111406</v>
      </c>
    </row>
    <row r="1071" spans="27:28" ht="15">
      <c r="AA1071" s="121">
        <f t="shared" si="17"/>
        <v>1066</v>
      </c>
      <c r="AB1071" s="193">
        <v>89.345851042111406</v>
      </c>
    </row>
    <row r="1072" spans="27:28" ht="15">
      <c r="AA1072" s="121">
        <f t="shared" si="17"/>
        <v>1067</v>
      </c>
      <c r="AB1072" s="193">
        <v>101.96157381217297</v>
      </c>
    </row>
    <row r="1073" spans="27:28" ht="15">
      <c r="AA1073" s="121">
        <f t="shared" si="17"/>
        <v>1068</v>
      </c>
      <c r="AB1073" s="193">
        <v>93.845803132919599</v>
      </c>
    </row>
    <row r="1074" spans="27:28" ht="15">
      <c r="AA1074" s="121">
        <f t="shared" si="17"/>
        <v>1069</v>
      </c>
      <c r="AB1074" s="193">
        <v>90.015784463628279</v>
      </c>
    </row>
    <row r="1075" spans="27:28" ht="15">
      <c r="AA1075" s="121">
        <f t="shared" si="17"/>
        <v>1070</v>
      </c>
      <c r="AB1075" s="193">
        <v>84.845898951303241</v>
      </c>
    </row>
    <row r="1076" spans="27:28" ht="15">
      <c r="AA1076" s="121">
        <f t="shared" si="17"/>
        <v>1071</v>
      </c>
      <c r="AB1076" s="193">
        <v>107.93160901181427</v>
      </c>
    </row>
    <row r="1077" spans="27:28" ht="15">
      <c r="AA1077" s="121">
        <f t="shared" si="17"/>
        <v>1072</v>
      </c>
      <c r="AB1077" s="193">
        <v>100.38108875054054</v>
      </c>
    </row>
    <row r="1078" spans="27:28" ht="15">
      <c r="AA1078" s="121">
        <f t="shared" si="17"/>
        <v>1073</v>
      </c>
      <c r="AB1078" s="193">
        <v>95.991538612531656</v>
      </c>
    </row>
    <row r="1079" spans="27:28" ht="15">
      <c r="AA1079" s="121">
        <f t="shared" si="17"/>
        <v>1074</v>
      </c>
      <c r="AB1079" s="193">
        <v>90.015784463628279</v>
      </c>
    </row>
    <row r="1080" spans="27:28" ht="15">
      <c r="AA1080" s="121">
        <f t="shared" si="17"/>
        <v>1075</v>
      </c>
      <c r="AB1080" s="193">
        <v>84.845898951303241</v>
      </c>
    </row>
    <row r="1081" spans="27:28" ht="15">
      <c r="AA1081" s="121">
        <f t="shared" si="17"/>
        <v>1076</v>
      </c>
      <c r="AB1081" s="193">
        <v>95.198436607084417</v>
      </c>
    </row>
    <row r="1082" spans="27:28" ht="15">
      <c r="AA1082" s="121">
        <f t="shared" si="17"/>
        <v>1077</v>
      </c>
      <c r="AB1082" s="193">
        <v>84.845898951303241</v>
      </c>
    </row>
    <row r="1083" spans="27:28" ht="15">
      <c r="AA1083" s="121">
        <f t="shared" si="17"/>
        <v>1078</v>
      </c>
      <c r="AB1083" s="193">
        <v>107.93160901181427</v>
      </c>
    </row>
    <row r="1084" spans="27:28" ht="15">
      <c r="AA1084" s="121">
        <f t="shared" si="17"/>
        <v>1079</v>
      </c>
      <c r="AB1084" s="193">
        <v>84.845898951303241</v>
      </c>
    </row>
    <row r="1085" spans="27:28" ht="15">
      <c r="AA1085" s="121">
        <f t="shared" si="17"/>
        <v>1080</v>
      </c>
      <c r="AB1085" s="193">
        <v>84.845898951303241</v>
      </c>
    </row>
    <row r="1086" spans="27:28" ht="15">
      <c r="AA1086" s="121">
        <f t="shared" si="17"/>
        <v>1081</v>
      </c>
      <c r="AB1086" s="193">
        <v>84.845898951303241</v>
      </c>
    </row>
    <row r="1087" spans="27:28" ht="15">
      <c r="AA1087" s="121">
        <f t="shared" si="17"/>
        <v>1082</v>
      </c>
      <c r="AB1087" s="193">
        <v>89.345851042111406</v>
      </c>
    </row>
    <row r="1088" spans="27:28" ht="15">
      <c r="AA1088" s="121">
        <f t="shared" si="17"/>
        <v>1083</v>
      </c>
      <c r="AB1088" s="193">
        <v>101.96157381217297</v>
      </c>
    </row>
    <row r="1089" spans="27:28" ht="15">
      <c r="AA1089" s="121">
        <f t="shared" si="17"/>
        <v>1084</v>
      </c>
      <c r="AB1089" s="193">
        <v>95.991538612531656</v>
      </c>
    </row>
    <row r="1090" spans="27:28" ht="15">
      <c r="AA1090" s="121">
        <f t="shared" si="17"/>
        <v>1085</v>
      </c>
      <c r="AB1090" s="193">
        <v>95.991538612531656</v>
      </c>
    </row>
    <row r="1091" spans="27:28" ht="15">
      <c r="AA1091" s="121">
        <f t="shared" si="17"/>
        <v>1086</v>
      </c>
      <c r="AB1091" s="193">
        <v>95.991538612531656</v>
      </c>
    </row>
    <row r="1092" spans="27:28" ht="15">
      <c r="AA1092" s="121">
        <f t="shared" si="17"/>
        <v>1087</v>
      </c>
      <c r="AB1092" s="193">
        <v>107.93160901181427</v>
      </c>
    </row>
    <row r="1093" spans="27:28" ht="15">
      <c r="AA1093" s="121">
        <f t="shared" si="17"/>
        <v>1088</v>
      </c>
      <c r="AB1093" s="193">
        <v>101.96157381217297</v>
      </c>
    </row>
    <row r="1094" spans="27:28" ht="15">
      <c r="AA1094" s="121">
        <f t="shared" si="17"/>
        <v>1089</v>
      </c>
      <c r="AB1094" s="193">
        <v>101.96157381217297</v>
      </c>
    </row>
    <row r="1095" spans="27:28" ht="15">
      <c r="AA1095" s="121">
        <f t="shared" ref="AA1095:AA1158" si="18">+AA1094+1</f>
        <v>1090</v>
      </c>
      <c r="AB1095" s="193">
        <v>90.015784463628279</v>
      </c>
    </row>
    <row r="1096" spans="27:28" ht="15">
      <c r="AA1096" s="121">
        <f t="shared" si="18"/>
        <v>1091</v>
      </c>
      <c r="AB1096" s="193">
        <v>95.198436607084417</v>
      </c>
    </row>
    <row r="1097" spans="27:28" ht="15">
      <c r="AA1097" s="121">
        <f t="shared" si="18"/>
        <v>1092</v>
      </c>
      <c r="AB1097" s="193">
        <v>95.198436607084417</v>
      </c>
    </row>
    <row r="1098" spans="27:28" ht="15">
      <c r="AA1098" s="121">
        <f t="shared" si="18"/>
        <v>1093</v>
      </c>
      <c r="AB1098" s="193">
        <v>90.015784463628279</v>
      </c>
    </row>
    <row r="1099" spans="27:28" ht="15">
      <c r="AA1099" s="121">
        <f t="shared" si="18"/>
        <v>1094</v>
      </c>
      <c r="AB1099" s="193">
        <v>107.93160901181427</v>
      </c>
    </row>
    <row r="1100" spans="27:28" ht="15">
      <c r="AA1100" s="121">
        <f t="shared" si="18"/>
        <v>1095</v>
      </c>
      <c r="AB1100" s="193">
        <v>107.93160901181427</v>
      </c>
    </row>
    <row r="1101" spans="27:28" ht="15">
      <c r="AA1101" s="121">
        <f t="shared" si="18"/>
        <v>1096</v>
      </c>
      <c r="AB1101" s="193">
        <v>89.345851042111406</v>
      </c>
    </row>
    <row r="1102" spans="27:28" ht="15">
      <c r="AA1102" s="121">
        <f t="shared" si="18"/>
        <v>1097</v>
      </c>
      <c r="AB1102" s="193">
        <v>95.991538612531656</v>
      </c>
    </row>
    <row r="1103" spans="27:28" ht="15">
      <c r="AA1103" s="121">
        <f t="shared" si="18"/>
        <v>1098</v>
      </c>
      <c r="AB1103" s="193">
        <v>100.38108875054054</v>
      </c>
    </row>
    <row r="1104" spans="27:28" ht="15">
      <c r="AA1104" s="121">
        <f t="shared" si="18"/>
        <v>1099</v>
      </c>
      <c r="AB1104" s="193">
        <v>93.845803132919599</v>
      </c>
    </row>
    <row r="1105" spans="27:28" ht="15">
      <c r="AA1105" s="121">
        <f t="shared" si="18"/>
        <v>1100</v>
      </c>
      <c r="AB1105" s="193">
        <v>90.015784463628279</v>
      </c>
    </row>
    <row r="1106" spans="27:28" ht="15">
      <c r="AA1106" s="121">
        <f t="shared" si="18"/>
        <v>1101</v>
      </c>
      <c r="AB1106" s="193">
        <v>95.198436607084417</v>
      </c>
    </row>
    <row r="1107" spans="27:28" ht="15">
      <c r="AA1107" s="121">
        <f t="shared" si="18"/>
        <v>1102</v>
      </c>
      <c r="AB1107" s="193">
        <v>107.93160901181427</v>
      </c>
    </row>
    <row r="1108" spans="27:28" ht="15">
      <c r="AA1108" s="121">
        <f t="shared" si="18"/>
        <v>1103</v>
      </c>
      <c r="AB1108" s="193">
        <v>101.96157381217297</v>
      </c>
    </row>
    <row r="1109" spans="27:28" ht="15">
      <c r="AA1109" s="121">
        <f t="shared" si="18"/>
        <v>1104</v>
      </c>
      <c r="AB1109" s="193">
        <v>95.991538612531656</v>
      </c>
    </row>
    <row r="1110" spans="27:28" ht="15">
      <c r="AA1110" s="121">
        <f t="shared" si="18"/>
        <v>1105</v>
      </c>
      <c r="AB1110" s="193">
        <v>93.845803132919599</v>
      </c>
    </row>
    <row r="1111" spans="27:28" ht="15">
      <c r="AA1111" s="121">
        <f t="shared" si="18"/>
        <v>1106</v>
      </c>
      <c r="AB1111" s="193">
        <v>101.96157381217297</v>
      </c>
    </row>
    <row r="1112" spans="27:28" ht="15">
      <c r="AA1112" s="121">
        <f t="shared" si="18"/>
        <v>1107</v>
      </c>
      <c r="AB1112" s="193">
        <v>90.015784463628279</v>
      </c>
    </row>
    <row r="1113" spans="27:28" ht="15">
      <c r="AA1113" s="121">
        <f t="shared" si="18"/>
        <v>1108</v>
      </c>
      <c r="AB1113" s="193">
        <v>95.991538612531656</v>
      </c>
    </row>
    <row r="1114" spans="27:28" ht="15">
      <c r="AA1114" s="121">
        <f t="shared" si="18"/>
        <v>1109</v>
      </c>
      <c r="AB1114" s="193">
        <v>89.345851042111406</v>
      </c>
    </row>
    <row r="1115" spans="27:28" ht="15">
      <c r="AA1115" s="121">
        <f t="shared" si="18"/>
        <v>1110</v>
      </c>
      <c r="AB1115" s="193">
        <v>95.198436607084417</v>
      </c>
    </row>
    <row r="1116" spans="27:28" ht="15">
      <c r="AA1116" s="121">
        <f t="shared" si="18"/>
        <v>1111</v>
      </c>
      <c r="AB1116" s="193">
        <v>107.93160901181427</v>
      </c>
    </row>
    <row r="1117" spans="27:28" ht="15">
      <c r="AA1117" s="121">
        <f t="shared" si="18"/>
        <v>1112</v>
      </c>
      <c r="AB1117" s="193">
        <v>100.38108875054054</v>
      </c>
    </row>
    <row r="1118" spans="27:28" ht="15">
      <c r="AA1118" s="121">
        <f t="shared" si="18"/>
        <v>1113</v>
      </c>
      <c r="AB1118" s="193">
        <v>101.96157381217297</v>
      </c>
    </row>
    <row r="1119" spans="27:28" ht="15">
      <c r="AA1119" s="121">
        <f t="shared" si="18"/>
        <v>1114</v>
      </c>
      <c r="AB1119" s="193">
        <v>89.345851042111406</v>
      </c>
    </row>
    <row r="1120" spans="27:28" ht="15">
      <c r="AA1120" s="121">
        <f t="shared" si="18"/>
        <v>1115</v>
      </c>
      <c r="AB1120" s="193">
        <v>100.38108875054054</v>
      </c>
    </row>
    <row r="1121" spans="27:28" ht="15">
      <c r="AA1121" s="121">
        <f t="shared" si="18"/>
        <v>1116</v>
      </c>
      <c r="AB1121" s="193">
        <v>101.96157381217297</v>
      </c>
    </row>
    <row r="1122" spans="27:28" ht="15">
      <c r="AA1122" s="121">
        <f t="shared" si="18"/>
        <v>1117</v>
      </c>
      <c r="AB1122" s="193">
        <v>101.96157381217297</v>
      </c>
    </row>
    <row r="1123" spans="27:28" ht="15">
      <c r="AA1123" s="121">
        <f t="shared" si="18"/>
        <v>1118</v>
      </c>
      <c r="AB1123" s="193">
        <v>89.345851042111406</v>
      </c>
    </row>
    <row r="1124" spans="27:28" ht="15">
      <c r="AA1124" s="121">
        <f t="shared" si="18"/>
        <v>1119</v>
      </c>
      <c r="AB1124" s="193">
        <v>95.198436607084417</v>
      </c>
    </row>
    <row r="1125" spans="27:28" ht="15">
      <c r="AA1125" s="121">
        <f t="shared" si="18"/>
        <v>1120</v>
      </c>
      <c r="AB1125" s="193">
        <v>93.845803132919599</v>
      </c>
    </row>
    <row r="1126" spans="27:28" ht="15">
      <c r="AA1126" s="121">
        <f t="shared" si="18"/>
        <v>1121</v>
      </c>
      <c r="AB1126" s="193">
        <v>89.345851042111406</v>
      </c>
    </row>
    <row r="1127" spans="27:28" ht="15">
      <c r="AA1127" s="121">
        <f t="shared" si="18"/>
        <v>1122</v>
      </c>
      <c r="AB1127" s="193">
        <v>90.015784463628279</v>
      </c>
    </row>
    <row r="1128" spans="27:28" ht="15">
      <c r="AA1128" s="121">
        <f t="shared" si="18"/>
        <v>1123</v>
      </c>
      <c r="AB1128" s="193">
        <v>90.015784463628279</v>
      </c>
    </row>
    <row r="1129" spans="27:28" ht="15">
      <c r="AA1129" s="121">
        <f t="shared" si="18"/>
        <v>1124</v>
      </c>
      <c r="AB1129" s="193">
        <v>95.198436607084417</v>
      </c>
    </row>
    <row r="1130" spans="27:28" ht="15">
      <c r="AA1130" s="121">
        <f t="shared" si="18"/>
        <v>1125</v>
      </c>
      <c r="AB1130" s="193">
        <v>100.38108875054054</v>
      </c>
    </row>
    <row r="1131" spans="27:28" ht="15">
      <c r="AA1131" s="121">
        <f t="shared" si="18"/>
        <v>1126</v>
      </c>
      <c r="AB1131" s="193">
        <v>95.198436607084417</v>
      </c>
    </row>
    <row r="1132" spans="27:28" ht="15">
      <c r="AA1132" s="121">
        <f t="shared" si="18"/>
        <v>1127</v>
      </c>
      <c r="AB1132" s="193">
        <v>101.96157381217297</v>
      </c>
    </row>
    <row r="1133" spans="27:28" ht="15">
      <c r="AA1133" s="121">
        <f t="shared" si="18"/>
        <v>1128</v>
      </c>
      <c r="AB1133" s="193">
        <v>100.38108875054054</v>
      </c>
    </row>
    <row r="1134" spans="27:28" ht="15">
      <c r="AA1134" s="121">
        <f t="shared" si="18"/>
        <v>1129</v>
      </c>
      <c r="AB1134" s="193">
        <v>100.38108875054054</v>
      </c>
    </row>
    <row r="1135" spans="27:28" ht="15">
      <c r="AA1135" s="121">
        <f t="shared" si="18"/>
        <v>1130</v>
      </c>
      <c r="AB1135" s="193">
        <v>84.845898951303241</v>
      </c>
    </row>
    <row r="1136" spans="27:28" ht="15">
      <c r="AA1136" s="121">
        <f t="shared" si="18"/>
        <v>1131</v>
      </c>
      <c r="AB1136" s="193">
        <v>90.015784463628279</v>
      </c>
    </row>
    <row r="1137" spans="27:28" ht="15">
      <c r="AA1137" s="121">
        <f t="shared" si="18"/>
        <v>1132</v>
      </c>
      <c r="AB1137" s="193">
        <v>107.93160901181427</v>
      </c>
    </row>
    <row r="1138" spans="27:28" ht="15">
      <c r="AA1138" s="121">
        <f t="shared" si="18"/>
        <v>1133</v>
      </c>
      <c r="AB1138" s="193">
        <v>95.198436607084417</v>
      </c>
    </row>
    <row r="1139" spans="27:28" ht="15">
      <c r="AA1139" s="121">
        <f t="shared" si="18"/>
        <v>1134</v>
      </c>
      <c r="AB1139" s="193">
        <v>95.991538612531656</v>
      </c>
    </row>
    <row r="1140" spans="27:28" ht="15">
      <c r="AA1140" s="121">
        <f t="shared" si="18"/>
        <v>1135</v>
      </c>
      <c r="AB1140" s="193">
        <v>89.345851042111406</v>
      </c>
    </row>
    <row r="1141" spans="27:28" ht="15">
      <c r="AA1141" s="121">
        <f t="shared" si="18"/>
        <v>1136</v>
      </c>
      <c r="AB1141" s="193">
        <v>95.198436607084417</v>
      </c>
    </row>
    <row r="1142" spans="27:28" ht="15">
      <c r="AA1142" s="121">
        <f t="shared" si="18"/>
        <v>1137</v>
      </c>
      <c r="AB1142" s="193">
        <v>95.991538612531656</v>
      </c>
    </row>
    <row r="1143" spans="27:28" ht="15">
      <c r="AA1143" s="121">
        <f t="shared" si="18"/>
        <v>1138</v>
      </c>
      <c r="AB1143" s="193">
        <v>93.845803132919599</v>
      </c>
    </row>
    <row r="1144" spans="27:28" ht="15">
      <c r="AA1144" s="121">
        <f t="shared" si="18"/>
        <v>1139</v>
      </c>
      <c r="AB1144" s="193">
        <v>93.845803132919599</v>
      </c>
    </row>
    <row r="1145" spans="27:28" ht="15">
      <c r="AA1145" s="121">
        <f t="shared" si="18"/>
        <v>1140</v>
      </c>
      <c r="AB1145" s="193">
        <v>100.38108875054054</v>
      </c>
    </row>
    <row r="1146" spans="27:28" ht="15">
      <c r="AA1146" s="121">
        <f t="shared" si="18"/>
        <v>1141</v>
      </c>
      <c r="AB1146" s="193">
        <v>90.015784463628279</v>
      </c>
    </row>
    <row r="1147" spans="27:28" ht="15">
      <c r="AA1147" s="121">
        <f t="shared" si="18"/>
        <v>1142</v>
      </c>
      <c r="AB1147" s="193">
        <v>107.93160901181427</v>
      </c>
    </row>
    <row r="1148" spans="27:28" ht="15">
      <c r="AA1148" s="121">
        <f t="shared" si="18"/>
        <v>1143</v>
      </c>
      <c r="AB1148" s="193">
        <v>89.345851042111406</v>
      </c>
    </row>
    <row r="1149" spans="27:28" ht="15">
      <c r="AA1149" s="121">
        <f t="shared" si="18"/>
        <v>1144</v>
      </c>
      <c r="AB1149" s="193">
        <v>101.96157381217297</v>
      </c>
    </row>
    <row r="1150" spans="27:28" ht="15">
      <c r="AA1150" s="121">
        <f t="shared" si="18"/>
        <v>1145</v>
      </c>
      <c r="AB1150" s="193">
        <v>90.015784463628279</v>
      </c>
    </row>
    <row r="1151" spans="27:28" ht="15">
      <c r="AA1151" s="121">
        <f t="shared" si="18"/>
        <v>1146</v>
      </c>
      <c r="AB1151" s="193">
        <v>95.198436607084417</v>
      </c>
    </row>
    <row r="1152" spans="27:28" ht="15">
      <c r="AA1152" s="121">
        <f t="shared" si="18"/>
        <v>1147</v>
      </c>
      <c r="AB1152" s="193">
        <v>93.845803132919599</v>
      </c>
    </row>
    <row r="1153" spans="27:28" ht="15">
      <c r="AA1153" s="121">
        <f t="shared" si="18"/>
        <v>1148</v>
      </c>
      <c r="AB1153" s="193">
        <v>100.38108875054054</v>
      </c>
    </row>
    <row r="1154" spans="27:28" ht="15">
      <c r="AA1154" s="121">
        <f t="shared" si="18"/>
        <v>1149</v>
      </c>
      <c r="AB1154" s="193">
        <v>84.845898951303241</v>
      </c>
    </row>
    <row r="1155" spans="27:28" ht="15">
      <c r="AA1155" s="121">
        <f t="shared" si="18"/>
        <v>1150</v>
      </c>
      <c r="AB1155" s="193">
        <v>101.96157381217297</v>
      </c>
    </row>
    <row r="1156" spans="27:28" ht="15">
      <c r="AA1156" s="121">
        <f t="shared" si="18"/>
        <v>1151</v>
      </c>
      <c r="AB1156" s="193">
        <v>95.198436607084417</v>
      </c>
    </row>
    <row r="1157" spans="27:28" ht="15">
      <c r="AA1157" s="121">
        <f t="shared" si="18"/>
        <v>1152</v>
      </c>
      <c r="AB1157" s="193">
        <v>101.96157381217297</v>
      </c>
    </row>
    <row r="1158" spans="27:28" ht="15">
      <c r="AA1158" s="121">
        <f t="shared" si="18"/>
        <v>1153</v>
      </c>
      <c r="AB1158" s="193">
        <v>101.96157381217297</v>
      </c>
    </row>
    <row r="1159" spans="27:28" ht="15">
      <c r="AA1159" s="121">
        <f t="shared" ref="AA1159:AA1222" si="19">+AA1158+1</f>
        <v>1154</v>
      </c>
      <c r="AB1159" s="193">
        <v>101.96157381217297</v>
      </c>
    </row>
    <row r="1160" spans="27:28" ht="15">
      <c r="AA1160" s="121">
        <f t="shared" si="19"/>
        <v>1155</v>
      </c>
      <c r="AB1160" s="193">
        <v>100.38108875054054</v>
      </c>
    </row>
    <row r="1161" spans="27:28" ht="15">
      <c r="AA1161" s="121">
        <f t="shared" si="19"/>
        <v>1156</v>
      </c>
      <c r="AB1161" s="193">
        <v>90.015784463628279</v>
      </c>
    </row>
    <row r="1162" spans="27:28" ht="15">
      <c r="AA1162" s="121">
        <f t="shared" si="19"/>
        <v>1157</v>
      </c>
      <c r="AB1162" s="193">
        <v>93.845803132919599</v>
      </c>
    </row>
    <row r="1163" spans="27:28" ht="15">
      <c r="AA1163" s="121">
        <f t="shared" si="19"/>
        <v>1158</v>
      </c>
      <c r="AB1163" s="193">
        <v>90.015784463628279</v>
      </c>
    </row>
    <row r="1164" spans="27:28" ht="15">
      <c r="AA1164" s="121">
        <f t="shared" si="19"/>
        <v>1159</v>
      </c>
      <c r="AB1164" s="193">
        <v>89.345851042111406</v>
      </c>
    </row>
    <row r="1165" spans="27:28" ht="15">
      <c r="AA1165" s="121">
        <f t="shared" si="19"/>
        <v>1160</v>
      </c>
      <c r="AB1165" s="193">
        <v>107.93160901181427</v>
      </c>
    </row>
    <row r="1166" spans="27:28" ht="15">
      <c r="AA1166" s="121">
        <f t="shared" si="19"/>
        <v>1161</v>
      </c>
      <c r="AB1166" s="193">
        <v>84.845898951303241</v>
      </c>
    </row>
    <row r="1167" spans="27:28" ht="15">
      <c r="AA1167" s="121">
        <f t="shared" si="19"/>
        <v>1162</v>
      </c>
      <c r="AB1167" s="193">
        <v>93.845803132919599</v>
      </c>
    </row>
    <row r="1168" spans="27:28" ht="15">
      <c r="AA1168" s="121">
        <f t="shared" si="19"/>
        <v>1163</v>
      </c>
      <c r="AB1168" s="193">
        <v>100.38108875054054</v>
      </c>
    </row>
    <row r="1169" spans="27:28" ht="15">
      <c r="AA1169" s="121">
        <f t="shared" si="19"/>
        <v>1164</v>
      </c>
      <c r="AB1169" s="193">
        <v>90.015784463628279</v>
      </c>
    </row>
    <row r="1170" spans="27:28" ht="15">
      <c r="AA1170" s="121">
        <f t="shared" si="19"/>
        <v>1165</v>
      </c>
      <c r="AB1170" s="193">
        <v>84.845898951303241</v>
      </c>
    </row>
    <row r="1171" spans="27:28" ht="15">
      <c r="AA1171" s="121">
        <f t="shared" si="19"/>
        <v>1166</v>
      </c>
      <c r="AB1171" s="193">
        <v>89.345851042111406</v>
      </c>
    </row>
    <row r="1172" spans="27:28" ht="15">
      <c r="AA1172" s="121">
        <f t="shared" si="19"/>
        <v>1167</v>
      </c>
      <c r="AB1172" s="193">
        <v>95.198436607084417</v>
      </c>
    </row>
    <row r="1173" spans="27:28" ht="15">
      <c r="AA1173" s="121">
        <f t="shared" si="19"/>
        <v>1168</v>
      </c>
      <c r="AB1173" s="193">
        <v>101.96157381217297</v>
      </c>
    </row>
    <row r="1174" spans="27:28" ht="15">
      <c r="AA1174" s="121">
        <f t="shared" si="19"/>
        <v>1169</v>
      </c>
      <c r="AB1174" s="193">
        <v>89.345851042111406</v>
      </c>
    </row>
    <row r="1175" spans="27:28" ht="15">
      <c r="AA1175" s="121">
        <f t="shared" si="19"/>
        <v>1170</v>
      </c>
      <c r="AB1175" s="193">
        <v>101.96157381217297</v>
      </c>
    </row>
    <row r="1176" spans="27:28" ht="15">
      <c r="AA1176" s="121">
        <f t="shared" si="19"/>
        <v>1171</v>
      </c>
      <c r="AB1176" s="193">
        <v>100.38108875054054</v>
      </c>
    </row>
    <row r="1177" spans="27:28" ht="15">
      <c r="AA1177" s="121">
        <f t="shared" si="19"/>
        <v>1172</v>
      </c>
      <c r="AB1177" s="193">
        <v>95.991538612531656</v>
      </c>
    </row>
    <row r="1178" spans="27:28" ht="15">
      <c r="AA1178" s="121">
        <f t="shared" si="19"/>
        <v>1173</v>
      </c>
      <c r="AB1178" s="193">
        <v>101.96157381217297</v>
      </c>
    </row>
    <row r="1179" spans="27:28" ht="15">
      <c r="AA1179" s="121">
        <f t="shared" si="19"/>
        <v>1174</v>
      </c>
      <c r="AB1179" s="193">
        <v>100.38108875054054</v>
      </c>
    </row>
    <row r="1180" spans="27:28" ht="15">
      <c r="AA1180" s="121">
        <f t="shared" si="19"/>
        <v>1175</v>
      </c>
      <c r="AB1180" s="193">
        <v>93.845803132919599</v>
      </c>
    </row>
    <row r="1181" spans="27:28" ht="15">
      <c r="AA1181" s="121">
        <f t="shared" si="19"/>
        <v>1176</v>
      </c>
      <c r="AB1181" s="193">
        <v>84.845898951303241</v>
      </c>
    </row>
    <row r="1182" spans="27:28" ht="15">
      <c r="AA1182" s="121">
        <f t="shared" si="19"/>
        <v>1177</v>
      </c>
      <c r="AB1182" s="193">
        <v>95.991538612531656</v>
      </c>
    </row>
    <row r="1183" spans="27:28" ht="15">
      <c r="AA1183" s="121">
        <f t="shared" si="19"/>
        <v>1178</v>
      </c>
      <c r="AB1183" s="193">
        <v>107.93160901181427</v>
      </c>
    </row>
    <row r="1184" spans="27:28" ht="15">
      <c r="AA1184" s="121">
        <f t="shared" si="19"/>
        <v>1179</v>
      </c>
      <c r="AB1184" s="193">
        <v>90.015784463628279</v>
      </c>
    </row>
    <row r="1185" spans="27:28" ht="15">
      <c r="AA1185" s="121">
        <f t="shared" si="19"/>
        <v>1180</v>
      </c>
      <c r="AB1185" s="193">
        <v>107.93160901181427</v>
      </c>
    </row>
    <row r="1186" spans="27:28" ht="15">
      <c r="AA1186" s="121">
        <f t="shared" si="19"/>
        <v>1181</v>
      </c>
      <c r="AB1186" s="193">
        <v>90.015784463628279</v>
      </c>
    </row>
    <row r="1187" spans="27:28" ht="15">
      <c r="AA1187" s="121">
        <f t="shared" si="19"/>
        <v>1182</v>
      </c>
      <c r="AB1187" s="193">
        <v>93.845803132919599</v>
      </c>
    </row>
    <row r="1188" spans="27:28" ht="15">
      <c r="AA1188" s="121">
        <f t="shared" si="19"/>
        <v>1183</v>
      </c>
      <c r="AB1188" s="193">
        <v>93.845803132919599</v>
      </c>
    </row>
    <row r="1189" spans="27:28" ht="15">
      <c r="AA1189" s="121">
        <f t="shared" si="19"/>
        <v>1184</v>
      </c>
      <c r="AB1189" s="193">
        <v>95.198436607084417</v>
      </c>
    </row>
    <row r="1190" spans="27:28" ht="15">
      <c r="AA1190" s="121">
        <f t="shared" si="19"/>
        <v>1185</v>
      </c>
      <c r="AB1190" s="193">
        <v>107.93160901181427</v>
      </c>
    </row>
    <row r="1191" spans="27:28" ht="15">
      <c r="AA1191" s="121">
        <f t="shared" si="19"/>
        <v>1186</v>
      </c>
      <c r="AB1191" s="193">
        <v>90.015784463628279</v>
      </c>
    </row>
    <row r="1192" spans="27:28" ht="15">
      <c r="AA1192" s="121">
        <f t="shared" si="19"/>
        <v>1187</v>
      </c>
      <c r="AB1192" s="193">
        <v>84.845898951303241</v>
      </c>
    </row>
    <row r="1193" spans="27:28" ht="15">
      <c r="AA1193" s="121">
        <f t="shared" si="19"/>
        <v>1188</v>
      </c>
      <c r="AB1193" s="193">
        <v>95.991538612531656</v>
      </c>
    </row>
    <row r="1194" spans="27:28" ht="15">
      <c r="AA1194" s="121">
        <f t="shared" si="19"/>
        <v>1189</v>
      </c>
      <c r="AB1194" s="193">
        <v>93.845803132919599</v>
      </c>
    </row>
    <row r="1195" spans="27:28" ht="15">
      <c r="AA1195" s="121">
        <f t="shared" si="19"/>
        <v>1190</v>
      </c>
      <c r="AB1195" s="193">
        <v>107.93160901181427</v>
      </c>
    </row>
    <row r="1196" spans="27:28" ht="15">
      <c r="AA1196" s="121">
        <f t="shared" si="19"/>
        <v>1191</v>
      </c>
      <c r="AB1196" s="193">
        <v>95.991538612531656</v>
      </c>
    </row>
    <row r="1197" spans="27:28" ht="15">
      <c r="AA1197" s="121">
        <f t="shared" si="19"/>
        <v>1192</v>
      </c>
      <c r="AB1197" s="193">
        <v>84.845898951303241</v>
      </c>
    </row>
    <row r="1198" spans="27:28" ht="15">
      <c r="AA1198" s="121">
        <f t="shared" si="19"/>
        <v>1193</v>
      </c>
      <c r="AB1198" s="193">
        <v>93.845803132919599</v>
      </c>
    </row>
    <row r="1199" spans="27:28" ht="15">
      <c r="AA1199" s="121">
        <f t="shared" si="19"/>
        <v>1194</v>
      </c>
      <c r="AB1199" s="193">
        <v>95.991538612531656</v>
      </c>
    </row>
    <row r="1200" spans="27:28" ht="15">
      <c r="AA1200" s="121">
        <f t="shared" si="19"/>
        <v>1195</v>
      </c>
      <c r="AB1200" s="193">
        <v>95.198436607084417</v>
      </c>
    </row>
    <row r="1201" spans="27:28" ht="15">
      <c r="AA1201" s="121">
        <f t="shared" si="19"/>
        <v>1196</v>
      </c>
      <c r="AB1201" s="193">
        <v>89.345851042111406</v>
      </c>
    </row>
    <row r="1202" spans="27:28" ht="15">
      <c r="AA1202" s="121">
        <f t="shared" si="19"/>
        <v>1197</v>
      </c>
      <c r="AB1202" s="193">
        <v>95.198436607084417</v>
      </c>
    </row>
    <row r="1203" spans="27:28" ht="15">
      <c r="AA1203" s="121">
        <f t="shared" si="19"/>
        <v>1198</v>
      </c>
      <c r="AB1203" s="193">
        <v>100.38108875054054</v>
      </c>
    </row>
    <row r="1204" spans="27:28" ht="15">
      <c r="AA1204" s="121">
        <f t="shared" si="19"/>
        <v>1199</v>
      </c>
      <c r="AB1204" s="193">
        <v>89.345851042111406</v>
      </c>
    </row>
    <row r="1205" spans="27:28" ht="15">
      <c r="AA1205" s="121">
        <f t="shared" si="19"/>
        <v>1200</v>
      </c>
      <c r="AB1205" s="193">
        <v>100.38108875054054</v>
      </c>
    </row>
    <row r="1206" spans="27:28" ht="15">
      <c r="AA1206" s="121">
        <f t="shared" si="19"/>
        <v>1201</v>
      </c>
      <c r="AB1206" s="193">
        <v>84.845898951303241</v>
      </c>
    </row>
    <row r="1207" spans="27:28" ht="15">
      <c r="AA1207" s="121">
        <f t="shared" si="19"/>
        <v>1202</v>
      </c>
      <c r="AB1207" s="193">
        <v>84.845898951303241</v>
      </c>
    </row>
    <row r="1208" spans="27:28" ht="15">
      <c r="AA1208" s="121">
        <f t="shared" si="19"/>
        <v>1203</v>
      </c>
      <c r="AB1208" s="193">
        <v>95.991538612531656</v>
      </c>
    </row>
    <row r="1209" spans="27:28" ht="15">
      <c r="AA1209" s="121">
        <f t="shared" si="19"/>
        <v>1204</v>
      </c>
      <c r="AB1209" s="193">
        <v>89.345851042111406</v>
      </c>
    </row>
    <row r="1210" spans="27:28" ht="15">
      <c r="AA1210" s="121">
        <f t="shared" si="19"/>
        <v>1205</v>
      </c>
      <c r="AB1210" s="193">
        <v>90.015784463628279</v>
      </c>
    </row>
    <row r="1211" spans="27:28" ht="15">
      <c r="AA1211" s="121">
        <f t="shared" si="19"/>
        <v>1206</v>
      </c>
      <c r="AB1211" s="193">
        <v>100.38108875054054</v>
      </c>
    </row>
    <row r="1212" spans="27:28" ht="15">
      <c r="AA1212" s="121">
        <f t="shared" si="19"/>
        <v>1207</v>
      </c>
      <c r="AB1212" s="193">
        <v>101.96157381217297</v>
      </c>
    </row>
    <row r="1213" spans="27:28" ht="15">
      <c r="AA1213" s="121">
        <f t="shared" si="19"/>
        <v>1208</v>
      </c>
      <c r="AB1213" s="193">
        <v>100.38108875054054</v>
      </c>
    </row>
    <row r="1214" spans="27:28" ht="15">
      <c r="AA1214" s="121">
        <f t="shared" si="19"/>
        <v>1209</v>
      </c>
      <c r="AB1214" s="193">
        <v>89.345851042111406</v>
      </c>
    </row>
    <row r="1215" spans="27:28" ht="15">
      <c r="AA1215" s="121">
        <f t="shared" si="19"/>
        <v>1210</v>
      </c>
      <c r="AB1215" s="193">
        <v>84.845898951303241</v>
      </c>
    </row>
    <row r="1216" spans="27:28" ht="15">
      <c r="AA1216" s="121">
        <f t="shared" si="19"/>
        <v>1211</v>
      </c>
      <c r="AB1216" s="193">
        <v>101.96157381217297</v>
      </c>
    </row>
    <row r="1217" spans="27:28" ht="15">
      <c r="AA1217" s="121">
        <f t="shared" si="19"/>
        <v>1212</v>
      </c>
      <c r="AB1217" s="193">
        <v>90.015784463628279</v>
      </c>
    </row>
    <row r="1218" spans="27:28" ht="15">
      <c r="AA1218" s="121">
        <f t="shared" si="19"/>
        <v>1213</v>
      </c>
      <c r="AB1218" s="193">
        <v>100.38108875054054</v>
      </c>
    </row>
    <row r="1219" spans="27:28" ht="15">
      <c r="AA1219" s="121">
        <f t="shared" si="19"/>
        <v>1214</v>
      </c>
      <c r="AB1219" s="193">
        <v>95.991538612531656</v>
      </c>
    </row>
    <row r="1220" spans="27:28" ht="15">
      <c r="AA1220" s="121">
        <f t="shared" si="19"/>
        <v>1215</v>
      </c>
      <c r="AB1220" s="193">
        <v>107.93160901181427</v>
      </c>
    </row>
    <row r="1221" spans="27:28" ht="15">
      <c r="AA1221" s="121">
        <f t="shared" si="19"/>
        <v>1216</v>
      </c>
      <c r="AB1221" s="193">
        <v>101.96157381217297</v>
      </c>
    </row>
    <row r="1222" spans="27:28" ht="15">
      <c r="AA1222" s="121">
        <f t="shared" si="19"/>
        <v>1217</v>
      </c>
      <c r="AB1222" s="193">
        <v>101.96157381217297</v>
      </c>
    </row>
    <row r="1223" spans="27:28" ht="15">
      <c r="AA1223" s="121">
        <f t="shared" ref="AA1223:AA1286" si="20">+AA1222+1</f>
        <v>1218</v>
      </c>
      <c r="AB1223" s="193">
        <v>107.93160901181427</v>
      </c>
    </row>
    <row r="1224" spans="27:28" ht="15">
      <c r="AA1224" s="121">
        <f t="shared" si="20"/>
        <v>1219</v>
      </c>
      <c r="AB1224" s="193">
        <v>95.198436607084417</v>
      </c>
    </row>
    <row r="1225" spans="27:28" ht="15">
      <c r="AA1225" s="121">
        <f t="shared" si="20"/>
        <v>1220</v>
      </c>
      <c r="AB1225" s="193">
        <v>95.991538612531656</v>
      </c>
    </row>
    <row r="1226" spans="27:28" ht="15">
      <c r="AA1226" s="121">
        <f t="shared" si="20"/>
        <v>1221</v>
      </c>
      <c r="AB1226" s="193">
        <v>93.845803132919599</v>
      </c>
    </row>
    <row r="1227" spans="27:28" ht="15">
      <c r="AA1227" s="121">
        <f t="shared" si="20"/>
        <v>1222</v>
      </c>
      <c r="AB1227" s="193">
        <v>100.38108875054054</v>
      </c>
    </row>
    <row r="1228" spans="27:28" ht="15">
      <c r="AA1228" s="121">
        <f t="shared" si="20"/>
        <v>1223</v>
      </c>
      <c r="AB1228" s="193">
        <v>95.991538612531656</v>
      </c>
    </row>
    <row r="1229" spans="27:28" ht="15">
      <c r="AA1229" s="121">
        <f t="shared" si="20"/>
        <v>1224</v>
      </c>
      <c r="AB1229" s="193">
        <v>84.845898951303241</v>
      </c>
    </row>
    <row r="1230" spans="27:28" ht="15">
      <c r="AA1230" s="121">
        <f t="shared" si="20"/>
        <v>1225</v>
      </c>
      <c r="AB1230" s="193">
        <v>93.845803132919599</v>
      </c>
    </row>
    <row r="1231" spans="27:28" ht="15">
      <c r="AA1231" s="121">
        <f t="shared" si="20"/>
        <v>1226</v>
      </c>
      <c r="AB1231" s="193">
        <v>95.198436607084417</v>
      </c>
    </row>
    <row r="1232" spans="27:28" ht="15">
      <c r="AA1232" s="121">
        <f t="shared" si="20"/>
        <v>1227</v>
      </c>
      <c r="AB1232" s="193">
        <v>90.015784463628279</v>
      </c>
    </row>
    <row r="1233" spans="27:28" ht="15">
      <c r="AA1233" s="121">
        <f t="shared" si="20"/>
        <v>1228</v>
      </c>
      <c r="AB1233" s="193">
        <v>89.345851042111406</v>
      </c>
    </row>
    <row r="1234" spans="27:28" ht="15">
      <c r="AA1234" s="121">
        <f t="shared" si="20"/>
        <v>1229</v>
      </c>
      <c r="AB1234" s="193">
        <v>95.198436607084417</v>
      </c>
    </row>
    <row r="1235" spans="27:28" ht="15">
      <c r="AA1235" s="121">
        <f t="shared" si="20"/>
        <v>1230</v>
      </c>
      <c r="AB1235" s="193">
        <v>95.198436607084417</v>
      </c>
    </row>
    <row r="1236" spans="27:28" ht="15">
      <c r="AA1236" s="121">
        <f t="shared" si="20"/>
        <v>1231</v>
      </c>
      <c r="AB1236" s="193">
        <v>84.845898951303241</v>
      </c>
    </row>
    <row r="1237" spans="27:28" ht="15">
      <c r="AA1237" s="121">
        <f t="shared" si="20"/>
        <v>1232</v>
      </c>
      <c r="AB1237" s="193">
        <v>89.345851042111406</v>
      </c>
    </row>
    <row r="1238" spans="27:28" ht="15">
      <c r="AA1238" s="121">
        <f t="shared" si="20"/>
        <v>1233</v>
      </c>
      <c r="AB1238" s="193">
        <v>95.991538612531656</v>
      </c>
    </row>
    <row r="1239" spans="27:28" ht="15">
      <c r="AA1239" s="121">
        <f t="shared" si="20"/>
        <v>1234</v>
      </c>
      <c r="AB1239" s="193">
        <v>101.96157381217297</v>
      </c>
    </row>
    <row r="1240" spans="27:28" ht="15">
      <c r="AA1240" s="121">
        <f t="shared" si="20"/>
        <v>1235</v>
      </c>
      <c r="AB1240" s="193">
        <v>93.845803132919599</v>
      </c>
    </row>
    <row r="1241" spans="27:28" ht="15">
      <c r="AA1241" s="121">
        <f t="shared" si="20"/>
        <v>1236</v>
      </c>
      <c r="AB1241" s="193">
        <v>107.93160901181427</v>
      </c>
    </row>
    <row r="1242" spans="27:28" ht="15">
      <c r="AA1242" s="121">
        <f t="shared" si="20"/>
        <v>1237</v>
      </c>
      <c r="AB1242" s="193">
        <v>95.198436607084417</v>
      </c>
    </row>
    <row r="1243" spans="27:28" ht="15">
      <c r="AA1243" s="121">
        <f t="shared" si="20"/>
        <v>1238</v>
      </c>
      <c r="AB1243" s="193">
        <v>107.93160901181427</v>
      </c>
    </row>
    <row r="1244" spans="27:28" ht="15">
      <c r="AA1244" s="121">
        <f t="shared" si="20"/>
        <v>1239</v>
      </c>
      <c r="AB1244" s="193">
        <v>107.93160901181427</v>
      </c>
    </row>
    <row r="1245" spans="27:28" ht="15">
      <c r="AA1245" s="121">
        <f t="shared" si="20"/>
        <v>1240</v>
      </c>
      <c r="AB1245" s="193">
        <v>89.345851042111406</v>
      </c>
    </row>
    <row r="1246" spans="27:28" ht="15">
      <c r="AA1246" s="121">
        <f t="shared" si="20"/>
        <v>1241</v>
      </c>
      <c r="AB1246" s="193">
        <v>90.015784463628279</v>
      </c>
    </row>
    <row r="1247" spans="27:28" ht="15">
      <c r="AA1247" s="121">
        <f t="shared" si="20"/>
        <v>1242</v>
      </c>
      <c r="AB1247" s="193">
        <v>101.96157381217297</v>
      </c>
    </row>
    <row r="1248" spans="27:28" ht="15">
      <c r="AA1248" s="121">
        <f t="shared" si="20"/>
        <v>1243</v>
      </c>
      <c r="AB1248" s="193">
        <v>95.991538612531656</v>
      </c>
    </row>
    <row r="1249" spans="27:28" ht="15">
      <c r="AA1249" s="121">
        <f t="shared" si="20"/>
        <v>1244</v>
      </c>
      <c r="AB1249" s="193">
        <v>84.845898951303241</v>
      </c>
    </row>
    <row r="1250" spans="27:28" ht="15">
      <c r="AA1250" s="121">
        <f t="shared" si="20"/>
        <v>1245</v>
      </c>
      <c r="AB1250" s="193">
        <v>84.845898951303241</v>
      </c>
    </row>
    <row r="1251" spans="27:28" ht="15">
      <c r="AA1251" s="121">
        <f t="shared" si="20"/>
        <v>1246</v>
      </c>
      <c r="AB1251" s="193">
        <v>100.38108875054054</v>
      </c>
    </row>
    <row r="1252" spans="27:28" ht="15">
      <c r="AA1252" s="121">
        <f t="shared" si="20"/>
        <v>1247</v>
      </c>
      <c r="AB1252" s="193">
        <v>89.345851042111406</v>
      </c>
    </row>
    <row r="1253" spans="27:28" ht="15">
      <c r="AA1253" s="121">
        <f t="shared" si="20"/>
        <v>1248</v>
      </c>
      <c r="AB1253" s="193">
        <v>107.93160901181427</v>
      </c>
    </row>
    <row r="1254" spans="27:28" ht="15">
      <c r="AA1254" s="121">
        <f t="shared" si="20"/>
        <v>1249</v>
      </c>
      <c r="AB1254" s="193">
        <v>95.991538612531656</v>
      </c>
    </row>
    <row r="1255" spans="27:28" ht="15">
      <c r="AA1255" s="121">
        <f t="shared" si="20"/>
        <v>1250</v>
      </c>
      <c r="AB1255" s="193">
        <v>89.345851042111406</v>
      </c>
    </row>
    <row r="1256" spans="27:28" ht="15">
      <c r="AA1256" s="121">
        <f t="shared" si="20"/>
        <v>1251</v>
      </c>
      <c r="AB1256" s="193">
        <v>95.198436607084417</v>
      </c>
    </row>
    <row r="1257" spans="27:28" ht="15">
      <c r="AA1257" s="121">
        <f t="shared" si="20"/>
        <v>1252</v>
      </c>
      <c r="AB1257" s="193">
        <v>100.38108875054054</v>
      </c>
    </row>
    <row r="1258" spans="27:28" ht="15">
      <c r="AA1258" s="121">
        <f t="shared" si="20"/>
        <v>1253</v>
      </c>
      <c r="AB1258" s="193">
        <v>95.991538612531656</v>
      </c>
    </row>
    <row r="1259" spans="27:28" ht="15">
      <c r="AA1259" s="121">
        <f t="shared" si="20"/>
        <v>1254</v>
      </c>
      <c r="AB1259" s="193">
        <v>84.845898951303241</v>
      </c>
    </row>
    <row r="1260" spans="27:28" ht="15">
      <c r="AA1260" s="121">
        <f t="shared" si="20"/>
        <v>1255</v>
      </c>
      <c r="AB1260" s="193">
        <v>107.93160901181427</v>
      </c>
    </row>
    <row r="1261" spans="27:28" ht="15">
      <c r="AA1261" s="121">
        <f t="shared" si="20"/>
        <v>1256</v>
      </c>
      <c r="AB1261" s="193">
        <v>84.845898951303241</v>
      </c>
    </row>
    <row r="1262" spans="27:28" ht="15">
      <c r="AA1262" s="121">
        <f t="shared" si="20"/>
        <v>1257</v>
      </c>
      <c r="AB1262" s="193">
        <v>89.345851042111406</v>
      </c>
    </row>
    <row r="1263" spans="27:28" ht="15">
      <c r="AA1263" s="121">
        <f t="shared" si="20"/>
        <v>1258</v>
      </c>
      <c r="AB1263" s="193">
        <v>95.198436607084417</v>
      </c>
    </row>
    <row r="1264" spans="27:28" ht="15">
      <c r="AA1264" s="121">
        <f t="shared" si="20"/>
        <v>1259</v>
      </c>
      <c r="AB1264" s="193">
        <v>93.845803132919599</v>
      </c>
    </row>
    <row r="1265" spans="27:28" ht="15">
      <c r="AA1265" s="121">
        <f t="shared" si="20"/>
        <v>1260</v>
      </c>
      <c r="AB1265" s="193">
        <v>95.991538612531656</v>
      </c>
    </row>
    <row r="1266" spans="27:28" ht="15">
      <c r="AA1266" s="121">
        <f t="shared" si="20"/>
        <v>1261</v>
      </c>
      <c r="AB1266" s="193">
        <v>90.015784463628279</v>
      </c>
    </row>
    <row r="1267" spans="27:28" ht="15">
      <c r="AA1267" s="121">
        <f t="shared" si="20"/>
        <v>1262</v>
      </c>
      <c r="AB1267" s="193">
        <v>100.38108875054054</v>
      </c>
    </row>
    <row r="1268" spans="27:28" ht="15">
      <c r="AA1268" s="121">
        <f t="shared" si="20"/>
        <v>1263</v>
      </c>
      <c r="AB1268" s="193">
        <v>100.38108875054054</v>
      </c>
    </row>
    <row r="1269" spans="27:28" ht="15">
      <c r="AA1269" s="121">
        <f t="shared" si="20"/>
        <v>1264</v>
      </c>
      <c r="AB1269" s="193">
        <v>93.845803132919599</v>
      </c>
    </row>
    <row r="1270" spans="27:28" ht="15">
      <c r="AA1270" s="121">
        <f t="shared" si="20"/>
        <v>1265</v>
      </c>
      <c r="AB1270" s="193">
        <v>107.93160901181427</v>
      </c>
    </row>
    <row r="1271" spans="27:28" ht="15">
      <c r="AA1271" s="121">
        <f t="shared" si="20"/>
        <v>1266</v>
      </c>
      <c r="AB1271" s="193">
        <v>107.93160901181427</v>
      </c>
    </row>
    <row r="1272" spans="27:28" ht="15">
      <c r="AA1272" s="121">
        <f t="shared" si="20"/>
        <v>1267</v>
      </c>
      <c r="AB1272" s="193">
        <v>100.38108875054054</v>
      </c>
    </row>
    <row r="1273" spans="27:28" ht="15">
      <c r="AA1273" s="121">
        <f t="shared" si="20"/>
        <v>1268</v>
      </c>
      <c r="AB1273" s="193">
        <v>90.015784463628279</v>
      </c>
    </row>
    <row r="1274" spans="27:28" ht="15">
      <c r="AA1274" s="121">
        <f t="shared" si="20"/>
        <v>1269</v>
      </c>
      <c r="AB1274" s="193">
        <v>101.96157381217297</v>
      </c>
    </row>
    <row r="1275" spans="27:28" ht="15">
      <c r="AA1275" s="121">
        <f t="shared" si="20"/>
        <v>1270</v>
      </c>
      <c r="AB1275" s="193">
        <v>100.38108875054054</v>
      </c>
    </row>
    <row r="1276" spans="27:28" ht="15">
      <c r="AA1276" s="121">
        <f t="shared" si="20"/>
        <v>1271</v>
      </c>
      <c r="AB1276" s="193">
        <v>107.93160901181427</v>
      </c>
    </row>
    <row r="1277" spans="27:28" ht="15">
      <c r="AA1277" s="121">
        <f t="shared" si="20"/>
        <v>1272</v>
      </c>
      <c r="AB1277" s="193">
        <v>89.345851042111406</v>
      </c>
    </row>
    <row r="1278" spans="27:28" ht="15">
      <c r="AA1278" s="121">
        <f t="shared" si="20"/>
        <v>1273</v>
      </c>
      <c r="AB1278" s="193">
        <v>100.38108875054054</v>
      </c>
    </row>
    <row r="1279" spans="27:28" ht="15">
      <c r="AA1279" s="121">
        <f t="shared" si="20"/>
        <v>1274</v>
      </c>
      <c r="AB1279" s="193">
        <v>95.198436607084417</v>
      </c>
    </row>
    <row r="1280" spans="27:28" ht="15">
      <c r="AA1280" s="121">
        <f t="shared" si="20"/>
        <v>1275</v>
      </c>
      <c r="AB1280" s="193">
        <v>90.015784463628279</v>
      </c>
    </row>
    <row r="1281" spans="27:28" ht="15">
      <c r="AA1281" s="121">
        <f t="shared" si="20"/>
        <v>1276</v>
      </c>
      <c r="AB1281" s="193">
        <v>95.991538612531656</v>
      </c>
    </row>
    <row r="1282" spans="27:28" ht="15">
      <c r="AA1282" s="121">
        <f t="shared" si="20"/>
        <v>1277</v>
      </c>
      <c r="AB1282" s="193">
        <v>101.96157381217297</v>
      </c>
    </row>
    <row r="1283" spans="27:28" ht="15">
      <c r="AA1283" s="121">
        <f t="shared" si="20"/>
        <v>1278</v>
      </c>
      <c r="AB1283" s="193">
        <v>89.345851042111406</v>
      </c>
    </row>
    <row r="1284" spans="27:28" ht="15">
      <c r="AA1284" s="121">
        <f t="shared" si="20"/>
        <v>1279</v>
      </c>
      <c r="AB1284" s="193">
        <v>90.015784463628279</v>
      </c>
    </row>
    <row r="1285" spans="27:28" ht="15">
      <c r="AA1285" s="121">
        <f t="shared" si="20"/>
        <v>1280</v>
      </c>
      <c r="AB1285" s="193">
        <v>90.015784463628279</v>
      </c>
    </row>
    <row r="1286" spans="27:28" ht="15">
      <c r="AA1286" s="121">
        <f t="shared" si="20"/>
        <v>1281</v>
      </c>
      <c r="AB1286" s="193">
        <v>100.38108875054054</v>
      </c>
    </row>
    <row r="1287" spans="27:28" ht="15">
      <c r="AA1287" s="121">
        <f t="shared" ref="AA1287:AA1350" si="21">+AA1286+1</f>
        <v>1282</v>
      </c>
      <c r="AB1287" s="193">
        <v>90.015784463628279</v>
      </c>
    </row>
    <row r="1288" spans="27:28" ht="15">
      <c r="AA1288" s="121">
        <f t="shared" si="21"/>
        <v>1283</v>
      </c>
      <c r="AB1288" s="193">
        <v>95.991538612531656</v>
      </c>
    </row>
    <row r="1289" spans="27:28" ht="15">
      <c r="AA1289" s="121">
        <f t="shared" si="21"/>
        <v>1284</v>
      </c>
      <c r="AB1289" s="193">
        <v>95.198436607084417</v>
      </c>
    </row>
    <row r="1290" spans="27:28" ht="15">
      <c r="AA1290" s="121">
        <f t="shared" si="21"/>
        <v>1285</v>
      </c>
      <c r="AB1290" s="193">
        <v>89.345851042111406</v>
      </c>
    </row>
    <row r="1291" spans="27:28" ht="15">
      <c r="AA1291" s="121">
        <f t="shared" si="21"/>
        <v>1286</v>
      </c>
      <c r="AB1291" s="193">
        <v>90.015784463628279</v>
      </c>
    </row>
    <row r="1292" spans="27:28" ht="15">
      <c r="AA1292" s="121">
        <f t="shared" si="21"/>
        <v>1287</v>
      </c>
      <c r="AB1292" s="193">
        <v>100.38108875054054</v>
      </c>
    </row>
    <row r="1293" spans="27:28" ht="15">
      <c r="AA1293" s="121">
        <f t="shared" si="21"/>
        <v>1288</v>
      </c>
      <c r="AB1293" s="193">
        <v>95.198436607084417</v>
      </c>
    </row>
    <row r="1294" spans="27:28" ht="15">
      <c r="AA1294" s="121">
        <f t="shared" si="21"/>
        <v>1289</v>
      </c>
      <c r="AB1294" s="193">
        <v>95.198436607084417</v>
      </c>
    </row>
    <row r="1295" spans="27:28" ht="15">
      <c r="AA1295" s="121">
        <f t="shared" si="21"/>
        <v>1290</v>
      </c>
      <c r="AB1295" s="193">
        <v>84.845898951303241</v>
      </c>
    </row>
    <row r="1296" spans="27:28" ht="15">
      <c r="AA1296" s="121">
        <f t="shared" si="21"/>
        <v>1291</v>
      </c>
      <c r="AB1296" s="193">
        <v>84.845898951303241</v>
      </c>
    </row>
    <row r="1297" spans="27:28" ht="15">
      <c r="AA1297" s="121">
        <f t="shared" si="21"/>
        <v>1292</v>
      </c>
      <c r="AB1297" s="193">
        <v>95.991538612531656</v>
      </c>
    </row>
    <row r="1298" spans="27:28" ht="15">
      <c r="AA1298" s="121">
        <f t="shared" si="21"/>
        <v>1293</v>
      </c>
      <c r="AB1298" s="193">
        <v>89.345851042111406</v>
      </c>
    </row>
    <row r="1299" spans="27:28" ht="15">
      <c r="AA1299" s="121">
        <f t="shared" si="21"/>
        <v>1294</v>
      </c>
      <c r="AB1299" s="193">
        <v>89.345851042111406</v>
      </c>
    </row>
    <row r="1300" spans="27:28" ht="15">
      <c r="AA1300" s="121">
        <f t="shared" si="21"/>
        <v>1295</v>
      </c>
      <c r="AB1300" s="193">
        <v>89.345851042111406</v>
      </c>
    </row>
    <row r="1301" spans="27:28" ht="15">
      <c r="AA1301" s="121">
        <f t="shared" si="21"/>
        <v>1296</v>
      </c>
      <c r="AB1301" s="193">
        <v>107.93160901181427</v>
      </c>
    </row>
    <row r="1302" spans="27:28" ht="15">
      <c r="AA1302" s="121">
        <f t="shared" si="21"/>
        <v>1297</v>
      </c>
      <c r="AB1302" s="193">
        <v>89.345851042111406</v>
      </c>
    </row>
    <row r="1303" spans="27:28" ht="15">
      <c r="AA1303" s="121">
        <f t="shared" si="21"/>
        <v>1298</v>
      </c>
      <c r="AB1303" s="193">
        <v>90.015784463628279</v>
      </c>
    </row>
    <row r="1304" spans="27:28" ht="15">
      <c r="AA1304" s="121">
        <f t="shared" si="21"/>
        <v>1299</v>
      </c>
      <c r="AB1304" s="193">
        <v>90.015784463628279</v>
      </c>
    </row>
    <row r="1305" spans="27:28" ht="15">
      <c r="AA1305" s="121">
        <f t="shared" si="21"/>
        <v>1300</v>
      </c>
      <c r="AB1305" s="193">
        <v>90.015784463628279</v>
      </c>
    </row>
    <row r="1306" spans="27:28" ht="15">
      <c r="AA1306" s="121">
        <f t="shared" si="21"/>
        <v>1301</v>
      </c>
      <c r="AB1306" s="193">
        <v>84.845898951303241</v>
      </c>
    </row>
    <row r="1307" spans="27:28" ht="15">
      <c r="AA1307" s="121">
        <f t="shared" si="21"/>
        <v>1302</v>
      </c>
      <c r="AB1307" s="193">
        <v>93.845803132919599</v>
      </c>
    </row>
    <row r="1308" spans="27:28" ht="15">
      <c r="AA1308" s="121">
        <f t="shared" si="21"/>
        <v>1303</v>
      </c>
      <c r="AB1308" s="193">
        <v>95.991538612531656</v>
      </c>
    </row>
    <row r="1309" spans="27:28" ht="15">
      <c r="AA1309" s="121">
        <f t="shared" si="21"/>
        <v>1304</v>
      </c>
      <c r="AB1309" s="193">
        <v>95.991538612531656</v>
      </c>
    </row>
    <row r="1310" spans="27:28" ht="15">
      <c r="AA1310" s="121">
        <f t="shared" si="21"/>
        <v>1305</v>
      </c>
      <c r="AB1310" s="193">
        <v>89.345851042111406</v>
      </c>
    </row>
    <row r="1311" spans="27:28" ht="15">
      <c r="AA1311" s="121">
        <f t="shared" si="21"/>
        <v>1306</v>
      </c>
      <c r="AB1311" s="193">
        <v>89.345851042111406</v>
      </c>
    </row>
    <row r="1312" spans="27:28" ht="15">
      <c r="AA1312" s="121">
        <f t="shared" si="21"/>
        <v>1307</v>
      </c>
      <c r="AB1312" s="193">
        <v>90.015784463628279</v>
      </c>
    </row>
    <row r="1313" spans="27:28" ht="15">
      <c r="AA1313" s="121">
        <f t="shared" si="21"/>
        <v>1308</v>
      </c>
      <c r="AB1313" s="193">
        <v>90.015784463628279</v>
      </c>
    </row>
    <row r="1314" spans="27:28" ht="15">
      <c r="AA1314" s="121">
        <f t="shared" si="21"/>
        <v>1309</v>
      </c>
      <c r="AB1314" s="193">
        <v>95.198436607084417</v>
      </c>
    </row>
    <row r="1315" spans="27:28" ht="15">
      <c r="AA1315" s="121">
        <f t="shared" si="21"/>
        <v>1310</v>
      </c>
      <c r="AB1315" s="193">
        <v>90.015784463628279</v>
      </c>
    </row>
    <row r="1316" spans="27:28" ht="15">
      <c r="AA1316" s="121">
        <f t="shared" si="21"/>
        <v>1311</v>
      </c>
      <c r="AB1316" s="193">
        <v>93.845803132919599</v>
      </c>
    </row>
    <row r="1317" spans="27:28" ht="15">
      <c r="AA1317" s="121">
        <f t="shared" si="21"/>
        <v>1312</v>
      </c>
      <c r="AB1317" s="193">
        <v>101.96157381217297</v>
      </c>
    </row>
    <row r="1318" spans="27:28" ht="15">
      <c r="AA1318" s="121">
        <f t="shared" si="21"/>
        <v>1313</v>
      </c>
      <c r="AB1318" s="193">
        <v>93.845803132919599</v>
      </c>
    </row>
    <row r="1319" spans="27:28" ht="15">
      <c r="AA1319" s="121">
        <f t="shared" si="21"/>
        <v>1314</v>
      </c>
      <c r="AB1319" s="193">
        <v>95.991538612531656</v>
      </c>
    </row>
    <row r="1320" spans="27:28" ht="15">
      <c r="AA1320" s="121">
        <f t="shared" si="21"/>
        <v>1315</v>
      </c>
      <c r="AB1320" s="193">
        <v>95.991538612531656</v>
      </c>
    </row>
    <row r="1321" spans="27:28" ht="15">
      <c r="AA1321" s="121">
        <f t="shared" si="21"/>
        <v>1316</v>
      </c>
      <c r="AB1321" s="193">
        <v>84.845898951303241</v>
      </c>
    </row>
    <row r="1322" spans="27:28" ht="15">
      <c r="AA1322" s="121">
        <f t="shared" si="21"/>
        <v>1317</v>
      </c>
      <c r="AB1322" s="193">
        <v>95.198436607084417</v>
      </c>
    </row>
    <row r="1323" spans="27:28" ht="15">
      <c r="AA1323" s="121">
        <f t="shared" si="21"/>
        <v>1318</v>
      </c>
      <c r="AB1323" s="193">
        <v>84.845898951303241</v>
      </c>
    </row>
    <row r="1324" spans="27:28" ht="15">
      <c r="AA1324" s="121">
        <f t="shared" si="21"/>
        <v>1319</v>
      </c>
      <c r="AB1324" s="193">
        <v>89.345851042111406</v>
      </c>
    </row>
    <row r="1325" spans="27:28" ht="15">
      <c r="AA1325" s="121">
        <f t="shared" si="21"/>
        <v>1320</v>
      </c>
      <c r="AB1325" s="193">
        <v>107.93160901181427</v>
      </c>
    </row>
    <row r="1326" spans="27:28" ht="15">
      <c r="AA1326" s="121">
        <f t="shared" si="21"/>
        <v>1321</v>
      </c>
      <c r="AB1326" s="193">
        <v>93.845803132919599</v>
      </c>
    </row>
    <row r="1327" spans="27:28" ht="15">
      <c r="AA1327" s="121">
        <f t="shared" si="21"/>
        <v>1322</v>
      </c>
      <c r="AB1327" s="193">
        <v>93.845803132919599</v>
      </c>
    </row>
    <row r="1328" spans="27:28" ht="15">
      <c r="AA1328" s="121">
        <f t="shared" si="21"/>
        <v>1323</v>
      </c>
      <c r="AB1328" s="193">
        <v>90.015784463628279</v>
      </c>
    </row>
    <row r="1329" spans="27:28" ht="15">
      <c r="AA1329" s="121">
        <f t="shared" si="21"/>
        <v>1324</v>
      </c>
      <c r="AB1329" s="193">
        <v>95.198436607084417</v>
      </c>
    </row>
    <row r="1330" spans="27:28" ht="15">
      <c r="AA1330" s="121">
        <f t="shared" si="21"/>
        <v>1325</v>
      </c>
      <c r="AB1330" s="193">
        <v>101.96157381217297</v>
      </c>
    </row>
    <row r="1331" spans="27:28" ht="15">
      <c r="AA1331" s="121">
        <f t="shared" si="21"/>
        <v>1326</v>
      </c>
      <c r="AB1331" s="193">
        <v>89.345851042111406</v>
      </c>
    </row>
    <row r="1332" spans="27:28" ht="15">
      <c r="AA1332" s="121">
        <f t="shared" si="21"/>
        <v>1327</v>
      </c>
      <c r="AB1332" s="193">
        <v>84.845898951303241</v>
      </c>
    </row>
    <row r="1333" spans="27:28" ht="15">
      <c r="AA1333" s="121">
        <f t="shared" si="21"/>
        <v>1328</v>
      </c>
      <c r="AB1333" s="193">
        <v>100.38108875054054</v>
      </c>
    </row>
    <row r="1334" spans="27:28" ht="15">
      <c r="AA1334" s="121">
        <f t="shared" si="21"/>
        <v>1329</v>
      </c>
      <c r="AB1334" s="193">
        <v>101.96157381217297</v>
      </c>
    </row>
    <row r="1335" spans="27:28" ht="15">
      <c r="AA1335" s="121">
        <f t="shared" si="21"/>
        <v>1330</v>
      </c>
      <c r="AB1335" s="193">
        <v>95.991538612531656</v>
      </c>
    </row>
    <row r="1336" spans="27:28" ht="15">
      <c r="AA1336" s="121">
        <f t="shared" si="21"/>
        <v>1331</v>
      </c>
      <c r="AB1336" s="193">
        <v>95.198436607084417</v>
      </c>
    </row>
    <row r="1337" spans="27:28" ht="15">
      <c r="AA1337" s="121">
        <f t="shared" si="21"/>
        <v>1332</v>
      </c>
      <c r="AB1337" s="193">
        <v>95.198436607084417</v>
      </c>
    </row>
    <row r="1338" spans="27:28" ht="15">
      <c r="AA1338" s="121">
        <f t="shared" si="21"/>
        <v>1333</v>
      </c>
      <c r="AB1338" s="193">
        <v>90.015784463628279</v>
      </c>
    </row>
    <row r="1339" spans="27:28" ht="15">
      <c r="AA1339" s="121">
        <f t="shared" si="21"/>
        <v>1334</v>
      </c>
      <c r="AB1339" s="193">
        <v>90.015784463628279</v>
      </c>
    </row>
    <row r="1340" spans="27:28" ht="15">
      <c r="AA1340" s="121">
        <f t="shared" si="21"/>
        <v>1335</v>
      </c>
      <c r="AB1340" s="193">
        <v>90.015784463628279</v>
      </c>
    </row>
    <row r="1341" spans="27:28" ht="15">
      <c r="AA1341" s="121">
        <f t="shared" si="21"/>
        <v>1336</v>
      </c>
      <c r="AB1341" s="193">
        <v>95.198436607084417</v>
      </c>
    </row>
    <row r="1342" spans="27:28" ht="15">
      <c r="AA1342" s="121">
        <f t="shared" si="21"/>
        <v>1337</v>
      </c>
      <c r="AB1342" s="193">
        <v>100.38108875054054</v>
      </c>
    </row>
    <row r="1343" spans="27:28" ht="15">
      <c r="AA1343" s="121">
        <f t="shared" si="21"/>
        <v>1338</v>
      </c>
      <c r="AB1343" s="193">
        <v>107.93160901181427</v>
      </c>
    </row>
    <row r="1344" spans="27:28" ht="15">
      <c r="AA1344" s="121">
        <f t="shared" si="21"/>
        <v>1339</v>
      </c>
      <c r="AB1344" s="193">
        <v>101.96157381217297</v>
      </c>
    </row>
    <row r="1345" spans="27:28" ht="15">
      <c r="AA1345" s="121">
        <f t="shared" si="21"/>
        <v>1340</v>
      </c>
      <c r="AB1345" s="193">
        <v>90.015784463628279</v>
      </c>
    </row>
    <row r="1346" spans="27:28" ht="15">
      <c r="AA1346" s="121">
        <f t="shared" si="21"/>
        <v>1341</v>
      </c>
      <c r="AB1346" s="193">
        <v>95.991538612531656</v>
      </c>
    </row>
    <row r="1347" spans="27:28" ht="15">
      <c r="AA1347" s="121">
        <f t="shared" si="21"/>
        <v>1342</v>
      </c>
      <c r="AB1347" s="193">
        <v>95.198436607084417</v>
      </c>
    </row>
    <row r="1348" spans="27:28" ht="15">
      <c r="AA1348" s="121">
        <f t="shared" si="21"/>
        <v>1343</v>
      </c>
      <c r="AB1348" s="193">
        <v>107.93160901181427</v>
      </c>
    </row>
    <row r="1349" spans="27:28" ht="15">
      <c r="AA1349" s="121">
        <f t="shared" si="21"/>
        <v>1344</v>
      </c>
      <c r="AB1349" s="193">
        <v>107.93160901181427</v>
      </c>
    </row>
    <row r="1350" spans="27:28" ht="15">
      <c r="AA1350" s="121">
        <f t="shared" si="21"/>
        <v>1345</v>
      </c>
      <c r="AB1350" s="193">
        <v>84.845898951303241</v>
      </c>
    </row>
    <row r="1351" spans="27:28" ht="15">
      <c r="AA1351" s="121">
        <f t="shared" ref="AA1351:AA1414" si="22">+AA1350+1</f>
        <v>1346</v>
      </c>
      <c r="AB1351" s="193">
        <v>90.015784463628279</v>
      </c>
    </row>
    <row r="1352" spans="27:28" ht="15">
      <c r="AA1352" s="121">
        <f t="shared" si="22"/>
        <v>1347</v>
      </c>
      <c r="AB1352" s="193">
        <v>95.991538612531656</v>
      </c>
    </row>
    <row r="1353" spans="27:28" ht="15">
      <c r="AA1353" s="121">
        <f t="shared" si="22"/>
        <v>1348</v>
      </c>
      <c r="AB1353" s="193">
        <v>101.96157381217297</v>
      </c>
    </row>
    <row r="1354" spans="27:28" ht="15">
      <c r="AA1354" s="121">
        <f t="shared" si="22"/>
        <v>1349</v>
      </c>
      <c r="AB1354" s="193">
        <v>101.96157381217297</v>
      </c>
    </row>
    <row r="1355" spans="27:28" ht="15">
      <c r="AA1355" s="121">
        <f t="shared" si="22"/>
        <v>1350</v>
      </c>
      <c r="AB1355" s="193">
        <v>107.93160901181427</v>
      </c>
    </row>
    <row r="1356" spans="27:28" ht="15">
      <c r="AA1356" s="121">
        <f t="shared" si="22"/>
        <v>1351</v>
      </c>
      <c r="AB1356" s="193">
        <v>100.38108875054054</v>
      </c>
    </row>
    <row r="1357" spans="27:28" ht="15">
      <c r="AA1357" s="121">
        <f t="shared" si="22"/>
        <v>1352</v>
      </c>
      <c r="AB1357" s="193">
        <v>100.38108875054054</v>
      </c>
    </row>
    <row r="1358" spans="27:28" ht="15">
      <c r="AA1358" s="121">
        <f t="shared" si="22"/>
        <v>1353</v>
      </c>
      <c r="AB1358" s="193">
        <v>95.198436607084417</v>
      </c>
    </row>
    <row r="1359" spans="27:28" ht="15">
      <c r="AA1359" s="121">
        <f t="shared" si="22"/>
        <v>1354</v>
      </c>
      <c r="AB1359" s="193">
        <v>90.015784463628279</v>
      </c>
    </row>
    <row r="1360" spans="27:28" ht="15">
      <c r="AA1360" s="121">
        <f t="shared" si="22"/>
        <v>1355</v>
      </c>
      <c r="AB1360" s="193">
        <v>84.845898951303241</v>
      </c>
    </row>
    <row r="1361" spans="27:28" ht="15">
      <c r="AA1361" s="121">
        <f t="shared" si="22"/>
        <v>1356</v>
      </c>
      <c r="AB1361" s="193">
        <v>84.845898951303241</v>
      </c>
    </row>
    <row r="1362" spans="27:28" ht="15">
      <c r="AA1362" s="121">
        <f t="shared" si="22"/>
        <v>1357</v>
      </c>
      <c r="AB1362" s="193">
        <v>93.845803132919599</v>
      </c>
    </row>
    <row r="1363" spans="27:28" ht="15">
      <c r="AA1363" s="121">
        <f t="shared" si="22"/>
        <v>1358</v>
      </c>
      <c r="AB1363" s="193">
        <v>95.991538612531656</v>
      </c>
    </row>
    <row r="1364" spans="27:28" ht="15">
      <c r="AA1364" s="121">
        <f t="shared" si="22"/>
        <v>1359</v>
      </c>
      <c r="AB1364" s="193">
        <v>90.015784463628279</v>
      </c>
    </row>
    <row r="1365" spans="27:28" ht="15">
      <c r="AA1365" s="121">
        <f t="shared" si="22"/>
        <v>1360</v>
      </c>
      <c r="AB1365" s="193">
        <v>90.015784463628279</v>
      </c>
    </row>
    <row r="1366" spans="27:28" ht="15">
      <c r="AA1366" s="121">
        <f t="shared" si="22"/>
        <v>1361</v>
      </c>
      <c r="AB1366" s="193">
        <v>107.93160901181427</v>
      </c>
    </row>
    <row r="1367" spans="27:28" ht="15">
      <c r="AA1367" s="121">
        <f t="shared" si="22"/>
        <v>1362</v>
      </c>
      <c r="AB1367" s="193">
        <v>95.198436607084417</v>
      </c>
    </row>
    <row r="1368" spans="27:28" ht="15">
      <c r="AA1368" s="121">
        <f t="shared" si="22"/>
        <v>1363</v>
      </c>
      <c r="AB1368" s="193">
        <v>95.991538612531656</v>
      </c>
    </row>
    <row r="1369" spans="27:28" ht="15">
      <c r="AA1369" s="121">
        <f t="shared" si="22"/>
        <v>1364</v>
      </c>
      <c r="AB1369" s="193">
        <v>107.93160901181427</v>
      </c>
    </row>
    <row r="1370" spans="27:28" ht="15">
      <c r="AA1370" s="121">
        <f t="shared" si="22"/>
        <v>1365</v>
      </c>
      <c r="AB1370" s="193">
        <v>95.198436607084417</v>
      </c>
    </row>
    <row r="1371" spans="27:28" ht="15">
      <c r="AA1371" s="121">
        <f t="shared" si="22"/>
        <v>1366</v>
      </c>
      <c r="AB1371" s="193">
        <v>107.93160901181427</v>
      </c>
    </row>
    <row r="1372" spans="27:28" ht="15">
      <c r="AA1372" s="121">
        <f t="shared" si="22"/>
        <v>1367</v>
      </c>
      <c r="AB1372" s="193">
        <v>93.845803132919599</v>
      </c>
    </row>
    <row r="1373" spans="27:28" ht="15">
      <c r="AA1373" s="121">
        <f t="shared" si="22"/>
        <v>1368</v>
      </c>
      <c r="AB1373" s="193">
        <v>93.845803132919599</v>
      </c>
    </row>
    <row r="1374" spans="27:28" ht="15">
      <c r="AA1374" s="121">
        <f t="shared" si="22"/>
        <v>1369</v>
      </c>
      <c r="AB1374" s="193">
        <v>100.38108875054054</v>
      </c>
    </row>
    <row r="1375" spans="27:28" ht="15">
      <c r="AA1375" s="121">
        <f t="shared" si="22"/>
        <v>1370</v>
      </c>
      <c r="AB1375" s="193">
        <v>89.345851042111406</v>
      </c>
    </row>
    <row r="1376" spans="27:28" ht="15">
      <c r="AA1376" s="121">
        <f t="shared" si="22"/>
        <v>1371</v>
      </c>
      <c r="AB1376" s="193">
        <v>95.991538612531656</v>
      </c>
    </row>
    <row r="1377" spans="27:28" ht="15">
      <c r="AA1377" s="121">
        <f t="shared" si="22"/>
        <v>1372</v>
      </c>
      <c r="AB1377" s="193">
        <v>89.345851042111406</v>
      </c>
    </row>
    <row r="1378" spans="27:28" ht="15">
      <c r="AA1378" s="121">
        <f t="shared" si="22"/>
        <v>1373</v>
      </c>
      <c r="AB1378" s="193">
        <v>90.015784463628279</v>
      </c>
    </row>
    <row r="1379" spans="27:28" ht="15">
      <c r="AA1379" s="121">
        <f t="shared" si="22"/>
        <v>1374</v>
      </c>
      <c r="AB1379" s="193">
        <v>90.015784463628279</v>
      </c>
    </row>
    <row r="1380" spans="27:28" ht="15">
      <c r="AA1380" s="121">
        <f t="shared" si="22"/>
        <v>1375</v>
      </c>
      <c r="AB1380" s="193">
        <v>95.198436607084417</v>
      </c>
    </row>
    <row r="1381" spans="27:28" ht="15">
      <c r="AA1381" s="121">
        <f t="shared" si="22"/>
        <v>1376</v>
      </c>
      <c r="AB1381" s="193">
        <v>90.015784463628279</v>
      </c>
    </row>
    <row r="1382" spans="27:28" ht="15">
      <c r="AA1382" s="121">
        <f t="shared" si="22"/>
        <v>1377</v>
      </c>
      <c r="AB1382" s="193">
        <v>107.93160901181427</v>
      </c>
    </row>
    <row r="1383" spans="27:28" ht="15">
      <c r="AA1383" s="121">
        <f t="shared" si="22"/>
        <v>1378</v>
      </c>
      <c r="AB1383" s="193">
        <v>95.991538612531656</v>
      </c>
    </row>
    <row r="1384" spans="27:28" ht="15">
      <c r="AA1384" s="121">
        <f t="shared" si="22"/>
        <v>1379</v>
      </c>
      <c r="AB1384" s="193">
        <v>90.015784463628279</v>
      </c>
    </row>
    <row r="1385" spans="27:28" ht="15">
      <c r="AA1385" s="121">
        <f t="shared" si="22"/>
        <v>1380</v>
      </c>
      <c r="AB1385" s="193">
        <v>90.015784463628279</v>
      </c>
    </row>
    <row r="1386" spans="27:28" ht="15">
      <c r="AA1386" s="121">
        <f t="shared" si="22"/>
        <v>1381</v>
      </c>
      <c r="AB1386" s="193">
        <v>107.93160901181427</v>
      </c>
    </row>
    <row r="1387" spans="27:28" ht="15">
      <c r="AA1387" s="121">
        <f t="shared" si="22"/>
        <v>1382</v>
      </c>
      <c r="AB1387" s="193">
        <v>95.198436607084417</v>
      </c>
    </row>
    <row r="1388" spans="27:28" ht="15">
      <c r="AA1388" s="121">
        <f t="shared" si="22"/>
        <v>1383</v>
      </c>
      <c r="AB1388" s="193">
        <v>90.015784463628279</v>
      </c>
    </row>
    <row r="1389" spans="27:28" ht="15">
      <c r="AA1389" s="121">
        <f t="shared" si="22"/>
        <v>1384</v>
      </c>
      <c r="AB1389" s="193">
        <v>84.845898951303241</v>
      </c>
    </row>
    <row r="1390" spans="27:28" ht="15">
      <c r="AA1390" s="121">
        <f t="shared" si="22"/>
        <v>1385</v>
      </c>
      <c r="AB1390" s="193">
        <v>95.198436607084417</v>
      </c>
    </row>
    <row r="1391" spans="27:28" ht="15">
      <c r="AA1391" s="121">
        <f t="shared" si="22"/>
        <v>1386</v>
      </c>
      <c r="AB1391" s="193">
        <v>95.198436607084417</v>
      </c>
    </row>
    <row r="1392" spans="27:28" ht="15">
      <c r="AA1392" s="121">
        <f t="shared" si="22"/>
        <v>1387</v>
      </c>
      <c r="AB1392" s="193">
        <v>95.198436607084417</v>
      </c>
    </row>
    <row r="1393" spans="27:28" ht="15">
      <c r="AA1393" s="121">
        <f t="shared" si="22"/>
        <v>1388</v>
      </c>
      <c r="AB1393" s="193">
        <v>89.345851042111406</v>
      </c>
    </row>
    <row r="1394" spans="27:28" ht="15">
      <c r="AA1394" s="121">
        <f t="shared" si="22"/>
        <v>1389</v>
      </c>
      <c r="AB1394" s="193">
        <v>95.991538612531656</v>
      </c>
    </row>
    <row r="1395" spans="27:28" ht="15">
      <c r="AA1395" s="121">
        <f t="shared" si="22"/>
        <v>1390</v>
      </c>
      <c r="AB1395" s="193">
        <v>95.198436607084417</v>
      </c>
    </row>
    <row r="1396" spans="27:28" ht="15">
      <c r="AA1396" s="121">
        <f t="shared" si="22"/>
        <v>1391</v>
      </c>
      <c r="AB1396" s="193">
        <v>93.845803132919599</v>
      </c>
    </row>
    <row r="1397" spans="27:28" ht="15">
      <c r="AA1397" s="121">
        <f t="shared" si="22"/>
        <v>1392</v>
      </c>
      <c r="AB1397" s="193">
        <v>95.991538612531656</v>
      </c>
    </row>
    <row r="1398" spans="27:28" ht="15">
      <c r="AA1398" s="121">
        <f t="shared" si="22"/>
        <v>1393</v>
      </c>
      <c r="AB1398" s="193">
        <v>84.845898951303241</v>
      </c>
    </row>
    <row r="1399" spans="27:28" ht="15">
      <c r="AA1399" s="121">
        <f t="shared" si="22"/>
        <v>1394</v>
      </c>
      <c r="AB1399" s="193">
        <v>93.845803132919599</v>
      </c>
    </row>
    <row r="1400" spans="27:28" ht="15">
      <c r="AA1400" s="121">
        <f t="shared" si="22"/>
        <v>1395</v>
      </c>
      <c r="AB1400" s="193">
        <v>101.96157381217297</v>
      </c>
    </row>
    <row r="1401" spans="27:28" ht="15">
      <c r="AA1401" s="121">
        <f t="shared" si="22"/>
        <v>1396</v>
      </c>
      <c r="AB1401" s="193">
        <v>84.845898951303241</v>
      </c>
    </row>
    <row r="1402" spans="27:28" ht="15">
      <c r="AA1402" s="121">
        <f t="shared" si="22"/>
        <v>1397</v>
      </c>
      <c r="AB1402" s="193">
        <v>95.198436607084417</v>
      </c>
    </row>
    <row r="1403" spans="27:28" ht="15">
      <c r="AA1403" s="121">
        <f t="shared" si="22"/>
        <v>1398</v>
      </c>
      <c r="AB1403" s="193">
        <v>101.96157381217297</v>
      </c>
    </row>
    <row r="1404" spans="27:28" ht="15">
      <c r="AA1404" s="121">
        <f t="shared" si="22"/>
        <v>1399</v>
      </c>
      <c r="AB1404" s="193">
        <v>100.38108875054054</v>
      </c>
    </row>
    <row r="1405" spans="27:28" ht="15">
      <c r="AA1405" s="121">
        <f t="shared" si="22"/>
        <v>1400</v>
      </c>
      <c r="AB1405" s="193">
        <v>89.345851042111406</v>
      </c>
    </row>
    <row r="1406" spans="27:28" ht="15">
      <c r="AA1406" s="121">
        <f t="shared" si="22"/>
        <v>1401</v>
      </c>
      <c r="AB1406" s="193">
        <v>84.845898951303241</v>
      </c>
    </row>
    <row r="1407" spans="27:28" ht="15">
      <c r="AA1407" s="121">
        <f t="shared" si="22"/>
        <v>1402</v>
      </c>
      <c r="AB1407" s="193">
        <v>101.96157381217297</v>
      </c>
    </row>
    <row r="1408" spans="27:28" ht="15">
      <c r="AA1408" s="121">
        <f t="shared" si="22"/>
        <v>1403</v>
      </c>
      <c r="AB1408" s="193">
        <v>93.845803132919599</v>
      </c>
    </row>
    <row r="1409" spans="27:28" ht="15">
      <c r="AA1409" s="121">
        <f t="shared" si="22"/>
        <v>1404</v>
      </c>
      <c r="AB1409" s="193">
        <v>95.198436607084417</v>
      </c>
    </row>
    <row r="1410" spans="27:28" ht="15">
      <c r="AA1410" s="121">
        <f t="shared" si="22"/>
        <v>1405</v>
      </c>
      <c r="AB1410" s="193">
        <v>93.845803132919599</v>
      </c>
    </row>
    <row r="1411" spans="27:28" ht="15">
      <c r="AA1411" s="121">
        <f t="shared" si="22"/>
        <v>1406</v>
      </c>
      <c r="AB1411" s="193">
        <v>101.96157381217297</v>
      </c>
    </row>
    <row r="1412" spans="27:28" ht="15">
      <c r="AA1412" s="121">
        <f t="shared" si="22"/>
        <v>1407</v>
      </c>
      <c r="AB1412" s="193">
        <v>93.845803132919599</v>
      </c>
    </row>
    <row r="1413" spans="27:28" ht="15">
      <c r="AA1413" s="121">
        <f t="shared" si="22"/>
        <v>1408</v>
      </c>
      <c r="AB1413" s="193">
        <v>95.198436607084417</v>
      </c>
    </row>
    <row r="1414" spans="27:28" ht="15">
      <c r="AA1414" s="121">
        <f t="shared" si="22"/>
        <v>1409</v>
      </c>
      <c r="AB1414" s="193">
        <v>95.198436607084417</v>
      </c>
    </row>
    <row r="1415" spans="27:28" ht="15">
      <c r="AA1415" s="121">
        <f t="shared" ref="AA1415:AA1478" si="23">+AA1414+1</f>
        <v>1410</v>
      </c>
      <c r="AB1415" s="193">
        <v>100.38108875054054</v>
      </c>
    </row>
    <row r="1416" spans="27:28" ht="15">
      <c r="AA1416" s="121">
        <f t="shared" si="23"/>
        <v>1411</v>
      </c>
      <c r="AB1416" s="193">
        <v>100.38108875054054</v>
      </c>
    </row>
    <row r="1417" spans="27:28" ht="15">
      <c r="AA1417" s="121">
        <f t="shared" si="23"/>
        <v>1412</v>
      </c>
      <c r="AB1417" s="193">
        <v>89.345851042111406</v>
      </c>
    </row>
    <row r="1418" spans="27:28" ht="15">
      <c r="AA1418" s="121">
        <f t="shared" si="23"/>
        <v>1413</v>
      </c>
      <c r="AB1418" s="193">
        <v>100.38108875054054</v>
      </c>
    </row>
    <row r="1419" spans="27:28" ht="15">
      <c r="AA1419" s="121">
        <f t="shared" si="23"/>
        <v>1414</v>
      </c>
      <c r="AB1419" s="193">
        <v>93.845803132919599</v>
      </c>
    </row>
    <row r="1420" spans="27:28" ht="15">
      <c r="AA1420" s="121">
        <f t="shared" si="23"/>
        <v>1415</v>
      </c>
      <c r="AB1420" s="193">
        <v>101.96157381217297</v>
      </c>
    </row>
    <row r="1421" spans="27:28" ht="15">
      <c r="AA1421" s="121">
        <f t="shared" si="23"/>
        <v>1416</v>
      </c>
      <c r="AB1421" s="193">
        <v>93.845803132919599</v>
      </c>
    </row>
    <row r="1422" spans="27:28" ht="15">
      <c r="AA1422" s="121">
        <f t="shared" si="23"/>
        <v>1417</v>
      </c>
      <c r="AB1422" s="193">
        <v>95.991538612531656</v>
      </c>
    </row>
    <row r="1423" spans="27:28" ht="15">
      <c r="AA1423" s="121">
        <f t="shared" si="23"/>
        <v>1418</v>
      </c>
      <c r="AB1423" s="193">
        <v>89.345851042111406</v>
      </c>
    </row>
    <row r="1424" spans="27:28" ht="15">
      <c r="AA1424" s="121">
        <f t="shared" si="23"/>
        <v>1419</v>
      </c>
      <c r="AB1424" s="193">
        <v>93.845803132919599</v>
      </c>
    </row>
    <row r="1425" spans="27:28" ht="15">
      <c r="AA1425" s="121">
        <f t="shared" si="23"/>
        <v>1420</v>
      </c>
      <c r="AB1425" s="193">
        <v>100.38108875054054</v>
      </c>
    </row>
    <row r="1426" spans="27:28" ht="15">
      <c r="AA1426" s="121">
        <f t="shared" si="23"/>
        <v>1421</v>
      </c>
      <c r="AB1426" s="193">
        <v>95.991538612531656</v>
      </c>
    </row>
    <row r="1427" spans="27:28" ht="15">
      <c r="AA1427" s="121">
        <f t="shared" si="23"/>
        <v>1422</v>
      </c>
      <c r="AB1427" s="193">
        <v>100.38108875054054</v>
      </c>
    </row>
    <row r="1428" spans="27:28" ht="15">
      <c r="AA1428" s="121">
        <f t="shared" si="23"/>
        <v>1423</v>
      </c>
      <c r="AB1428" s="193">
        <v>93.845803132919599</v>
      </c>
    </row>
    <row r="1429" spans="27:28" ht="15">
      <c r="AA1429" s="121">
        <f t="shared" si="23"/>
        <v>1424</v>
      </c>
      <c r="AB1429" s="193">
        <v>84.845898951303241</v>
      </c>
    </row>
    <row r="1430" spans="27:28" ht="15">
      <c r="AA1430" s="121">
        <f t="shared" si="23"/>
        <v>1425</v>
      </c>
      <c r="AB1430" s="193">
        <v>84.845898951303241</v>
      </c>
    </row>
    <row r="1431" spans="27:28" ht="15">
      <c r="AA1431" s="121">
        <f t="shared" si="23"/>
        <v>1426</v>
      </c>
      <c r="AB1431" s="193">
        <v>107.93160901181427</v>
      </c>
    </row>
    <row r="1432" spans="27:28" ht="15">
      <c r="AA1432" s="121">
        <f t="shared" si="23"/>
        <v>1427</v>
      </c>
      <c r="AB1432" s="193">
        <v>100.38108875054054</v>
      </c>
    </row>
    <row r="1433" spans="27:28" ht="15">
      <c r="AA1433" s="121">
        <f t="shared" si="23"/>
        <v>1428</v>
      </c>
      <c r="AB1433" s="193">
        <v>84.845898951303241</v>
      </c>
    </row>
    <row r="1434" spans="27:28" ht="15">
      <c r="AA1434" s="121">
        <f t="shared" si="23"/>
        <v>1429</v>
      </c>
      <c r="AB1434" s="193">
        <v>90.015784463628279</v>
      </c>
    </row>
    <row r="1435" spans="27:28" ht="15">
      <c r="AA1435" s="121">
        <f t="shared" si="23"/>
        <v>1430</v>
      </c>
      <c r="AB1435" s="193">
        <v>93.845803132919599</v>
      </c>
    </row>
    <row r="1436" spans="27:28" ht="15">
      <c r="AA1436" s="121">
        <f t="shared" si="23"/>
        <v>1431</v>
      </c>
      <c r="AB1436" s="193">
        <v>84.845898951303241</v>
      </c>
    </row>
    <row r="1437" spans="27:28" ht="15">
      <c r="AA1437" s="121">
        <f t="shared" si="23"/>
        <v>1432</v>
      </c>
      <c r="AB1437" s="193">
        <v>90.015784463628279</v>
      </c>
    </row>
    <row r="1438" spans="27:28" ht="15">
      <c r="AA1438" s="121">
        <f t="shared" si="23"/>
        <v>1433</v>
      </c>
      <c r="AB1438" s="193">
        <v>100.38108875054054</v>
      </c>
    </row>
    <row r="1439" spans="27:28" ht="15">
      <c r="AA1439" s="121">
        <f t="shared" si="23"/>
        <v>1434</v>
      </c>
      <c r="AB1439" s="193">
        <v>84.845898951303241</v>
      </c>
    </row>
    <row r="1440" spans="27:28" ht="15">
      <c r="AA1440" s="121">
        <f t="shared" si="23"/>
        <v>1435</v>
      </c>
      <c r="AB1440" s="193">
        <v>107.93160901181427</v>
      </c>
    </row>
    <row r="1441" spans="27:28" ht="15">
      <c r="AA1441" s="121">
        <f t="shared" si="23"/>
        <v>1436</v>
      </c>
      <c r="AB1441" s="193">
        <v>107.93160901181427</v>
      </c>
    </row>
    <row r="1442" spans="27:28" ht="15">
      <c r="AA1442" s="121">
        <f t="shared" si="23"/>
        <v>1437</v>
      </c>
      <c r="AB1442" s="193">
        <v>89.345851042111406</v>
      </c>
    </row>
    <row r="1443" spans="27:28" ht="15">
      <c r="AA1443" s="121">
        <f t="shared" si="23"/>
        <v>1438</v>
      </c>
      <c r="AB1443" s="193">
        <v>107.93160901181427</v>
      </c>
    </row>
    <row r="1444" spans="27:28" ht="15">
      <c r="AA1444" s="121">
        <f t="shared" si="23"/>
        <v>1439</v>
      </c>
      <c r="AB1444" s="193">
        <v>95.991538612531656</v>
      </c>
    </row>
    <row r="1445" spans="27:28" ht="15">
      <c r="AA1445" s="121">
        <f t="shared" si="23"/>
        <v>1440</v>
      </c>
      <c r="AB1445" s="193">
        <v>90.015784463628279</v>
      </c>
    </row>
    <row r="1446" spans="27:28" ht="15">
      <c r="AA1446" s="121">
        <f t="shared" si="23"/>
        <v>1441</v>
      </c>
      <c r="AB1446" s="193">
        <v>100.38108875054054</v>
      </c>
    </row>
    <row r="1447" spans="27:28" ht="15">
      <c r="AA1447" s="121">
        <f t="shared" si="23"/>
        <v>1442</v>
      </c>
      <c r="AB1447" s="193">
        <v>84.845898951303241</v>
      </c>
    </row>
    <row r="1448" spans="27:28" ht="15">
      <c r="AA1448" s="121">
        <f t="shared" si="23"/>
        <v>1443</v>
      </c>
      <c r="AB1448" s="193">
        <v>93.845803132919599</v>
      </c>
    </row>
    <row r="1449" spans="27:28" ht="15">
      <c r="AA1449" s="121">
        <f t="shared" si="23"/>
        <v>1444</v>
      </c>
      <c r="AB1449" s="193">
        <v>107.93160901181427</v>
      </c>
    </row>
    <row r="1450" spans="27:28" ht="15">
      <c r="AA1450" s="121">
        <f t="shared" si="23"/>
        <v>1445</v>
      </c>
      <c r="AB1450" s="193">
        <v>101.96157381217297</v>
      </c>
    </row>
    <row r="1451" spans="27:28" ht="15">
      <c r="AA1451" s="121">
        <f t="shared" si="23"/>
        <v>1446</v>
      </c>
      <c r="AB1451" s="193">
        <v>100.38108875054054</v>
      </c>
    </row>
    <row r="1452" spans="27:28" ht="15">
      <c r="AA1452" s="121">
        <f t="shared" si="23"/>
        <v>1447</v>
      </c>
      <c r="AB1452" s="193">
        <v>89.345851042111406</v>
      </c>
    </row>
    <row r="1453" spans="27:28" ht="15">
      <c r="AA1453" s="121">
        <f t="shared" si="23"/>
        <v>1448</v>
      </c>
      <c r="AB1453" s="193">
        <v>93.845803132919599</v>
      </c>
    </row>
    <row r="1454" spans="27:28" ht="15">
      <c r="AA1454" s="121">
        <f t="shared" si="23"/>
        <v>1449</v>
      </c>
      <c r="AB1454" s="193">
        <v>89.345851042111406</v>
      </c>
    </row>
    <row r="1455" spans="27:28" ht="15">
      <c r="AA1455" s="121">
        <f t="shared" si="23"/>
        <v>1450</v>
      </c>
      <c r="AB1455" s="193">
        <v>107.93160901181427</v>
      </c>
    </row>
    <row r="1456" spans="27:28" ht="15">
      <c r="AA1456" s="121">
        <f t="shared" si="23"/>
        <v>1451</v>
      </c>
      <c r="AB1456" s="193">
        <v>107.93160901181427</v>
      </c>
    </row>
    <row r="1457" spans="27:28" ht="15">
      <c r="AA1457" s="121">
        <f t="shared" si="23"/>
        <v>1452</v>
      </c>
      <c r="AB1457" s="193">
        <v>100.38108875054054</v>
      </c>
    </row>
    <row r="1458" spans="27:28" ht="15">
      <c r="AA1458" s="121">
        <f t="shared" si="23"/>
        <v>1453</v>
      </c>
      <c r="AB1458" s="193">
        <v>95.991538612531656</v>
      </c>
    </row>
    <row r="1459" spans="27:28" ht="15">
      <c r="AA1459" s="121">
        <f t="shared" si="23"/>
        <v>1454</v>
      </c>
      <c r="AB1459" s="193">
        <v>101.96157381217297</v>
      </c>
    </row>
    <row r="1460" spans="27:28" ht="15">
      <c r="AA1460" s="121">
        <f t="shared" si="23"/>
        <v>1455</v>
      </c>
      <c r="AB1460" s="193">
        <v>107.93160901181427</v>
      </c>
    </row>
    <row r="1461" spans="27:28" ht="15">
      <c r="AA1461" s="121">
        <f t="shared" si="23"/>
        <v>1456</v>
      </c>
      <c r="AB1461" s="193">
        <v>101.96157381217297</v>
      </c>
    </row>
    <row r="1462" spans="27:28" ht="15">
      <c r="AA1462" s="121">
        <f t="shared" si="23"/>
        <v>1457</v>
      </c>
      <c r="AB1462" s="193">
        <v>93.845803132919599</v>
      </c>
    </row>
    <row r="1463" spans="27:28" ht="15">
      <c r="AA1463" s="121">
        <f t="shared" si="23"/>
        <v>1458</v>
      </c>
      <c r="AB1463" s="193">
        <v>100.38108875054054</v>
      </c>
    </row>
    <row r="1464" spans="27:28" ht="15">
      <c r="AA1464" s="121">
        <f t="shared" si="23"/>
        <v>1459</v>
      </c>
      <c r="AB1464" s="193">
        <v>93.845803132919599</v>
      </c>
    </row>
    <row r="1465" spans="27:28" ht="15">
      <c r="AA1465" s="121">
        <f t="shared" si="23"/>
        <v>1460</v>
      </c>
      <c r="AB1465" s="193">
        <v>90.015784463628279</v>
      </c>
    </row>
    <row r="1466" spans="27:28" ht="15">
      <c r="AA1466" s="121">
        <f t="shared" si="23"/>
        <v>1461</v>
      </c>
      <c r="AB1466" s="193">
        <v>89.345851042111406</v>
      </c>
    </row>
    <row r="1467" spans="27:28" ht="15">
      <c r="AA1467" s="121">
        <f t="shared" si="23"/>
        <v>1462</v>
      </c>
      <c r="AB1467" s="193">
        <v>95.198436607084417</v>
      </c>
    </row>
    <row r="1468" spans="27:28" ht="15">
      <c r="AA1468" s="121">
        <f t="shared" si="23"/>
        <v>1463</v>
      </c>
      <c r="AB1468" s="193">
        <v>90.015784463628279</v>
      </c>
    </row>
    <row r="1469" spans="27:28" ht="15">
      <c r="AA1469" s="121">
        <f t="shared" si="23"/>
        <v>1464</v>
      </c>
      <c r="AB1469" s="193">
        <v>107.93160901181427</v>
      </c>
    </row>
    <row r="1470" spans="27:28" ht="15">
      <c r="AA1470" s="121">
        <f t="shared" si="23"/>
        <v>1465</v>
      </c>
      <c r="AB1470" s="193">
        <v>95.991538612531656</v>
      </c>
    </row>
    <row r="1471" spans="27:28" ht="15">
      <c r="AA1471" s="121">
        <f t="shared" si="23"/>
        <v>1466</v>
      </c>
      <c r="AB1471" s="193">
        <v>100.38108875054054</v>
      </c>
    </row>
    <row r="1472" spans="27:28" ht="15">
      <c r="AA1472" s="121">
        <f t="shared" si="23"/>
        <v>1467</v>
      </c>
      <c r="AB1472" s="193">
        <v>95.198436607084417</v>
      </c>
    </row>
    <row r="1473" spans="27:28" ht="15">
      <c r="AA1473" s="121">
        <f t="shared" si="23"/>
        <v>1468</v>
      </c>
      <c r="AB1473" s="193">
        <v>84.845898951303241</v>
      </c>
    </row>
    <row r="1474" spans="27:28" ht="15">
      <c r="AA1474" s="121">
        <f t="shared" si="23"/>
        <v>1469</v>
      </c>
      <c r="AB1474" s="193">
        <v>93.845803132919599</v>
      </c>
    </row>
    <row r="1475" spans="27:28" ht="15">
      <c r="AA1475" s="121">
        <f t="shared" si="23"/>
        <v>1470</v>
      </c>
      <c r="AB1475" s="193">
        <v>93.845803132919599</v>
      </c>
    </row>
    <row r="1476" spans="27:28" ht="15">
      <c r="AA1476" s="121">
        <f t="shared" si="23"/>
        <v>1471</v>
      </c>
      <c r="AB1476" s="193">
        <v>107.93160901181427</v>
      </c>
    </row>
    <row r="1477" spans="27:28" ht="15">
      <c r="AA1477" s="121">
        <f t="shared" si="23"/>
        <v>1472</v>
      </c>
      <c r="AB1477" s="193">
        <v>107.93160901181427</v>
      </c>
    </row>
    <row r="1478" spans="27:28" ht="15">
      <c r="AA1478" s="121">
        <f t="shared" si="23"/>
        <v>1473</v>
      </c>
      <c r="AB1478" s="193">
        <v>95.991538612531656</v>
      </c>
    </row>
    <row r="1479" spans="27:28" ht="15">
      <c r="AA1479" s="121">
        <f t="shared" ref="AA1479:AA1542" si="24">+AA1478+1</f>
        <v>1474</v>
      </c>
      <c r="AB1479" s="193">
        <v>95.198436607084417</v>
      </c>
    </row>
    <row r="1480" spans="27:28" ht="15">
      <c r="AA1480" s="121">
        <f t="shared" si="24"/>
        <v>1475</v>
      </c>
      <c r="AB1480" s="193">
        <v>100.38108875054054</v>
      </c>
    </row>
    <row r="1481" spans="27:28" ht="15">
      <c r="AA1481" s="121">
        <f t="shared" si="24"/>
        <v>1476</v>
      </c>
      <c r="AB1481" s="193">
        <v>93.845803132919599</v>
      </c>
    </row>
    <row r="1482" spans="27:28" ht="15">
      <c r="AA1482" s="121">
        <f t="shared" si="24"/>
        <v>1477</v>
      </c>
      <c r="AB1482" s="193">
        <v>89.345851042111406</v>
      </c>
    </row>
    <row r="1483" spans="27:28" ht="15">
      <c r="AA1483" s="121">
        <f t="shared" si="24"/>
        <v>1478</v>
      </c>
      <c r="AB1483" s="193">
        <v>107.93160901181427</v>
      </c>
    </row>
    <row r="1484" spans="27:28" ht="15">
      <c r="AA1484" s="121">
        <f t="shared" si="24"/>
        <v>1479</v>
      </c>
      <c r="AB1484" s="193">
        <v>89.345851042111406</v>
      </c>
    </row>
    <row r="1485" spans="27:28" ht="15">
      <c r="AA1485" s="121">
        <f t="shared" si="24"/>
        <v>1480</v>
      </c>
      <c r="AB1485" s="193">
        <v>95.198436607084417</v>
      </c>
    </row>
    <row r="1486" spans="27:28" ht="15">
      <c r="AA1486" s="121">
        <f t="shared" si="24"/>
        <v>1481</v>
      </c>
      <c r="AB1486" s="193">
        <v>89.345851042111406</v>
      </c>
    </row>
    <row r="1487" spans="27:28" ht="15">
      <c r="AA1487" s="121">
        <f t="shared" si="24"/>
        <v>1482</v>
      </c>
      <c r="AB1487" s="193">
        <v>95.198436607084417</v>
      </c>
    </row>
    <row r="1488" spans="27:28" ht="15">
      <c r="AA1488" s="121">
        <f t="shared" si="24"/>
        <v>1483</v>
      </c>
      <c r="AB1488" s="193">
        <v>95.198436607084417</v>
      </c>
    </row>
    <row r="1489" spans="27:28" ht="15">
      <c r="AA1489" s="121">
        <f t="shared" si="24"/>
        <v>1484</v>
      </c>
      <c r="AB1489" s="193">
        <v>90.015784463628279</v>
      </c>
    </row>
    <row r="1490" spans="27:28" ht="15">
      <c r="AA1490" s="121">
        <f t="shared" si="24"/>
        <v>1485</v>
      </c>
      <c r="AB1490" s="193">
        <v>100.38108875054054</v>
      </c>
    </row>
    <row r="1491" spans="27:28" ht="15">
      <c r="AA1491" s="121">
        <f t="shared" si="24"/>
        <v>1486</v>
      </c>
      <c r="AB1491" s="193">
        <v>90.015784463628279</v>
      </c>
    </row>
    <row r="1492" spans="27:28" ht="15">
      <c r="AA1492" s="121">
        <f t="shared" si="24"/>
        <v>1487</v>
      </c>
      <c r="AB1492" s="193">
        <v>95.991538612531656</v>
      </c>
    </row>
    <row r="1493" spans="27:28" ht="15">
      <c r="AA1493" s="121">
        <f t="shared" si="24"/>
        <v>1488</v>
      </c>
      <c r="AB1493" s="193">
        <v>95.991538612531656</v>
      </c>
    </row>
    <row r="1494" spans="27:28" ht="15">
      <c r="AA1494" s="121">
        <f t="shared" si="24"/>
        <v>1489</v>
      </c>
      <c r="AB1494" s="193">
        <v>107.93160901181427</v>
      </c>
    </row>
    <row r="1495" spans="27:28" ht="15">
      <c r="AA1495" s="121">
        <f t="shared" si="24"/>
        <v>1490</v>
      </c>
      <c r="AB1495" s="193">
        <v>95.991538612531656</v>
      </c>
    </row>
    <row r="1496" spans="27:28" ht="15">
      <c r="AA1496" s="121">
        <f t="shared" si="24"/>
        <v>1491</v>
      </c>
      <c r="AB1496" s="193">
        <v>89.345851042111406</v>
      </c>
    </row>
    <row r="1497" spans="27:28" ht="15">
      <c r="AA1497" s="121">
        <f t="shared" si="24"/>
        <v>1492</v>
      </c>
      <c r="AB1497" s="193">
        <v>95.991538612531656</v>
      </c>
    </row>
    <row r="1498" spans="27:28" ht="15">
      <c r="AA1498" s="121">
        <f t="shared" si="24"/>
        <v>1493</v>
      </c>
      <c r="AB1498" s="193">
        <v>95.198436607084417</v>
      </c>
    </row>
    <row r="1499" spans="27:28" ht="15">
      <c r="AA1499" s="121">
        <f t="shared" si="24"/>
        <v>1494</v>
      </c>
      <c r="AB1499" s="193">
        <v>107.93160901181427</v>
      </c>
    </row>
    <row r="1500" spans="27:28" ht="15">
      <c r="AA1500" s="121">
        <f t="shared" si="24"/>
        <v>1495</v>
      </c>
      <c r="AB1500" s="193">
        <v>100.38108875054054</v>
      </c>
    </row>
    <row r="1501" spans="27:28" ht="15">
      <c r="AA1501" s="121">
        <f t="shared" si="24"/>
        <v>1496</v>
      </c>
      <c r="AB1501" s="193">
        <v>89.345851042111406</v>
      </c>
    </row>
    <row r="1502" spans="27:28" ht="15">
      <c r="AA1502" s="121">
        <f t="shared" si="24"/>
        <v>1497</v>
      </c>
      <c r="AB1502" s="193">
        <v>90.015784463628279</v>
      </c>
    </row>
    <row r="1503" spans="27:28" ht="15">
      <c r="AA1503" s="121">
        <f t="shared" si="24"/>
        <v>1498</v>
      </c>
      <c r="AB1503" s="193">
        <v>84.845898951303241</v>
      </c>
    </row>
    <row r="1504" spans="27:28" ht="15">
      <c r="AA1504" s="121">
        <f t="shared" si="24"/>
        <v>1499</v>
      </c>
      <c r="AB1504" s="193">
        <v>95.198436607084417</v>
      </c>
    </row>
    <row r="1505" spans="27:28" ht="15">
      <c r="AA1505" s="121">
        <f t="shared" si="24"/>
        <v>1500</v>
      </c>
      <c r="AB1505" s="193">
        <v>107.93160901181427</v>
      </c>
    </row>
    <row r="1506" spans="27:28" ht="15">
      <c r="AA1506" s="121">
        <f t="shared" si="24"/>
        <v>1501</v>
      </c>
      <c r="AB1506" s="193">
        <v>90.015784463628279</v>
      </c>
    </row>
    <row r="1507" spans="27:28" ht="15">
      <c r="AA1507" s="121">
        <f t="shared" si="24"/>
        <v>1502</v>
      </c>
      <c r="AB1507" s="193">
        <v>100.38108875054054</v>
      </c>
    </row>
    <row r="1508" spans="27:28" ht="15">
      <c r="AA1508" s="121">
        <f t="shared" si="24"/>
        <v>1503</v>
      </c>
      <c r="AB1508" s="193">
        <v>93.845803132919599</v>
      </c>
    </row>
    <row r="1509" spans="27:28" ht="15">
      <c r="AA1509" s="121">
        <f t="shared" si="24"/>
        <v>1504</v>
      </c>
      <c r="AB1509" s="193">
        <v>93.845803132919599</v>
      </c>
    </row>
    <row r="1510" spans="27:28" ht="15">
      <c r="AA1510" s="121">
        <f t="shared" si="24"/>
        <v>1505</v>
      </c>
      <c r="AB1510" s="193">
        <v>90.015784463628279</v>
      </c>
    </row>
    <row r="1511" spans="27:28" ht="15">
      <c r="AA1511" s="121">
        <f t="shared" si="24"/>
        <v>1506</v>
      </c>
      <c r="AB1511" s="193">
        <v>95.198436607084417</v>
      </c>
    </row>
    <row r="1512" spans="27:28" ht="15">
      <c r="AA1512" s="121">
        <f t="shared" si="24"/>
        <v>1507</v>
      </c>
      <c r="AB1512" s="193">
        <v>95.198436607084417</v>
      </c>
    </row>
    <row r="1513" spans="27:28" ht="15">
      <c r="AA1513" s="121">
        <f t="shared" si="24"/>
        <v>1508</v>
      </c>
      <c r="AB1513" s="193">
        <v>84.845898951303241</v>
      </c>
    </row>
    <row r="1514" spans="27:28" ht="15">
      <c r="AA1514" s="121">
        <f t="shared" si="24"/>
        <v>1509</v>
      </c>
      <c r="AB1514" s="193">
        <v>84.845898951303241</v>
      </c>
    </row>
    <row r="1515" spans="27:28" ht="15">
      <c r="AA1515" s="121">
        <f t="shared" si="24"/>
        <v>1510</v>
      </c>
      <c r="AB1515" s="193">
        <v>101.96157381217297</v>
      </c>
    </row>
    <row r="1516" spans="27:28" ht="15">
      <c r="AA1516" s="121">
        <f t="shared" si="24"/>
        <v>1511</v>
      </c>
      <c r="AB1516" s="193">
        <v>107.93160901181427</v>
      </c>
    </row>
    <row r="1517" spans="27:28" ht="15">
      <c r="AA1517" s="121">
        <f t="shared" si="24"/>
        <v>1512</v>
      </c>
      <c r="AB1517" s="193">
        <v>90.015784463628279</v>
      </c>
    </row>
    <row r="1518" spans="27:28" ht="15">
      <c r="AA1518" s="121">
        <f t="shared" si="24"/>
        <v>1513</v>
      </c>
      <c r="AB1518" s="193">
        <v>93.845803132919599</v>
      </c>
    </row>
    <row r="1519" spans="27:28" ht="15">
      <c r="AA1519" s="121">
        <f t="shared" si="24"/>
        <v>1514</v>
      </c>
      <c r="AB1519" s="193">
        <v>90.015784463628279</v>
      </c>
    </row>
    <row r="1520" spans="27:28" ht="15">
      <c r="AA1520" s="121">
        <f t="shared" si="24"/>
        <v>1515</v>
      </c>
      <c r="AB1520" s="193">
        <v>95.198436607084417</v>
      </c>
    </row>
    <row r="1521" spans="27:28" ht="15">
      <c r="AA1521" s="121">
        <f t="shared" si="24"/>
        <v>1516</v>
      </c>
      <c r="AB1521" s="193">
        <v>89.345851042111406</v>
      </c>
    </row>
    <row r="1522" spans="27:28" ht="15">
      <c r="AA1522" s="121">
        <f t="shared" si="24"/>
        <v>1517</v>
      </c>
      <c r="AB1522" s="193">
        <v>89.345851042111406</v>
      </c>
    </row>
    <row r="1523" spans="27:28" ht="15">
      <c r="AA1523" s="121">
        <f t="shared" si="24"/>
        <v>1518</v>
      </c>
      <c r="AB1523" s="193">
        <v>84.845898951303241</v>
      </c>
    </row>
    <row r="1524" spans="27:28" ht="15">
      <c r="AA1524" s="121">
        <f t="shared" si="24"/>
        <v>1519</v>
      </c>
      <c r="AB1524" s="193">
        <v>90.015784463628279</v>
      </c>
    </row>
    <row r="1525" spans="27:28" ht="15">
      <c r="AA1525" s="121">
        <f t="shared" si="24"/>
        <v>1520</v>
      </c>
      <c r="AB1525" s="193">
        <v>93.845803132919599</v>
      </c>
    </row>
    <row r="1526" spans="27:28" ht="15">
      <c r="AA1526" s="121">
        <f t="shared" si="24"/>
        <v>1521</v>
      </c>
      <c r="AB1526" s="193">
        <v>95.198436607084417</v>
      </c>
    </row>
    <row r="1527" spans="27:28" ht="15">
      <c r="AA1527" s="121">
        <f t="shared" si="24"/>
        <v>1522</v>
      </c>
      <c r="AB1527" s="193">
        <v>84.845898951303241</v>
      </c>
    </row>
    <row r="1528" spans="27:28" ht="15">
      <c r="AA1528" s="121">
        <f t="shared" si="24"/>
        <v>1523</v>
      </c>
      <c r="AB1528" s="193">
        <v>100.38108875054054</v>
      </c>
    </row>
    <row r="1529" spans="27:28" ht="15">
      <c r="AA1529" s="121">
        <f t="shared" si="24"/>
        <v>1524</v>
      </c>
      <c r="AB1529" s="193">
        <v>93.845803132919599</v>
      </c>
    </row>
    <row r="1530" spans="27:28" ht="15">
      <c r="AA1530" s="121">
        <f t="shared" si="24"/>
        <v>1525</v>
      </c>
      <c r="AB1530" s="193">
        <v>84.845898951303241</v>
      </c>
    </row>
    <row r="1531" spans="27:28" ht="15">
      <c r="AA1531" s="121">
        <f t="shared" si="24"/>
        <v>1526</v>
      </c>
      <c r="AB1531" s="193">
        <v>100.38108875054054</v>
      </c>
    </row>
    <row r="1532" spans="27:28" ht="15">
      <c r="AA1532" s="121">
        <f t="shared" si="24"/>
        <v>1527</v>
      </c>
      <c r="AB1532" s="193">
        <v>84.845898951303241</v>
      </c>
    </row>
    <row r="1533" spans="27:28" ht="15">
      <c r="AA1533" s="121">
        <f t="shared" si="24"/>
        <v>1528</v>
      </c>
      <c r="AB1533" s="193">
        <v>101.96157381217297</v>
      </c>
    </row>
    <row r="1534" spans="27:28" ht="15">
      <c r="AA1534" s="121">
        <f t="shared" si="24"/>
        <v>1529</v>
      </c>
      <c r="AB1534" s="193">
        <v>107.93160901181427</v>
      </c>
    </row>
    <row r="1535" spans="27:28" ht="15">
      <c r="AA1535" s="121">
        <f t="shared" si="24"/>
        <v>1530</v>
      </c>
      <c r="AB1535" s="193">
        <v>84.845898951303241</v>
      </c>
    </row>
    <row r="1536" spans="27:28" ht="15">
      <c r="AA1536" s="121">
        <f t="shared" si="24"/>
        <v>1531</v>
      </c>
      <c r="AB1536" s="193">
        <v>107.93160901181427</v>
      </c>
    </row>
    <row r="1537" spans="27:28" ht="15">
      <c r="AA1537" s="121">
        <f t="shared" si="24"/>
        <v>1532</v>
      </c>
      <c r="AB1537" s="193">
        <v>95.198436607084417</v>
      </c>
    </row>
    <row r="1538" spans="27:28" ht="15">
      <c r="AA1538" s="121">
        <f t="shared" si="24"/>
        <v>1533</v>
      </c>
      <c r="AB1538" s="193">
        <v>89.345851042111406</v>
      </c>
    </row>
    <row r="1539" spans="27:28" ht="15">
      <c r="AA1539" s="121">
        <f t="shared" si="24"/>
        <v>1534</v>
      </c>
      <c r="AB1539" s="193">
        <v>100.38108875054054</v>
      </c>
    </row>
    <row r="1540" spans="27:28" ht="15">
      <c r="AA1540" s="121">
        <f t="shared" si="24"/>
        <v>1535</v>
      </c>
      <c r="AB1540" s="193">
        <v>107.93160901181427</v>
      </c>
    </row>
    <row r="1541" spans="27:28" ht="15">
      <c r="AA1541" s="121">
        <f t="shared" si="24"/>
        <v>1536</v>
      </c>
      <c r="AB1541" s="193">
        <v>93.845803132919599</v>
      </c>
    </row>
    <row r="1542" spans="27:28" ht="15">
      <c r="AA1542" s="121">
        <f t="shared" si="24"/>
        <v>1537</v>
      </c>
      <c r="AB1542" s="193">
        <v>90.015784463628279</v>
      </c>
    </row>
    <row r="1543" spans="27:28" ht="15">
      <c r="AA1543" s="121">
        <f t="shared" ref="AA1543:AA1606" si="25">+AA1542+1</f>
        <v>1538</v>
      </c>
      <c r="AB1543" s="193">
        <v>95.198436607084417</v>
      </c>
    </row>
    <row r="1544" spans="27:28" ht="15">
      <c r="AA1544" s="121">
        <f t="shared" si="25"/>
        <v>1539</v>
      </c>
      <c r="AB1544" s="193">
        <v>95.198436607084417</v>
      </c>
    </row>
    <row r="1545" spans="27:28" ht="15">
      <c r="AA1545" s="121">
        <f t="shared" si="25"/>
        <v>1540</v>
      </c>
      <c r="AB1545" s="193">
        <v>100.38108875054054</v>
      </c>
    </row>
    <row r="1546" spans="27:28" ht="15">
      <c r="AA1546" s="121">
        <f t="shared" si="25"/>
        <v>1541</v>
      </c>
      <c r="AB1546" s="193">
        <v>90.015784463628279</v>
      </c>
    </row>
    <row r="1547" spans="27:28" ht="15">
      <c r="AA1547" s="121">
        <f t="shared" si="25"/>
        <v>1542</v>
      </c>
      <c r="AB1547" s="193">
        <v>89.345851042111406</v>
      </c>
    </row>
    <row r="1548" spans="27:28" ht="15">
      <c r="AA1548" s="121">
        <f t="shared" si="25"/>
        <v>1543</v>
      </c>
      <c r="AB1548" s="193">
        <v>93.845803132919599</v>
      </c>
    </row>
    <row r="1549" spans="27:28" ht="15">
      <c r="AA1549" s="121">
        <f t="shared" si="25"/>
        <v>1544</v>
      </c>
      <c r="AB1549" s="193">
        <v>95.991538612531656</v>
      </c>
    </row>
    <row r="1550" spans="27:28" ht="15">
      <c r="AA1550" s="121">
        <f t="shared" si="25"/>
        <v>1545</v>
      </c>
      <c r="AB1550" s="193">
        <v>84.845898951303241</v>
      </c>
    </row>
    <row r="1551" spans="27:28" ht="15">
      <c r="AA1551" s="121">
        <f t="shared" si="25"/>
        <v>1546</v>
      </c>
      <c r="AB1551" s="193">
        <v>95.991538612531656</v>
      </c>
    </row>
    <row r="1552" spans="27:28" ht="15">
      <c r="AA1552" s="121">
        <f t="shared" si="25"/>
        <v>1547</v>
      </c>
      <c r="AB1552" s="193">
        <v>90.015784463628279</v>
      </c>
    </row>
    <row r="1553" spans="27:28" ht="15">
      <c r="AA1553" s="121">
        <f t="shared" si="25"/>
        <v>1548</v>
      </c>
      <c r="AB1553" s="193">
        <v>93.845803132919599</v>
      </c>
    </row>
    <row r="1554" spans="27:28" ht="15">
      <c r="AA1554" s="121">
        <f t="shared" si="25"/>
        <v>1549</v>
      </c>
      <c r="AB1554" s="193">
        <v>100.38108875054054</v>
      </c>
    </row>
    <row r="1555" spans="27:28" ht="15">
      <c r="AA1555" s="121">
        <f t="shared" si="25"/>
        <v>1550</v>
      </c>
      <c r="AB1555" s="193">
        <v>84.845898951303241</v>
      </c>
    </row>
    <row r="1556" spans="27:28" ht="15">
      <c r="AA1556" s="121">
        <f t="shared" si="25"/>
        <v>1551</v>
      </c>
      <c r="AB1556" s="193">
        <v>101.96157381217297</v>
      </c>
    </row>
    <row r="1557" spans="27:28" ht="15">
      <c r="AA1557" s="121">
        <f t="shared" si="25"/>
        <v>1552</v>
      </c>
      <c r="AB1557" s="193">
        <v>100.38108875054054</v>
      </c>
    </row>
    <row r="1558" spans="27:28" ht="15">
      <c r="AA1558" s="121">
        <f t="shared" si="25"/>
        <v>1553</v>
      </c>
      <c r="AB1558" s="193">
        <v>107.93160901181427</v>
      </c>
    </row>
    <row r="1559" spans="27:28" ht="15">
      <c r="AA1559" s="121">
        <f t="shared" si="25"/>
        <v>1554</v>
      </c>
      <c r="AB1559" s="193">
        <v>100.38108875054054</v>
      </c>
    </row>
    <row r="1560" spans="27:28" ht="15">
      <c r="AA1560" s="121">
        <f t="shared" si="25"/>
        <v>1555</v>
      </c>
      <c r="AB1560" s="193">
        <v>95.991538612531656</v>
      </c>
    </row>
    <row r="1561" spans="27:28" ht="15">
      <c r="AA1561" s="121">
        <f t="shared" si="25"/>
        <v>1556</v>
      </c>
      <c r="AB1561" s="193">
        <v>90.015784463628279</v>
      </c>
    </row>
    <row r="1562" spans="27:28" ht="15">
      <c r="AA1562" s="121">
        <f t="shared" si="25"/>
        <v>1557</v>
      </c>
      <c r="AB1562" s="193">
        <v>84.845898951303241</v>
      </c>
    </row>
    <row r="1563" spans="27:28" ht="15">
      <c r="AA1563" s="121">
        <f t="shared" si="25"/>
        <v>1558</v>
      </c>
      <c r="AB1563" s="193">
        <v>101.96157381217297</v>
      </c>
    </row>
    <row r="1564" spans="27:28" ht="15">
      <c r="AA1564" s="121">
        <f t="shared" si="25"/>
        <v>1559</v>
      </c>
      <c r="AB1564" s="193">
        <v>95.991538612531656</v>
      </c>
    </row>
    <row r="1565" spans="27:28" ht="15">
      <c r="AA1565" s="121">
        <f t="shared" si="25"/>
        <v>1560</v>
      </c>
      <c r="AB1565" s="193">
        <v>90.015784463628279</v>
      </c>
    </row>
    <row r="1566" spans="27:28" ht="15">
      <c r="AA1566" s="121">
        <f t="shared" si="25"/>
        <v>1561</v>
      </c>
      <c r="AB1566" s="193">
        <v>89.345851042111406</v>
      </c>
    </row>
    <row r="1567" spans="27:28" ht="15">
      <c r="AA1567" s="121">
        <f t="shared" si="25"/>
        <v>1562</v>
      </c>
      <c r="AB1567" s="193">
        <v>89.345851042111406</v>
      </c>
    </row>
    <row r="1568" spans="27:28" ht="15">
      <c r="AA1568" s="121">
        <f t="shared" si="25"/>
        <v>1563</v>
      </c>
      <c r="AB1568" s="193">
        <v>90.015784463628279</v>
      </c>
    </row>
    <row r="1569" spans="27:28" ht="15">
      <c r="AA1569" s="121">
        <f t="shared" si="25"/>
        <v>1564</v>
      </c>
      <c r="AB1569" s="193">
        <v>107.93160901181427</v>
      </c>
    </row>
    <row r="1570" spans="27:28" ht="15">
      <c r="AA1570" s="121">
        <f t="shared" si="25"/>
        <v>1565</v>
      </c>
      <c r="AB1570" s="193">
        <v>95.198436607084417</v>
      </c>
    </row>
    <row r="1571" spans="27:28" ht="15">
      <c r="AA1571" s="121">
        <f t="shared" si="25"/>
        <v>1566</v>
      </c>
      <c r="AB1571" s="193">
        <v>84.845898951303241</v>
      </c>
    </row>
    <row r="1572" spans="27:28" ht="15">
      <c r="AA1572" s="121">
        <f t="shared" si="25"/>
        <v>1567</v>
      </c>
      <c r="AB1572" s="193">
        <v>90.015784463628279</v>
      </c>
    </row>
    <row r="1573" spans="27:28" ht="15">
      <c r="AA1573" s="121">
        <f t="shared" si="25"/>
        <v>1568</v>
      </c>
      <c r="AB1573" s="193">
        <v>95.991538612531656</v>
      </c>
    </row>
    <row r="1574" spans="27:28" ht="15">
      <c r="AA1574" s="121">
        <f t="shared" si="25"/>
        <v>1569</v>
      </c>
      <c r="AB1574" s="193">
        <v>84.845898951303241</v>
      </c>
    </row>
    <row r="1575" spans="27:28" ht="15">
      <c r="AA1575" s="121">
        <f t="shared" si="25"/>
        <v>1570</v>
      </c>
      <c r="AB1575" s="193">
        <v>90.015784463628279</v>
      </c>
    </row>
    <row r="1576" spans="27:28" ht="15">
      <c r="AA1576" s="121">
        <f t="shared" si="25"/>
        <v>1571</v>
      </c>
      <c r="AB1576" s="193">
        <v>84.845898951303241</v>
      </c>
    </row>
    <row r="1577" spans="27:28" ht="15">
      <c r="AA1577" s="121">
        <f t="shared" si="25"/>
        <v>1572</v>
      </c>
      <c r="AB1577" s="193">
        <v>95.991538612531656</v>
      </c>
    </row>
    <row r="1578" spans="27:28" ht="15">
      <c r="AA1578" s="121">
        <f t="shared" si="25"/>
        <v>1573</v>
      </c>
      <c r="AB1578" s="193">
        <v>101.96157381217297</v>
      </c>
    </row>
    <row r="1579" spans="27:28" ht="15">
      <c r="AA1579" s="121">
        <f t="shared" si="25"/>
        <v>1574</v>
      </c>
      <c r="AB1579" s="193">
        <v>93.845803132919599</v>
      </c>
    </row>
    <row r="1580" spans="27:28" ht="15">
      <c r="AA1580" s="121">
        <f t="shared" si="25"/>
        <v>1575</v>
      </c>
      <c r="AB1580" s="193">
        <v>95.991538612531656</v>
      </c>
    </row>
    <row r="1581" spans="27:28" ht="15">
      <c r="AA1581" s="121">
        <f t="shared" si="25"/>
        <v>1576</v>
      </c>
      <c r="AB1581" s="193">
        <v>101.96157381217297</v>
      </c>
    </row>
    <row r="1582" spans="27:28" ht="15">
      <c r="AA1582" s="121">
        <f t="shared" si="25"/>
        <v>1577</v>
      </c>
      <c r="AB1582" s="193">
        <v>101.96157381217297</v>
      </c>
    </row>
    <row r="1583" spans="27:28" ht="15">
      <c r="AA1583" s="121">
        <f t="shared" si="25"/>
        <v>1578</v>
      </c>
      <c r="AB1583" s="193">
        <v>95.991538612531656</v>
      </c>
    </row>
    <row r="1584" spans="27:28" ht="15">
      <c r="AA1584" s="121">
        <f t="shared" si="25"/>
        <v>1579</v>
      </c>
      <c r="AB1584" s="193">
        <v>107.93160901181427</v>
      </c>
    </row>
    <row r="1585" spans="27:28" ht="15">
      <c r="AA1585" s="121">
        <f t="shared" si="25"/>
        <v>1580</v>
      </c>
      <c r="AB1585" s="193">
        <v>89.345851042111406</v>
      </c>
    </row>
    <row r="1586" spans="27:28" ht="15">
      <c r="AA1586" s="121">
        <f t="shared" si="25"/>
        <v>1581</v>
      </c>
      <c r="AB1586" s="193">
        <v>84.845898951303241</v>
      </c>
    </row>
    <row r="1587" spans="27:28" ht="15">
      <c r="AA1587" s="121">
        <f t="shared" si="25"/>
        <v>1582</v>
      </c>
      <c r="AB1587" s="193">
        <v>95.198436607084417</v>
      </c>
    </row>
    <row r="1588" spans="27:28" ht="15">
      <c r="AA1588" s="121">
        <f t="shared" si="25"/>
        <v>1583</v>
      </c>
      <c r="AB1588" s="193">
        <v>93.845803132919599</v>
      </c>
    </row>
    <row r="1589" spans="27:28" ht="15">
      <c r="AA1589" s="121">
        <f t="shared" si="25"/>
        <v>1584</v>
      </c>
      <c r="AB1589" s="193">
        <v>95.991538612531656</v>
      </c>
    </row>
    <row r="1590" spans="27:28" ht="15">
      <c r="AA1590" s="121">
        <f t="shared" si="25"/>
        <v>1585</v>
      </c>
      <c r="AB1590" s="193">
        <v>95.198436607084417</v>
      </c>
    </row>
    <row r="1591" spans="27:28" ht="15">
      <c r="AA1591" s="121">
        <f t="shared" si="25"/>
        <v>1586</v>
      </c>
      <c r="AB1591" s="193">
        <v>95.198436607084417</v>
      </c>
    </row>
    <row r="1592" spans="27:28" ht="15">
      <c r="AA1592" s="121">
        <f t="shared" si="25"/>
        <v>1587</v>
      </c>
      <c r="AB1592" s="193">
        <v>101.96157381217297</v>
      </c>
    </row>
    <row r="1593" spans="27:28" ht="15">
      <c r="AA1593" s="121">
        <f t="shared" si="25"/>
        <v>1588</v>
      </c>
      <c r="AB1593" s="193">
        <v>84.845898951303241</v>
      </c>
    </row>
    <row r="1594" spans="27:28" ht="15">
      <c r="AA1594" s="121">
        <f t="shared" si="25"/>
        <v>1589</v>
      </c>
      <c r="AB1594" s="193">
        <v>95.198436607084417</v>
      </c>
    </row>
    <row r="1595" spans="27:28" ht="15">
      <c r="AA1595" s="121">
        <f t="shared" si="25"/>
        <v>1590</v>
      </c>
      <c r="AB1595" s="193">
        <v>90.015784463628279</v>
      </c>
    </row>
    <row r="1596" spans="27:28" ht="15">
      <c r="AA1596" s="121">
        <f t="shared" si="25"/>
        <v>1591</v>
      </c>
      <c r="AB1596" s="193">
        <v>90.015784463628279</v>
      </c>
    </row>
    <row r="1597" spans="27:28" ht="15">
      <c r="AA1597" s="121">
        <f t="shared" si="25"/>
        <v>1592</v>
      </c>
      <c r="AB1597" s="193">
        <v>84.845898951303241</v>
      </c>
    </row>
    <row r="1598" spans="27:28" ht="15">
      <c r="AA1598" s="121">
        <f t="shared" si="25"/>
        <v>1593</v>
      </c>
      <c r="AB1598" s="193">
        <v>95.198436607084417</v>
      </c>
    </row>
    <row r="1599" spans="27:28" ht="15">
      <c r="AA1599" s="121">
        <f t="shared" si="25"/>
        <v>1594</v>
      </c>
      <c r="AB1599" s="193">
        <v>93.845803132919599</v>
      </c>
    </row>
    <row r="1600" spans="27:28" ht="15">
      <c r="AA1600" s="121">
        <f t="shared" si="25"/>
        <v>1595</v>
      </c>
      <c r="AB1600" s="193">
        <v>101.96157381217297</v>
      </c>
    </row>
    <row r="1601" spans="27:28" ht="15">
      <c r="AA1601" s="121">
        <f t="shared" si="25"/>
        <v>1596</v>
      </c>
      <c r="AB1601" s="193">
        <v>93.845803132919599</v>
      </c>
    </row>
    <row r="1602" spans="27:28" ht="15">
      <c r="AA1602" s="121">
        <f t="shared" si="25"/>
        <v>1597</v>
      </c>
      <c r="AB1602" s="193">
        <v>107.93160901181427</v>
      </c>
    </row>
    <row r="1603" spans="27:28" ht="15">
      <c r="AA1603" s="121">
        <f t="shared" si="25"/>
        <v>1598</v>
      </c>
      <c r="AB1603" s="193">
        <v>93.845803132919599</v>
      </c>
    </row>
    <row r="1604" spans="27:28" ht="15">
      <c r="AA1604" s="121">
        <f t="shared" si="25"/>
        <v>1599</v>
      </c>
      <c r="AB1604" s="193">
        <v>84.845898951303241</v>
      </c>
    </row>
    <row r="1605" spans="27:28" ht="15">
      <c r="AA1605" s="121">
        <f t="shared" si="25"/>
        <v>1600</v>
      </c>
      <c r="AB1605" s="193">
        <v>100.38108875054054</v>
      </c>
    </row>
    <row r="1606" spans="27:28" ht="15">
      <c r="AA1606" s="121">
        <f t="shared" si="25"/>
        <v>1601</v>
      </c>
      <c r="AB1606" s="193">
        <v>95.198436607084417</v>
      </c>
    </row>
    <row r="1607" spans="27:28" ht="15">
      <c r="AA1607" s="121">
        <f t="shared" ref="AA1607:AA1670" si="26">+AA1606+1</f>
        <v>1602</v>
      </c>
      <c r="AB1607" s="193">
        <v>90.015784463628279</v>
      </c>
    </row>
    <row r="1608" spans="27:28" ht="15">
      <c r="AA1608" s="121">
        <f t="shared" si="26"/>
        <v>1603</v>
      </c>
      <c r="AB1608" s="193">
        <v>101.96157381217297</v>
      </c>
    </row>
    <row r="1609" spans="27:28" ht="15">
      <c r="AA1609" s="121">
        <f t="shared" si="26"/>
        <v>1604</v>
      </c>
      <c r="AB1609" s="193">
        <v>95.198436607084417</v>
      </c>
    </row>
    <row r="1610" spans="27:28" ht="15">
      <c r="AA1610" s="121">
        <f t="shared" si="26"/>
        <v>1605</v>
      </c>
      <c r="AB1610" s="193">
        <v>100.38108875054054</v>
      </c>
    </row>
    <row r="1611" spans="27:28" ht="15">
      <c r="AA1611" s="121">
        <f t="shared" si="26"/>
        <v>1606</v>
      </c>
      <c r="AB1611" s="193">
        <v>84.845898951303241</v>
      </c>
    </row>
    <row r="1612" spans="27:28" ht="15">
      <c r="AA1612" s="121">
        <f t="shared" si="26"/>
        <v>1607</v>
      </c>
      <c r="AB1612" s="193">
        <v>89.345851042111406</v>
      </c>
    </row>
    <row r="1613" spans="27:28" ht="15">
      <c r="AA1613" s="121">
        <f t="shared" si="26"/>
        <v>1608</v>
      </c>
      <c r="AB1613" s="193">
        <v>89.345851042111406</v>
      </c>
    </row>
    <row r="1614" spans="27:28" ht="15">
      <c r="AA1614" s="121">
        <f t="shared" si="26"/>
        <v>1609</v>
      </c>
      <c r="AB1614" s="193">
        <v>100.38108875054054</v>
      </c>
    </row>
    <row r="1615" spans="27:28" ht="15">
      <c r="AA1615" s="121">
        <f t="shared" si="26"/>
        <v>1610</v>
      </c>
      <c r="AB1615" s="193">
        <v>107.93160901181427</v>
      </c>
    </row>
    <row r="1616" spans="27:28" ht="15">
      <c r="AA1616" s="121">
        <f t="shared" si="26"/>
        <v>1611</v>
      </c>
      <c r="AB1616" s="193">
        <v>101.96157381217297</v>
      </c>
    </row>
    <row r="1617" spans="27:28" ht="15">
      <c r="AA1617" s="121">
        <f t="shared" si="26"/>
        <v>1612</v>
      </c>
      <c r="AB1617" s="193">
        <v>100.38108875054054</v>
      </c>
    </row>
    <row r="1618" spans="27:28" ht="15">
      <c r="AA1618" s="121">
        <f t="shared" si="26"/>
        <v>1613</v>
      </c>
      <c r="AB1618" s="193">
        <v>93.845803132919599</v>
      </c>
    </row>
    <row r="1619" spans="27:28" ht="15">
      <c r="AA1619" s="121">
        <f t="shared" si="26"/>
        <v>1614</v>
      </c>
      <c r="AB1619" s="193">
        <v>90.015784463628279</v>
      </c>
    </row>
    <row r="1620" spans="27:28" ht="15">
      <c r="AA1620" s="121">
        <f t="shared" si="26"/>
        <v>1615</v>
      </c>
      <c r="AB1620" s="193">
        <v>100.38108875054054</v>
      </c>
    </row>
    <row r="1621" spans="27:28" ht="15">
      <c r="AA1621" s="121">
        <f t="shared" si="26"/>
        <v>1616</v>
      </c>
      <c r="AB1621" s="193">
        <v>89.345851042111406</v>
      </c>
    </row>
    <row r="1622" spans="27:28" ht="15">
      <c r="AA1622" s="121">
        <f t="shared" si="26"/>
        <v>1617</v>
      </c>
      <c r="AB1622" s="193">
        <v>89.345851042111406</v>
      </c>
    </row>
    <row r="1623" spans="27:28" ht="15">
      <c r="AA1623" s="121">
        <f t="shared" si="26"/>
        <v>1618</v>
      </c>
      <c r="AB1623" s="193">
        <v>89.345851042111406</v>
      </c>
    </row>
    <row r="1624" spans="27:28" ht="15">
      <c r="AA1624" s="121">
        <f t="shared" si="26"/>
        <v>1619</v>
      </c>
      <c r="AB1624" s="193">
        <v>95.991538612531656</v>
      </c>
    </row>
    <row r="1625" spans="27:28" ht="15">
      <c r="AA1625" s="121">
        <f t="shared" si="26"/>
        <v>1620</v>
      </c>
      <c r="AB1625" s="193">
        <v>89.345851042111406</v>
      </c>
    </row>
    <row r="1626" spans="27:28" ht="15">
      <c r="AA1626" s="121">
        <f t="shared" si="26"/>
        <v>1621</v>
      </c>
      <c r="AB1626" s="193">
        <v>84.845898951303241</v>
      </c>
    </row>
    <row r="1627" spans="27:28" ht="15">
      <c r="AA1627" s="121">
        <f t="shared" si="26"/>
        <v>1622</v>
      </c>
      <c r="AB1627" s="193">
        <v>101.96157381217297</v>
      </c>
    </row>
    <row r="1628" spans="27:28" ht="15">
      <c r="AA1628" s="121">
        <f t="shared" si="26"/>
        <v>1623</v>
      </c>
      <c r="AB1628" s="193">
        <v>90.015784463628279</v>
      </c>
    </row>
    <row r="1629" spans="27:28" ht="15">
      <c r="AA1629" s="121">
        <f t="shared" si="26"/>
        <v>1624</v>
      </c>
      <c r="AB1629" s="193">
        <v>90.015784463628279</v>
      </c>
    </row>
    <row r="1630" spans="27:28" ht="15">
      <c r="AA1630" s="121">
        <f t="shared" si="26"/>
        <v>1625</v>
      </c>
      <c r="AB1630" s="193">
        <v>90.015784463628279</v>
      </c>
    </row>
    <row r="1631" spans="27:28" ht="15">
      <c r="AA1631" s="121">
        <f t="shared" si="26"/>
        <v>1626</v>
      </c>
      <c r="AB1631" s="193">
        <v>90.015784463628279</v>
      </c>
    </row>
    <row r="1632" spans="27:28" ht="15">
      <c r="AA1632" s="121">
        <f t="shared" si="26"/>
        <v>1627</v>
      </c>
      <c r="AB1632" s="193">
        <v>84.845898951303241</v>
      </c>
    </row>
    <row r="1633" spans="27:28" ht="15">
      <c r="AA1633" s="121">
        <f t="shared" si="26"/>
        <v>1628</v>
      </c>
      <c r="AB1633" s="193">
        <v>84.845898951303241</v>
      </c>
    </row>
    <row r="1634" spans="27:28" ht="15">
      <c r="AA1634" s="121">
        <f t="shared" si="26"/>
        <v>1629</v>
      </c>
      <c r="AB1634" s="193">
        <v>100.38108875054054</v>
      </c>
    </row>
    <row r="1635" spans="27:28" ht="15">
      <c r="AA1635" s="121">
        <f t="shared" si="26"/>
        <v>1630</v>
      </c>
      <c r="AB1635" s="193">
        <v>93.845803132919599</v>
      </c>
    </row>
    <row r="1636" spans="27:28" ht="15">
      <c r="AA1636" s="121">
        <f t="shared" si="26"/>
        <v>1631</v>
      </c>
      <c r="AB1636" s="193">
        <v>84.845898951303241</v>
      </c>
    </row>
    <row r="1637" spans="27:28" ht="15">
      <c r="AA1637" s="121">
        <f t="shared" si="26"/>
        <v>1632</v>
      </c>
      <c r="AB1637" s="193">
        <v>90.015784463628279</v>
      </c>
    </row>
    <row r="1638" spans="27:28" ht="15">
      <c r="AA1638" s="121">
        <f t="shared" si="26"/>
        <v>1633</v>
      </c>
      <c r="AB1638" s="193">
        <v>95.991538612531656</v>
      </c>
    </row>
    <row r="1639" spans="27:28" ht="15">
      <c r="AA1639" s="121">
        <f t="shared" si="26"/>
        <v>1634</v>
      </c>
      <c r="AB1639" s="193">
        <v>95.198436607084417</v>
      </c>
    </row>
    <row r="1640" spans="27:28" ht="15">
      <c r="AA1640" s="121">
        <f t="shared" si="26"/>
        <v>1635</v>
      </c>
      <c r="AB1640" s="193">
        <v>101.96157381217297</v>
      </c>
    </row>
    <row r="1641" spans="27:28" ht="15">
      <c r="AA1641" s="121">
        <f t="shared" si="26"/>
        <v>1636</v>
      </c>
      <c r="AB1641" s="193">
        <v>84.845898951303241</v>
      </c>
    </row>
    <row r="1642" spans="27:28" ht="15">
      <c r="AA1642" s="121">
        <f t="shared" si="26"/>
        <v>1637</v>
      </c>
      <c r="AB1642" s="193">
        <v>101.96157381217297</v>
      </c>
    </row>
    <row r="1643" spans="27:28" ht="15">
      <c r="AA1643" s="121">
        <f t="shared" si="26"/>
        <v>1638</v>
      </c>
      <c r="AB1643" s="193">
        <v>89.345851042111406</v>
      </c>
    </row>
    <row r="1644" spans="27:28" ht="15">
      <c r="AA1644" s="121">
        <f t="shared" si="26"/>
        <v>1639</v>
      </c>
      <c r="AB1644" s="193">
        <v>95.991538612531656</v>
      </c>
    </row>
    <row r="1645" spans="27:28" ht="15">
      <c r="AA1645" s="121">
        <f t="shared" si="26"/>
        <v>1640</v>
      </c>
      <c r="AB1645" s="193">
        <v>84.845898951303241</v>
      </c>
    </row>
    <row r="1646" spans="27:28" ht="15">
      <c r="AA1646" s="121">
        <f t="shared" si="26"/>
        <v>1641</v>
      </c>
      <c r="AB1646" s="193">
        <v>84.845898951303241</v>
      </c>
    </row>
    <row r="1647" spans="27:28" ht="15">
      <c r="AA1647" s="121">
        <f t="shared" si="26"/>
        <v>1642</v>
      </c>
      <c r="AB1647" s="193">
        <v>95.198436607084417</v>
      </c>
    </row>
    <row r="1648" spans="27:28" ht="15">
      <c r="AA1648" s="121">
        <f t="shared" si="26"/>
        <v>1643</v>
      </c>
      <c r="AB1648" s="193">
        <v>101.96157381217297</v>
      </c>
    </row>
    <row r="1649" spans="27:28" ht="15">
      <c r="AA1649" s="121">
        <f t="shared" si="26"/>
        <v>1644</v>
      </c>
      <c r="AB1649" s="193">
        <v>95.991538612531656</v>
      </c>
    </row>
    <row r="1650" spans="27:28" ht="15">
      <c r="AA1650" s="121">
        <f t="shared" si="26"/>
        <v>1645</v>
      </c>
      <c r="AB1650" s="193">
        <v>95.991538612531656</v>
      </c>
    </row>
    <row r="1651" spans="27:28" ht="15">
      <c r="AA1651" s="121">
        <f t="shared" si="26"/>
        <v>1646</v>
      </c>
      <c r="AB1651" s="193">
        <v>95.991538612531656</v>
      </c>
    </row>
    <row r="1652" spans="27:28" ht="15">
      <c r="AA1652" s="121">
        <f t="shared" si="26"/>
        <v>1647</v>
      </c>
      <c r="AB1652" s="193">
        <v>95.198436607084417</v>
      </c>
    </row>
    <row r="1653" spans="27:28" ht="15">
      <c r="AA1653" s="121">
        <f t="shared" si="26"/>
        <v>1648</v>
      </c>
      <c r="AB1653" s="193">
        <v>95.991538612531656</v>
      </c>
    </row>
    <row r="1654" spans="27:28" ht="15">
      <c r="AA1654" s="121">
        <f t="shared" si="26"/>
        <v>1649</v>
      </c>
      <c r="AB1654" s="193">
        <v>107.93160901181427</v>
      </c>
    </row>
    <row r="1655" spans="27:28" ht="15">
      <c r="AA1655" s="121">
        <f t="shared" si="26"/>
        <v>1650</v>
      </c>
      <c r="AB1655" s="193">
        <v>107.93160901181427</v>
      </c>
    </row>
    <row r="1656" spans="27:28" ht="15">
      <c r="AA1656" s="121">
        <f t="shared" si="26"/>
        <v>1651</v>
      </c>
      <c r="AB1656" s="193">
        <v>95.198436607084417</v>
      </c>
    </row>
    <row r="1657" spans="27:28" ht="15">
      <c r="AA1657" s="121">
        <f t="shared" si="26"/>
        <v>1652</v>
      </c>
      <c r="AB1657" s="193">
        <v>95.991538612531656</v>
      </c>
    </row>
    <row r="1658" spans="27:28" ht="15">
      <c r="AA1658" s="121">
        <f t="shared" si="26"/>
        <v>1653</v>
      </c>
      <c r="AB1658" s="193">
        <v>101.96157381217297</v>
      </c>
    </row>
    <row r="1659" spans="27:28" ht="15">
      <c r="AA1659" s="121">
        <f t="shared" si="26"/>
        <v>1654</v>
      </c>
      <c r="AB1659" s="193">
        <v>101.96157381217297</v>
      </c>
    </row>
    <row r="1660" spans="27:28" ht="15">
      <c r="AA1660" s="121">
        <f t="shared" si="26"/>
        <v>1655</v>
      </c>
      <c r="AB1660" s="193">
        <v>89.345851042111406</v>
      </c>
    </row>
    <row r="1661" spans="27:28" ht="15">
      <c r="AA1661" s="121">
        <f t="shared" si="26"/>
        <v>1656</v>
      </c>
      <c r="AB1661" s="193">
        <v>89.345851042111406</v>
      </c>
    </row>
    <row r="1662" spans="27:28" ht="15">
      <c r="AA1662" s="121">
        <f t="shared" si="26"/>
        <v>1657</v>
      </c>
      <c r="AB1662" s="193">
        <v>84.845898951303241</v>
      </c>
    </row>
    <row r="1663" spans="27:28" ht="15">
      <c r="AA1663" s="121">
        <f t="shared" si="26"/>
        <v>1658</v>
      </c>
      <c r="AB1663" s="193">
        <v>101.96157381217297</v>
      </c>
    </row>
    <row r="1664" spans="27:28" ht="15">
      <c r="AA1664" s="121">
        <f t="shared" si="26"/>
        <v>1659</v>
      </c>
      <c r="AB1664" s="193">
        <v>95.198436607084417</v>
      </c>
    </row>
    <row r="1665" spans="27:28" ht="15">
      <c r="AA1665" s="121">
        <f t="shared" si="26"/>
        <v>1660</v>
      </c>
      <c r="AB1665" s="193">
        <v>95.991538612531656</v>
      </c>
    </row>
    <row r="1666" spans="27:28" ht="15">
      <c r="AA1666" s="121">
        <f t="shared" si="26"/>
        <v>1661</v>
      </c>
      <c r="AB1666" s="193">
        <v>95.991538612531656</v>
      </c>
    </row>
    <row r="1667" spans="27:28" ht="15">
      <c r="AA1667" s="121">
        <f t="shared" si="26"/>
        <v>1662</v>
      </c>
      <c r="AB1667" s="193">
        <v>90.015784463628279</v>
      </c>
    </row>
    <row r="1668" spans="27:28" ht="15">
      <c r="AA1668" s="121">
        <f t="shared" si="26"/>
        <v>1663</v>
      </c>
      <c r="AB1668" s="193">
        <v>101.96157381217297</v>
      </c>
    </row>
    <row r="1669" spans="27:28" ht="15">
      <c r="AA1669" s="121">
        <f t="shared" si="26"/>
        <v>1664</v>
      </c>
      <c r="AB1669" s="193">
        <v>95.991538612531656</v>
      </c>
    </row>
    <row r="1670" spans="27:28" ht="15">
      <c r="AA1670" s="121">
        <f t="shared" si="26"/>
        <v>1665</v>
      </c>
      <c r="AB1670" s="193">
        <v>101.96157381217297</v>
      </c>
    </row>
    <row r="1671" spans="27:28" ht="15">
      <c r="AA1671" s="121">
        <f t="shared" ref="AA1671:AA1734" si="27">+AA1670+1</f>
        <v>1666</v>
      </c>
      <c r="AB1671" s="193">
        <v>90.015784463628279</v>
      </c>
    </row>
    <row r="1672" spans="27:28" ht="15">
      <c r="AA1672" s="121">
        <f t="shared" si="27"/>
        <v>1667</v>
      </c>
      <c r="AB1672" s="193">
        <v>90.015784463628279</v>
      </c>
    </row>
    <row r="1673" spans="27:28" ht="15">
      <c r="AA1673" s="121">
        <f t="shared" si="27"/>
        <v>1668</v>
      </c>
      <c r="AB1673" s="193">
        <v>89.345851042111406</v>
      </c>
    </row>
    <row r="1674" spans="27:28" ht="15">
      <c r="AA1674" s="121">
        <f t="shared" si="27"/>
        <v>1669</v>
      </c>
      <c r="AB1674" s="193">
        <v>95.991538612531656</v>
      </c>
    </row>
    <row r="1675" spans="27:28" ht="15">
      <c r="AA1675" s="121">
        <f t="shared" si="27"/>
        <v>1670</v>
      </c>
      <c r="AB1675" s="193">
        <v>93.845803132919599</v>
      </c>
    </row>
    <row r="1676" spans="27:28" ht="15">
      <c r="AA1676" s="121">
        <f t="shared" si="27"/>
        <v>1671</v>
      </c>
      <c r="AB1676" s="193">
        <v>95.198436607084417</v>
      </c>
    </row>
    <row r="1677" spans="27:28" ht="15">
      <c r="AA1677" s="121">
        <f t="shared" si="27"/>
        <v>1672</v>
      </c>
      <c r="AB1677" s="193">
        <v>95.991538612531656</v>
      </c>
    </row>
    <row r="1678" spans="27:28" ht="15">
      <c r="AA1678" s="121">
        <f t="shared" si="27"/>
        <v>1673</v>
      </c>
      <c r="AB1678" s="193">
        <v>95.198436607084417</v>
      </c>
    </row>
    <row r="1679" spans="27:28" ht="15">
      <c r="AA1679" s="121">
        <f t="shared" si="27"/>
        <v>1674</v>
      </c>
      <c r="AB1679" s="193">
        <v>107.93160901181427</v>
      </c>
    </row>
    <row r="1680" spans="27:28" ht="15">
      <c r="AA1680" s="121">
        <f t="shared" si="27"/>
        <v>1675</v>
      </c>
      <c r="AB1680" s="193">
        <v>107.93160901181427</v>
      </c>
    </row>
    <row r="1681" spans="27:28" ht="15">
      <c r="AA1681" s="121">
        <f t="shared" si="27"/>
        <v>1676</v>
      </c>
      <c r="AB1681" s="193">
        <v>101.96157381217297</v>
      </c>
    </row>
    <row r="1682" spans="27:28" ht="15">
      <c r="AA1682" s="121">
        <f t="shared" si="27"/>
        <v>1677</v>
      </c>
      <c r="AB1682" s="193">
        <v>101.96157381217297</v>
      </c>
    </row>
    <row r="1683" spans="27:28" ht="15">
      <c r="AA1683" s="121">
        <f t="shared" si="27"/>
        <v>1678</v>
      </c>
      <c r="AB1683" s="193">
        <v>95.198436607084417</v>
      </c>
    </row>
    <row r="1684" spans="27:28" ht="15">
      <c r="AA1684" s="121">
        <f t="shared" si="27"/>
        <v>1679</v>
      </c>
      <c r="AB1684" s="193">
        <v>107.93160901181427</v>
      </c>
    </row>
    <row r="1685" spans="27:28" ht="15">
      <c r="AA1685" s="121">
        <f t="shared" si="27"/>
        <v>1680</v>
      </c>
      <c r="AB1685" s="193">
        <v>95.991538612531656</v>
      </c>
    </row>
    <row r="1686" spans="27:28" ht="15">
      <c r="AA1686" s="121">
        <f t="shared" si="27"/>
        <v>1681</v>
      </c>
      <c r="AB1686" s="193">
        <v>101.96157381217297</v>
      </c>
    </row>
    <row r="1687" spans="27:28" ht="15">
      <c r="AA1687" s="121">
        <f t="shared" si="27"/>
        <v>1682</v>
      </c>
      <c r="AB1687" s="193">
        <v>100.38108875054054</v>
      </c>
    </row>
    <row r="1688" spans="27:28" ht="15">
      <c r="AA1688" s="121">
        <f t="shared" si="27"/>
        <v>1683</v>
      </c>
      <c r="AB1688" s="193">
        <v>84.845898951303241</v>
      </c>
    </row>
    <row r="1689" spans="27:28" ht="15">
      <c r="AA1689" s="121">
        <f t="shared" si="27"/>
        <v>1684</v>
      </c>
      <c r="AB1689" s="193">
        <v>93.845803132919599</v>
      </c>
    </row>
    <row r="1690" spans="27:28" ht="15">
      <c r="AA1690" s="121">
        <f t="shared" si="27"/>
        <v>1685</v>
      </c>
      <c r="AB1690" s="193">
        <v>84.845898951303241</v>
      </c>
    </row>
    <row r="1691" spans="27:28" ht="15">
      <c r="AA1691" s="121">
        <f t="shared" si="27"/>
        <v>1686</v>
      </c>
      <c r="AB1691" s="193">
        <v>95.198436607084417</v>
      </c>
    </row>
    <row r="1692" spans="27:28" ht="15">
      <c r="AA1692" s="121">
        <f t="shared" si="27"/>
        <v>1687</v>
      </c>
      <c r="AB1692" s="193">
        <v>101.96157381217297</v>
      </c>
    </row>
    <row r="1693" spans="27:28" ht="15">
      <c r="AA1693" s="121">
        <f t="shared" si="27"/>
        <v>1688</v>
      </c>
      <c r="AB1693" s="193">
        <v>100.38108875054054</v>
      </c>
    </row>
    <row r="1694" spans="27:28" ht="15">
      <c r="AA1694" s="121">
        <f t="shared" si="27"/>
        <v>1689</v>
      </c>
      <c r="AB1694" s="193">
        <v>107.93160901181427</v>
      </c>
    </row>
    <row r="1695" spans="27:28" ht="15">
      <c r="AA1695" s="121">
        <f t="shared" si="27"/>
        <v>1690</v>
      </c>
      <c r="AB1695" s="193">
        <v>90.015784463628279</v>
      </c>
    </row>
    <row r="1696" spans="27:28" ht="15">
      <c r="AA1696" s="121">
        <f t="shared" si="27"/>
        <v>1691</v>
      </c>
      <c r="AB1696" s="193">
        <v>84.845898951303241</v>
      </c>
    </row>
    <row r="1697" spans="27:28" ht="15">
      <c r="AA1697" s="121">
        <f t="shared" si="27"/>
        <v>1692</v>
      </c>
      <c r="AB1697" s="193">
        <v>95.991538612531656</v>
      </c>
    </row>
    <row r="1698" spans="27:28" ht="15">
      <c r="AA1698" s="121">
        <f t="shared" si="27"/>
        <v>1693</v>
      </c>
      <c r="AB1698" s="193">
        <v>101.96157381217297</v>
      </c>
    </row>
    <row r="1699" spans="27:28" ht="15">
      <c r="AA1699" s="121">
        <f t="shared" si="27"/>
        <v>1694</v>
      </c>
      <c r="AB1699" s="193">
        <v>107.93160901181427</v>
      </c>
    </row>
    <row r="1700" spans="27:28" ht="15">
      <c r="AA1700" s="121">
        <f t="shared" si="27"/>
        <v>1695</v>
      </c>
      <c r="AB1700" s="193">
        <v>101.96157381217297</v>
      </c>
    </row>
    <row r="1701" spans="27:28" ht="15">
      <c r="AA1701" s="121">
        <f t="shared" si="27"/>
        <v>1696</v>
      </c>
      <c r="AB1701" s="193">
        <v>95.991538612531656</v>
      </c>
    </row>
    <row r="1702" spans="27:28" ht="15">
      <c r="AA1702" s="121">
        <f t="shared" si="27"/>
        <v>1697</v>
      </c>
      <c r="AB1702" s="193">
        <v>84.845898951303241</v>
      </c>
    </row>
    <row r="1703" spans="27:28" ht="15">
      <c r="AA1703" s="121">
        <f t="shared" si="27"/>
        <v>1698</v>
      </c>
      <c r="AB1703" s="193">
        <v>89.345851042111406</v>
      </c>
    </row>
    <row r="1704" spans="27:28" ht="15">
      <c r="AA1704" s="121">
        <f t="shared" si="27"/>
        <v>1699</v>
      </c>
      <c r="AB1704" s="193">
        <v>95.991538612531656</v>
      </c>
    </row>
    <row r="1705" spans="27:28" ht="15">
      <c r="AA1705" s="121">
        <f t="shared" si="27"/>
        <v>1700</v>
      </c>
      <c r="AB1705" s="193">
        <v>95.198436607084417</v>
      </c>
    </row>
    <row r="1706" spans="27:28" ht="15">
      <c r="AA1706" s="121">
        <f t="shared" si="27"/>
        <v>1701</v>
      </c>
      <c r="AB1706" s="193">
        <v>90.015784463628279</v>
      </c>
    </row>
    <row r="1707" spans="27:28" ht="15">
      <c r="AA1707" s="121">
        <f t="shared" si="27"/>
        <v>1702</v>
      </c>
      <c r="AB1707" s="193">
        <v>93.845803132919599</v>
      </c>
    </row>
    <row r="1708" spans="27:28" ht="15">
      <c r="AA1708" s="121">
        <f t="shared" si="27"/>
        <v>1703</v>
      </c>
      <c r="AB1708" s="193">
        <v>100.38108875054054</v>
      </c>
    </row>
    <row r="1709" spans="27:28" ht="15">
      <c r="AA1709" s="121">
        <f t="shared" si="27"/>
        <v>1704</v>
      </c>
      <c r="AB1709" s="193">
        <v>101.96157381217297</v>
      </c>
    </row>
    <row r="1710" spans="27:28" ht="15">
      <c r="AA1710" s="121">
        <f t="shared" si="27"/>
        <v>1705</v>
      </c>
      <c r="AB1710" s="193">
        <v>95.198436607084417</v>
      </c>
    </row>
    <row r="1711" spans="27:28" ht="15">
      <c r="AA1711" s="121">
        <f t="shared" si="27"/>
        <v>1706</v>
      </c>
      <c r="AB1711" s="193">
        <v>107.93160901181427</v>
      </c>
    </row>
    <row r="1712" spans="27:28" ht="15">
      <c r="AA1712" s="121">
        <f t="shared" si="27"/>
        <v>1707</v>
      </c>
      <c r="AB1712" s="193">
        <v>100.38108875054054</v>
      </c>
    </row>
    <row r="1713" spans="27:28" ht="15">
      <c r="AA1713" s="121">
        <f t="shared" si="27"/>
        <v>1708</v>
      </c>
      <c r="AB1713" s="193">
        <v>90.015784463628279</v>
      </c>
    </row>
    <row r="1714" spans="27:28" ht="15">
      <c r="AA1714" s="121">
        <f t="shared" si="27"/>
        <v>1709</v>
      </c>
      <c r="AB1714" s="193">
        <v>95.198436607084417</v>
      </c>
    </row>
    <row r="1715" spans="27:28" ht="15">
      <c r="AA1715" s="121">
        <f t="shared" si="27"/>
        <v>1710</v>
      </c>
      <c r="AB1715" s="193">
        <v>84.845898951303241</v>
      </c>
    </row>
    <row r="1716" spans="27:28" ht="15">
      <c r="AA1716" s="121">
        <f t="shared" si="27"/>
        <v>1711</v>
      </c>
      <c r="AB1716" s="193">
        <v>95.198436607084417</v>
      </c>
    </row>
    <row r="1717" spans="27:28" ht="15">
      <c r="AA1717" s="121">
        <f t="shared" si="27"/>
        <v>1712</v>
      </c>
      <c r="AB1717" s="193">
        <v>101.96157381217297</v>
      </c>
    </row>
    <row r="1718" spans="27:28" ht="15">
      <c r="AA1718" s="121">
        <f t="shared" si="27"/>
        <v>1713</v>
      </c>
      <c r="AB1718" s="193">
        <v>93.845803132919599</v>
      </c>
    </row>
    <row r="1719" spans="27:28" ht="15">
      <c r="AA1719" s="121">
        <f t="shared" si="27"/>
        <v>1714</v>
      </c>
      <c r="AB1719" s="193">
        <v>95.991538612531656</v>
      </c>
    </row>
    <row r="1720" spans="27:28" ht="15">
      <c r="AA1720" s="121">
        <f t="shared" si="27"/>
        <v>1715</v>
      </c>
      <c r="AB1720" s="193">
        <v>90.015784463628279</v>
      </c>
    </row>
    <row r="1721" spans="27:28" ht="15">
      <c r="AA1721" s="121">
        <f t="shared" si="27"/>
        <v>1716</v>
      </c>
      <c r="AB1721" s="193">
        <v>107.93160901181427</v>
      </c>
    </row>
    <row r="1722" spans="27:28" ht="15">
      <c r="AA1722" s="121">
        <f t="shared" si="27"/>
        <v>1717</v>
      </c>
      <c r="AB1722" s="193">
        <v>93.845803132919599</v>
      </c>
    </row>
    <row r="1723" spans="27:28" ht="15">
      <c r="AA1723" s="121">
        <f t="shared" si="27"/>
        <v>1718</v>
      </c>
      <c r="AB1723" s="193">
        <v>84.845898951303241</v>
      </c>
    </row>
    <row r="1724" spans="27:28" ht="15">
      <c r="AA1724" s="121">
        <f t="shared" si="27"/>
        <v>1719</v>
      </c>
      <c r="AB1724" s="193">
        <v>84.845898951303241</v>
      </c>
    </row>
    <row r="1725" spans="27:28" ht="15">
      <c r="AA1725" s="121">
        <f t="shared" si="27"/>
        <v>1720</v>
      </c>
      <c r="AB1725" s="193">
        <v>101.96157381217297</v>
      </c>
    </row>
    <row r="1726" spans="27:28" ht="15">
      <c r="AA1726" s="121">
        <f t="shared" si="27"/>
        <v>1721</v>
      </c>
      <c r="AB1726" s="193">
        <v>107.93160901181427</v>
      </c>
    </row>
    <row r="1727" spans="27:28" ht="15">
      <c r="AA1727" s="121">
        <f t="shared" si="27"/>
        <v>1722</v>
      </c>
      <c r="AB1727" s="193">
        <v>84.845898951303241</v>
      </c>
    </row>
    <row r="1728" spans="27:28" ht="15">
      <c r="AA1728" s="121">
        <f t="shared" si="27"/>
        <v>1723</v>
      </c>
      <c r="AB1728" s="193">
        <v>84.845898951303241</v>
      </c>
    </row>
    <row r="1729" spans="27:28" ht="15">
      <c r="AA1729" s="121">
        <f t="shared" si="27"/>
        <v>1724</v>
      </c>
      <c r="AB1729" s="193">
        <v>89.345851042111406</v>
      </c>
    </row>
    <row r="1730" spans="27:28" ht="15">
      <c r="AA1730" s="121">
        <f t="shared" si="27"/>
        <v>1725</v>
      </c>
      <c r="AB1730" s="193">
        <v>93.845803132919599</v>
      </c>
    </row>
    <row r="1731" spans="27:28" ht="15">
      <c r="AA1731" s="121">
        <f t="shared" si="27"/>
        <v>1726</v>
      </c>
      <c r="AB1731" s="193">
        <v>107.93160901181427</v>
      </c>
    </row>
    <row r="1732" spans="27:28" ht="15">
      <c r="AA1732" s="121">
        <f t="shared" si="27"/>
        <v>1727</v>
      </c>
      <c r="AB1732" s="193">
        <v>101.96157381217297</v>
      </c>
    </row>
    <row r="1733" spans="27:28" ht="15">
      <c r="AA1733" s="121">
        <f t="shared" si="27"/>
        <v>1728</v>
      </c>
      <c r="AB1733" s="193">
        <v>84.845898951303241</v>
      </c>
    </row>
    <row r="1734" spans="27:28" ht="15">
      <c r="AA1734" s="121">
        <f t="shared" si="27"/>
        <v>1729</v>
      </c>
      <c r="AB1734" s="193">
        <v>101.96157381217297</v>
      </c>
    </row>
    <row r="1735" spans="27:28" ht="15">
      <c r="AA1735" s="121">
        <f t="shared" ref="AA1735:AA1798" si="28">+AA1734+1</f>
        <v>1730</v>
      </c>
      <c r="AB1735" s="193">
        <v>101.96157381217297</v>
      </c>
    </row>
    <row r="1736" spans="27:28" ht="15">
      <c r="AA1736" s="121">
        <f t="shared" si="28"/>
        <v>1731</v>
      </c>
      <c r="AB1736" s="193">
        <v>100.38108875054054</v>
      </c>
    </row>
    <row r="1737" spans="27:28" ht="15">
      <c r="AA1737" s="121">
        <f t="shared" si="28"/>
        <v>1732</v>
      </c>
      <c r="AB1737" s="193">
        <v>89.345851042111406</v>
      </c>
    </row>
    <row r="1738" spans="27:28" ht="15">
      <c r="AA1738" s="121">
        <f t="shared" si="28"/>
        <v>1733</v>
      </c>
      <c r="AB1738" s="193">
        <v>93.845803132919599</v>
      </c>
    </row>
    <row r="1739" spans="27:28" ht="15">
      <c r="AA1739" s="121">
        <f t="shared" si="28"/>
        <v>1734</v>
      </c>
      <c r="AB1739" s="193">
        <v>89.345851042111406</v>
      </c>
    </row>
    <row r="1740" spans="27:28" ht="15">
      <c r="AA1740" s="121">
        <f t="shared" si="28"/>
        <v>1735</v>
      </c>
      <c r="AB1740" s="193">
        <v>93.845803132919599</v>
      </c>
    </row>
    <row r="1741" spans="27:28" ht="15">
      <c r="AA1741" s="121">
        <f t="shared" si="28"/>
        <v>1736</v>
      </c>
      <c r="AB1741" s="193">
        <v>90.015784463628279</v>
      </c>
    </row>
    <row r="1742" spans="27:28" ht="15">
      <c r="AA1742" s="121">
        <f t="shared" si="28"/>
        <v>1737</v>
      </c>
      <c r="AB1742" s="193">
        <v>90.015784463628279</v>
      </c>
    </row>
    <row r="1743" spans="27:28" ht="15">
      <c r="AA1743" s="121">
        <f t="shared" si="28"/>
        <v>1738</v>
      </c>
      <c r="AB1743" s="193">
        <v>100.38108875054054</v>
      </c>
    </row>
    <row r="1744" spans="27:28" ht="15">
      <c r="AA1744" s="121">
        <f t="shared" si="28"/>
        <v>1739</v>
      </c>
      <c r="AB1744" s="193">
        <v>95.198436607084417</v>
      </c>
    </row>
    <row r="1745" spans="27:28" ht="15">
      <c r="AA1745" s="121">
        <f t="shared" si="28"/>
        <v>1740</v>
      </c>
      <c r="AB1745" s="193">
        <v>89.345851042111406</v>
      </c>
    </row>
    <row r="1746" spans="27:28" ht="15">
      <c r="AA1746" s="121">
        <f t="shared" si="28"/>
        <v>1741</v>
      </c>
      <c r="AB1746" s="193">
        <v>100.38108875054054</v>
      </c>
    </row>
    <row r="1747" spans="27:28" ht="15">
      <c r="AA1747" s="121">
        <f t="shared" si="28"/>
        <v>1742</v>
      </c>
      <c r="AB1747" s="193">
        <v>101.96157381217297</v>
      </c>
    </row>
    <row r="1748" spans="27:28" ht="15">
      <c r="AA1748" s="121">
        <f t="shared" si="28"/>
        <v>1743</v>
      </c>
      <c r="AB1748" s="193">
        <v>84.845898951303241</v>
      </c>
    </row>
    <row r="1749" spans="27:28" ht="15">
      <c r="AA1749" s="121">
        <f t="shared" si="28"/>
        <v>1744</v>
      </c>
      <c r="AB1749" s="193">
        <v>95.198436607084417</v>
      </c>
    </row>
    <row r="1750" spans="27:28" ht="15">
      <c r="AA1750" s="121">
        <f t="shared" si="28"/>
        <v>1745</v>
      </c>
      <c r="AB1750" s="193">
        <v>101.96157381217297</v>
      </c>
    </row>
    <row r="1751" spans="27:28" ht="15">
      <c r="AA1751" s="121">
        <f t="shared" si="28"/>
        <v>1746</v>
      </c>
      <c r="AB1751" s="193">
        <v>84.845898951303241</v>
      </c>
    </row>
    <row r="1752" spans="27:28" ht="15">
      <c r="AA1752" s="121">
        <f t="shared" si="28"/>
        <v>1747</v>
      </c>
      <c r="AB1752" s="193">
        <v>90.015784463628279</v>
      </c>
    </row>
    <row r="1753" spans="27:28" ht="15">
      <c r="AA1753" s="121">
        <f t="shared" si="28"/>
        <v>1748</v>
      </c>
      <c r="AB1753" s="193">
        <v>95.991538612531656</v>
      </c>
    </row>
    <row r="1754" spans="27:28" ht="15">
      <c r="AA1754" s="121">
        <f t="shared" si="28"/>
        <v>1749</v>
      </c>
      <c r="AB1754" s="193">
        <v>101.96157381217297</v>
      </c>
    </row>
    <row r="1755" spans="27:28" ht="15">
      <c r="AA1755" s="121">
        <f t="shared" si="28"/>
        <v>1750</v>
      </c>
      <c r="AB1755" s="193">
        <v>95.991538612531656</v>
      </c>
    </row>
    <row r="1756" spans="27:28" ht="15">
      <c r="AA1756" s="121">
        <f t="shared" si="28"/>
        <v>1751</v>
      </c>
      <c r="AB1756" s="193">
        <v>89.345851042111406</v>
      </c>
    </row>
    <row r="1757" spans="27:28" ht="15">
      <c r="AA1757" s="121">
        <f t="shared" si="28"/>
        <v>1752</v>
      </c>
      <c r="AB1757" s="193">
        <v>100.38108875054054</v>
      </c>
    </row>
    <row r="1758" spans="27:28" ht="15">
      <c r="AA1758" s="121">
        <f t="shared" si="28"/>
        <v>1753</v>
      </c>
      <c r="AB1758" s="193">
        <v>101.96157381217297</v>
      </c>
    </row>
    <row r="1759" spans="27:28" ht="15">
      <c r="AA1759" s="121">
        <f t="shared" si="28"/>
        <v>1754</v>
      </c>
      <c r="AB1759" s="193">
        <v>107.93160901181427</v>
      </c>
    </row>
    <row r="1760" spans="27:28" ht="15">
      <c r="AA1760" s="121">
        <f t="shared" si="28"/>
        <v>1755</v>
      </c>
      <c r="AB1760" s="193">
        <v>95.198436607084417</v>
      </c>
    </row>
    <row r="1761" spans="27:28" ht="15">
      <c r="AA1761" s="121">
        <f t="shared" si="28"/>
        <v>1756</v>
      </c>
      <c r="AB1761" s="193">
        <v>95.198436607084417</v>
      </c>
    </row>
    <row r="1762" spans="27:28" ht="15">
      <c r="AA1762" s="121">
        <f t="shared" si="28"/>
        <v>1757</v>
      </c>
      <c r="AB1762" s="193">
        <v>107.93160901181427</v>
      </c>
    </row>
    <row r="1763" spans="27:28" ht="15">
      <c r="AA1763" s="121">
        <f t="shared" si="28"/>
        <v>1758</v>
      </c>
      <c r="AB1763" s="193">
        <v>95.198436607084417</v>
      </c>
    </row>
    <row r="1764" spans="27:28" ht="15">
      <c r="AA1764" s="121">
        <f t="shared" si="28"/>
        <v>1759</v>
      </c>
      <c r="AB1764" s="193">
        <v>101.96157381217297</v>
      </c>
    </row>
    <row r="1765" spans="27:28" ht="15">
      <c r="AA1765" s="121">
        <f t="shared" si="28"/>
        <v>1760</v>
      </c>
      <c r="AB1765" s="193">
        <v>100.38108875054054</v>
      </c>
    </row>
    <row r="1766" spans="27:28" ht="15">
      <c r="AA1766" s="121">
        <f t="shared" si="28"/>
        <v>1761</v>
      </c>
      <c r="AB1766" s="193">
        <v>100.38108875054054</v>
      </c>
    </row>
    <row r="1767" spans="27:28" ht="15">
      <c r="AA1767" s="121">
        <f t="shared" si="28"/>
        <v>1762</v>
      </c>
      <c r="AB1767" s="193">
        <v>89.345851042111406</v>
      </c>
    </row>
    <row r="1768" spans="27:28" ht="15">
      <c r="AA1768" s="121">
        <f t="shared" si="28"/>
        <v>1763</v>
      </c>
      <c r="AB1768" s="193">
        <v>100.38108875054054</v>
      </c>
    </row>
    <row r="1769" spans="27:28" ht="15">
      <c r="AA1769" s="121">
        <f t="shared" si="28"/>
        <v>1764</v>
      </c>
      <c r="AB1769" s="193">
        <v>89.345851042111406</v>
      </c>
    </row>
    <row r="1770" spans="27:28" ht="15">
      <c r="AA1770" s="121">
        <f t="shared" si="28"/>
        <v>1765</v>
      </c>
      <c r="AB1770" s="193">
        <v>89.345851042111406</v>
      </c>
    </row>
    <row r="1771" spans="27:28" ht="15">
      <c r="AA1771" s="121">
        <f t="shared" si="28"/>
        <v>1766</v>
      </c>
      <c r="AB1771" s="193">
        <v>95.198436607084417</v>
      </c>
    </row>
    <row r="1772" spans="27:28" ht="15">
      <c r="AA1772" s="121">
        <f t="shared" si="28"/>
        <v>1767</v>
      </c>
      <c r="AB1772" s="193">
        <v>107.93160901181427</v>
      </c>
    </row>
    <row r="1773" spans="27:28" ht="15">
      <c r="AA1773" s="121">
        <f t="shared" si="28"/>
        <v>1768</v>
      </c>
      <c r="AB1773" s="193">
        <v>95.198436607084417</v>
      </c>
    </row>
    <row r="1774" spans="27:28" ht="15">
      <c r="AA1774" s="121">
        <f t="shared" si="28"/>
        <v>1769</v>
      </c>
      <c r="AB1774" s="193">
        <v>101.96157381217297</v>
      </c>
    </row>
    <row r="1775" spans="27:28" ht="15">
      <c r="AA1775" s="121">
        <f t="shared" si="28"/>
        <v>1770</v>
      </c>
      <c r="AB1775" s="193">
        <v>90.015784463628279</v>
      </c>
    </row>
    <row r="1776" spans="27:28" ht="15">
      <c r="AA1776" s="121">
        <f t="shared" si="28"/>
        <v>1771</v>
      </c>
      <c r="AB1776" s="193">
        <v>100.38108875054054</v>
      </c>
    </row>
    <row r="1777" spans="27:28" ht="15">
      <c r="AA1777" s="121">
        <f t="shared" si="28"/>
        <v>1772</v>
      </c>
      <c r="AB1777" s="193">
        <v>84.845898951303241</v>
      </c>
    </row>
    <row r="1778" spans="27:28" ht="15">
      <c r="AA1778" s="121">
        <f t="shared" si="28"/>
        <v>1773</v>
      </c>
      <c r="AB1778" s="193">
        <v>95.198436607084417</v>
      </c>
    </row>
    <row r="1779" spans="27:28" ht="15">
      <c r="AA1779" s="121">
        <f t="shared" si="28"/>
        <v>1774</v>
      </c>
      <c r="AB1779" s="193">
        <v>95.991538612531656</v>
      </c>
    </row>
    <row r="1780" spans="27:28" ht="15">
      <c r="AA1780" s="121">
        <f t="shared" si="28"/>
        <v>1775</v>
      </c>
      <c r="AB1780" s="193">
        <v>101.96157381217297</v>
      </c>
    </row>
    <row r="1781" spans="27:28" ht="15">
      <c r="AA1781" s="121">
        <f t="shared" si="28"/>
        <v>1776</v>
      </c>
      <c r="AB1781" s="193">
        <v>95.198436607084417</v>
      </c>
    </row>
    <row r="1782" spans="27:28" ht="15">
      <c r="AA1782" s="121">
        <f t="shared" si="28"/>
        <v>1777</v>
      </c>
      <c r="AB1782" s="193">
        <v>93.845803132919599</v>
      </c>
    </row>
    <row r="1783" spans="27:28" ht="15">
      <c r="AA1783" s="121">
        <f t="shared" si="28"/>
        <v>1778</v>
      </c>
      <c r="AB1783" s="193">
        <v>90.015784463628279</v>
      </c>
    </row>
    <row r="1784" spans="27:28" ht="15">
      <c r="AA1784" s="121">
        <f t="shared" si="28"/>
        <v>1779</v>
      </c>
      <c r="AB1784" s="193">
        <v>101.96157381217297</v>
      </c>
    </row>
    <row r="1785" spans="27:28" ht="15">
      <c r="AA1785" s="121">
        <f t="shared" si="28"/>
        <v>1780</v>
      </c>
      <c r="AB1785" s="193">
        <v>107.93160901181427</v>
      </c>
    </row>
    <row r="1786" spans="27:28" ht="15">
      <c r="AA1786" s="121">
        <f t="shared" si="28"/>
        <v>1781</v>
      </c>
      <c r="AB1786" s="193">
        <v>84.845898951303241</v>
      </c>
    </row>
    <row r="1787" spans="27:28" ht="15">
      <c r="AA1787" s="121">
        <f t="shared" si="28"/>
        <v>1782</v>
      </c>
      <c r="AB1787" s="193">
        <v>101.96157381217297</v>
      </c>
    </row>
    <row r="1788" spans="27:28" ht="15">
      <c r="AA1788" s="121">
        <f t="shared" si="28"/>
        <v>1783</v>
      </c>
      <c r="AB1788" s="193">
        <v>95.991538612531656</v>
      </c>
    </row>
    <row r="1789" spans="27:28" ht="15">
      <c r="AA1789" s="121">
        <f t="shared" si="28"/>
        <v>1784</v>
      </c>
      <c r="AB1789" s="193">
        <v>101.96157381217297</v>
      </c>
    </row>
    <row r="1790" spans="27:28" ht="15">
      <c r="AA1790" s="121">
        <f t="shared" si="28"/>
        <v>1785</v>
      </c>
      <c r="AB1790" s="193">
        <v>95.198436607084417</v>
      </c>
    </row>
    <row r="1791" spans="27:28" ht="15">
      <c r="AA1791" s="121">
        <f t="shared" si="28"/>
        <v>1786</v>
      </c>
      <c r="AB1791" s="193">
        <v>95.991538612531656</v>
      </c>
    </row>
    <row r="1792" spans="27:28" ht="15">
      <c r="AA1792" s="121">
        <f t="shared" si="28"/>
        <v>1787</v>
      </c>
      <c r="AB1792" s="193">
        <v>101.96157381217297</v>
      </c>
    </row>
    <row r="1793" spans="27:28" ht="15">
      <c r="AA1793" s="121">
        <f t="shared" si="28"/>
        <v>1788</v>
      </c>
      <c r="AB1793" s="193">
        <v>100.38108875054054</v>
      </c>
    </row>
    <row r="1794" spans="27:28" ht="15">
      <c r="AA1794" s="121">
        <f t="shared" si="28"/>
        <v>1789</v>
      </c>
      <c r="AB1794" s="193">
        <v>95.198436607084417</v>
      </c>
    </row>
    <row r="1795" spans="27:28" ht="15">
      <c r="AA1795" s="121">
        <f t="shared" si="28"/>
        <v>1790</v>
      </c>
      <c r="AB1795" s="193">
        <v>84.845898951303241</v>
      </c>
    </row>
    <row r="1796" spans="27:28" ht="15">
      <c r="AA1796" s="121">
        <f t="shared" si="28"/>
        <v>1791</v>
      </c>
      <c r="AB1796" s="193">
        <v>100.38108875054054</v>
      </c>
    </row>
    <row r="1797" spans="27:28" ht="15">
      <c r="AA1797" s="121">
        <f t="shared" si="28"/>
        <v>1792</v>
      </c>
      <c r="AB1797" s="193">
        <v>93.845803132919599</v>
      </c>
    </row>
    <row r="1798" spans="27:28" ht="15">
      <c r="AA1798" s="121">
        <f t="shared" si="28"/>
        <v>1793</v>
      </c>
      <c r="AB1798" s="193">
        <v>90.015784463628279</v>
      </c>
    </row>
    <row r="1799" spans="27:28" ht="15">
      <c r="AA1799" s="121">
        <f t="shared" ref="AA1799:AA1862" si="29">+AA1798+1</f>
        <v>1794</v>
      </c>
      <c r="AB1799" s="193">
        <v>90.015784463628279</v>
      </c>
    </row>
    <row r="1800" spans="27:28" ht="15">
      <c r="AA1800" s="121">
        <f t="shared" si="29"/>
        <v>1795</v>
      </c>
      <c r="AB1800" s="193">
        <v>90.015784463628279</v>
      </c>
    </row>
    <row r="1801" spans="27:28" ht="15">
      <c r="AA1801" s="121">
        <f t="shared" si="29"/>
        <v>1796</v>
      </c>
      <c r="AB1801" s="193">
        <v>90.015784463628279</v>
      </c>
    </row>
    <row r="1802" spans="27:28" ht="15">
      <c r="AA1802" s="121">
        <f t="shared" si="29"/>
        <v>1797</v>
      </c>
      <c r="AB1802" s="193">
        <v>84.845898951303241</v>
      </c>
    </row>
    <row r="1803" spans="27:28" ht="15">
      <c r="AA1803" s="121">
        <f t="shared" si="29"/>
        <v>1798</v>
      </c>
      <c r="AB1803" s="193">
        <v>93.845803132919599</v>
      </c>
    </row>
    <row r="1804" spans="27:28" ht="15">
      <c r="AA1804" s="121">
        <f t="shared" si="29"/>
        <v>1799</v>
      </c>
      <c r="AB1804" s="193">
        <v>93.845803132919599</v>
      </c>
    </row>
    <row r="1805" spans="27:28" ht="15">
      <c r="AA1805" s="121">
        <f t="shared" si="29"/>
        <v>1800</v>
      </c>
      <c r="AB1805" s="193">
        <v>107.93160901181427</v>
      </c>
    </row>
    <row r="1806" spans="27:28" ht="15">
      <c r="AA1806" s="121">
        <f t="shared" si="29"/>
        <v>1801</v>
      </c>
      <c r="AB1806" s="193">
        <v>95.991538612531656</v>
      </c>
    </row>
    <row r="1807" spans="27:28" ht="15">
      <c r="AA1807" s="121">
        <f t="shared" si="29"/>
        <v>1802</v>
      </c>
      <c r="AB1807" s="193">
        <v>107.93160901181427</v>
      </c>
    </row>
    <row r="1808" spans="27:28" ht="15">
      <c r="AA1808" s="121">
        <f t="shared" si="29"/>
        <v>1803</v>
      </c>
      <c r="AB1808" s="193">
        <v>107.93160901181427</v>
      </c>
    </row>
    <row r="1809" spans="27:28" ht="15">
      <c r="AA1809" s="121">
        <f t="shared" si="29"/>
        <v>1804</v>
      </c>
      <c r="AB1809" s="193">
        <v>90.015784463628279</v>
      </c>
    </row>
    <row r="1810" spans="27:28" ht="15">
      <c r="AA1810" s="121">
        <f t="shared" si="29"/>
        <v>1805</v>
      </c>
      <c r="AB1810" s="193">
        <v>95.991538612531656</v>
      </c>
    </row>
    <row r="1811" spans="27:28" ht="15">
      <c r="AA1811" s="121">
        <f t="shared" si="29"/>
        <v>1806</v>
      </c>
      <c r="AB1811" s="193">
        <v>84.845898951303241</v>
      </c>
    </row>
    <row r="1812" spans="27:28" ht="15">
      <c r="AA1812" s="121">
        <f t="shared" si="29"/>
        <v>1807</v>
      </c>
      <c r="AB1812" s="193">
        <v>93.845803132919599</v>
      </c>
    </row>
    <row r="1813" spans="27:28" ht="15">
      <c r="AA1813" s="121">
        <f t="shared" si="29"/>
        <v>1808</v>
      </c>
      <c r="AB1813" s="193">
        <v>100.38108875054054</v>
      </c>
    </row>
    <row r="1814" spans="27:28" ht="15">
      <c r="AA1814" s="121">
        <f t="shared" si="29"/>
        <v>1809</v>
      </c>
      <c r="AB1814" s="193">
        <v>100.38108875054054</v>
      </c>
    </row>
    <row r="1815" spans="27:28" ht="15">
      <c r="AA1815" s="121">
        <f t="shared" si="29"/>
        <v>1810</v>
      </c>
      <c r="AB1815" s="193">
        <v>90.015784463628279</v>
      </c>
    </row>
    <row r="1816" spans="27:28" ht="15">
      <c r="AA1816" s="121">
        <f t="shared" si="29"/>
        <v>1811</v>
      </c>
      <c r="AB1816" s="193">
        <v>90.015784463628279</v>
      </c>
    </row>
    <row r="1817" spans="27:28" ht="15">
      <c r="AA1817" s="121">
        <f t="shared" si="29"/>
        <v>1812</v>
      </c>
      <c r="AB1817" s="193">
        <v>100.38108875054054</v>
      </c>
    </row>
    <row r="1818" spans="27:28" ht="15">
      <c r="AA1818" s="121">
        <f t="shared" si="29"/>
        <v>1813</v>
      </c>
      <c r="AB1818" s="193">
        <v>93.845803132919599</v>
      </c>
    </row>
    <row r="1819" spans="27:28" ht="15">
      <c r="AA1819" s="121">
        <f t="shared" si="29"/>
        <v>1814</v>
      </c>
      <c r="AB1819" s="193">
        <v>95.198436607084417</v>
      </c>
    </row>
    <row r="1820" spans="27:28" ht="15">
      <c r="AA1820" s="121">
        <f t="shared" si="29"/>
        <v>1815</v>
      </c>
      <c r="AB1820" s="193">
        <v>95.991538612531656</v>
      </c>
    </row>
    <row r="1821" spans="27:28" ht="15">
      <c r="AA1821" s="121">
        <f t="shared" si="29"/>
        <v>1816</v>
      </c>
      <c r="AB1821" s="193">
        <v>107.93160901181427</v>
      </c>
    </row>
    <row r="1822" spans="27:28" ht="15">
      <c r="AA1822" s="121">
        <f t="shared" si="29"/>
        <v>1817</v>
      </c>
      <c r="AB1822" s="193">
        <v>95.991538612531656</v>
      </c>
    </row>
    <row r="1823" spans="27:28" ht="15">
      <c r="AA1823" s="121">
        <f t="shared" si="29"/>
        <v>1818</v>
      </c>
      <c r="AB1823" s="193">
        <v>95.991538612531656</v>
      </c>
    </row>
    <row r="1824" spans="27:28" ht="15">
      <c r="AA1824" s="121">
        <f t="shared" si="29"/>
        <v>1819</v>
      </c>
      <c r="AB1824" s="193">
        <v>93.845803132919599</v>
      </c>
    </row>
    <row r="1825" spans="27:28" ht="15">
      <c r="AA1825" s="121">
        <f t="shared" si="29"/>
        <v>1820</v>
      </c>
      <c r="AB1825" s="193">
        <v>95.198436607084417</v>
      </c>
    </row>
    <row r="1826" spans="27:28" ht="15">
      <c r="AA1826" s="121">
        <f t="shared" si="29"/>
        <v>1821</v>
      </c>
      <c r="AB1826" s="193">
        <v>107.93160901181427</v>
      </c>
    </row>
    <row r="1827" spans="27:28" ht="15">
      <c r="AA1827" s="121">
        <f t="shared" si="29"/>
        <v>1822</v>
      </c>
      <c r="AB1827" s="193">
        <v>101.96157381217297</v>
      </c>
    </row>
    <row r="1828" spans="27:28" ht="15">
      <c r="AA1828" s="121">
        <f t="shared" si="29"/>
        <v>1823</v>
      </c>
      <c r="AB1828" s="193">
        <v>95.991538612531656</v>
      </c>
    </row>
    <row r="1829" spans="27:28" ht="15">
      <c r="AA1829" s="121">
        <f t="shared" si="29"/>
        <v>1824</v>
      </c>
      <c r="AB1829" s="193">
        <v>95.198436607084417</v>
      </c>
    </row>
    <row r="1830" spans="27:28" ht="15">
      <c r="AA1830" s="121">
        <f t="shared" si="29"/>
        <v>1825</v>
      </c>
      <c r="AB1830" s="193">
        <v>89.345851042111406</v>
      </c>
    </row>
    <row r="1831" spans="27:28" ht="15">
      <c r="AA1831" s="121">
        <f t="shared" si="29"/>
        <v>1826</v>
      </c>
      <c r="AB1831" s="193">
        <v>107.93160901181427</v>
      </c>
    </row>
    <row r="1832" spans="27:28" ht="15">
      <c r="AA1832" s="121">
        <f t="shared" si="29"/>
        <v>1827</v>
      </c>
      <c r="AB1832" s="193">
        <v>95.991538612531656</v>
      </c>
    </row>
    <row r="1833" spans="27:28" ht="15">
      <c r="AA1833" s="121">
        <f t="shared" si="29"/>
        <v>1828</v>
      </c>
      <c r="AB1833" s="193">
        <v>89.345851042111406</v>
      </c>
    </row>
    <row r="1834" spans="27:28" ht="15">
      <c r="AA1834" s="121">
        <f t="shared" si="29"/>
        <v>1829</v>
      </c>
      <c r="AB1834" s="193">
        <v>89.345851042111406</v>
      </c>
    </row>
    <row r="1835" spans="27:28" ht="15">
      <c r="AA1835" s="121">
        <f t="shared" si="29"/>
        <v>1830</v>
      </c>
      <c r="AB1835" s="193">
        <v>89.345851042111406</v>
      </c>
    </row>
    <row r="1836" spans="27:28" ht="15">
      <c r="AA1836" s="121">
        <f t="shared" si="29"/>
        <v>1831</v>
      </c>
      <c r="AB1836" s="193">
        <v>89.345851042111406</v>
      </c>
    </row>
    <row r="1837" spans="27:28" ht="15">
      <c r="AA1837" s="121">
        <f t="shared" si="29"/>
        <v>1832</v>
      </c>
      <c r="AB1837" s="193">
        <v>90.015784463628279</v>
      </c>
    </row>
    <row r="1838" spans="27:28" ht="15">
      <c r="AA1838" s="121">
        <f t="shared" si="29"/>
        <v>1833</v>
      </c>
      <c r="AB1838" s="193">
        <v>89.345851042111406</v>
      </c>
    </row>
    <row r="1839" spans="27:28" ht="15">
      <c r="AA1839" s="121">
        <f t="shared" si="29"/>
        <v>1834</v>
      </c>
      <c r="AB1839" s="193">
        <v>100.38108875054054</v>
      </c>
    </row>
    <row r="1840" spans="27:28" ht="15">
      <c r="AA1840" s="121">
        <f t="shared" si="29"/>
        <v>1835</v>
      </c>
      <c r="AB1840" s="193">
        <v>107.93160901181427</v>
      </c>
    </row>
    <row r="1841" spans="27:28" ht="15">
      <c r="AA1841" s="121">
        <f t="shared" si="29"/>
        <v>1836</v>
      </c>
      <c r="AB1841" s="193">
        <v>95.991538612531656</v>
      </c>
    </row>
    <row r="1842" spans="27:28" ht="15">
      <c r="AA1842" s="121">
        <f t="shared" si="29"/>
        <v>1837</v>
      </c>
      <c r="AB1842" s="193">
        <v>95.991538612531656</v>
      </c>
    </row>
    <row r="1843" spans="27:28" ht="15">
      <c r="AA1843" s="121">
        <f t="shared" si="29"/>
        <v>1838</v>
      </c>
      <c r="AB1843" s="193">
        <v>95.991538612531656</v>
      </c>
    </row>
    <row r="1844" spans="27:28" ht="15">
      <c r="AA1844" s="121">
        <f t="shared" si="29"/>
        <v>1839</v>
      </c>
      <c r="AB1844" s="193">
        <v>95.198436607084417</v>
      </c>
    </row>
    <row r="1845" spans="27:28" ht="15">
      <c r="AA1845" s="121">
        <f t="shared" si="29"/>
        <v>1840</v>
      </c>
      <c r="AB1845" s="193">
        <v>95.198436607084417</v>
      </c>
    </row>
    <row r="1846" spans="27:28" ht="15">
      <c r="AA1846" s="121">
        <f t="shared" si="29"/>
        <v>1841</v>
      </c>
      <c r="AB1846" s="193">
        <v>95.198436607084417</v>
      </c>
    </row>
    <row r="1847" spans="27:28" ht="15">
      <c r="AA1847" s="121">
        <f t="shared" si="29"/>
        <v>1842</v>
      </c>
      <c r="AB1847" s="193">
        <v>93.845803132919599</v>
      </c>
    </row>
    <row r="1848" spans="27:28" ht="15">
      <c r="AA1848" s="121">
        <f t="shared" si="29"/>
        <v>1843</v>
      </c>
      <c r="AB1848" s="193">
        <v>100.38108875054054</v>
      </c>
    </row>
    <row r="1849" spans="27:28" ht="15">
      <c r="AA1849" s="121">
        <f t="shared" si="29"/>
        <v>1844</v>
      </c>
      <c r="AB1849" s="193">
        <v>95.198436607084417</v>
      </c>
    </row>
    <row r="1850" spans="27:28" ht="15">
      <c r="AA1850" s="121">
        <f t="shared" si="29"/>
        <v>1845</v>
      </c>
      <c r="AB1850" s="193">
        <v>89.345851042111406</v>
      </c>
    </row>
    <row r="1851" spans="27:28" ht="15">
      <c r="AA1851" s="121">
        <f t="shared" si="29"/>
        <v>1846</v>
      </c>
      <c r="AB1851" s="193">
        <v>90.015784463628279</v>
      </c>
    </row>
    <row r="1852" spans="27:28" ht="15">
      <c r="AA1852" s="121">
        <f t="shared" si="29"/>
        <v>1847</v>
      </c>
      <c r="AB1852" s="193">
        <v>95.991538612531656</v>
      </c>
    </row>
    <row r="1853" spans="27:28" ht="15">
      <c r="AA1853" s="121">
        <f t="shared" si="29"/>
        <v>1848</v>
      </c>
      <c r="AB1853" s="193">
        <v>95.198436607084417</v>
      </c>
    </row>
    <row r="1854" spans="27:28" ht="15">
      <c r="AA1854" s="121">
        <f t="shared" si="29"/>
        <v>1849</v>
      </c>
      <c r="AB1854" s="193">
        <v>93.845803132919599</v>
      </c>
    </row>
    <row r="1855" spans="27:28" ht="15">
      <c r="AA1855" s="121">
        <f t="shared" si="29"/>
        <v>1850</v>
      </c>
      <c r="AB1855" s="193">
        <v>107.93160901181427</v>
      </c>
    </row>
    <row r="1856" spans="27:28" ht="15">
      <c r="AA1856" s="121">
        <f t="shared" si="29"/>
        <v>1851</v>
      </c>
      <c r="AB1856" s="193">
        <v>101.96157381217297</v>
      </c>
    </row>
    <row r="1857" spans="27:28" ht="15">
      <c r="AA1857" s="121">
        <f t="shared" si="29"/>
        <v>1852</v>
      </c>
      <c r="AB1857" s="193">
        <v>84.845898951303241</v>
      </c>
    </row>
    <row r="1858" spans="27:28" ht="15">
      <c r="AA1858" s="121">
        <f t="shared" si="29"/>
        <v>1853</v>
      </c>
      <c r="AB1858" s="193">
        <v>95.991538612531656</v>
      </c>
    </row>
    <row r="1859" spans="27:28" ht="15">
      <c r="AA1859" s="121">
        <f t="shared" si="29"/>
        <v>1854</v>
      </c>
      <c r="AB1859" s="193">
        <v>95.198436607084417</v>
      </c>
    </row>
    <row r="1860" spans="27:28" ht="15">
      <c r="AA1860" s="121">
        <f t="shared" si="29"/>
        <v>1855</v>
      </c>
      <c r="AB1860" s="193">
        <v>101.96157381217297</v>
      </c>
    </row>
    <row r="1861" spans="27:28" ht="15">
      <c r="AA1861" s="121">
        <f t="shared" si="29"/>
        <v>1856</v>
      </c>
      <c r="AB1861" s="193">
        <v>95.198436607084417</v>
      </c>
    </row>
    <row r="1862" spans="27:28" ht="15">
      <c r="AA1862" s="121">
        <f t="shared" si="29"/>
        <v>1857</v>
      </c>
      <c r="AB1862" s="193">
        <v>90.015784463628279</v>
      </c>
    </row>
    <row r="1863" spans="27:28" ht="15">
      <c r="AA1863" s="121">
        <f t="shared" ref="AA1863:AA1926" si="30">+AA1862+1</f>
        <v>1858</v>
      </c>
      <c r="AB1863" s="193">
        <v>90.015784463628279</v>
      </c>
    </row>
    <row r="1864" spans="27:28" ht="15">
      <c r="AA1864" s="121">
        <f t="shared" si="30"/>
        <v>1859</v>
      </c>
      <c r="AB1864" s="193">
        <v>89.345851042111406</v>
      </c>
    </row>
    <row r="1865" spans="27:28" ht="15">
      <c r="AA1865" s="121">
        <f t="shared" si="30"/>
        <v>1860</v>
      </c>
      <c r="AB1865" s="193">
        <v>95.198436607084417</v>
      </c>
    </row>
    <row r="1866" spans="27:28" ht="15">
      <c r="AA1866" s="121">
        <f t="shared" si="30"/>
        <v>1861</v>
      </c>
      <c r="AB1866" s="193">
        <v>90.015784463628279</v>
      </c>
    </row>
    <row r="1867" spans="27:28" ht="15">
      <c r="AA1867" s="121">
        <f t="shared" si="30"/>
        <v>1862</v>
      </c>
      <c r="AB1867" s="193">
        <v>93.845803132919599</v>
      </c>
    </row>
    <row r="1868" spans="27:28" ht="15">
      <c r="AA1868" s="121">
        <f t="shared" si="30"/>
        <v>1863</v>
      </c>
      <c r="AB1868" s="193">
        <v>93.845803132919599</v>
      </c>
    </row>
    <row r="1869" spans="27:28" ht="15">
      <c r="AA1869" s="121">
        <f t="shared" si="30"/>
        <v>1864</v>
      </c>
      <c r="AB1869" s="193">
        <v>89.345851042111406</v>
      </c>
    </row>
    <row r="1870" spans="27:28" ht="15">
      <c r="AA1870" s="121">
        <f t="shared" si="30"/>
        <v>1865</v>
      </c>
      <c r="AB1870" s="193">
        <v>84.845898951303241</v>
      </c>
    </row>
    <row r="1871" spans="27:28" ht="15">
      <c r="AA1871" s="121">
        <f t="shared" si="30"/>
        <v>1866</v>
      </c>
      <c r="AB1871" s="193">
        <v>84.845898951303241</v>
      </c>
    </row>
    <row r="1872" spans="27:28" ht="15">
      <c r="AA1872" s="121">
        <f t="shared" si="30"/>
        <v>1867</v>
      </c>
      <c r="AB1872" s="193">
        <v>93.845803132919599</v>
      </c>
    </row>
    <row r="1873" spans="27:28" ht="15">
      <c r="AA1873" s="121">
        <f t="shared" si="30"/>
        <v>1868</v>
      </c>
      <c r="AB1873" s="193">
        <v>100.38108875054054</v>
      </c>
    </row>
    <row r="1874" spans="27:28" ht="15">
      <c r="AA1874" s="121">
        <f t="shared" si="30"/>
        <v>1869</v>
      </c>
      <c r="AB1874" s="193">
        <v>107.93160901181427</v>
      </c>
    </row>
    <row r="1875" spans="27:28" ht="15">
      <c r="AA1875" s="121">
        <f t="shared" si="30"/>
        <v>1870</v>
      </c>
      <c r="AB1875" s="193">
        <v>100.38108875054054</v>
      </c>
    </row>
    <row r="1876" spans="27:28" ht="15">
      <c r="AA1876" s="121">
        <f t="shared" si="30"/>
        <v>1871</v>
      </c>
      <c r="AB1876" s="193">
        <v>93.845803132919599</v>
      </c>
    </row>
    <row r="1877" spans="27:28" ht="15">
      <c r="AA1877" s="121">
        <f t="shared" si="30"/>
        <v>1872</v>
      </c>
      <c r="AB1877" s="193">
        <v>89.345851042111406</v>
      </c>
    </row>
    <row r="1878" spans="27:28" ht="15">
      <c r="AA1878" s="121">
        <f t="shared" si="30"/>
        <v>1873</v>
      </c>
      <c r="AB1878" s="193">
        <v>89.345851042111406</v>
      </c>
    </row>
    <row r="1879" spans="27:28" ht="15">
      <c r="AA1879" s="121">
        <f t="shared" si="30"/>
        <v>1874</v>
      </c>
      <c r="AB1879" s="193">
        <v>101.96157381217297</v>
      </c>
    </row>
    <row r="1880" spans="27:28" ht="15">
      <c r="AA1880" s="121">
        <f t="shared" si="30"/>
        <v>1875</v>
      </c>
      <c r="AB1880" s="193">
        <v>101.96157381217297</v>
      </c>
    </row>
    <row r="1881" spans="27:28" ht="15">
      <c r="AA1881" s="121">
        <f t="shared" si="30"/>
        <v>1876</v>
      </c>
      <c r="AB1881" s="193">
        <v>89.345851042111406</v>
      </c>
    </row>
    <row r="1882" spans="27:28" ht="15">
      <c r="AA1882" s="121">
        <f t="shared" si="30"/>
        <v>1877</v>
      </c>
      <c r="AB1882" s="193">
        <v>95.991538612531656</v>
      </c>
    </row>
    <row r="1883" spans="27:28" ht="15">
      <c r="AA1883" s="121">
        <f t="shared" si="30"/>
        <v>1878</v>
      </c>
      <c r="AB1883" s="193">
        <v>84.845898951303241</v>
      </c>
    </row>
    <row r="1884" spans="27:28" ht="15">
      <c r="AA1884" s="121">
        <f t="shared" si="30"/>
        <v>1879</v>
      </c>
      <c r="AB1884" s="193">
        <v>90.015784463628279</v>
      </c>
    </row>
    <row r="1885" spans="27:28" ht="15">
      <c r="AA1885" s="121">
        <f t="shared" si="30"/>
        <v>1880</v>
      </c>
      <c r="AB1885" s="193">
        <v>90.015784463628279</v>
      </c>
    </row>
    <row r="1886" spans="27:28" ht="15">
      <c r="AA1886" s="121">
        <f t="shared" si="30"/>
        <v>1881</v>
      </c>
      <c r="AB1886" s="193">
        <v>95.198436607084417</v>
      </c>
    </row>
    <row r="1887" spans="27:28" ht="15">
      <c r="AA1887" s="121">
        <f t="shared" si="30"/>
        <v>1882</v>
      </c>
      <c r="AB1887" s="193">
        <v>101.96157381217297</v>
      </c>
    </row>
    <row r="1888" spans="27:28" ht="15">
      <c r="AA1888" s="121">
        <f t="shared" si="30"/>
        <v>1883</v>
      </c>
      <c r="AB1888" s="193">
        <v>90.015784463628279</v>
      </c>
    </row>
    <row r="1889" spans="27:28" ht="15">
      <c r="AA1889" s="121">
        <f t="shared" si="30"/>
        <v>1884</v>
      </c>
      <c r="AB1889" s="193">
        <v>93.845803132919599</v>
      </c>
    </row>
    <row r="1890" spans="27:28" ht="15">
      <c r="AA1890" s="121">
        <f t="shared" si="30"/>
        <v>1885</v>
      </c>
      <c r="AB1890" s="193">
        <v>101.96157381217297</v>
      </c>
    </row>
    <row r="1891" spans="27:28" ht="15">
      <c r="AA1891" s="121">
        <f t="shared" si="30"/>
        <v>1886</v>
      </c>
      <c r="AB1891" s="193">
        <v>95.991538612531656</v>
      </c>
    </row>
    <row r="1892" spans="27:28" ht="15">
      <c r="AA1892" s="121">
        <f t="shared" si="30"/>
        <v>1887</v>
      </c>
      <c r="AB1892" s="193">
        <v>84.845898951303241</v>
      </c>
    </row>
    <row r="1893" spans="27:28" ht="15">
      <c r="AA1893" s="121">
        <f t="shared" si="30"/>
        <v>1888</v>
      </c>
      <c r="AB1893" s="193">
        <v>107.93160901181427</v>
      </c>
    </row>
    <row r="1894" spans="27:28" ht="15">
      <c r="AA1894" s="121">
        <f t="shared" si="30"/>
        <v>1889</v>
      </c>
      <c r="AB1894" s="193">
        <v>95.991538612531656</v>
      </c>
    </row>
    <row r="1895" spans="27:28" ht="15">
      <c r="AA1895" s="121">
        <f t="shared" si="30"/>
        <v>1890</v>
      </c>
      <c r="AB1895" s="193">
        <v>95.991538612531656</v>
      </c>
    </row>
    <row r="1896" spans="27:28" ht="15">
      <c r="AA1896" s="121">
        <f t="shared" si="30"/>
        <v>1891</v>
      </c>
      <c r="AB1896" s="193">
        <v>100.38108875054054</v>
      </c>
    </row>
    <row r="1897" spans="27:28" ht="15">
      <c r="AA1897" s="121">
        <f t="shared" si="30"/>
        <v>1892</v>
      </c>
      <c r="AB1897" s="193">
        <v>84.845898951303241</v>
      </c>
    </row>
    <row r="1898" spans="27:28" ht="15">
      <c r="AA1898" s="121">
        <f t="shared" si="30"/>
        <v>1893</v>
      </c>
      <c r="AB1898" s="193">
        <v>95.198436607084417</v>
      </c>
    </row>
    <row r="1899" spans="27:28" ht="15">
      <c r="AA1899" s="121">
        <f t="shared" si="30"/>
        <v>1894</v>
      </c>
      <c r="AB1899" s="193">
        <v>90.015784463628279</v>
      </c>
    </row>
    <row r="1900" spans="27:28" ht="15">
      <c r="AA1900" s="121">
        <f t="shared" si="30"/>
        <v>1895</v>
      </c>
      <c r="AB1900" s="193">
        <v>100.38108875054054</v>
      </c>
    </row>
    <row r="1901" spans="27:28" ht="15">
      <c r="AA1901" s="121">
        <f t="shared" si="30"/>
        <v>1896</v>
      </c>
      <c r="AB1901" s="193">
        <v>84.845898951303241</v>
      </c>
    </row>
    <row r="1902" spans="27:28" ht="15">
      <c r="AA1902" s="121">
        <f t="shared" si="30"/>
        <v>1897</v>
      </c>
      <c r="AB1902" s="193">
        <v>95.991538612531656</v>
      </c>
    </row>
    <row r="1903" spans="27:28" ht="15">
      <c r="AA1903" s="121">
        <f t="shared" si="30"/>
        <v>1898</v>
      </c>
      <c r="AB1903" s="193">
        <v>84.845898951303241</v>
      </c>
    </row>
    <row r="1904" spans="27:28" ht="15">
      <c r="AA1904" s="121">
        <f t="shared" si="30"/>
        <v>1899</v>
      </c>
      <c r="AB1904" s="193">
        <v>90.015784463628279</v>
      </c>
    </row>
    <row r="1905" spans="27:28" ht="15">
      <c r="AA1905" s="121">
        <f t="shared" si="30"/>
        <v>1900</v>
      </c>
      <c r="AB1905" s="193">
        <v>90.015784463628279</v>
      </c>
    </row>
    <row r="1906" spans="27:28" ht="15">
      <c r="AA1906" s="121">
        <f t="shared" si="30"/>
        <v>1901</v>
      </c>
      <c r="AB1906" s="193">
        <v>95.198436607084417</v>
      </c>
    </row>
    <row r="1907" spans="27:28" ht="15">
      <c r="AA1907" s="121">
        <f t="shared" si="30"/>
        <v>1902</v>
      </c>
      <c r="AB1907" s="193">
        <v>90.015784463628279</v>
      </c>
    </row>
    <row r="1908" spans="27:28" ht="15">
      <c r="AA1908" s="121">
        <f t="shared" si="30"/>
        <v>1903</v>
      </c>
      <c r="AB1908" s="193">
        <v>95.198436607084417</v>
      </c>
    </row>
    <row r="1909" spans="27:28" ht="15">
      <c r="AA1909" s="121">
        <f t="shared" si="30"/>
        <v>1904</v>
      </c>
      <c r="AB1909" s="193">
        <v>90.015784463628279</v>
      </c>
    </row>
    <row r="1910" spans="27:28" ht="15">
      <c r="AA1910" s="121">
        <f t="shared" si="30"/>
        <v>1905</v>
      </c>
      <c r="AB1910" s="193">
        <v>93.845803132919599</v>
      </c>
    </row>
    <row r="1911" spans="27:28" ht="15">
      <c r="AA1911" s="121">
        <f t="shared" si="30"/>
        <v>1906</v>
      </c>
      <c r="AB1911" s="193">
        <v>107.93160901181427</v>
      </c>
    </row>
    <row r="1912" spans="27:28" ht="15">
      <c r="AA1912" s="121">
        <f t="shared" si="30"/>
        <v>1907</v>
      </c>
      <c r="AB1912" s="193">
        <v>95.991538612531656</v>
      </c>
    </row>
    <row r="1913" spans="27:28" ht="15">
      <c r="AA1913" s="121">
        <f t="shared" si="30"/>
        <v>1908</v>
      </c>
      <c r="AB1913" s="193">
        <v>89.345851042111406</v>
      </c>
    </row>
    <row r="1914" spans="27:28" ht="15">
      <c r="AA1914" s="121">
        <f t="shared" si="30"/>
        <v>1909</v>
      </c>
      <c r="AB1914" s="193">
        <v>100.38108875054054</v>
      </c>
    </row>
    <row r="1915" spans="27:28" ht="15">
      <c r="AA1915" s="121">
        <f t="shared" si="30"/>
        <v>1910</v>
      </c>
      <c r="AB1915" s="193">
        <v>95.198436607084417</v>
      </c>
    </row>
    <row r="1916" spans="27:28" ht="15">
      <c r="AA1916" s="121">
        <f t="shared" si="30"/>
        <v>1911</v>
      </c>
      <c r="AB1916" s="193">
        <v>89.345851042111406</v>
      </c>
    </row>
    <row r="1917" spans="27:28" ht="15">
      <c r="AA1917" s="121">
        <f t="shared" si="30"/>
        <v>1912</v>
      </c>
      <c r="AB1917" s="193">
        <v>100.38108875054054</v>
      </c>
    </row>
    <row r="1918" spans="27:28" ht="15">
      <c r="AA1918" s="121">
        <f t="shared" si="30"/>
        <v>1913</v>
      </c>
      <c r="AB1918" s="193">
        <v>93.845803132919599</v>
      </c>
    </row>
    <row r="1919" spans="27:28" ht="15">
      <c r="AA1919" s="121">
        <f t="shared" si="30"/>
        <v>1914</v>
      </c>
      <c r="AB1919" s="193">
        <v>95.991538612531656</v>
      </c>
    </row>
    <row r="1920" spans="27:28" ht="15">
      <c r="AA1920" s="121">
        <f t="shared" si="30"/>
        <v>1915</v>
      </c>
      <c r="AB1920" s="193">
        <v>101.96157381217297</v>
      </c>
    </row>
    <row r="1921" spans="27:28" ht="15">
      <c r="AA1921" s="121">
        <f t="shared" si="30"/>
        <v>1916</v>
      </c>
      <c r="AB1921" s="193">
        <v>84.845898951303241</v>
      </c>
    </row>
    <row r="1922" spans="27:28" ht="15">
      <c r="AA1922" s="121">
        <f t="shared" si="30"/>
        <v>1917</v>
      </c>
      <c r="AB1922" s="193">
        <v>84.845898951303241</v>
      </c>
    </row>
    <row r="1923" spans="27:28" ht="15">
      <c r="AA1923" s="121">
        <f t="shared" si="30"/>
        <v>1918</v>
      </c>
      <c r="AB1923" s="193">
        <v>93.845803132919599</v>
      </c>
    </row>
    <row r="1924" spans="27:28" ht="15">
      <c r="AA1924" s="121">
        <f t="shared" si="30"/>
        <v>1919</v>
      </c>
      <c r="AB1924" s="193">
        <v>95.198436607084417</v>
      </c>
    </row>
    <row r="1925" spans="27:28" ht="15">
      <c r="AA1925" s="121">
        <f t="shared" si="30"/>
        <v>1920</v>
      </c>
      <c r="AB1925" s="193">
        <v>107.93160901181427</v>
      </c>
    </row>
    <row r="1926" spans="27:28" ht="15">
      <c r="AA1926" s="121">
        <f t="shared" si="30"/>
        <v>1921</v>
      </c>
      <c r="AB1926" s="193">
        <v>101.96157381217297</v>
      </c>
    </row>
    <row r="1927" spans="27:28" ht="15">
      <c r="AA1927" s="121">
        <f t="shared" ref="AA1927:AA1990" si="31">+AA1926+1</f>
        <v>1922</v>
      </c>
      <c r="AB1927" s="193">
        <v>90.015784463628279</v>
      </c>
    </row>
    <row r="1928" spans="27:28" ht="15">
      <c r="AA1928" s="121">
        <f t="shared" si="31"/>
        <v>1923</v>
      </c>
      <c r="AB1928" s="193">
        <v>100.38108875054054</v>
      </c>
    </row>
    <row r="1929" spans="27:28" ht="15">
      <c r="AA1929" s="121">
        <f t="shared" si="31"/>
        <v>1924</v>
      </c>
      <c r="AB1929" s="193">
        <v>107.93160901181427</v>
      </c>
    </row>
    <row r="1930" spans="27:28" ht="15">
      <c r="AA1930" s="121">
        <f t="shared" si="31"/>
        <v>1925</v>
      </c>
      <c r="AB1930" s="193">
        <v>95.991538612531656</v>
      </c>
    </row>
    <row r="1931" spans="27:28" ht="15">
      <c r="AA1931" s="121">
        <f t="shared" si="31"/>
        <v>1926</v>
      </c>
      <c r="AB1931" s="193">
        <v>89.345851042111406</v>
      </c>
    </row>
    <row r="1932" spans="27:28" ht="15">
      <c r="AA1932" s="121">
        <f t="shared" si="31"/>
        <v>1927</v>
      </c>
      <c r="AB1932" s="193">
        <v>84.845898951303241</v>
      </c>
    </row>
    <row r="1933" spans="27:28" ht="15">
      <c r="AA1933" s="121">
        <f t="shared" si="31"/>
        <v>1928</v>
      </c>
      <c r="AB1933" s="193">
        <v>101.96157381217297</v>
      </c>
    </row>
    <row r="1934" spans="27:28" ht="15">
      <c r="AA1934" s="121">
        <f t="shared" si="31"/>
        <v>1929</v>
      </c>
      <c r="AB1934" s="193">
        <v>95.991538612531656</v>
      </c>
    </row>
    <row r="1935" spans="27:28" ht="15">
      <c r="AA1935" s="121">
        <f t="shared" si="31"/>
        <v>1930</v>
      </c>
      <c r="AB1935" s="193">
        <v>84.845898951303241</v>
      </c>
    </row>
    <row r="1936" spans="27:28" ht="15">
      <c r="AA1936" s="121">
        <f t="shared" si="31"/>
        <v>1931</v>
      </c>
      <c r="AB1936" s="193">
        <v>89.345851042111406</v>
      </c>
    </row>
    <row r="1937" spans="27:28" ht="15">
      <c r="AA1937" s="121">
        <f t="shared" si="31"/>
        <v>1932</v>
      </c>
      <c r="AB1937" s="193">
        <v>101.96157381217297</v>
      </c>
    </row>
    <row r="1938" spans="27:28" ht="15">
      <c r="AA1938" s="121">
        <f t="shared" si="31"/>
        <v>1933</v>
      </c>
      <c r="AB1938" s="193">
        <v>95.991538612531656</v>
      </c>
    </row>
    <row r="1939" spans="27:28" ht="15">
      <c r="AA1939" s="121">
        <f t="shared" si="31"/>
        <v>1934</v>
      </c>
      <c r="AB1939" s="193">
        <v>101.96157381217297</v>
      </c>
    </row>
    <row r="1940" spans="27:28" ht="15">
      <c r="AA1940" s="121">
        <f t="shared" si="31"/>
        <v>1935</v>
      </c>
      <c r="AB1940" s="193">
        <v>107.93160901181427</v>
      </c>
    </row>
    <row r="1941" spans="27:28" ht="15">
      <c r="AA1941" s="121">
        <f t="shared" si="31"/>
        <v>1936</v>
      </c>
      <c r="AB1941" s="193">
        <v>101.96157381217297</v>
      </c>
    </row>
    <row r="1942" spans="27:28" ht="15">
      <c r="AA1942" s="121">
        <f t="shared" si="31"/>
        <v>1937</v>
      </c>
      <c r="AB1942" s="193">
        <v>95.991538612531656</v>
      </c>
    </row>
    <row r="1943" spans="27:28" ht="15">
      <c r="AA1943" s="121">
        <f t="shared" si="31"/>
        <v>1938</v>
      </c>
      <c r="AB1943" s="193">
        <v>90.015784463628279</v>
      </c>
    </row>
    <row r="1944" spans="27:28" ht="15">
      <c r="AA1944" s="121">
        <f t="shared" si="31"/>
        <v>1939</v>
      </c>
      <c r="AB1944" s="193">
        <v>84.845898951303241</v>
      </c>
    </row>
    <row r="1945" spans="27:28" ht="15">
      <c r="AA1945" s="121">
        <f t="shared" si="31"/>
        <v>1940</v>
      </c>
      <c r="AB1945" s="193">
        <v>89.345851042111406</v>
      </c>
    </row>
    <row r="1946" spans="27:28" ht="15">
      <c r="AA1946" s="121">
        <f t="shared" si="31"/>
        <v>1941</v>
      </c>
      <c r="AB1946" s="193">
        <v>90.015784463628279</v>
      </c>
    </row>
    <row r="1947" spans="27:28" ht="15">
      <c r="AA1947" s="121">
        <f t="shared" si="31"/>
        <v>1942</v>
      </c>
      <c r="AB1947" s="193">
        <v>107.93160901181427</v>
      </c>
    </row>
    <row r="1948" spans="27:28" ht="15">
      <c r="AA1948" s="121">
        <f t="shared" si="31"/>
        <v>1943</v>
      </c>
      <c r="AB1948" s="193">
        <v>95.991538612531656</v>
      </c>
    </row>
    <row r="1949" spans="27:28" ht="15">
      <c r="AA1949" s="121">
        <f t="shared" si="31"/>
        <v>1944</v>
      </c>
      <c r="AB1949" s="193">
        <v>100.38108875054054</v>
      </c>
    </row>
    <row r="1950" spans="27:28" ht="15">
      <c r="AA1950" s="121">
        <f t="shared" si="31"/>
        <v>1945</v>
      </c>
      <c r="AB1950" s="193">
        <v>101.96157381217297</v>
      </c>
    </row>
    <row r="1951" spans="27:28" ht="15">
      <c r="AA1951" s="121">
        <f t="shared" si="31"/>
        <v>1946</v>
      </c>
      <c r="AB1951" s="193">
        <v>93.845803132919599</v>
      </c>
    </row>
    <row r="1952" spans="27:28" ht="15">
      <c r="AA1952" s="121">
        <f t="shared" si="31"/>
        <v>1947</v>
      </c>
      <c r="AB1952" s="193">
        <v>89.345851042111406</v>
      </c>
    </row>
    <row r="1953" spans="27:28" ht="15">
      <c r="AA1953" s="121">
        <f t="shared" si="31"/>
        <v>1948</v>
      </c>
      <c r="AB1953" s="193">
        <v>84.845898951303241</v>
      </c>
    </row>
    <row r="1954" spans="27:28" ht="15">
      <c r="AA1954" s="121">
        <f t="shared" si="31"/>
        <v>1949</v>
      </c>
      <c r="AB1954" s="193">
        <v>93.845803132919599</v>
      </c>
    </row>
    <row r="1955" spans="27:28" ht="15">
      <c r="AA1955" s="121">
        <f t="shared" si="31"/>
        <v>1950</v>
      </c>
      <c r="AB1955" s="193">
        <v>100.38108875054054</v>
      </c>
    </row>
    <row r="1956" spans="27:28" ht="15">
      <c r="AA1956" s="121">
        <f t="shared" si="31"/>
        <v>1951</v>
      </c>
      <c r="AB1956" s="193">
        <v>90.015784463628279</v>
      </c>
    </row>
    <row r="1957" spans="27:28" ht="15">
      <c r="AA1957" s="121">
        <f t="shared" si="31"/>
        <v>1952</v>
      </c>
      <c r="AB1957" s="193">
        <v>100.38108875054054</v>
      </c>
    </row>
    <row r="1958" spans="27:28" ht="15">
      <c r="AA1958" s="121">
        <f t="shared" si="31"/>
        <v>1953</v>
      </c>
      <c r="AB1958" s="193">
        <v>93.845803132919599</v>
      </c>
    </row>
    <row r="1959" spans="27:28" ht="15">
      <c r="AA1959" s="121">
        <f t="shared" si="31"/>
        <v>1954</v>
      </c>
      <c r="AB1959" s="193">
        <v>93.845803132919599</v>
      </c>
    </row>
    <row r="1960" spans="27:28" ht="15">
      <c r="AA1960" s="121">
        <f t="shared" si="31"/>
        <v>1955</v>
      </c>
      <c r="AB1960" s="193">
        <v>95.991538612531656</v>
      </c>
    </row>
    <row r="1961" spans="27:28" ht="15">
      <c r="AA1961" s="121">
        <f t="shared" si="31"/>
        <v>1956</v>
      </c>
      <c r="AB1961" s="193">
        <v>89.345851042111406</v>
      </c>
    </row>
    <row r="1962" spans="27:28" ht="15">
      <c r="AA1962" s="121">
        <f t="shared" si="31"/>
        <v>1957</v>
      </c>
      <c r="AB1962" s="193">
        <v>93.845803132919599</v>
      </c>
    </row>
    <row r="1963" spans="27:28" ht="15">
      <c r="AA1963" s="121">
        <f t="shared" si="31"/>
        <v>1958</v>
      </c>
      <c r="AB1963" s="193">
        <v>95.991538612531656</v>
      </c>
    </row>
    <row r="1964" spans="27:28" ht="15">
      <c r="AA1964" s="121">
        <f t="shared" si="31"/>
        <v>1959</v>
      </c>
      <c r="AB1964" s="193">
        <v>107.93160901181427</v>
      </c>
    </row>
    <row r="1965" spans="27:28" ht="15">
      <c r="AA1965" s="121">
        <f t="shared" si="31"/>
        <v>1960</v>
      </c>
      <c r="AB1965" s="193">
        <v>101.96157381217297</v>
      </c>
    </row>
    <row r="1966" spans="27:28" ht="15">
      <c r="AA1966" s="121">
        <f t="shared" si="31"/>
        <v>1961</v>
      </c>
      <c r="AB1966" s="193">
        <v>107.93160901181427</v>
      </c>
    </row>
    <row r="1967" spans="27:28" ht="15">
      <c r="AA1967" s="121">
        <f t="shared" si="31"/>
        <v>1962</v>
      </c>
      <c r="AB1967" s="193">
        <v>95.991538612531656</v>
      </c>
    </row>
    <row r="1968" spans="27:28" ht="15">
      <c r="AA1968" s="121">
        <f t="shared" si="31"/>
        <v>1963</v>
      </c>
      <c r="AB1968" s="193">
        <v>100.38108875054054</v>
      </c>
    </row>
    <row r="1969" spans="27:28" ht="15">
      <c r="AA1969" s="121">
        <f t="shared" si="31"/>
        <v>1964</v>
      </c>
      <c r="AB1969" s="193">
        <v>100.38108875054054</v>
      </c>
    </row>
    <row r="1970" spans="27:28" ht="15">
      <c r="AA1970" s="121">
        <f t="shared" si="31"/>
        <v>1965</v>
      </c>
      <c r="AB1970" s="193">
        <v>107.93160901181427</v>
      </c>
    </row>
    <row r="1971" spans="27:28" ht="15">
      <c r="AA1971" s="121">
        <f t="shared" si="31"/>
        <v>1966</v>
      </c>
      <c r="AB1971" s="193">
        <v>101.96157381217297</v>
      </c>
    </row>
    <row r="1972" spans="27:28" ht="15">
      <c r="AA1972" s="121">
        <f t="shared" si="31"/>
        <v>1967</v>
      </c>
      <c r="AB1972" s="193">
        <v>95.198436607084417</v>
      </c>
    </row>
    <row r="1973" spans="27:28" ht="15">
      <c r="AA1973" s="121">
        <f t="shared" si="31"/>
        <v>1968</v>
      </c>
      <c r="AB1973" s="193">
        <v>90.015784463628279</v>
      </c>
    </row>
    <row r="1974" spans="27:28" ht="15">
      <c r="AA1974" s="121">
        <f t="shared" si="31"/>
        <v>1969</v>
      </c>
      <c r="AB1974" s="193">
        <v>107.93160901181427</v>
      </c>
    </row>
    <row r="1975" spans="27:28" ht="15">
      <c r="AA1975" s="121">
        <f t="shared" si="31"/>
        <v>1970</v>
      </c>
      <c r="AB1975" s="193">
        <v>95.198436607084417</v>
      </c>
    </row>
    <row r="1976" spans="27:28" ht="15">
      <c r="AA1976" s="121">
        <f t="shared" si="31"/>
        <v>1971</v>
      </c>
      <c r="AB1976" s="193">
        <v>90.015784463628279</v>
      </c>
    </row>
    <row r="1977" spans="27:28" ht="15">
      <c r="AA1977" s="121">
        <f t="shared" si="31"/>
        <v>1972</v>
      </c>
      <c r="AB1977" s="193">
        <v>93.845803132919599</v>
      </c>
    </row>
    <row r="1978" spans="27:28" ht="15">
      <c r="AA1978" s="121">
        <f t="shared" si="31"/>
        <v>1973</v>
      </c>
      <c r="AB1978" s="193">
        <v>90.015784463628279</v>
      </c>
    </row>
    <row r="1979" spans="27:28" ht="15">
      <c r="AA1979" s="121">
        <f t="shared" si="31"/>
        <v>1974</v>
      </c>
      <c r="AB1979" s="193">
        <v>84.845898951303241</v>
      </c>
    </row>
    <row r="1980" spans="27:28" ht="15">
      <c r="AA1980" s="121">
        <f t="shared" si="31"/>
        <v>1975</v>
      </c>
      <c r="AB1980" s="193">
        <v>100.38108875054054</v>
      </c>
    </row>
    <row r="1981" spans="27:28" ht="15">
      <c r="AA1981" s="121">
        <f t="shared" si="31"/>
        <v>1976</v>
      </c>
      <c r="AB1981" s="193">
        <v>90.015784463628279</v>
      </c>
    </row>
    <row r="1982" spans="27:28" ht="15">
      <c r="AA1982" s="121">
        <f t="shared" si="31"/>
        <v>1977</v>
      </c>
      <c r="AB1982" s="193">
        <v>84.845898951303241</v>
      </c>
    </row>
    <row r="1983" spans="27:28" ht="15">
      <c r="AA1983" s="121">
        <f t="shared" si="31"/>
        <v>1978</v>
      </c>
      <c r="AB1983" s="193">
        <v>107.93160901181427</v>
      </c>
    </row>
    <row r="1984" spans="27:28" ht="15">
      <c r="AA1984" s="121">
        <f t="shared" si="31"/>
        <v>1979</v>
      </c>
      <c r="AB1984" s="193">
        <v>84.845898951303241</v>
      </c>
    </row>
    <row r="1985" spans="27:28" ht="15">
      <c r="AA1985" s="121">
        <f t="shared" si="31"/>
        <v>1980</v>
      </c>
      <c r="AB1985" s="193">
        <v>93.845803132919599</v>
      </c>
    </row>
    <row r="1986" spans="27:28" ht="15">
      <c r="AA1986" s="121">
        <f t="shared" si="31"/>
        <v>1981</v>
      </c>
      <c r="AB1986" s="193">
        <v>89.345851042111406</v>
      </c>
    </row>
    <row r="1987" spans="27:28" ht="15">
      <c r="AA1987" s="121">
        <f t="shared" si="31"/>
        <v>1982</v>
      </c>
      <c r="AB1987" s="193">
        <v>84.845898951303241</v>
      </c>
    </row>
    <row r="1988" spans="27:28" ht="15">
      <c r="AA1988" s="121">
        <f t="shared" si="31"/>
        <v>1983</v>
      </c>
      <c r="AB1988" s="193">
        <v>95.198436607084417</v>
      </c>
    </row>
    <row r="1989" spans="27:28" ht="15">
      <c r="AA1989" s="121">
        <f t="shared" si="31"/>
        <v>1984</v>
      </c>
      <c r="AB1989" s="193">
        <v>101.96157381217297</v>
      </c>
    </row>
    <row r="1990" spans="27:28" ht="15">
      <c r="AA1990" s="121">
        <f t="shared" si="31"/>
        <v>1985</v>
      </c>
      <c r="AB1990" s="193">
        <v>107.93160901181427</v>
      </c>
    </row>
    <row r="1991" spans="27:28" ht="15">
      <c r="AA1991" s="121">
        <f t="shared" ref="AA1991:AA2054" si="32">+AA1990+1</f>
        <v>1986</v>
      </c>
      <c r="AB1991" s="193">
        <v>90.015784463628279</v>
      </c>
    </row>
    <row r="1992" spans="27:28" ht="15">
      <c r="AA1992" s="121">
        <f t="shared" si="32"/>
        <v>1987</v>
      </c>
      <c r="AB1992" s="193">
        <v>101.96157381217297</v>
      </c>
    </row>
    <row r="1993" spans="27:28" ht="15">
      <c r="AA1993" s="121">
        <f t="shared" si="32"/>
        <v>1988</v>
      </c>
      <c r="AB1993" s="193">
        <v>90.015784463628279</v>
      </c>
    </row>
    <row r="1994" spans="27:28" ht="15">
      <c r="AA1994" s="121">
        <f t="shared" si="32"/>
        <v>1989</v>
      </c>
      <c r="AB1994" s="193">
        <v>89.345851042111406</v>
      </c>
    </row>
    <row r="1995" spans="27:28" ht="15">
      <c r="AA1995" s="121">
        <f t="shared" si="32"/>
        <v>1990</v>
      </c>
      <c r="AB1995" s="193">
        <v>89.345851042111406</v>
      </c>
    </row>
    <row r="1996" spans="27:28" ht="15">
      <c r="AA1996" s="121">
        <f t="shared" si="32"/>
        <v>1991</v>
      </c>
      <c r="AB1996" s="193">
        <v>93.845803132919599</v>
      </c>
    </row>
    <row r="1997" spans="27:28" ht="15">
      <c r="AA1997" s="121">
        <f t="shared" si="32"/>
        <v>1992</v>
      </c>
      <c r="AB1997" s="193">
        <v>84.845898951303241</v>
      </c>
    </row>
    <row r="1998" spans="27:28" ht="15">
      <c r="AA1998" s="121">
        <f t="shared" si="32"/>
        <v>1993</v>
      </c>
      <c r="AB1998" s="193">
        <v>107.93160901181427</v>
      </c>
    </row>
    <row r="1999" spans="27:28" ht="15">
      <c r="AA1999" s="121">
        <f t="shared" si="32"/>
        <v>1994</v>
      </c>
      <c r="AB1999" s="193">
        <v>95.198436607084417</v>
      </c>
    </row>
    <row r="2000" spans="27:28" ht="15">
      <c r="AA2000" s="121">
        <f t="shared" si="32"/>
        <v>1995</v>
      </c>
      <c r="AB2000" s="193">
        <v>95.198436607084417</v>
      </c>
    </row>
    <row r="2001" spans="27:28" ht="15">
      <c r="AA2001" s="121">
        <f t="shared" si="32"/>
        <v>1996</v>
      </c>
      <c r="AB2001" s="193">
        <v>93.845803132919599</v>
      </c>
    </row>
    <row r="2002" spans="27:28" ht="15">
      <c r="AA2002" s="121">
        <f t="shared" si="32"/>
        <v>1997</v>
      </c>
      <c r="AB2002" s="193">
        <v>95.198436607084417</v>
      </c>
    </row>
    <row r="2003" spans="27:28" ht="15">
      <c r="AA2003" s="121">
        <f t="shared" si="32"/>
        <v>1998</v>
      </c>
      <c r="AB2003" s="193">
        <v>107.93160901181427</v>
      </c>
    </row>
    <row r="2004" spans="27:28" ht="15">
      <c r="AA2004" s="121">
        <f t="shared" si="32"/>
        <v>1999</v>
      </c>
      <c r="AB2004" s="193">
        <v>95.991538612531656</v>
      </c>
    </row>
    <row r="2005" spans="27:28" ht="15">
      <c r="AA2005" s="121">
        <f t="shared" si="32"/>
        <v>2000</v>
      </c>
      <c r="AB2005" s="193">
        <v>84.845898951303241</v>
      </c>
    </row>
    <row r="2006" spans="27:28" ht="15">
      <c r="AA2006" s="121">
        <f t="shared" si="32"/>
        <v>2001</v>
      </c>
      <c r="AB2006" s="193">
        <v>107.93160901181427</v>
      </c>
    </row>
    <row r="2007" spans="27:28" ht="15">
      <c r="AA2007" s="121">
        <f t="shared" si="32"/>
        <v>2002</v>
      </c>
      <c r="AB2007" s="193">
        <v>101.96157381217297</v>
      </c>
    </row>
    <row r="2008" spans="27:28" ht="15">
      <c r="AA2008" s="121">
        <f t="shared" si="32"/>
        <v>2003</v>
      </c>
      <c r="AB2008" s="193">
        <v>90.015784463628279</v>
      </c>
    </row>
    <row r="2009" spans="27:28" ht="15">
      <c r="AA2009" s="121">
        <f t="shared" si="32"/>
        <v>2004</v>
      </c>
      <c r="AB2009" s="193">
        <v>107.93160901181427</v>
      </c>
    </row>
    <row r="2010" spans="27:28" ht="15">
      <c r="AA2010" s="121">
        <f t="shared" si="32"/>
        <v>2005</v>
      </c>
      <c r="AB2010" s="193">
        <v>107.93160901181427</v>
      </c>
    </row>
    <row r="2011" spans="27:28" ht="15">
      <c r="AA2011" s="121">
        <f t="shared" si="32"/>
        <v>2006</v>
      </c>
      <c r="AB2011" s="193">
        <v>84.845898951303241</v>
      </c>
    </row>
    <row r="2012" spans="27:28" ht="15">
      <c r="AA2012" s="121">
        <f t="shared" si="32"/>
        <v>2007</v>
      </c>
      <c r="AB2012" s="193">
        <v>100.38108875054054</v>
      </c>
    </row>
    <row r="2013" spans="27:28" ht="15">
      <c r="AA2013" s="121">
        <f t="shared" si="32"/>
        <v>2008</v>
      </c>
      <c r="AB2013" s="193">
        <v>90.015784463628279</v>
      </c>
    </row>
    <row r="2014" spans="27:28" ht="15">
      <c r="AA2014" s="121">
        <f t="shared" si="32"/>
        <v>2009</v>
      </c>
      <c r="AB2014" s="193">
        <v>101.96157381217297</v>
      </c>
    </row>
    <row r="2015" spans="27:28" ht="15">
      <c r="AA2015" s="121">
        <f t="shared" si="32"/>
        <v>2010</v>
      </c>
      <c r="AB2015" s="193">
        <v>101.96157381217297</v>
      </c>
    </row>
    <row r="2016" spans="27:28" ht="15">
      <c r="AA2016" s="121">
        <f t="shared" si="32"/>
        <v>2011</v>
      </c>
      <c r="AB2016" s="193">
        <v>100.38108875054054</v>
      </c>
    </row>
    <row r="2017" spans="27:28" ht="15">
      <c r="AA2017" s="121">
        <f t="shared" si="32"/>
        <v>2012</v>
      </c>
      <c r="AB2017" s="193">
        <v>101.96157381217297</v>
      </c>
    </row>
    <row r="2018" spans="27:28" ht="15">
      <c r="AA2018" s="121">
        <f t="shared" si="32"/>
        <v>2013</v>
      </c>
      <c r="AB2018" s="193">
        <v>90.015784463628279</v>
      </c>
    </row>
    <row r="2019" spans="27:28" ht="15">
      <c r="AA2019" s="121">
        <f t="shared" si="32"/>
        <v>2014</v>
      </c>
      <c r="AB2019" s="193">
        <v>101.96157381217297</v>
      </c>
    </row>
    <row r="2020" spans="27:28" ht="15">
      <c r="AA2020" s="121">
        <f t="shared" si="32"/>
        <v>2015</v>
      </c>
      <c r="AB2020" s="193">
        <v>101.96157381217297</v>
      </c>
    </row>
    <row r="2021" spans="27:28" ht="15">
      <c r="AA2021" s="121">
        <f t="shared" si="32"/>
        <v>2016</v>
      </c>
      <c r="AB2021" s="193">
        <v>101.96157381217297</v>
      </c>
    </row>
    <row r="2022" spans="27:28" ht="15">
      <c r="AA2022" s="121">
        <f t="shared" si="32"/>
        <v>2017</v>
      </c>
      <c r="AB2022" s="193">
        <v>100.38108875054054</v>
      </c>
    </row>
    <row r="2023" spans="27:28" ht="15">
      <c r="AA2023" s="121">
        <f t="shared" si="32"/>
        <v>2018</v>
      </c>
      <c r="AB2023" s="193">
        <v>101.96157381217297</v>
      </c>
    </row>
    <row r="2024" spans="27:28" ht="15">
      <c r="AA2024" s="121">
        <f t="shared" si="32"/>
        <v>2019</v>
      </c>
      <c r="AB2024" s="193">
        <v>93.845803132919599</v>
      </c>
    </row>
    <row r="2025" spans="27:28" ht="15">
      <c r="AA2025" s="121">
        <f t="shared" si="32"/>
        <v>2020</v>
      </c>
      <c r="AB2025" s="193">
        <v>107.93160901181427</v>
      </c>
    </row>
    <row r="2026" spans="27:28" ht="15">
      <c r="AA2026" s="121">
        <f t="shared" si="32"/>
        <v>2021</v>
      </c>
      <c r="AB2026" s="193">
        <v>107.93160901181427</v>
      </c>
    </row>
    <row r="2027" spans="27:28" ht="15">
      <c r="AA2027" s="121">
        <f t="shared" si="32"/>
        <v>2022</v>
      </c>
      <c r="AB2027" s="193">
        <v>93.845803132919599</v>
      </c>
    </row>
    <row r="2028" spans="27:28" ht="15">
      <c r="AA2028" s="121">
        <f t="shared" si="32"/>
        <v>2023</v>
      </c>
      <c r="AB2028" s="193">
        <v>89.345851042111406</v>
      </c>
    </row>
    <row r="2029" spans="27:28" ht="15">
      <c r="AA2029" s="121">
        <f t="shared" si="32"/>
        <v>2024</v>
      </c>
      <c r="AB2029" s="193">
        <v>95.991538612531656</v>
      </c>
    </row>
    <row r="2030" spans="27:28" ht="15">
      <c r="AA2030" s="121">
        <f t="shared" si="32"/>
        <v>2025</v>
      </c>
      <c r="AB2030" s="193">
        <v>95.991538612531656</v>
      </c>
    </row>
    <row r="2031" spans="27:28" ht="15">
      <c r="AA2031" s="121">
        <f t="shared" si="32"/>
        <v>2026</v>
      </c>
      <c r="AB2031" s="193">
        <v>95.198436607084417</v>
      </c>
    </row>
    <row r="2032" spans="27:28" ht="15">
      <c r="AA2032" s="121">
        <f t="shared" si="32"/>
        <v>2027</v>
      </c>
      <c r="AB2032" s="193">
        <v>90.015784463628279</v>
      </c>
    </row>
    <row r="2033" spans="27:28" ht="15">
      <c r="AA2033" s="121">
        <f t="shared" si="32"/>
        <v>2028</v>
      </c>
      <c r="AB2033" s="193">
        <v>95.991538612531656</v>
      </c>
    </row>
    <row r="2034" spans="27:28" ht="15">
      <c r="AA2034" s="121">
        <f t="shared" si="32"/>
        <v>2029</v>
      </c>
      <c r="AB2034" s="193">
        <v>89.345851042111406</v>
      </c>
    </row>
    <row r="2035" spans="27:28" ht="15">
      <c r="AA2035" s="121">
        <f t="shared" si="32"/>
        <v>2030</v>
      </c>
      <c r="AB2035" s="193">
        <v>95.198436607084417</v>
      </c>
    </row>
    <row r="2036" spans="27:28" ht="15">
      <c r="AA2036" s="121">
        <f t="shared" si="32"/>
        <v>2031</v>
      </c>
      <c r="AB2036" s="193">
        <v>100.38108875054054</v>
      </c>
    </row>
    <row r="2037" spans="27:28" ht="15">
      <c r="AA2037" s="121">
        <f t="shared" si="32"/>
        <v>2032</v>
      </c>
      <c r="AB2037" s="193">
        <v>89.345851042111406</v>
      </c>
    </row>
    <row r="2038" spans="27:28" ht="15">
      <c r="AA2038" s="121">
        <f t="shared" si="32"/>
        <v>2033</v>
      </c>
      <c r="AB2038" s="193">
        <v>95.991538612531656</v>
      </c>
    </row>
    <row r="2039" spans="27:28" ht="15">
      <c r="AA2039" s="121">
        <f t="shared" si="32"/>
        <v>2034</v>
      </c>
      <c r="AB2039" s="193">
        <v>107.93160901181427</v>
      </c>
    </row>
    <row r="2040" spans="27:28" ht="15">
      <c r="AA2040" s="121">
        <f t="shared" si="32"/>
        <v>2035</v>
      </c>
      <c r="AB2040" s="193">
        <v>95.991538612531656</v>
      </c>
    </row>
    <row r="2041" spans="27:28" ht="15">
      <c r="AA2041" s="121">
        <f t="shared" si="32"/>
        <v>2036</v>
      </c>
      <c r="AB2041" s="193">
        <v>89.345851042111406</v>
      </c>
    </row>
    <row r="2042" spans="27:28" ht="15">
      <c r="AA2042" s="121">
        <f t="shared" si="32"/>
        <v>2037</v>
      </c>
      <c r="AB2042" s="193">
        <v>100.38108875054054</v>
      </c>
    </row>
    <row r="2043" spans="27:28" ht="15">
      <c r="AA2043" s="121">
        <f t="shared" si="32"/>
        <v>2038</v>
      </c>
      <c r="AB2043" s="193">
        <v>90.015784463628279</v>
      </c>
    </row>
    <row r="2044" spans="27:28" ht="15">
      <c r="AA2044" s="121">
        <f t="shared" si="32"/>
        <v>2039</v>
      </c>
      <c r="AB2044" s="193">
        <v>95.991538612531656</v>
      </c>
    </row>
    <row r="2045" spans="27:28" ht="15">
      <c r="AA2045" s="121">
        <f t="shared" si="32"/>
        <v>2040</v>
      </c>
      <c r="AB2045" s="193">
        <v>101.96157381217297</v>
      </c>
    </row>
    <row r="2046" spans="27:28" ht="15">
      <c r="AA2046" s="121">
        <f t="shared" si="32"/>
        <v>2041</v>
      </c>
      <c r="AB2046" s="193">
        <v>89.345851042111406</v>
      </c>
    </row>
    <row r="2047" spans="27:28" ht="15">
      <c r="AA2047" s="121">
        <f t="shared" si="32"/>
        <v>2042</v>
      </c>
      <c r="AB2047" s="193">
        <v>84.845898951303241</v>
      </c>
    </row>
    <row r="2048" spans="27:28" ht="15">
      <c r="AA2048" s="121">
        <f t="shared" si="32"/>
        <v>2043</v>
      </c>
      <c r="AB2048" s="193">
        <v>84.845898951303241</v>
      </c>
    </row>
    <row r="2049" spans="27:28" ht="15">
      <c r="AA2049" s="121">
        <f t="shared" si="32"/>
        <v>2044</v>
      </c>
      <c r="AB2049" s="193">
        <v>89.345851042111406</v>
      </c>
    </row>
    <row r="2050" spans="27:28" ht="15">
      <c r="AA2050" s="121">
        <f t="shared" si="32"/>
        <v>2045</v>
      </c>
      <c r="AB2050" s="193">
        <v>93.845803132919599</v>
      </c>
    </row>
    <row r="2051" spans="27:28" ht="15">
      <c r="AA2051" s="121">
        <f t="shared" si="32"/>
        <v>2046</v>
      </c>
      <c r="AB2051" s="193">
        <v>90.015784463628279</v>
      </c>
    </row>
    <row r="2052" spans="27:28" ht="15">
      <c r="AA2052" s="121">
        <f t="shared" si="32"/>
        <v>2047</v>
      </c>
      <c r="AB2052" s="193">
        <v>93.845803132919599</v>
      </c>
    </row>
    <row r="2053" spans="27:28" ht="15">
      <c r="AA2053" s="121">
        <f t="shared" si="32"/>
        <v>2048</v>
      </c>
      <c r="AB2053" s="193">
        <v>95.991538612531656</v>
      </c>
    </row>
    <row r="2054" spans="27:28" ht="15">
      <c r="AA2054" s="121">
        <f t="shared" si="32"/>
        <v>2049</v>
      </c>
      <c r="AB2054" s="193">
        <v>95.991538612531656</v>
      </c>
    </row>
    <row r="2055" spans="27:28" ht="15">
      <c r="AA2055" s="121">
        <f t="shared" ref="AA2055:AA2118" si="33">+AA2054+1</f>
        <v>2050</v>
      </c>
      <c r="AB2055" s="193">
        <v>100.38108875054054</v>
      </c>
    </row>
    <row r="2056" spans="27:28" ht="15">
      <c r="AA2056" s="121">
        <f t="shared" si="33"/>
        <v>2051</v>
      </c>
      <c r="AB2056" s="193">
        <v>93.845803132919599</v>
      </c>
    </row>
    <row r="2057" spans="27:28" ht="15">
      <c r="AA2057" s="121">
        <f t="shared" si="33"/>
        <v>2052</v>
      </c>
      <c r="AB2057" s="193">
        <v>84.845898951303241</v>
      </c>
    </row>
    <row r="2058" spans="27:28" ht="15">
      <c r="AA2058" s="121">
        <f t="shared" si="33"/>
        <v>2053</v>
      </c>
      <c r="AB2058" s="193">
        <v>84.845898951303241</v>
      </c>
    </row>
    <row r="2059" spans="27:28" ht="15">
      <c r="AA2059" s="121">
        <f t="shared" si="33"/>
        <v>2054</v>
      </c>
      <c r="AB2059" s="193">
        <v>90.015784463628279</v>
      </c>
    </row>
    <row r="2060" spans="27:28" ht="15">
      <c r="AA2060" s="121">
        <f t="shared" si="33"/>
        <v>2055</v>
      </c>
      <c r="AB2060" s="193">
        <v>101.96157381217297</v>
      </c>
    </row>
    <row r="2061" spans="27:28" ht="15">
      <c r="AA2061" s="121">
        <f t="shared" si="33"/>
        <v>2056</v>
      </c>
      <c r="AB2061" s="193">
        <v>89.345851042111406</v>
      </c>
    </row>
    <row r="2062" spans="27:28" ht="15">
      <c r="AA2062" s="121">
        <f t="shared" si="33"/>
        <v>2057</v>
      </c>
      <c r="AB2062" s="193">
        <v>90.015784463628279</v>
      </c>
    </row>
    <row r="2063" spans="27:28" ht="15">
      <c r="AA2063" s="121">
        <f t="shared" si="33"/>
        <v>2058</v>
      </c>
      <c r="AB2063" s="193">
        <v>95.198436607084417</v>
      </c>
    </row>
    <row r="2064" spans="27:28" ht="15">
      <c r="AA2064" s="121">
        <f t="shared" si="33"/>
        <v>2059</v>
      </c>
      <c r="AB2064" s="193">
        <v>89.345851042111406</v>
      </c>
    </row>
    <row r="2065" spans="27:28" ht="15">
      <c r="AA2065" s="121">
        <f t="shared" si="33"/>
        <v>2060</v>
      </c>
      <c r="AB2065" s="193">
        <v>100.38108875054054</v>
      </c>
    </row>
    <row r="2066" spans="27:28" ht="15">
      <c r="AA2066" s="121">
        <f t="shared" si="33"/>
        <v>2061</v>
      </c>
      <c r="AB2066" s="193">
        <v>95.198436607084417</v>
      </c>
    </row>
    <row r="2067" spans="27:28" ht="15">
      <c r="AA2067" s="121">
        <f t="shared" si="33"/>
        <v>2062</v>
      </c>
      <c r="AB2067" s="193">
        <v>100.38108875054054</v>
      </c>
    </row>
    <row r="2068" spans="27:28" ht="15">
      <c r="AA2068" s="121">
        <f t="shared" si="33"/>
        <v>2063</v>
      </c>
      <c r="AB2068" s="193">
        <v>107.93160901181427</v>
      </c>
    </row>
    <row r="2069" spans="27:28" ht="15">
      <c r="AA2069" s="121">
        <f t="shared" si="33"/>
        <v>2064</v>
      </c>
      <c r="AB2069" s="193">
        <v>95.991538612531656</v>
      </c>
    </row>
    <row r="2070" spans="27:28" ht="15">
      <c r="AA2070" s="121">
        <f t="shared" si="33"/>
        <v>2065</v>
      </c>
      <c r="AB2070" s="193">
        <v>100.38108875054054</v>
      </c>
    </row>
    <row r="2071" spans="27:28" ht="15">
      <c r="AA2071" s="121">
        <f t="shared" si="33"/>
        <v>2066</v>
      </c>
      <c r="AB2071" s="193">
        <v>95.198436607084417</v>
      </c>
    </row>
    <row r="2072" spans="27:28" ht="15">
      <c r="AA2072" s="121">
        <f t="shared" si="33"/>
        <v>2067</v>
      </c>
      <c r="AB2072" s="193">
        <v>90.015784463628279</v>
      </c>
    </row>
    <row r="2073" spans="27:28" ht="15">
      <c r="AA2073" s="121">
        <f t="shared" si="33"/>
        <v>2068</v>
      </c>
      <c r="AB2073" s="193">
        <v>95.991538612531656</v>
      </c>
    </row>
    <row r="2074" spans="27:28" ht="15">
      <c r="AA2074" s="121">
        <f t="shared" si="33"/>
        <v>2069</v>
      </c>
      <c r="AB2074" s="193">
        <v>107.93160901181427</v>
      </c>
    </row>
    <row r="2075" spans="27:28" ht="15">
      <c r="AA2075" s="121">
        <f t="shared" si="33"/>
        <v>2070</v>
      </c>
      <c r="AB2075" s="193">
        <v>90.015784463628279</v>
      </c>
    </row>
    <row r="2076" spans="27:28" ht="15">
      <c r="AA2076" s="121">
        <f t="shared" si="33"/>
        <v>2071</v>
      </c>
      <c r="AB2076" s="193">
        <v>100.38108875054054</v>
      </c>
    </row>
    <row r="2077" spans="27:28" ht="15">
      <c r="AA2077" s="121">
        <f t="shared" si="33"/>
        <v>2072</v>
      </c>
      <c r="AB2077" s="193">
        <v>93.845803132919599</v>
      </c>
    </row>
    <row r="2078" spans="27:28" ht="15">
      <c r="AA2078" s="121">
        <f t="shared" si="33"/>
        <v>2073</v>
      </c>
      <c r="AB2078" s="193">
        <v>100.38108875054054</v>
      </c>
    </row>
    <row r="2079" spans="27:28" ht="15">
      <c r="AA2079" s="121">
        <f t="shared" si="33"/>
        <v>2074</v>
      </c>
      <c r="AB2079" s="193">
        <v>107.93160901181427</v>
      </c>
    </row>
    <row r="2080" spans="27:28" ht="15">
      <c r="AA2080" s="121">
        <f t="shared" si="33"/>
        <v>2075</v>
      </c>
      <c r="AB2080" s="193">
        <v>101.96157381217297</v>
      </c>
    </row>
    <row r="2081" spans="27:28" ht="15">
      <c r="AA2081" s="121">
        <f t="shared" si="33"/>
        <v>2076</v>
      </c>
      <c r="AB2081" s="193">
        <v>90.015784463628279</v>
      </c>
    </row>
    <row r="2082" spans="27:28" ht="15">
      <c r="AA2082" s="121">
        <f t="shared" si="33"/>
        <v>2077</v>
      </c>
      <c r="AB2082" s="193">
        <v>93.845803132919599</v>
      </c>
    </row>
    <row r="2083" spans="27:28" ht="15">
      <c r="AA2083" s="121">
        <f t="shared" si="33"/>
        <v>2078</v>
      </c>
      <c r="AB2083" s="193">
        <v>107.93160901181427</v>
      </c>
    </row>
    <row r="2084" spans="27:28" ht="15">
      <c r="AA2084" s="121">
        <f t="shared" si="33"/>
        <v>2079</v>
      </c>
      <c r="AB2084" s="193">
        <v>90.015784463628279</v>
      </c>
    </row>
    <row r="2085" spans="27:28" ht="15">
      <c r="AA2085" s="121">
        <f t="shared" si="33"/>
        <v>2080</v>
      </c>
      <c r="AB2085" s="193">
        <v>95.991538612531656</v>
      </c>
    </row>
    <row r="2086" spans="27:28" ht="15">
      <c r="AA2086" s="121">
        <f t="shared" si="33"/>
        <v>2081</v>
      </c>
      <c r="AB2086" s="193">
        <v>100.38108875054054</v>
      </c>
    </row>
    <row r="2087" spans="27:28" ht="15">
      <c r="AA2087" s="121">
        <f t="shared" si="33"/>
        <v>2082</v>
      </c>
      <c r="AB2087" s="193">
        <v>84.845898951303241</v>
      </c>
    </row>
    <row r="2088" spans="27:28" ht="15">
      <c r="AA2088" s="121">
        <f t="shared" si="33"/>
        <v>2083</v>
      </c>
      <c r="AB2088" s="193">
        <v>107.93160901181427</v>
      </c>
    </row>
    <row r="2089" spans="27:28" ht="15">
      <c r="AA2089" s="121">
        <f t="shared" si="33"/>
        <v>2084</v>
      </c>
      <c r="AB2089" s="193">
        <v>95.991538612531656</v>
      </c>
    </row>
    <row r="2090" spans="27:28" ht="15">
      <c r="AA2090" s="121">
        <f t="shared" si="33"/>
        <v>2085</v>
      </c>
      <c r="AB2090" s="193">
        <v>84.845898951303241</v>
      </c>
    </row>
    <row r="2091" spans="27:28" ht="15">
      <c r="AA2091" s="121">
        <f t="shared" si="33"/>
        <v>2086</v>
      </c>
      <c r="AB2091" s="193">
        <v>95.198436607084417</v>
      </c>
    </row>
    <row r="2092" spans="27:28" ht="15">
      <c r="AA2092" s="121">
        <f t="shared" si="33"/>
        <v>2087</v>
      </c>
      <c r="AB2092" s="193">
        <v>107.93160901181427</v>
      </c>
    </row>
    <row r="2093" spans="27:28" ht="15">
      <c r="AA2093" s="121">
        <f t="shared" si="33"/>
        <v>2088</v>
      </c>
      <c r="AB2093" s="193">
        <v>93.845803132919599</v>
      </c>
    </row>
    <row r="2094" spans="27:28" ht="15">
      <c r="AA2094" s="121">
        <f t="shared" si="33"/>
        <v>2089</v>
      </c>
      <c r="AB2094" s="193">
        <v>107.93160901181427</v>
      </c>
    </row>
    <row r="2095" spans="27:28" ht="15">
      <c r="AA2095" s="121">
        <f t="shared" si="33"/>
        <v>2090</v>
      </c>
      <c r="AB2095" s="193">
        <v>100.38108875054054</v>
      </c>
    </row>
    <row r="2096" spans="27:28" ht="15">
      <c r="AA2096" s="121">
        <f t="shared" si="33"/>
        <v>2091</v>
      </c>
      <c r="AB2096" s="193">
        <v>101.96157381217297</v>
      </c>
    </row>
    <row r="2097" spans="27:28" ht="15">
      <c r="AA2097" s="121">
        <f t="shared" si="33"/>
        <v>2092</v>
      </c>
      <c r="AB2097" s="193">
        <v>101.96157381217297</v>
      </c>
    </row>
    <row r="2098" spans="27:28" ht="15">
      <c r="AA2098" s="121">
        <f t="shared" si="33"/>
        <v>2093</v>
      </c>
      <c r="AB2098" s="193">
        <v>101.96157381217297</v>
      </c>
    </row>
    <row r="2099" spans="27:28" ht="15">
      <c r="AA2099" s="121">
        <f t="shared" si="33"/>
        <v>2094</v>
      </c>
      <c r="AB2099" s="193">
        <v>95.991538612531656</v>
      </c>
    </row>
    <row r="2100" spans="27:28" ht="15">
      <c r="AA2100" s="121">
        <f t="shared" si="33"/>
        <v>2095</v>
      </c>
      <c r="AB2100" s="193">
        <v>84.845898951303241</v>
      </c>
    </row>
    <row r="2101" spans="27:28" ht="15">
      <c r="AA2101" s="121">
        <f t="shared" si="33"/>
        <v>2096</v>
      </c>
      <c r="AB2101" s="193">
        <v>100.38108875054054</v>
      </c>
    </row>
    <row r="2102" spans="27:28" ht="15">
      <c r="AA2102" s="121">
        <f t="shared" si="33"/>
        <v>2097</v>
      </c>
      <c r="AB2102" s="193">
        <v>93.845803132919599</v>
      </c>
    </row>
    <row r="2103" spans="27:28" ht="15">
      <c r="AA2103" s="121">
        <f t="shared" si="33"/>
        <v>2098</v>
      </c>
      <c r="AB2103" s="193">
        <v>84.845898951303241</v>
      </c>
    </row>
    <row r="2104" spans="27:28" ht="15">
      <c r="AA2104" s="121">
        <f t="shared" si="33"/>
        <v>2099</v>
      </c>
      <c r="AB2104" s="193">
        <v>100.38108875054054</v>
      </c>
    </row>
    <row r="2105" spans="27:28" ht="15">
      <c r="AA2105" s="121">
        <f t="shared" si="33"/>
        <v>2100</v>
      </c>
      <c r="AB2105" s="193">
        <v>84.845898951303241</v>
      </c>
    </row>
    <row r="2106" spans="27:28" ht="15">
      <c r="AA2106" s="121">
        <f t="shared" si="33"/>
        <v>2101</v>
      </c>
      <c r="AB2106" s="193">
        <v>107.93160901181427</v>
      </c>
    </row>
    <row r="2107" spans="27:28" ht="15">
      <c r="AA2107" s="121">
        <f t="shared" si="33"/>
        <v>2102</v>
      </c>
      <c r="AB2107" s="193">
        <v>95.991538612531656</v>
      </c>
    </row>
    <row r="2108" spans="27:28" ht="15">
      <c r="AA2108" s="121">
        <f t="shared" si="33"/>
        <v>2103</v>
      </c>
      <c r="AB2108" s="193">
        <v>89.345851042111406</v>
      </c>
    </row>
    <row r="2109" spans="27:28" ht="15">
      <c r="AA2109" s="121">
        <f t="shared" si="33"/>
        <v>2104</v>
      </c>
      <c r="AB2109" s="193">
        <v>107.93160901181427</v>
      </c>
    </row>
    <row r="2110" spans="27:28" ht="15">
      <c r="AA2110" s="121">
        <f t="shared" si="33"/>
        <v>2105</v>
      </c>
      <c r="AB2110" s="193">
        <v>89.345851042111406</v>
      </c>
    </row>
    <row r="2111" spans="27:28" ht="15">
      <c r="AA2111" s="121">
        <f t="shared" si="33"/>
        <v>2106</v>
      </c>
      <c r="AB2111" s="193">
        <v>89.345851042111406</v>
      </c>
    </row>
    <row r="2112" spans="27:28" ht="15">
      <c r="AA2112" s="121">
        <f t="shared" si="33"/>
        <v>2107</v>
      </c>
      <c r="AB2112" s="193">
        <v>107.93160901181427</v>
      </c>
    </row>
    <row r="2113" spans="27:28" ht="15">
      <c r="AA2113" s="121">
        <f t="shared" si="33"/>
        <v>2108</v>
      </c>
      <c r="AB2113" s="193">
        <v>89.345851042111406</v>
      </c>
    </row>
    <row r="2114" spans="27:28" ht="15">
      <c r="AA2114" s="121">
        <f t="shared" si="33"/>
        <v>2109</v>
      </c>
      <c r="AB2114" s="193">
        <v>93.845803132919599</v>
      </c>
    </row>
    <row r="2115" spans="27:28" ht="15">
      <c r="AA2115" s="121">
        <f t="shared" si="33"/>
        <v>2110</v>
      </c>
      <c r="AB2115" s="193">
        <v>90.015784463628279</v>
      </c>
    </row>
    <row r="2116" spans="27:28" ht="15">
      <c r="AA2116" s="121">
        <f t="shared" si="33"/>
        <v>2111</v>
      </c>
      <c r="AB2116" s="193">
        <v>100.38108875054054</v>
      </c>
    </row>
    <row r="2117" spans="27:28" ht="15">
      <c r="AA2117" s="121">
        <f t="shared" si="33"/>
        <v>2112</v>
      </c>
      <c r="AB2117" s="193">
        <v>107.93160901181427</v>
      </c>
    </row>
    <row r="2118" spans="27:28" ht="15">
      <c r="AA2118" s="121">
        <f t="shared" si="33"/>
        <v>2113</v>
      </c>
      <c r="AB2118" s="193">
        <v>93.845803132919599</v>
      </c>
    </row>
    <row r="2119" spans="27:28" ht="15">
      <c r="AA2119" s="121">
        <f t="shared" ref="AA2119:AA2182" si="34">+AA2118+1</f>
        <v>2114</v>
      </c>
      <c r="AB2119" s="193">
        <v>101.96157381217297</v>
      </c>
    </row>
    <row r="2120" spans="27:28" ht="15">
      <c r="AA2120" s="121">
        <f t="shared" si="34"/>
        <v>2115</v>
      </c>
      <c r="AB2120" s="193">
        <v>84.845898951303241</v>
      </c>
    </row>
    <row r="2121" spans="27:28" ht="15">
      <c r="AA2121" s="121">
        <f t="shared" si="34"/>
        <v>2116</v>
      </c>
      <c r="AB2121" s="193">
        <v>84.845898951303241</v>
      </c>
    </row>
    <row r="2122" spans="27:28" ht="15">
      <c r="AA2122" s="121">
        <f t="shared" si="34"/>
        <v>2117</v>
      </c>
      <c r="AB2122" s="193">
        <v>89.345851042111406</v>
      </c>
    </row>
    <row r="2123" spans="27:28" ht="15">
      <c r="AA2123" s="121">
        <f t="shared" si="34"/>
        <v>2118</v>
      </c>
      <c r="AB2123" s="193">
        <v>89.345851042111406</v>
      </c>
    </row>
    <row r="2124" spans="27:28" ht="15">
      <c r="AA2124" s="121">
        <f t="shared" si="34"/>
        <v>2119</v>
      </c>
      <c r="AB2124" s="193">
        <v>93.845803132919599</v>
      </c>
    </row>
    <row r="2125" spans="27:28" ht="15">
      <c r="AA2125" s="121">
        <f t="shared" si="34"/>
        <v>2120</v>
      </c>
      <c r="AB2125" s="193">
        <v>107.93160901181427</v>
      </c>
    </row>
    <row r="2126" spans="27:28" ht="15">
      <c r="AA2126" s="121">
        <f t="shared" si="34"/>
        <v>2121</v>
      </c>
      <c r="AB2126" s="193">
        <v>95.991538612531656</v>
      </c>
    </row>
    <row r="2127" spans="27:28" ht="15">
      <c r="AA2127" s="121">
        <f t="shared" si="34"/>
        <v>2122</v>
      </c>
      <c r="AB2127" s="193">
        <v>95.991538612531656</v>
      </c>
    </row>
    <row r="2128" spans="27:28" ht="15">
      <c r="AA2128" s="121">
        <f t="shared" si="34"/>
        <v>2123</v>
      </c>
      <c r="AB2128" s="193">
        <v>101.96157381217297</v>
      </c>
    </row>
    <row r="2129" spans="27:28" ht="15">
      <c r="AA2129" s="121">
        <f t="shared" si="34"/>
        <v>2124</v>
      </c>
      <c r="AB2129" s="193">
        <v>107.93160901181427</v>
      </c>
    </row>
    <row r="2130" spans="27:28" ht="15">
      <c r="AA2130" s="121">
        <f t="shared" si="34"/>
        <v>2125</v>
      </c>
      <c r="AB2130" s="193">
        <v>84.845898951303241</v>
      </c>
    </row>
    <row r="2131" spans="27:28" ht="15">
      <c r="AA2131" s="121">
        <f t="shared" si="34"/>
        <v>2126</v>
      </c>
      <c r="AB2131" s="193">
        <v>93.845803132919599</v>
      </c>
    </row>
    <row r="2132" spans="27:28" ht="15">
      <c r="AA2132" s="121">
        <f t="shared" si="34"/>
        <v>2127</v>
      </c>
      <c r="AB2132" s="193">
        <v>84.845898951303241</v>
      </c>
    </row>
    <row r="2133" spans="27:28" ht="15">
      <c r="AA2133" s="121">
        <f t="shared" si="34"/>
        <v>2128</v>
      </c>
      <c r="AB2133" s="193">
        <v>95.198436607084417</v>
      </c>
    </row>
    <row r="2134" spans="27:28" ht="15">
      <c r="AA2134" s="121">
        <f t="shared" si="34"/>
        <v>2129</v>
      </c>
      <c r="AB2134" s="193">
        <v>107.93160901181427</v>
      </c>
    </row>
    <row r="2135" spans="27:28" ht="15">
      <c r="AA2135" s="121">
        <f t="shared" si="34"/>
        <v>2130</v>
      </c>
      <c r="AB2135" s="193">
        <v>107.93160901181427</v>
      </c>
    </row>
    <row r="2136" spans="27:28" ht="15">
      <c r="AA2136" s="121">
        <f t="shared" si="34"/>
        <v>2131</v>
      </c>
      <c r="AB2136" s="193">
        <v>100.38108875054054</v>
      </c>
    </row>
    <row r="2137" spans="27:28" ht="15">
      <c r="AA2137" s="121">
        <f t="shared" si="34"/>
        <v>2132</v>
      </c>
      <c r="AB2137" s="193">
        <v>101.96157381217297</v>
      </c>
    </row>
    <row r="2138" spans="27:28" ht="15">
      <c r="AA2138" s="121">
        <f t="shared" si="34"/>
        <v>2133</v>
      </c>
      <c r="AB2138" s="193">
        <v>90.015784463628279</v>
      </c>
    </row>
    <row r="2139" spans="27:28" ht="15">
      <c r="AA2139" s="121">
        <f t="shared" si="34"/>
        <v>2134</v>
      </c>
      <c r="AB2139" s="193">
        <v>101.96157381217297</v>
      </c>
    </row>
    <row r="2140" spans="27:28" ht="15">
      <c r="AA2140" s="121">
        <f t="shared" si="34"/>
        <v>2135</v>
      </c>
      <c r="AB2140" s="193">
        <v>90.015784463628279</v>
      </c>
    </row>
    <row r="2141" spans="27:28" ht="15">
      <c r="AA2141" s="121">
        <f t="shared" si="34"/>
        <v>2136</v>
      </c>
      <c r="AB2141" s="193">
        <v>100.38108875054054</v>
      </c>
    </row>
    <row r="2142" spans="27:28" ht="15">
      <c r="AA2142" s="121">
        <f t="shared" si="34"/>
        <v>2137</v>
      </c>
      <c r="AB2142" s="193">
        <v>95.198436607084417</v>
      </c>
    </row>
    <row r="2143" spans="27:28" ht="15">
      <c r="AA2143" s="121">
        <f t="shared" si="34"/>
        <v>2138</v>
      </c>
      <c r="AB2143" s="193">
        <v>100.38108875054054</v>
      </c>
    </row>
    <row r="2144" spans="27:28" ht="15">
      <c r="AA2144" s="121">
        <f t="shared" si="34"/>
        <v>2139</v>
      </c>
      <c r="AB2144" s="193">
        <v>89.345851042111406</v>
      </c>
    </row>
    <row r="2145" spans="27:28" ht="15">
      <c r="AA2145" s="121">
        <f t="shared" si="34"/>
        <v>2140</v>
      </c>
      <c r="AB2145" s="193">
        <v>93.845803132919599</v>
      </c>
    </row>
    <row r="2146" spans="27:28" ht="15">
      <c r="AA2146" s="121">
        <f t="shared" si="34"/>
        <v>2141</v>
      </c>
      <c r="AB2146" s="193">
        <v>107.93160901181427</v>
      </c>
    </row>
    <row r="2147" spans="27:28" ht="15">
      <c r="AA2147" s="121">
        <f t="shared" si="34"/>
        <v>2142</v>
      </c>
      <c r="AB2147" s="193">
        <v>93.845803132919599</v>
      </c>
    </row>
    <row r="2148" spans="27:28" ht="15">
      <c r="AA2148" s="121">
        <f t="shared" si="34"/>
        <v>2143</v>
      </c>
      <c r="AB2148" s="193">
        <v>107.93160901181427</v>
      </c>
    </row>
    <row r="2149" spans="27:28" ht="15">
      <c r="AA2149" s="121">
        <f t="shared" si="34"/>
        <v>2144</v>
      </c>
      <c r="AB2149" s="193">
        <v>95.991538612531656</v>
      </c>
    </row>
    <row r="2150" spans="27:28" ht="15">
      <c r="AA2150" s="121">
        <f t="shared" si="34"/>
        <v>2145</v>
      </c>
      <c r="AB2150" s="193">
        <v>95.198436607084417</v>
      </c>
    </row>
    <row r="2151" spans="27:28" ht="15">
      <c r="AA2151" s="121">
        <f t="shared" si="34"/>
        <v>2146</v>
      </c>
      <c r="AB2151" s="193">
        <v>107.93160901181427</v>
      </c>
    </row>
    <row r="2152" spans="27:28" ht="15">
      <c r="AA2152" s="121">
        <f t="shared" si="34"/>
        <v>2147</v>
      </c>
      <c r="AB2152" s="193">
        <v>90.015784463628279</v>
      </c>
    </row>
    <row r="2153" spans="27:28" ht="15">
      <c r="AA2153" s="121">
        <f t="shared" si="34"/>
        <v>2148</v>
      </c>
      <c r="AB2153" s="193">
        <v>107.93160901181427</v>
      </c>
    </row>
    <row r="2154" spans="27:28" ht="15">
      <c r="AA2154" s="121">
        <f t="shared" si="34"/>
        <v>2149</v>
      </c>
      <c r="AB2154" s="193">
        <v>100.38108875054054</v>
      </c>
    </row>
    <row r="2155" spans="27:28" ht="15">
      <c r="AA2155" s="121">
        <f t="shared" si="34"/>
        <v>2150</v>
      </c>
      <c r="AB2155" s="193">
        <v>89.345851042111406</v>
      </c>
    </row>
    <row r="2156" spans="27:28" ht="15">
      <c r="AA2156" s="121">
        <f t="shared" si="34"/>
        <v>2151</v>
      </c>
      <c r="AB2156" s="193">
        <v>107.93160901181427</v>
      </c>
    </row>
    <row r="2157" spans="27:28" ht="15">
      <c r="AA2157" s="121">
        <f t="shared" si="34"/>
        <v>2152</v>
      </c>
      <c r="AB2157" s="193">
        <v>100.38108875054054</v>
      </c>
    </row>
    <row r="2158" spans="27:28" ht="15">
      <c r="AA2158" s="121">
        <f t="shared" si="34"/>
        <v>2153</v>
      </c>
      <c r="AB2158" s="193">
        <v>84.845898951303241</v>
      </c>
    </row>
    <row r="2159" spans="27:28" ht="15">
      <c r="AA2159" s="121">
        <f t="shared" si="34"/>
        <v>2154</v>
      </c>
      <c r="AB2159" s="193">
        <v>84.845898951303241</v>
      </c>
    </row>
    <row r="2160" spans="27:28" ht="15">
      <c r="AA2160" s="121">
        <f t="shared" si="34"/>
        <v>2155</v>
      </c>
      <c r="AB2160" s="193">
        <v>101.96157381217297</v>
      </c>
    </row>
    <row r="2161" spans="27:28" ht="15">
      <c r="AA2161" s="121">
        <f t="shared" si="34"/>
        <v>2156</v>
      </c>
      <c r="AB2161" s="193">
        <v>95.991538612531656</v>
      </c>
    </row>
    <row r="2162" spans="27:28" ht="15">
      <c r="AA2162" s="121">
        <f t="shared" si="34"/>
        <v>2157</v>
      </c>
      <c r="AB2162" s="193">
        <v>95.198436607084417</v>
      </c>
    </row>
    <row r="2163" spans="27:28" ht="15">
      <c r="AA2163" s="121">
        <f t="shared" si="34"/>
        <v>2158</v>
      </c>
      <c r="AB2163" s="193">
        <v>93.845803132919599</v>
      </c>
    </row>
    <row r="2164" spans="27:28" ht="15">
      <c r="AA2164" s="121">
        <f t="shared" si="34"/>
        <v>2159</v>
      </c>
      <c r="AB2164" s="193">
        <v>101.96157381217297</v>
      </c>
    </row>
    <row r="2165" spans="27:28" ht="15">
      <c r="AA2165" s="121">
        <f t="shared" si="34"/>
        <v>2160</v>
      </c>
      <c r="AB2165" s="193">
        <v>84.845898951303241</v>
      </c>
    </row>
    <row r="2166" spans="27:28" ht="15">
      <c r="AA2166" s="121">
        <f t="shared" si="34"/>
        <v>2161</v>
      </c>
      <c r="AB2166" s="193">
        <v>93.845803132919599</v>
      </c>
    </row>
    <row r="2167" spans="27:28" ht="15">
      <c r="AA2167" s="121">
        <f t="shared" si="34"/>
        <v>2162</v>
      </c>
      <c r="AB2167" s="193">
        <v>100.38108875054054</v>
      </c>
    </row>
    <row r="2168" spans="27:28" ht="15">
      <c r="AA2168" s="121">
        <f t="shared" si="34"/>
        <v>2163</v>
      </c>
      <c r="AB2168" s="193">
        <v>93.845803132919599</v>
      </c>
    </row>
    <row r="2169" spans="27:28" ht="15">
      <c r="AA2169" s="121">
        <f t="shared" si="34"/>
        <v>2164</v>
      </c>
      <c r="AB2169" s="193">
        <v>107.93160901181427</v>
      </c>
    </row>
    <row r="2170" spans="27:28" ht="15">
      <c r="AA2170" s="121">
        <f t="shared" si="34"/>
        <v>2165</v>
      </c>
      <c r="AB2170" s="193">
        <v>107.93160901181427</v>
      </c>
    </row>
    <row r="2171" spans="27:28" ht="15">
      <c r="AA2171" s="121">
        <f t="shared" si="34"/>
        <v>2166</v>
      </c>
      <c r="AB2171" s="193">
        <v>95.991538612531656</v>
      </c>
    </row>
    <row r="2172" spans="27:28" ht="15">
      <c r="AA2172" s="121">
        <f t="shared" si="34"/>
        <v>2167</v>
      </c>
      <c r="AB2172" s="193">
        <v>107.93160901181427</v>
      </c>
    </row>
    <row r="2173" spans="27:28" ht="15">
      <c r="AA2173" s="121">
        <f t="shared" si="34"/>
        <v>2168</v>
      </c>
      <c r="AB2173" s="193">
        <v>84.845898951303241</v>
      </c>
    </row>
    <row r="2174" spans="27:28" ht="15">
      <c r="AA2174" s="121">
        <f t="shared" si="34"/>
        <v>2169</v>
      </c>
      <c r="AB2174" s="193">
        <v>84.845898951303241</v>
      </c>
    </row>
    <row r="2175" spans="27:28" ht="15">
      <c r="AA2175" s="121">
        <f t="shared" si="34"/>
        <v>2170</v>
      </c>
      <c r="AB2175" s="193">
        <v>107.93160901181427</v>
      </c>
    </row>
    <row r="2176" spans="27:28" ht="15">
      <c r="AA2176" s="121">
        <f t="shared" si="34"/>
        <v>2171</v>
      </c>
      <c r="AB2176" s="193">
        <v>90.015784463628279</v>
      </c>
    </row>
    <row r="2177" spans="27:28" ht="15">
      <c r="AA2177" s="121">
        <f t="shared" si="34"/>
        <v>2172</v>
      </c>
      <c r="AB2177" s="193">
        <v>100.38108875054054</v>
      </c>
    </row>
    <row r="2178" spans="27:28" ht="15">
      <c r="AA2178" s="121">
        <f t="shared" si="34"/>
        <v>2173</v>
      </c>
      <c r="AB2178" s="193">
        <v>100.38108875054054</v>
      </c>
    </row>
    <row r="2179" spans="27:28" ht="15">
      <c r="AA2179" s="121">
        <f t="shared" si="34"/>
        <v>2174</v>
      </c>
      <c r="AB2179" s="193">
        <v>95.991538612531656</v>
      </c>
    </row>
    <row r="2180" spans="27:28" ht="15">
      <c r="AA2180" s="121">
        <f t="shared" si="34"/>
        <v>2175</v>
      </c>
      <c r="AB2180" s="193">
        <v>90.015784463628279</v>
      </c>
    </row>
    <row r="2181" spans="27:28" ht="15">
      <c r="AA2181" s="121">
        <f t="shared" si="34"/>
        <v>2176</v>
      </c>
      <c r="AB2181" s="193">
        <v>95.991538612531656</v>
      </c>
    </row>
    <row r="2182" spans="27:28" ht="15">
      <c r="AA2182" s="121">
        <f t="shared" si="34"/>
        <v>2177</v>
      </c>
      <c r="AB2182" s="193">
        <v>101.96157381217297</v>
      </c>
    </row>
    <row r="2183" spans="27:28" ht="15">
      <c r="AA2183" s="121">
        <f t="shared" ref="AA2183:AA2246" si="35">+AA2182+1</f>
        <v>2178</v>
      </c>
      <c r="AB2183" s="193">
        <v>101.96157381217297</v>
      </c>
    </row>
    <row r="2184" spans="27:28" ht="15">
      <c r="AA2184" s="121">
        <f t="shared" si="35"/>
        <v>2179</v>
      </c>
      <c r="AB2184" s="193">
        <v>90.015784463628279</v>
      </c>
    </row>
    <row r="2185" spans="27:28" ht="15">
      <c r="AA2185" s="121">
        <f t="shared" si="35"/>
        <v>2180</v>
      </c>
      <c r="AB2185" s="193">
        <v>100.38108875054054</v>
      </c>
    </row>
    <row r="2186" spans="27:28" ht="15">
      <c r="AA2186" s="121">
        <f t="shared" si="35"/>
        <v>2181</v>
      </c>
      <c r="AB2186" s="193">
        <v>100.38108875054054</v>
      </c>
    </row>
    <row r="2187" spans="27:28" ht="15">
      <c r="AA2187" s="121">
        <f t="shared" si="35"/>
        <v>2182</v>
      </c>
      <c r="AB2187" s="193">
        <v>95.198436607084417</v>
      </c>
    </row>
    <row r="2188" spans="27:28" ht="15">
      <c r="AA2188" s="121">
        <f t="shared" si="35"/>
        <v>2183</v>
      </c>
      <c r="AB2188" s="193">
        <v>107.93160901181427</v>
      </c>
    </row>
    <row r="2189" spans="27:28" ht="15">
      <c r="AA2189" s="121">
        <f t="shared" si="35"/>
        <v>2184</v>
      </c>
      <c r="AB2189" s="193">
        <v>89.345851042111406</v>
      </c>
    </row>
    <row r="2190" spans="27:28" ht="15">
      <c r="AA2190" s="121">
        <f t="shared" si="35"/>
        <v>2185</v>
      </c>
      <c r="AB2190" s="193">
        <v>84.845898951303241</v>
      </c>
    </row>
    <row r="2191" spans="27:28" ht="15">
      <c r="AA2191" s="121">
        <f t="shared" si="35"/>
        <v>2186</v>
      </c>
      <c r="AB2191" s="193">
        <v>84.845898951303241</v>
      </c>
    </row>
    <row r="2192" spans="27:28" ht="15">
      <c r="AA2192" s="121">
        <f t="shared" si="35"/>
        <v>2187</v>
      </c>
      <c r="AB2192" s="193">
        <v>84.845898951303241</v>
      </c>
    </row>
    <row r="2193" spans="27:28" ht="15">
      <c r="AA2193" s="121">
        <f t="shared" si="35"/>
        <v>2188</v>
      </c>
      <c r="AB2193" s="193">
        <v>93.845803132919599</v>
      </c>
    </row>
    <row r="2194" spans="27:28" ht="15">
      <c r="AA2194" s="121">
        <f t="shared" si="35"/>
        <v>2189</v>
      </c>
      <c r="AB2194" s="193">
        <v>84.845898951303241</v>
      </c>
    </row>
    <row r="2195" spans="27:28" ht="15">
      <c r="AA2195" s="121">
        <f t="shared" si="35"/>
        <v>2190</v>
      </c>
      <c r="AB2195" s="193">
        <v>95.198436607084417</v>
      </c>
    </row>
    <row r="2196" spans="27:28" ht="15">
      <c r="AA2196" s="121">
        <f t="shared" si="35"/>
        <v>2191</v>
      </c>
      <c r="AB2196" s="193">
        <v>95.991538612531656</v>
      </c>
    </row>
    <row r="2197" spans="27:28" ht="15">
      <c r="AA2197" s="121">
        <f t="shared" si="35"/>
        <v>2192</v>
      </c>
      <c r="AB2197" s="193">
        <v>93.845803132919599</v>
      </c>
    </row>
    <row r="2198" spans="27:28" ht="15">
      <c r="AA2198" s="121">
        <f t="shared" si="35"/>
        <v>2193</v>
      </c>
      <c r="AB2198" s="193">
        <v>100.38108875054054</v>
      </c>
    </row>
    <row r="2199" spans="27:28" ht="15">
      <c r="AA2199" s="121">
        <f t="shared" si="35"/>
        <v>2194</v>
      </c>
      <c r="AB2199" s="193">
        <v>107.93160901181427</v>
      </c>
    </row>
    <row r="2200" spans="27:28" ht="15">
      <c r="AA2200" s="121">
        <f t="shared" si="35"/>
        <v>2195</v>
      </c>
      <c r="AB2200" s="193">
        <v>89.345851042111406</v>
      </c>
    </row>
    <row r="2201" spans="27:28" ht="15">
      <c r="AA2201" s="121">
        <f t="shared" si="35"/>
        <v>2196</v>
      </c>
      <c r="AB2201" s="193">
        <v>89.345851042111406</v>
      </c>
    </row>
    <row r="2202" spans="27:28" ht="15">
      <c r="AA2202" s="121">
        <f t="shared" si="35"/>
        <v>2197</v>
      </c>
      <c r="AB2202" s="193">
        <v>100.38108875054054</v>
      </c>
    </row>
    <row r="2203" spans="27:28" ht="15">
      <c r="AA2203" s="121">
        <f t="shared" si="35"/>
        <v>2198</v>
      </c>
      <c r="AB2203" s="193">
        <v>107.93160901181427</v>
      </c>
    </row>
    <row r="2204" spans="27:28" ht="15">
      <c r="AA2204" s="121">
        <f t="shared" si="35"/>
        <v>2199</v>
      </c>
      <c r="AB2204" s="193">
        <v>84.845898951303241</v>
      </c>
    </row>
    <row r="2205" spans="27:28" ht="15">
      <c r="AA2205" s="121">
        <f t="shared" si="35"/>
        <v>2200</v>
      </c>
      <c r="AB2205" s="193">
        <v>93.845803132919599</v>
      </c>
    </row>
    <row r="2206" spans="27:28" ht="15">
      <c r="AA2206" s="121">
        <f t="shared" si="35"/>
        <v>2201</v>
      </c>
      <c r="AB2206" s="193">
        <v>100.38108875054054</v>
      </c>
    </row>
    <row r="2207" spans="27:28" ht="15">
      <c r="AA2207" s="121">
        <f t="shared" si="35"/>
        <v>2202</v>
      </c>
      <c r="AB2207" s="193">
        <v>95.198436607084417</v>
      </c>
    </row>
    <row r="2208" spans="27:28" ht="15">
      <c r="AA2208" s="121">
        <f t="shared" si="35"/>
        <v>2203</v>
      </c>
      <c r="AB2208" s="193">
        <v>100.38108875054054</v>
      </c>
    </row>
    <row r="2209" spans="27:28" ht="15">
      <c r="AA2209" s="121">
        <f t="shared" si="35"/>
        <v>2204</v>
      </c>
      <c r="AB2209" s="193">
        <v>107.93160901181427</v>
      </c>
    </row>
    <row r="2210" spans="27:28" ht="15">
      <c r="AA2210" s="121">
        <f t="shared" si="35"/>
        <v>2205</v>
      </c>
      <c r="AB2210" s="193">
        <v>89.345851042111406</v>
      </c>
    </row>
    <row r="2211" spans="27:28" ht="15">
      <c r="AA2211" s="121">
        <f t="shared" si="35"/>
        <v>2206</v>
      </c>
      <c r="AB2211" s="193">
        <v>101.96157381217297</v>
      </c>
    </row>
    <row r="2212" spans="27:28" ht="15">
      <c r="AA2212" s="121">
        <f t="shared" si="35"/>
        <v>2207</v>
      </c>
      <c r="AB2212" s="193">
        <v>89.345851042111406</v>
      </c>
    </row>
    <row r="2213" spans="27:28" ht="15">
      <c r="AA2213" s="121">
        <f t="shared" si="35"/>
        <v>2208</v>
      </c>
      <c r="AB2213" s="193">
        <v>90.015784463628279</v>
      </c>
    </row>
    <row r="2214" spans="27:28" ht="15">
      <c r="AA2214" s="121">
        <f t="shared" si="35"/>
        <v>2209</v>
      </c>
      <c r="AB2214" s="193">
        <v>95.198436607084417</v>
      </c>
    </row>
    <row r="2215" spans="27:28" ht="15">
      <c r="AA2215" s="121">
        <f t="shared" si="35"/>
        <v>2210</v>
      </c>
      <c r="AB2215" s="193">
        <v>95.991538612531656</v>
      </c>
    </row>
    <row r="2216" spans="27:28" ht="15">
      <c r="AA2216" s="121">
        <f t="shared" si="35"/>
        <v>2211</v>
      </c>
      <c r="AB2216" s="193">
        <v>93.845803132919599</v>
      </c>
    </row>
    <row r="2217" spans="27:28" ht="15">
      <c r="AA2217" s="121">
        <f t="shared" si="35"/>
        <v>2212</v>
      </c>
      <c r="AB2217" s="193">
        <v>84.845898951303241</v>
      </c>
    </row>
    <row r="2218" spans="27:28" ht="15">
      <c r="AA2218" s="121">
        <f t="shared" si="35"/>
        <v>2213</v>
      </c>
      <c r="AB2218" s="193">
        <v>95.991538612531656</v>
      </c>
    </row>
    <row r="2219" spans="27:28" ht="15">
      <c r="AA2219" s="121">
        <f t="shared" si="35"/>
        <v>2214</v>
      </c>
      <c r="AB2219" s="193">
        <v>95.991538612531656</v>
      </c>
    </row>
    <row r="2220" spans="27:28" ht="15">
      <c r="AA2220" s="121">
        <f t="shared" si="35"/>
        <v>2215</v>
      </c>
      <c r="AB2220" s="193">
        <v>84.845898951303241</v>
      </c>
    </row>
    <row r="2221" spans="27:28" ht="15">
      <c r="AA2221" s="121">
        <f t="shared" si="35"/>
        <v>2216</v>
      </c>
      <c r="AB2221" s="193">
        <v>89.345851042111406</v>
      </c>
    </row>
    <row r="2222" spans="27:28" ht="15">
      <c r="AA2222" s="121">
        <f t="shared" si="35"/>
        <v>2217</v>
      </c>
      <c r="AB2222" s="193">
        <v>95.198436607084417</v>
      </c>
    </row>
    <row r="2223" spans="27:28" ht="15">
      <c r="AA2223" s="121">
        <f t="shared" si="35"/>
        <v>2218</v>
      </c>
      <c r="AB2223" s="193">
        <v>95.991538612531656</v>
      </c>
    </row>
    <row r="2224" spans="27:28" ht="15">
      <c r="AA2224" s="121">
        <f t="shared" si="35"/>
        <v>2219</v>
      </c>
      <c r="AB2224" s="193">
        <v>95.198436607084417</v>
      </c>
    </row>
    <row r="2225" spans="27:28" ht="15">
      <c r="AA2225" s="121">
        <f t="shared" si="35"/>
        <v>2220</v>
      </c>
      <c r="AB2225" s="193">
        <v>107.93160901181427</v>
      </c>
    </row>
    <row r="2226" spans="27:28" ht="15">
      <c r="AA2226" s="121">
        <f t="shared" si="35"/>
        <v>2221</v>
      </c>
      <c r="AB2226" s="193">
        <v>90.015784463628279</v>
      </c>
    </row>
    <row r="2227" spans="27:28" ht="15">
      <c r="AA2227" s="121">
        <f t="shared" si="35"/>
        <v>2222</v>
      </c>
      <c r="AB2227" s="193">
        <v>93.845803132919599</v>
      </c>
    </row>
    <row r="2228" spans="27:28" ht="15">
      <c r="AA2228" s="121">
        <f t="shared" si="35"/>
        <v>2223</v>
      </c>
      <c r="AB2228" s="193">
        <v>107.93160901181427</v>
      </c>
    </row>
    <row r="2229" spans="27:28" ht="15">
      <c r="AA2229" s="121">
        <f t="shared" si="35"/>
        <v>2224</v>
      </c>
      <c r="AB2229" s="193">
        <v>107.93160901181427</v>
      </c>
    </row>
    <row r="2230" spans="27:28" ht="15">
      <c r="AA2230" s="121">
        <f t="shared" si="35"/>
        <v>2225</v>
      </c>
      <c r="AB2230" s="193">
        <v>93.845803132919599</v>
      </c>
    </row>
    <row r="2231" spans="27:28" ht="15">
      <c r="AA2231" s="121">
        <f t="shared" si="35"/>
        <v>2226</v>
      </c>
      <c r="AB2231" s="193">
        <v>95.198436607084417</v>
      </c>
    </row>
    <row r="2232" spans="27:28" ht="15">
      <c r="AA2232" s="121">
        <f t="shared" si="35"/>
        <v>2227</v>
      </c>
      <c r="AB2232" s="193">
        <v>90.015784463628279</v>
      </c>
    </row>
    <row r="2233" spans="27:28" ht="15">
      <c r="AA2233" s="121">
        <f t="shared" si="35"/>
        <v>2228</v>
      </c>
      <c r="AB2233" s="193">
        <v>93.845803132919599</v>
      </c>
    </row>
    <row r="2234" spans="27:28" ht="15">
      <c r="AA2234" s="121">
        <f t="shared" si="35"/>
        <v>2229</v>
      </c>
      <c r="AB2234" s="193">
        <v>84.845898951303241</v>
      </c>
    </row>
    <row r="2235" spans="27:28" ht="15">
      <c r="AA2235" s="121">
        <f t="shared" si="35"/>
        <v>2230</v>
      </c>
      <c r="AB2235" s="193">
        <v>107.93160901181427</v>
      </c>
    </row>
    <row r="2236" spans="27:28" ht="15">
      <c r="AA2236" s="121">
        <f t="shared" si="35"/>
        <v>2231</v>
      </c>
      <c r="AB2236" s="193">
        <v>101.96157381217297</v>
      </c>
    </row>
    <row r="2237" spans="27:28" ht="15">
      <c r="AA2237" s="121">
        <f t="shared" si="35"/>
        <v>2232</v>
      </c>
      <c r="AB2237" s="193">
        <v>101.96157381217297</v>
      </c>
    </row>
    <row r="2238" spans="27:28" ht="15">
      <c r="AA2238" s="121">
        <f t="shared" si="35"/>
        <v>2233</v>
      </c>
      <c r="AB2238" s="193">
        <v>90.015784463628279</v>
      </c>
    </row>
    <row r="2239" spans="27:28" ht="15">
      <c r="AA2239" s="121">
        <f t="shared" si="35"/>
        <v>2234</v>
      </c>
      <c r="AB2239" s="193">
        <v>90.015784463628279</v>
      </c>
    </row>
    <row r="2240" spans="27:28" ht="15">
      <c r="AA2240" s="121">
        <f t="shared" si="35"/>
        <v>2235</v>
      </c>
      <c r="AB2240" s="193">
        <v>107.93160901181427</v>
      </c>
    </row>
    <row r="2241" spans="27:28" ht="15">
      <c r="AA2241" s="121">
        <f t="shared" si="35"/>
        <v>2236</v>
      </c>
      <c r="AB2241" s="193">
        <v>90.015784463628279</v>
      </c>
    </row>
    <row r="2242" spans="27:28" ht="15">
      <c r="AA2242" s="121">
        <f t="shared" si="35"/>
        <v>2237</v>
      </c>
      <c r="AB2242" s="193">
        <v>84.845898951303241</v>
      </c>
    </row>
    <row r="2243" spans="27:28" ht="15">
      <c r="AA2243" s="121">
        <f t="shared" si="35"/>
        <v>2238</v>
      </c>
      <c r="AB2243" s="193">
        <v>101.96157381217297</v>
      </c>
    </row>
    <row r="2244" spans="27:28" ht="15">
      <c r="AA2244" s="121">
        <f t="shared" si="35"/>
        <v>2239</v>
      </c>
      <c r="AB2244" s="193">
        <v>95.198436607084417</v>
      </c>
    </row>
    <row r="2245" spans="27:28" ht="15">
      <c r="AA2245" s="121">
        <f t="shared" si="35"/>
        <v>2240</v>
      </c>
      <c r="AB2245" s="193">
        <v>84.845898951303241</v>
      </c>
    </row>
    <row r="2246" spans="27:28" ht="15">
      <c r="AA2246" s="121">
        <f t="shared" si="35"/>
        <v>2241</v>
      </c>
      <c r="AB2246" s="193">
        <v>101.96157381217297</v>
      </c>
    </row>
    <row r="2247" spans="27:28" ht="15">
      <c r="AA2247" s="121">
        <f t="shared" ref="AA2247:AA2310" si="36">+AA2246+1</f>
        <v>2242</v>
      </c>
      <c r="AB2247" s="193">
        <v>90.015784463628279</v>
      </c>
    </row>
    <row r="2248" spans="27:28" ht="15">
      <c r="AA2248" s="121">
        <f t="shared" si="36"/>
        <v>2243</v>
      </c>
      <c r="AB2248" s="193">
        <v>93.845803132919599</v>
      </c>
    </row>
    <row r="2249" spans="27:28" ht="15">
      <c r="AA2249" s="121">
        <f t="shared" si="36"/>
        <v>2244</v>
      </c>
      <c r="AB2249" s="193">
        <v>107.93160901181427</v>
      </c>
    </row>
    <row r="2250" spans="27:28" ht="15">
      <c r="AA2250" s="121">
        <f t="shared" si="36"/>
        <v>2245</v>
      </c>
      <c r="AB2250" s="193">
        <v>84.845898951303241</v>
      </c>
    </row>
    <row r="2251" spans="27:28" ht="15">
      <c r="AA2251" s="121">
        <f t="shared" si="36"/>
        <v>2246</v>
      </c>
      <c r="AB2251" s="193">
        <v>89.345851042111406</v>
      </c>
    </row>
    <row r="2252" spans="27:28" ht="15">
      <c r="AA2252" s="121">
        <f t="shared" si="36"/>
        <v>2247</v>
      </c>
      <c r="AB2252" s="193">
        <v>100.38108875054054</v>
      </c>
    </row>
    <row r="2253" spans="27:28" ht="15">
      <c r="AA2253" s="121">
        <f t="shared" si="36"/>
        <v>2248</v>
      </c>
      <c r="AB2253" s="193">
        <v>84.845898951303241</v>
      </c>
    </row>
    <row r="2254" spans="27:28" ht="15">
      <c r="AA2254" s="121">
        <f t="shared" si="36"/>
        <v>2249</v>
      </c>
      <c r="AB2254" s="193">
        <v>90.015784463628279</v>
      </c>
    </row>
    <row r="2255" spans="27:28" ht="15">
      <c r="AA2255" s="121">
        <f t="shared" si="36"/>
        <v>2250</v>
      </c>
      <c r="AB2255" s="193">
        <v>84.845898951303241</v>
      </c>
    </row>
    <row r="2256" spans="27:28" ht="15">
      <c r="AA2256" s="121">
        <f t="shared" si="36"/>
        <v>2251</v>
      </c>
      <c r="AB2256" s="193">
        <v>107.93160901181427</v>
      </c>
    </row>
    <row r="2257" spans="27:28" ht="15">
      <c r="AA2257" s="121">
        <f t="shared" si="36"/>
        <v>2252</v>
      </c>
      <c r="AB2257" s="193">
        <v>95.198436607084417</v>
      </c>
    </row>
    <row r="2258" spans="27:28" ht="15">
      <c r="AA2258" s="121">
        <f t="shared" si="36"/>
        <v>2253</v>
      </c>
      <c r="AB2258" s="193">
        <v>90.015784463628279</v>
      </c>
    </row>
    <row r="2259" spans="27:28" ht="15">
      <c r="AA2259" s="121">
        <f t="shared" si="36"/>
        <v>2254</v>
      </c>
      <c r="AB2259" s="193">
        <v>93.845803132919599</v>
      </c>
    </row>
    <row r="2260" spans="27:28" ht="15">
      <c r="AA2260" s="121">
        <f t="shared" si="36"/>
        <v>2255</v>
      </c>
      <c r="AB2260" s="193">
        <v>93.845803132919599</v>
      </c>
    </row>
    <row r="2261" spans="27:28" ht="15">
      <c r="AA2261" s="121">
        <f t="shared" si="36"/>
        <v>2256</v>
      </c>
      <c r="AB2261" s="193">
        <v>89.345851042111406</v>
      </c>
    </row>
    <row r="2262" spans="27:28" ht="15">
      <c r="AA2262" s="121">
        <f t="shared" si="36"/>
        <v>2257</v>
      </c>
      <c r="AB2262" s="193">
        <v>100.38108875054054</v>
      </c>
    </row>
    <row r="2263" spans="27:28" ht="15">
      <c r="AA2263" s="121">
        <f t="shared" si="36"/>
        <v>2258</v>
      </c>
      <c r="AB2263" s="193">
        <v>107.93160901181427</v>
      </c>
    </row>
    <row r="2264" spans="27:28" ht="15">
      <c r="AA2264" s="121">
        <f t="shared" si="36"/>
        <v>2259</v>
      </c>
      <c r="AB2264" s="193">
        <v>101.96157381217297</v>
      </c>
    </row>
    <row r="2265" spans="27:28" ht="15">
      <c r="AA2265" s="121">
        <f t="shared" si="36"/>
        <v>2260</v>
      </c>
      <c r="AB2265" s="193">
        <v>107.93160901181427</v>
      </c>
    </row>
    <row r="2266" spans="27:28" ht="15">
      <c r="AA2266" s="121">
        <f t="shared" si="36"/>
        <v>2261</v>
      </c>
      <c r="AB2266" s="193">
        <v>90.015784463628279</v>
      </c>
    </row>
    <row r="2267" spans="27:28" ht="15">
      <c r="AA2267" s="121">
        <f t="shared" si="36"/>
        <v>2262</v>
      </c>
      <c r="AB2267" s="193">
        <v>100.38108875054054</v>
      </c>
    </row>
    <row r="2268" spans="27:28" ht="15">
      <c r="AA2268" s="121">
        <f t="shared" si="36"/>
        <v>2263</v>
      </c>
      <c r="AB2268" s="193">
        <v>107.93160901181427</v>
      </c>
    </row>
    <row r="2269" spans="27:28" ht="15">
      <c r="AA2269" s="121">
        <f t="shared" si="36"/>
        <v>2264</v>
      </c>
      <c r="AB2269" s="193">
        <v>101.96157381217297</v>
      </c>
    </row>
    <row r="2270" spans="27:28" ht="15">
      <c r="AA2270" s="121">
        <f t="shared" si="36"/>
        <v>2265</v>
      </c>
      <c r="AB2270" s="193">
        <v>84.845898951303241</v>
      </c>
    </row>
    <row r="2271" spans="27:28" ht="15">
      <c r="AA2271" s="121">
        <f t="shared" si="36"/>
        <v>2266</v>
      </c>
      <c r="AB2271" s="193">
        <v>89.345851042111406</v>
      </c>
    </row>
    <row r="2272" spans="27:28" ht="15">
      <c r="AA2272" s="121">
        <f t="shared" si="36"/>
        <v>2267</v>
      </c>
      <c r="AB2272" s="193">
        <v>100.38108875054054</v>
      </c>
    </row>
    <row r="2273" spans="27:28" ht="15">
      <c r="AA2273" s="121">
        <f t="shared" si="36"/>
        <v>2268</v>
      </c>
      <c r="AB2273" s="193">
        <v>95.198436607084417</v>
      </c>
    </row>
    <row r="2274" spans="27:28" ht="15">
      <c r="AA2274" s="121">
        <f t="shared" si="36"/>
        <v>2269</v>
      </c>
      <c r="AB2274" s="193">
        <v>95.991538612531656</v>
      </c>
    </row>
    <row r="2275" spans="27:28" ht="15">
      <c r="AA2275" s="121">
        <f t="shared" si="36"/>
        <v>2270</v>
      </c>
      <c r="AB2275" s="193">
        <v>95.991538612531656</v>
      </c>
    </row>
    <row r="2276" spans="27:28" ht="15">
      <c r="AA2276" s="121">
        <f t="shared" si="36"/>
        <v>2271</v>
      </c>
      <c r="AB2276" s="193">
        <v>95.198436607084417</v>
      </c>
    </row>
    <row r="2277" spans="27:28" ht="15">
      <c r="AA2277" s="121">
        <f t="shared" si="36"/>
        <v>2272</v>
      </c>
      <c r="AB2277" s="193">
        <v>93.845803132919599</v>
      </c>
    </row>
    <row r="2278" spans="27:28" ht="15">
      <c r="AA2278" s="121">
        <f t="shared" si="36"/>
        <v>2273</v>
      </c>
      <c r="AB2278" s="193">
        <v>89.345851042111406</v>
      </c>
    </row>
    <row r="2279" spans="27:28" ht="15">
      <c r="AA2279" s="121">
        <f t="shared" si="36"/>
        <v>2274</v>
      </c>
      <c r="AB2279" s="193">
        <v>95.991538612531656</v>
      </c>
    </row>
    <row r="2280" spans="27:28" ht="15">
      <c r="AA2280" s="121">
        <f t="shared" si="36"/>
        <v>2275</v>
      </c>
      <c r="AB2280" s="193">
        <v>100.38108875054054</v>
      </c>
    </row>
    <row r="2281" spans="27:28" ht="15">
      <c r="AA2281" s="121">
        <f t="shared" si="36"/>
        <v>2276</v>
      </c>
      <c r="AB2281" s="193">
        <v>95.198436607084417</v>
      </c>
    </row>
    <row r="2282" spans="27:28" ht="15">
      <c r="AA2282" s="121">
        <f t="shared" si="36"/>
        <v>2277</v>
      </c>
      <c r="AB2282" s="193">
        <v>100.38108875054054</v>
      </c>
    </row>
    <row r="2283" spans="27:28" ht="15">
      <c r="AA2283" s="121">
        <f t="shared" si="36"/>
        <v>2278</v>
      </c>
      <c r="AB2283" s="193">
        <v>95.198436607084417</v>
      </c>
    </row>
    <row r="2284" spans="27:28" ht="15">
      <c r="AA2284" s="121">
        <f t="shared" si="36"/>
        <v>2279</v>
      </c>
      <c r="AB2284" s="193">
        <v>93.845803132919599</v>
      </c>
    </row>
    <row r="2285" spans="27:28" ht="15">
      <c r="AA2285" s="121">
        <f t="shared" si="36"/>
        <v>2280</v>
      </c>
      <c r="AB2285" s="193">
        <v>100.38108875054054</v>
      </c>
    </row>
    <row r="2286" spans="27:28" ht="15">
      <c r="AA2286" s="121">
        <f t="shared" si="36"/>
        <v>2281</v>
      </c>
      <c r="AB2286" s="193">
        <v>101.96157381217297</v>
      </c>
    </row>
    <row r="2287" spans="27:28" ht="15">
      <c r="AA2287" s="121">
        <f t="shared" si="36"/>
        <v>2282</v>
      </c>
      <c r="AB2287" s="193">
        <v>90.015784463628279</v>
      </c>
    </row>
    <row r="2288" spans="27:28" ht="15">
      <c r="AA2288" s="121">
        <f t="shared" si="36"/>
        <v>2283</v>
      </c>
      <c r="AB2288" s="193">
        <v>95.198436607084417</v>
      </c>
    </row>
    <row r="2289" spans="27:28" ht="15">
      <c r="AA2289" s="121">
        <f t="shared" si="36"/>
        <v>2284</v>
      </c>
      <c r="AB2289" s="193">
        <v>93.845803132919599</v>
      </c>
    </row>
    <row r="2290" spans="27:28" ht="15">
      <c r="AA2290" s="121">
        <f t="shared" si="36"/>
        <v>2285</v>
      </c>
      <c r="AB2290" s="193">
        <v>100.38108875054054</v>
      </c>
    </row>
    <row r="2291" spans="27:28" ht="15">
      <c r="AA2291" s="121">
        <f t="shared" si="36"/>
        <v>2286</v>
      </c>
      <c r="AB2291" s="193">
        <v>89.345851042111406</v>
      </c>
    </row>
    <row r="2292" spans="27:28" ht="15">
      <c r="AA2292" s="121">
        <f t="shared" si="36"/>
        <v>2287</v>
      </c>
      <c r="AB2292" s="193">
        <v>95.991538612531656</v>
      </c>
    </row>
    <row r="2293" spans="27:28" ht="15">
      <c r="AA2293" s="121">
        <f t="shared" si="36"/>
        <v>2288</v>
      </c>
      <c r="AB2293" s="193">
        <v>84.845898951303241</v>
      </c>
    </row>
    <row r="2294" spans="27:28" ht="15">
      <c r="AA2294" s="121">
        <f t="shared" si="36"/>
        <v>2289</v>
      </c>
      <c r="AB2294" s="193">
        <v>101.96157381217297</v>
      </c>
    </row>
    <row r="2295" spans="27:28" ht="15">
      <c r="AA2295" s="121">
        <f t="shared" si="36"/>
        <v>2290</v>
      </c>
      <c r="AB2295" s="193">
        <v>95.991538612531656</v>
      </c>
    </row>
    <row r="2296" spans="27:28" ht="15">
      <c r="AA2296" s="121">
        <f t="shared" si="36"/>
        <v>2291</v>
      </c>
      <c r="AB2296" s="193">
        <v>89.345851042111406</v>
      </c>
    </row>
    <row r="2297" spans="27:28" ht="15">
      <c r="AA2297" s="121">
        <f t="shared" si="36"/>
        <v>2292</v>
      </c>
      <c r="AB2297" s="193">
        <v>84.845898951303241</v>
      </c>
    </row>
    <row r="2298" spans="27:28" ht="15">
      <c r="AA2298" s="121">
        <f t="shared" si="36"/>
        <v>2293</v>
      </c>
      <c r="AB2298" s="193">
        <v>95.198436607084417</v>
      </c>
    </row>
    <row r="2299" spans="27:28" ht="15">
      <c r="AA2299" s="121">
        <f t="shared" si="36"/>
        <v>2294</v>
      </c>
      <c r="AB2299" s="193">
        <v>84.845898951303241</v>
      </c>
    </row>
    <row r="2300" spans="27:28" ht="15">
      <c r="AA2300" s="121">
        <f t="shared" si="36"/>
        <v>2295</v>
      </c>
      <c r="AB2300" s="193">
        <v>101.96157381217297</v>
      </c>
    </row>
    <row r="2301" spans="27:28" ht="15">
      <c r="AA2301" s="121">
        <f t="shared" si="36"/>
        <v>2296</v>
      </c>
      <c r="AB2301" s="193">
        <v>84.845898951303241</v>
      </c>
    </row>
    <row r="2302" spans="27:28" ht="15">
      <c r="AA2302" s="121">
        <f t="shared" si="36"/>
        <v>2297</v>
      </c>
      <c r="AB2302" s="193">
        <v>90.015784463628279</v>
      </c>
    </row>
    <row r="2303" spans="27:28" ht="15">
      <c r="AA2303" s="121">
        <f t="shared" si="36"/>
        <v>2298</v>
      </c>
      <c r="AB2303" s="193">
        <v>93.845803132919599</v>
      </c>
    </row>
    <row r="2304" spans="27:28" ht="15">
      <c r="AA2304" s="121">
        <f t="shared" si="36"/>
        <v>2299</v>
      </c>
      <c r="AB2304" s="193">
        <v>84.845898951303241</v>
      </c>
    </row>
    <row r="2305" spans="27:28" ht="15">
      <c r="AA2305" s="121">
        <f t="shared" si="36"/>
        <v>2300</v>
      </c>
      <c r="AB2305" s="193">
        <v>90.015784463628279</v>
      </c>
    </row>
    <row r="2306" spans="27:28" ht="15">
      <c r="AA2306" s="121">
        <f t="shared" si="36"/>
        <v>2301</v>
      </c>
      <c r="AB2306" s="193">
        <v>95.198436607084417</v>
      </c>
    </row>
    <row r="2307" spans="27:28" ht="15">
      <c r="AA2307" s="121">
        <f t="shared" si="36"/>
        <v>2302</v>
      </c>
      <c r="AB2307" s="193">
        <v>84.845898951303241</v>
      </c>
    </row>
    <row r="2308" spans="27:28" ht="15">
      <c r="AA2308" s="121">
        <f t="shared" si="36"/>
        <v>2303</v>
      </c>
      <c r="AB2308" s="193">
        <v>100.38108875054054</v>
      </c>
    </row>
    <row r="2309" spans="27:28" ht="15">
      <c r="AA2309" s="121">
        <f t="shared" si="36"/>
        <v>2304</v>
      </c>
      <c r="AB2309" s="193">
        <v>89.345851042111406</v>
      </c>
    </row>
    <row r="2310" spans="27:28" ht="15">
      <c r="AA2310" s="121">
        <f t="shared" si="36"/>
        <v>2305</v>
      </c>
      <c r="AB2310" s="193">
        <v>100.38108875054054</v>
      </c>
    </row>
    <row r="2311" spans="27:28" ht="15">
      <c r="AA2311" s="121">
        <f t="shared" ref="AA2311:AA2374" si="37">+AA2310+1</f>
        <v>2306</v>
      </c>
      <c r="AB2311" s="193">
        <v>93.845803132919599</v>
      </c>
    </row>
    <row r="2312" spans="27:28" ht="15">
      <c r="AA2312" s="121">
        <f t="shared" si="37"/>
        <v>2307</v>
      </c>
      <c r="AB2312" s="193">
        <v>101.96157381217297</v>
      </c>
    </row>
    <row r="2313" spans="27:28" ht="15">
      <c r="AA2313" s="121">
        <f t="shared" si="37"/>
        <v>2308</v>
      </c>
      <c r="AB2313" s="193">
        <v>95.198436607084417</v>
      </c>
    </row>
    <row r="2314" spans="27:28" ht="15">
      <c r="AA2314" s="121">
        <f t="shared" si="37"/>
        <v>2309</v>
      </c>
      <c r="AB2314" s="193">
        <v>107.93160901181427</v>
      </c>
    </row>
    <row r="2315" spans="27:28" ht="15">
      <c r="AA2315" s="121">
        <f t="shared" si="37"/>
        <v>2310</v>
      </c>
      <c r="AB2315" s="193">
        <v>93.845803132919599</v>
      </c>
    </row>
    <row r="2316" spans="27:28" ht="15">
      <c r="AA2316" s="121">
        <f t="shared" si="37"/>
        <v>2311</v>
      </c>
      <c r="AB2316" s="193">
        <v>100.38108875054054</v>
      </c>
    </row>
    <row r="2317" spans="27:28" ht="15">
      <c r="AA2317" s="121">
        <f t="shared" si="37"/>
        <v>2312</v>
      </c>
      <c r="AB2317" s="193">
        <v>93.845803132919599</v>
      </c>
    </row>
    <row r="2318" spans="27:28" ht="15">
      <c r="AA2318" s="121">
        <f t="shared" si="37"/>
        <v>2313</v>
      </c>
      <c r="AB2318" s="193">
        <v>89.345851042111406</v>
      </c>
    </row>
    <row r="2319" spans="27:28" ht="15">
      <c r="AA2319" s="121">
        <f t="shared" si="37"/>
        <v>2314</v>
      </c>
      <c r="AB2319" s="193">
        <v>107.93160901181427</v>
      </c>
    </row>
    <row r="2320" spans="27:28" ht="15">
      <c r="AA2320" s="121">
        <f t="shared" si="37"/>
        <v>2315</v>
      </c>
      <c r="AB2320" s="193">
        <v>93.845803132919599</v>
      </c>
    </row>
    <row r="2321" spans="27:28" ht="15">
      <c r="AA2321" s="121">
        <f t="shared" si="37"/>
        <v>2316</v>
      </c>
      <c r="AB2321" s="193">
        <v>89.345851042111406</v>
      </c>
    </row>
    <row r="2322" spans="27:28" ht="15">
      <c r="AA2322" s="121">
        <f t="shared" si="37"/>
        <v>2317</v>
      </c>
      <c r="AB2322" s="193">
        <v>93.845803132919599</v>
      </c>
    </row>
    <row r="2323" spans="27:28" ht="15">
      <c r="AA2323" s="121">
        <f t="shared" si="37"/>
        <v>2318</v>
      </c>
      <c r="AB2323" s="193">
        <v>84.845898951303241</v>
      </c>
    </row>
    <row r="2324" spans="27:28" ht="15">
      <c r="AA2324" s="121">
        <f t="shared" si="37"/>
        <v>2319</v>
      </c>
      <c r="AB2324" s="193">
        <v>95.198436607084417</v>
      </c>
    </row>
    <row r="2325" spans="27:28" ht="15">
      <c r="AA2325" s="121">
        <f t="shared" si="37"/>
        <v>2320</v>
      </c>
      <c r="AB2325" s="193">
        <v>93.845803132919599</v>
      </c>
    </row>
    <row r="2326" spans="27:28" ht="15">
      <c r="AA2326" s="121">
        <f t="shared" si="37"/>
        <v>2321</v>
      </c>
      <c r="AB2326" s="193">
        <v>95.198436607084417</v>
      </c>
    </row>
    <row r="2327" spans="27:28" ht="15">
      <c r="AA2327" s="121">
        <f t="shared" si="37"/>
        <v>2322</v>
      </c>
      <c r="AB2327" s="193">
        <v>101.96157381217297</v>
      </c>
    </row>
    <row r="2328" spans="27:28" ht="15">
      <c r="AA2328" s="121">
        <f t="shared" si="37"/>
        <v>2323</v>
      </c>
      <c r="AB2328" s="193">
        <v>100.38108875054054</v>
      </c>
    </row>
    <row r="2329" spans="27:28" ht="15">
      <c r="AA2329" s="121">
        <f t="shared" si="37"/>
        <v>2324</v>
      </c>
      <c r="AB2329" s="193">
        <v>93.845803132919599</v>
      </c>
    </row>
    <row r="2330" spans="27:28" ht="15">
      <c r="AA2330" s="121">
        <f t="shared" si="37"/>
        <v>2325</v>
      </c>
      <c r="AB2330" s="193">
        <v>101.96157381217297</v>
      </c>
    </row>
    <row r="2331" spans="27:28" ht="15">
      <c r="AA2331" s="121">
        <f t="shared" si="37"/>
        <v>2326</v>
      </c>
      <c r="AB2331" s="193">
        <v>89.345851042111406</v>
      </c>
    </row>
    <row r="2332" spans="27:28" ht="15">
      <c r="AA2332" s="121">
        <f t="shared" si="37"/>
        <v>2327</v>
      </c>
      <c r="AB2332" s="193">
        <v>101.96157381217297</v>
      </c>
    </row>
    <row r="2333" spans="27:28" ht="15">
      <c r="AA2333" s="121">
        <f t="shared" si="37"/>
        <v>2328</v>
      </c>
      <c r="AB2333" s="193">
        <v>93.845803132919599</v>
      </c>
    </row>
    <row r="2334" spans="27:28" ht="15">
      <c r="AA2334" s="121">
        <f t="shared" si="37"/>
        <v>2329</v>
      </c>
      <c r="AB2334" s="193">
        <v>89.345851042111406</v>
      </c>
    </row>
    <row r="2335" spans="27:28" ht="15">
      <c r="AA2335" s="121">
        <f t="shared" si="37"/>
        <v>2330</v>
      </c>
      <c r="AB2335" s="193">
        <v>100.38108875054054</v>
      </c>
    </row>
    <row r="2336" spans="27:28" ht="15">
      <c r="AA2336" s="121">
        <f t="shared" si="37"/>
        <v>2331</v>
      </c>
      <c r="AB2336" s="193">
        <v>90.015784463628279</v>
      </c>
    </row>
    <row r="2337" spans="27:28" ht="15">
      <c r="AA2337" s="121">
        <f t="shared" si="37"/>
        <v>2332</v>
      </c>
      <c r="AB2337" s="193">
        <v>84.845898951303241</v>
      </c>
    </row>
    <row r="2338" spans="27:28" ht="15">
      <c r="AA2338" s="121">
        <f t="shared" si="37"/>
        <v>2333</v>
      </c>
      <c r="AB2338" s="193">
        <v>95.991538612531656</v>
      </c>
    </row>
    <row r="2339" spans="27:28" ht="15">
      <c r="AA2339" s="121">
        <f t="shared" si="37"/>
        <v>2334</v>
      </c>
      <c r="AB2339" s="193">
        <v>95.198436607084417</v>
      </c>
    </row>
    <row r="2340" spans="27:28" ht="15">
      <c r="AA2340" s="121">
        <f t="shared" si="37"/>
        <v>2335</v>
      </c>
      <c r="AB2340" s="193">
        <v>90.015784463628279</v>
      </c>
    </row>
    <row r="2341" spans="27:28" ht="15">
      <c r="AA2341" s="121">
        <f t="shared" si="37"/>
        <v>2336</v>
      </c>
      <c r="AB2341" s="193">
        <v>107.93160901181427</v>
      </c>
    </row>
    <row r="2342" spans="27:28" ht="15">
      <c r="AA2342" s="121">
        <f t="shared" si="37"/>
        <v>2337</v>
      </c>
      <c r="AB2342" s="193">
        <v>95.991538612531656</v>
      </c>
    </row>
    <row r="2343" spans="27:28" ht="15">
      <c r="AA2343" s="121">
        <f t="shared" si="37"/>
        <v>2338</v>
      </c>
      <c r="AB2343" s="193">
        <v>90.015784463628279</v>
      </c>
    </row>
    <row r="2344" spans="27:28" ht="15">
      <c r="AA2344" s="121">
        <f t="shared" si="37"/>
        <v>2339</v>
      </c>
      <c r="AB2344" s="193">
        <v>100.38108875054054</v>
      </c>
    </row>
    <row r="2345" spans="27:28" ht="15">
      <c r="AA2345" s="121">
        <f t="shared" si="37"/>
        <v>2340</v>
      </c>
      <c r="AB2345" s="193">
        <v>93.845803132919599</v>
      </c>
    </row>
    <row r="2346" spans="27:28" ht="15">
      <c r="AA2346" s="121">
        <f t="shared" si="37"/>
        <v>2341</v>
      </c>
      <c r="AB2346" s="193">
        <v>100.38108875054054</v>
      </c>
    </row>
    <row r="2347" spans="27:28" ht="15">
      <c r="AA2347" s="121">
        <f t="shared" si="37"/>
        <v>2342</v>
      </c>
      <c r="AB2347" s="193">
        <v>95.991538612531656</v>
      </c>
    </row>
    <row r="2348" spans="27:28" ht="15">
      <c r="AA2348" s="121">
        <f t="shared" si="37"/>
        <v>2343</v>
      </c>
      <c r="AB2348" s="193">
        <v>89.345851042111406</v>
      </c>
    </row>
    <row r="2349" spans="27:28" ht="15">
      <c r="AA2349" s="121">
        <f t="shared" si="37"/>
        <v>2344</v>
      </c>
      <c r="AB2349" s="193">
        <v>95.198436607084417</v>
      </c>
    </row>
    <row r="2350" spans="27:28" ht="15">
      <c r="AA2350" s="121">
        <f t="shared" si="37"/>
        <v>2345</v>
      </c>
      <c r="AB2350" s="193">
        <v>84.845898951303241</v>
      </c>
    </row>
    <row r="2351" spans="27:28" ht="15">
      <c r="AA2351" s="121">
        <f t="shared" si="37"/>
        <v>2346</v>
      </c>
      <c r="AB2351" s="193">
        <v>95.198436607084417</v>
      </c>
    </row>
    <row r="2352" spans="27:28" ht="15">
      <c r="AA2352" s="121">
        <f t="shared" si="37"/>
        <v>2347</v>
      </c>
      <c r="AB2352" s="193">
        <v>93.845803132919599</v>
      </c>
    </row>
    <row r="2353" spans="27:28" ht="15">
      <c r="AA2353" s="121">
        <f t="shared" si="37"/>
        <v>2348</v>
      </c>
      <c r="AB2353" s="193">
        <v>90.015784463628279</v>
      </c>
    </row>
    <row r="2354" spans="27:28" ht="15">
      <c r="AA2354" s="121">
        <f t="shared" si="37"/>
        <v>2349</v>
      </c>
      <c r="AB2354" s="193">
        <v>107.93160901181427</v>
      </c>
    </row>
    <row r="2355" spans="27:28" ht="15">
      <c r="AA2355" s="121">
        <f t="shared" si="37"/>
        <v>2350</v>
      </c>
      <c r="AB2355" s="193">
        <v>89.345851042111406</v>
      </c>
    </row>
    <row r="2356" spans="27:28" ht="15">
      <c r="AA2356" s="121">
        <f t="shared" si="37"/>
        <v>2351</v>
      </c>
      <c r="AB2356" s="193">
        <v>95.198436607084417</v>
      </c>
    </row>
    <row r="2357" spans="27:28" ht="15">
      <c r="AA2357" s="121">
        <f t="shared" si="37"/>
        <v>2352</v>
      </c>
      <c r="AB2357" s="193">
        <v>89.345851042111406</v>
      </c>
    </row>
    <row r="2358" spans="27:28" ht="15">
      <c r="AA2358" s="121">
        <f t="shared" si="37"/>
        <v>2353</v>
      </c>
      <c r="AB2358" s="193">
        <v>107.93160901181427</v>
      </c>
    </row>
    <row r="2359" spans="27:28" ht="15">
      <c r="AA2359" s="121">
        <f t="shared" si="37"/>
        <v>2354</v>
      </c>
      <c r="AB2359" s="193">
        <v>95.991538612531656</v>
      </c>
    </row>
    <row r="2360" spans="27:28" ht="15">
      <c r="AA2360" s="121">
        <f t="shared" si="37"/>
        <v>2355</v>
      </c>
      <c r="AB2360" s="193">
        <v>95.991538612531656</v>
      </c>
    </row>
    <row r="2361" spans="27:28" ht="15">
      <c r="AA2361" s="121">
        <f t="shared" si="37"/>
        <v>2356</v>
      </c>
      <c r="AB2361" s="193">
        <v>100.38108875054054</v>
      </c>
    </row>
    <row r="2362" spans="27:28" ht="15">
      <c r="AA2362" s="121">
        <f t="shared" si="37"/>
        <v>2357</v>
      </c>
      <c r="AB2362" s="193">
        <v>100.38108875054054</v>
      </c>
    </row>
    <row r="2363" spans="27:28" ht="15">
      <c r="AA2363" s="121">
        <f t="shared" si="37"/>
        <v>2358</v>
      </c>
      <c r="AB2363" s="193">
        <v>95.991538612531656</v>
      </c>
    </row>
    <row r="2364" spans="27:28" ht="15">
      <c r="AA2364" s="121">
        <f t="shared" si="37"/>
        <v>2359</v>
      </c>
      <c r="AB2364" s="193">
        <v>95.991538612531656</v>
      </c>
    </row>
    <row r="2365" spans="27:28" ht="15">
      <c r="AA2365" s="121">
        <f t="shared" si="37"/>
        <v>2360</v>
      </c>
      <c r="AB2365" s="193">
        <v>84.845898951303241</v>
      </c>
    </row>
    <row r="2366" spans="27:28" ht="15">
      <c r="AA2366" s="121">
        <f t="shared" si="37"/>
        <v>2361</v>
      </c>
      <c r="AB2366" s="193">
        <v>84.845898951303241</v>
      </c>
    </row>
    <row r="2367" spans="27:28" ht="15">
      <c r="AA2367" s="121">
        <f t="shared" si="37"/>
        <v>2362</v>
      </c>
      <c r="AB2367" s="193">
        <v>101.96157381217297</v>
      </c>
    </row>
    <row r="2368" spans="27:28" ht="15">
      <c r="AA2368" s="121">
        <f t="shared" si="37"/>
        <v>2363</v>
      </c>
      <c r="AB2368" s="193">
        <v>84.845898951303241</v>
      </c>
    </row>
    <row r="2369" spans="27:28" ht="15">
      <c r="AA2369" s="121">
        <f t="shared" si="37"/>
        <v>2364</v>
      </c>
      <c r="AB2369" s="193">
        <v>84.845898951303241</v>
      </c>
    </row>
    <row r="2370" spans="27:28" ht="15">
      <c r="AA2370" s="121">
        <f t="shared" si="37"/>
        <v>2365</v>
      </c>
      <c r="AB2370" s="193">
        <v>90.015784463628279</v>
      </c>
    </row>
    <row r="2371" spans="27:28" ht="15">
      <c r="AA2371" s="121">
        <f t="shared" si="37"/>
        <v>2366</v>
      </c>
      <c r="AB2371" s="193">
        <v>107.93160901181427</v>
      </c>
    </row>
    <row r="2372" spans="27:28" ht="15">
      <c r="AA2372" s="121">
        <f t="shared" si="37"/>
        <v>2367</v>
      </c>
      <c r="AB2372" s="193">
        <v>95.198436607084417</v>
      </c>
    </row>
    <row r="2373" spans="27:28" ht="15">
      <c r="AA2373" s="121">
        <f t="shared" si="37"/>
        <v>2368</v>
      </c>
      <c r="AB2373" s="193">
        <v>95.198436607084417</v>
      </c>
    </row>
    <row r="2374" spans="27:28" ht="15">
      <c r="AA2374" s="121">
        <f t="shared" si="37"/>
        <v>2369</v>
      </c>
      <c r="AB2374" s="193">
        <v>95.991538612531656</v>
      </c>
    </row>
    <row r="2375" spans="27:28" ht="15">
      <c r="AA2375" s="121">
        <f t="shared" ref="AA2375:AA2438" si="38">+AA2374+1</f>
        <v>2370</v>
      </c>
      <c r="AB2375" s="193">
        <v>93.845803132919599</v>
      </c>
    </row>
    <row r="2376" spans="27:28" ht="15">
      <c r="AA2376" s="121">
        <f t="shared" si="38"/>
        <v>2371</v>
      </c>
      <c r="AB2376" s="193">
        <v>89.345851042111406</v>
      </c>
    </row>
    <row r="2377" spans="27:28" ht="15">
      <c r="AA2377" s="121">
        <f t="shared" si="38"/>
        <v>2372</v>
      </c>
      <c r="AB2377" s="193">
        <v>89.345851042111406</v>
      </c>
    </row>
    <row r="2378" spans="27:28" ht="15">
      <c r="AA2378" s="121">
        <f t="shared" si="38"/>
        <v>2373</v>
      </c>
      <c r="AB2378" s="193">
        <v>90.015784463628279</v>
      </c>
    </row>
    <row r="2379" spans="27:28" ht="15">
      <c r="AA2379" s="121">
        <f t="shared" si="38"/>
        <v>2374</v>
      </c>
      <c r="AB2379" s="193">
        <v>90.015784463628279</v>
      </c>
    </row>
    <row r="2380" spans="27:28" ht="15">
      <c r="AA2380" s="121">
        <f t="shared" si="38"/>
        <v>2375</v>
      </c>
      <c r="AB2380" s="193">
        <v>93.845803132919599</v>
      </c>
    </row>
    <row r="2381" spans="27:28" ht="15">
      <c r="AA2381" s="121">
        <f t="shared" si="38"/>
        <v>2376</v>
      </c>
      <c r="AB2381" s="193">
        <v>100.38108875054054</v>
      </c>
    </row>
    <row r="2382" spans="27:28" ht="15">
      <c r="AA2382" s="121">
        <f t="shared" si="38"/>
        <v>2377</v>
      </c>
      <c r="AB2382" s="193">
        <v>95.991538612531656</v>
      </c>
    </row>
    <row r="2383" spans="27:28" ht="15">
      <c r="AA2383" s="121">
        <f t="shared" si="38"/>
        <v>2378</v>
      </c>
      <c r="AB2383" s="193">
        <v>107.93160901181427</v>
      </c>
    </row>
    <row r="2384" spans="27:28" ht="15">
      <c r="AA2384" s="121">
        <f t="shared" si="38"/>
        <v>2379</v>
      </c>
      <c r="AB2384" s="193">
        <v>107.93160901181427</v>
      </c>
    </row>
    <row r="2385" spans="27:28" ht="15">
      <c r="AA2385" s="121">
        <f t="shared" si="38"/>
        <v>2380</v>
      </c>
      <c r="AB2385" s="193">
        <v>95.991538612531656</v>
      </c>
    </row>
    <row r="2386" spans="27:28" ht="15">
      <c r="AA2386" s="121">
        <f t="shared" si="38"/>
        <v>2381</v>
      </c>
      <c r="AB2386" s="193">
        <v>100.38108875054054</v>
      </c>
    </row>
    <row r="2387" spans="27:28" ht="15">
      <c r="AA2387" s="121">
        <f t="shared" si="38"/>
        <v>2382</v>
      </c>
      <c r="AB2387" s="193">
        <v>93.845803132919599</v>
      </c>
    </row>
    <row r="2388" spans="27:28" ht="15">
      <c r="AA2388" s="121">
        <f t="shared" si="38"/>
        <v>2383</v>
      </c>
      <c r="AB2388" s="193">
        <v>107.93160901181427</v>
      </c>
    </row>
    <row r="2389" spans="27:28" ht="15">
      <c r="AA2389" s="121">
        <f t="shared" si="38"/>
        <v>2384</v>
      </c>
      <c r="AB2389" s="193">
        <v>107.93160901181427</v>
      </c>
    </row>
    <row r="2390" spans="27:28" ht="15">
      <c r="AA2390" s="121">
        <f t="shared" si="38"/>
        <v>2385</v>
      </c>
      <c r="AB2390" s="193">
        <v>95.991538612531656</v>
      </c>
    </row>
    <row r="2391" spans="27:28" ht="15">
      <c r="AA2391" s="121">
        <f t="shared" si="38"/>
        <v>2386</v>
      </c>
      <c r="AB2391" s="193">
        <v>89.345851042111406</v>
      </c>
    </row>
    <row r="2392" spans="27:28" ht="15">
      <c r="AA2392" s="121">
        <f t="shared" si="38"/>
        <v>2387</v>
      </c>
      <c r="AB2392" s="193">
        <v>100.38108875054054</v>
      </c>
    </row>
    <row r="2393" spans="27:28" ht="15">
      <c r="AA2393" s="121">
        <f t="shared" si="38"/>
        <v>2388</v>
      </c>
      <c r="AB2393" s="193">
        <v>90.015784463628279</v>
      </c>
    </row>
    <row r="2394" spans="27:28" ht="15">
      <c r="AA2394" s="121">
        <f t="shared" si="38"/>
        <v>2389</v>
      </c>
      <c r="AB2394" s="193">
        <v>93.845803132919599</v>
      </c>
    </row>
    <row r="2395" spans="27:28" ht="15">
      <c r="AA2395" s="121">
        <f t="shared" si="38"/>
        <v>2390</v>
      </c>
      <c r="AB2395" s="193">
        <v>95.991538612531656</v>
      </c>
    </row>
    <row r="2396" spans="27:28" ht="15">
      <c r="AA2396" s="121">
        <f t="shared" si="38"/>
        <v>2391</v>
      </c>
      <c r="AB2396" s="193">
        <v>101.96157381217297</v>
      </c>
    </row>
    <row r="2397" spans="27:28" ht="15">
      <c r="AA2397" s="121">
        <f t="shared" si="38"/>
        <v>2392</v>
      </c>
      <c r="AB2397" s="193">
        <v>95.198436607084417</v>
      </c>
    </row>
    <row r="2398" spans="27:28" ht="15">
      <c r="AA2398" s="121">
        <f t="shared" si="38"/>
        <v>2393</v>
      </c>
      <c r="AB2398" s="193">
        <v>90.015784463628279</v>
      </c>
    </row>
    <row r="2399" spans="27:28" ht="15">
      <c r="AA2399" s="121">
        <f t="shared" si="38"/>
        <v>2394</v>
      </c>
      <c r="AB2399" s="193">
        <v>93.845803132919599</v>
      </c>
    </row>
    <row r="2400" spans="27:28" ht="15">
      <c r="AA2400" s="121">
        <f t="shared" si="38"/>
        <v>2395</v>
      </c>
      <c r="AB2400" s="193">
        <v>90.015784463628279</v>
      </c>
    </row>
    <row r="2401" spans="27:28" ht="15">
      <c r="AA2401" s="121">
        <f t="shared" si="38"/>
        <v>2396</v>
      </c>
      <c r="AB2401" s="193">
        <v>95.198436607084417</v>
      </c>
    </row>
    <row r="2402" spans="27:28" ht="15">
      <c r="AA2402" s="121">
        <f t="shared" si="38"/>
        <v>2397</v>
      </c>
      <c r="AB2402" s="193">
        <v>101.96157381217297</v>
      </c>
    </row>
    <row r="2403" spans="27:28" ht="15">
      <c r="AA2403" s="121">
        <f t="shared" si="38"/>
        <v>2398</v>
      </c>
      <c r="AB2403" s="193">
        <v>84.845898951303241</v>
      </c>
    </row>
    <row r="2404" spans="27:28" ht="15">
      <c r="AA2404" s="121">
        <f t="shared" si="38"/>
        <v>2399</v>
      </c>
      <c r="AB2404" s="193">
        <v>95.198436607084417</v>
      </c>
    </row>
    <row r="2405" spans="27:28" ht="15">
      <c r="AA2405" s="121">
        <f t="shared" si="38"/>
        <v>2400</v>
      </c>
      <c r="AB2405" s="193">
        <v>89.345851042111406</v>
      </c>
    </row>
    <row r="2406" spans="27:28" ht="15">
      <c r="AA2406" s="121">
        <f t="shared" si="38"/>
        <v>2401</v>
      </c>
      <c r="AB2406" s="193">
        <v>100.38108875054054</v>
      </c>
    </row>
    <row r="2407" spans="27:28" ht="15">
      <c r="AA2407" s="121">
        <f t="shared" si="38"/>
        <v>2402</v>
      </c>
      <c r="AB2407" s="193">
        <v>93.845803132919599</v>
      </c>
    </row>
    <row r="2408" spans="27:28" ht="15">
      <c r="AA2408" s="121">
        <f t="shared" si="38"/>
        <v>2403</v>
      </c>
      <c r="AB2408" s="193">
        <v>89.345851042111406</v>
      </c>
    </row>
    <row r="2409" spans="27:28" ht="15">
      <c r="AA2409" s="121">
        <f t="shared" si="38"/>
        <v>2404</v>
      </c>
      <c r="AB2409" s="193">
        <v>95.991538612531656</v>
      </c>
    </row>
    <row r="2410" spans="27:28" ht="15">
      <c r="AA2410" s="121">
        <f t="shared" si="38"/>
        <v>2405</v>
      </c>
      <c r="AB2410" s="193">
        <v>90.015784463628279</v>
      </c>
    </row>
    <row r="2411" spans="27:28" ht="15">
      <c r="AA2411" s="121">
        <f t="shared" si="38"/>
        <v>2406</v>
      </c>
      <c r="AB2411" s="193">
        <v>101.96157381217297</v>
      </c>
    </row>
    <row r="2412" spans="27:28" ht="15">
      <c r="AA2412" s="121">
        <f t="shared" si="38"/>
        <v>2407</v>
      </c>
      <c r="AB2412" s="193">
        <v>107.93160901181427</v>
      </c>
    </row>
    <row r="2413" spans="27:28" ht="15">
      <c r="AA2413" s="121">
        <f t="shared" si="38"/>
        <v>2408</v>
      </c>
      <c r="AB2413" s="193">
        <v>93.845803132919599</v>
      </c>
    </row>
    <row r="2414" spans="27:28" ht="15">
      <c r="AA2414" s="121">
        <f t="shared" si="38"/>
        <v>2409</v>
      </c>
      <c r="AB2414" s="193">
        <v>84.845898951303241</v>
      </c>
    </row>
    <row r="2415" spans="27:28" ht="15">
      <c r="AA2415" s="121">
        <f t="shared" si="38"/>
        <v>2410</v>
      </c>
      <c r="AB2415" s="193">
        <v>93.845803132919599</v>
      </c>
    </row>
    <row r="2416" spans="27:28" ht="15">
      <c r="AA2416" s="121">
        <f t="shared" si="38"/>
        <v>2411</v>
      </c>
      <c r="AB2416" s="193">
        <v>101.96157381217297</v>
      </c>
    </row>
    <row r="2417" spans="27:28" ht="15">
      <c r="AA2417" s="121">
        <f t="shared" si="38"/>
        <v>2412</v>
      </c>
      <c r="AB2417" s="193">
        <v>89.345851042111406</v>
      </c>
    </row>
    <row r="2418" spans="27:28" ht="15">
      <c r="AA2418" s="121">
        <f t="shared" si="38"/>
        <v>2413</v>
      </c>
      <c r="AB2418" s="193">
        <v>84.845898951303241</v>
      </c>
    </row>
    <row r="2419" spans="27:28" ht="15">
      <c r="AA2419" s="121">
        <f t="shared" si="38"/>
        <v>2414</v>
      </c>
      <c r="AB2419" s="193">
        <v>95.991538612531656</v>
      </c>
    </row>
    <row r="2420" spans="27:28" ht="15">
      <c r="AA2420" s="121">
        <f t="shared" si="38"/>
        <v>2415</v>
      </c>
      <c r="AB2420" s="193">
        <v>89.345851042111406</v>
      </c>
    </row>
    <row r="2421" spans="27:28" ht="15">
      <c r="AA2421" s="121">
        <f t="shared" si="38"/>
        <v>2416</v>
      </c>
      <c r="AB2421" s="193">
        <v>89.345851042111406</v>
      </c>
    </row>
    <row r="2422" spans="27:28" ht="15">
      <c r="AA2422" s="121">
        <f t="shared" si="38"/>
        <v>2417</v>
      </c>
      <c r="AB2422" s="193">
        <v>95.198436607084417</v>
      </c>
    </row>
    <row r="2423" spans="27:28" ht="15">
      <c r="AA2423" s="121">
        <f t="shared" si="38"/>
        <v>2418</v>
      </c>
      <c r="AB2423" s="193">
        <v>90.015784463628279</v>
      </c>
    </row>
    <row r="2424" spans="27:28" ht="15">
      <c r="AA2424" s="121">
        <f t="shared" si="38"/>
        <v>2419</v>
      </c>
      <c r="AB2424" s="193">
        <v>107.93160901181427</v>
      </c>
    </row>
    <row r="2425" spans="27:28" ht="15">
      <c r="AA2425" s="121">
        <f t="shared" si="38"/>
        <v>2420</v>
      </c>
      <c r="AB2425" s="193">
        <v>90.015784463628279</v>
      </c>
    </row>
    <row r="2426" spans="27:28" ht="15">
      <c r="AA2426" s="121">
        <f t="shared" si="38"/>
        <v>2421</v>
      </c>
      <c r="AB2426" s="193">
        <v>95.198436607084417</v>
      </c>
    </row>
    <row r="2427" spans="27:28" ht="15">
      <c r="AA2427" s="121">
        <f t="shared" si="38"/>
        <v>2422</v>
      </c>
      <c r="AB2427" s="193">
        <v>100.38108875054054</v>
      </c>
    </row>
    <row r="2428" spans="27:28" ht="15">
      <c r="AA2428" s="121">
        <f t="shared" si="38"/>
        <v>2423</v>
      </c>
      <c r="AB2428" s="193">
        <v>100.38108875054054</v>
      </c>
    </row>
    <row r="2429" spans="27:28" ht="15">
      <c r="AA2429" s="121">
        <f t="shared" si="38"/>
        <v>2424</v>
      </c>
      <c r="AB2429" s="193">
        <v>100.38108875054054</v>
      </c>
    </row>
    <row r="2430" spans="27:28" ht="15">
      <c r="AA2430" s="121">
        <f t="shared" si="38"/>
        <v>2425</v>
      </c>
      <c r="AB2430" s="193">
        <v>89.345851042111406</v>
      </c>
    </row>
    <row r="2431" spans="27:28" ht="15">
      <c r="AA2431" s="121">
        <f t="shared" si="38"/>
        <v>2426</v>
      </c>
      <c r="AB2431" s="193">
        <v>95.991538612531656</v>
      </c>
    </row>
    <row r="2432" spans="27:28" ht="15">
      <c r="AA2432" s="121">
        <f t="shared" si="38"/>
        <v>2427</v>
      </c>
      <c r="AB2432" s="193">
        <v>84.845898951303241</v>
      </c>
    </row>
    <row r="2433" spans="27:28" ht="15">
      <c r="AA2433" s="121">
        <f t="shared" si="38"/>
        <v>2428</v>
      </c>
      <c r="AB2433" s="193">
        <v>84.845898951303241</v>
      </c>
    </row>
    <row r="2434" spans="27:28" ht="15">
      <c r="AA2434" s="121">
        <f t="shared" si="38"/>
        <v>2429</v>
      </c>
      <c r="AB2434" s="193">
        <v>84.845898951303241</v>
      </c>
    </row>
    <row r="2435" spans="27:28" ht="15">
      <c r="AA2435" s="121">
        <f t="shared" si="38"/>
        <v>2430</v>
      </c>
      <c r="AB2435" s="193">
        <v>100.38108875054054</v>
      </c>
    </row>
    <row r="2436" spans="27:28" ht="15">
      <c r="AA2436" s="121">
        <f t="shared" si="38"/>
        <v>2431</v>
      </c>
      <c r="AB2436" s="193">
        <v>84.845898951303241</v>
      </c>
    </row>
    <row r="2437" spans="27:28" ht="15">
      <c r="AA2437" s="121">
        <f t="shared" si="38"/>
        <v>2432</v>
      </c>
      <c r="AB2437" s="193">
        <v>89.345851042111406</v>
      </c>
    </row>
    <row r="2438" spans="27:28" ht="15">
      <c r="AA2438" s="121">
        <f t="shared" si="38"/>
        <v>2433</v>
      </c>
      <c r="AB2438" s="193">
        <v>107.93160901181427</v>
      </c>
    </row>
    <row r="2439" spans="27:28" ht="15">
      <c r="AA2439" s="121">
        <f t="shared" ref="AA2439:AA2502" si="39">+AA2438+1</f>
        <v>2434</v>
      </c>
      <c r="AB2439" s="193">
        <v>101.96157381217297</v>
      </c>
    </row>
    <row r="2440" spans="27:28" ht="15">
      <c r="AA2440" s="121">
        <f t="shared" si="39"/>
        <v>2435</v>
      </c>
      <c r="AB2440" s="193">
        <v>107.93160901181427</v>
      </c>
    </row>
    <row r="2441" spans="27:28" ht="15">
      <c r="AA2441" s="121">
        <f t="shared" si="39"/>
        <v>2436</v>
      </c>
      <c r="AB2441" s="193">
        <v>93.845803132919599</v>
      </c>
    </row>
    <row r="2442" spans="27:28" ht="15">
      <c r="AA2442" s="121">
        <f t="shared" si="39"/>
        <v>2437</v>
      </c>
      <c r="AB2442" s="193">
        <v>95.198436607084417</v>
      </c>
    </row>
    <row r="2443" spans="27:28" ht="15">
      <c r="AA2443" s="121">
        <f t="shared" si="39"/>
        <v>2438</v>
      </c>
      <c r="AB2443" s="193">
        <v>95.991538612531656</v>
      </c>
    </row>
    <row r="2444" spans="27:28" ht="15">
      <c r="AA2444" s="121">
        <f t="shared" si="39"/>
        <v>2439</v>
      </c>
      <c r="AB2444" s="193">
        <v>95.198436607084417</v>
      </c>
    </row>
    <row r="2445" spans="27:28" ht="15">
      <c r="AA2445" s="121">
        <f t="shared" si="39"/>
        <v>2440</v>
      </c>
      <c r="AB2445" s="193">
        <v>100.38108875054054</v>
      </c>
    </row>
    <row r="2446" spans="27:28" ht="15">
      <c r="AA2446" s="121">
        <f t="shared" si="39"/>
        <v>2441</v>
      </c>
      <c r="AB2446" s="193">
        <v>95.198436607084417</v>
      </c>
    </row>
    <row r="2447" spans="27:28" ht="15">
      <c r="AA2447" s="121">
        <f t="shared" si="39"/>
        <v>2442</v>
      </c>
      <c r="AB2447" s="193">
        <v>95.198436607084417</v>
      </c>
    </row>
    <row r="2448" spans="27:28" ht="15">
      <c r="AA2448" s="121">
        <f t="shared" si="39"/>
        <v>2443</v>
      </c>
      <c r="AB2448" s="193">
        <v>100.38108875054054</v>
      </c>
    </row>
    <row r="2449" spans="27:28" ht="15">
      <c r="AA2449" s="121">
        <f t="shared" si="39"/>
        <v>2444</v>
      </c>
      <c r="AB2449" s="193">
        <v>93.845803132919599</v>
      </c>
    </row>
    <row r="2450" spans="27:28" ht="15">
      <c r="AA2450" s="121">
        <f t="shared" si="39"/>
        <v>2445</v>
      </c>
      <c r="AB2450" s="193">
        <v>101.96157381217297</v>
      </c>
    </row>
    <row r="2451" spans="27:28" ht="15">
      <c r="AA2451" s="121">
        <f t="shared" si="39"/>
        <v>2446</v>
      </c>
      <c r="AB2451" s="193">
        <v>95.198436607084417</v>
      </c>
    </row>
    <row r="2452" spans="27:28" ht="15">
      <c r="AA2452" s="121">
        <f t="shared" si="39"/>
        <v>2447</v>
      </c>
      <c r="AB2452" s="193">
        <v>89.345851042111406</v>
      </c>
    </row>
    <row r="2453" spans="27:28" ht="15">
      <c r="AA2453" s="121">
        <f t="shared" si="39"/>
        <v>2448</v>
      </c>
      <c r="AB2453" s="193">
        <v>107.93160901181427</v>
      </c>
    </row>
    <row r="2454" spans="27:28" ht="15">
      <c r="AA2454" s="121">
        <f t="shared" si="39"/>
        <v>2449</v>
      </c>
      <c r="AB2454" s="193">
        <v>100.38108875054054</v>
      </c>
    </row>
    <row r="2455" spans="27:28" ht="15">
      <c r="AA2455" s="121">
        <f t="shared" si="39"/>
        <v>2450</v>
      </c>
      <c r="AB2455" s="193">
        <v>107.93160901181427</v>
      </c>
    </row>
    <row r="2456" spans="27:28" ht="15">
      <c r="AA2456" s="121">
        <f t="shared" si="39"/>
        <v>2451</v>
      </c>
      <c r="AB2456" s="193">
        <v>93.845803132919599</v>
      </c>
    </row>
    <row r="2457" spans="27:28" ht="15">
      <c r="AA2457" s="121">
        <f t="shared" si="39"/>
        <v>2452</v>
      </c>
      <c r="AB2457" s="193">
        <v>100.38108875054054</v>
      </c>
    </row>
    <row r="2458" spans="27:28" ht="15">
      <c r="AA2458" s="121">
        <f t="shared" si="39"/>
        <v>2453</v>
      </c>
      <c r="AB2458" s="193">
        <v>101.96157381217297</v>
      </c>
    </row>
    <row r="2459" spans="27:28" ht="15">
      <c r="AA2459" s="121">
        <f t="shared" si="39"/>
        <v>2454</v>
      </c>
      <c r="AB2459" s="193">
        <v>107.93160901181427</v>
      </c>
    </row>
    <row r="2460" spans="27:28" ht="15">
      <c r="AA2460" s="121">
        <f t="shared" si="39"/>
        <v>2455</v>
      </c>
      <c r="AB2460" s="193">
        <v>95.198436607084417</v>
      </c>
    </row>
    <row r="2461" spans="27:28" ht="15">
      <c r="AA2461" s="121">
        <f t="shared" si="39"/>
        <v>2456</v>
      </c>
      <c r="AB2461" s="193">
        <v>84.845898951303241</v>
      </c>
    </row>
    <row r="2462" spans="27:28" ht="15">
      <c r="AA2462" s="121">
        <f t="shared" si="39"/>
        <v>2457</v>
      </c>
      <c r="AB2462" s="193">
        <v>95.991538612531656</v>
      </c>
    </row>
    <row r="2463" spans="27:28" ht="15">
      <c r="AA2463" s="121">
        <f t="shared" si="39"/>
        <v>2458</v>
      </c>
      <c r="AB2463" s="193">
        <v>90.015784463628279</v>
      </c>
    </row>
    <row r="2464" spans="27:28" ht="15">
      <c r="AA2464" s="121">
        <f t="shared" si="39"/>
        <v>2459</v>
      </c>
      <c r="AB2464" s="193">
        <v>93.845803132919599</v>
      </c>
    </row>
    <row r="2465" spans="27:28" ht="15">
      <c r="AA2465" s="121">
        <f t="shared" si="39"/>
        <v>2460</v>
      </c>
      <c r="AB2465" s="193">
        <v>95.991538612531656</v>
      </c>
    </row>
    <row r="2466" spans="27:28" ht="15">
      <c r="AA2466" s="121">
        <f t="shared" si="39"/>
        <v>2461</v>
      </c>
      <c r="AB2466" s="193">
        <v>100.38108875054054</v>
      </c>
    </row>
    <row r="2467" spans="27:28" ht="15">
      <c r="AA2467" s="121">
        <f t="shared" si="39"/>
        <v>2462</v>
      </c>
      <c r="AB2467" s="193">
        <v>90.015784463628279</v>
      </c>
    </row>
    <row r="2468" spans="27:28" ht="15">
      <c r="AA2468" s="121">
        <f t="shared" si="39"/>
        <v>2463</v>
      </c>
      <c r="AB2468" s="193">
        <v>95.991538612531656</v>
      </c>
    </row>
    <row r="2469" spans="27:28" ht="15">
      <c r="AA2469" s="121">
        <f t="shared" si="39"/>
        <v>2464</v>
      </c>
      <c r="AB2469" s="193">
        <v>101.96157381217297</v>
      </c>
    </row>
    <row r="2470" spans="27:28" ht="15">
      <c r="AA2470" s="121">
        <f t="shared" si="39"/>
        <v>2465</v>
      </c>
      <c r="AB2470" s="193">
        <v>101.96157381217297</v>
      </c>
    </row>
    <row r="2471" spans="27:28" ht="15">
      <c r="AA2471" s="121">
        <f t="shared" si="39"/>
        <v>2466</v>
      </c>
      <c r="AB2471" s="193">
        <v>101.96157381217297</v>
      </c>
    </row>
    <row r="2472" spans="27:28" ht="15">
      <c r="AA2472" s="121">
        <f t="shared" si="39"/>
        <v>2467</v>
      </c>
      <c r="AB2472" s="193">
        <v>93.845803132919599</v>
      </c>
    </row>
    <row r="2473" spans="27:28" ht="15">
      <c r="AA2473" s="121">
        <f t="shared" si="39"/>
        <v>2468</v>
      </c>
      <c r="AB2473" s="193">
        <v>95.198436607084417</v>
      </c>
    </row>
    <row r="2474" spans="27:28" ht="15">
      <c r="AA2474" s="121">
        <f t="shared" si="39"/>
        <v>2469</v>
      </c>
      <c r="AB2474" s="193">
        <v>95.198436607084417</v>
      </c>
    </row>
    <row r="2475" spans="27:28" ht="15">
      <c r="AA2475" s="121">
        <f t="shared" si="39"/>
        <v>2470</v>
      </c>
      <c r="AB2475" s="193">
        <v>90.015784463628279</v>
      </c>
    </row>
    <row r="2476" spans="27:28" ht="15">
      <c r="AA2476" s="121">
        <f t="shared" si="39"/>
        <v>2471</v>
      </c>
      <c r="AB2476" s="193">
        <v>89.345851042111406</v>
      </c>
    </row>
    <row r="2477" spans="27:28" ht="15">
      <c r="AA2477" s="121">
        <f t="shared" si="39"/>
        <v>2472</v>
      </c>
      <c r="AB2477" s="193">
        <v>95.991538612531656</v>
      </c>
    </row>
    <row r="2478" spans="27:28" ht="15">
      <c r="AA2478" s="121">
        <f t="shared" si="39"/>
        <v>2473</v>
      </c>
      <c r="AB2478" s="193">
        <v>89.345851042111406</v>
      </c>
    </row>
    <row r="2479" spans="27:28" ht="15">
      <c r="AA2479" s="121">
        <f t="shared" si="39"/>
        <v>2474</v>
      </c>
      <c r="AB2479" s="193">
        <v>107.93160901181427</v>
      </c>
    </row>
    <row r="2480" spans="27:28" ht="15">
      <c r="AA2480" s="121">
        <f t="shared" si="39"/>
        <v>2475</v>
      </c>
      <c r="AB2480" s="193">
        <v>101.96157381217297</v>
      </c>
    </row>
    <row r="2481" spans="27:28" ht="15">
      <c r="AA2481" s="121">
        <f t="shared" si="39"/>
        <v>2476</v>
      </c>
      <c r="AB2481" s="193">
        <v>95.991538612531656</v>
      </c>
    </row>
    <row r="2482" spans="27:28" ht="15">
      <c r="AA2482" s="121">
        <f t="shared" si="39"/>
        <v>2477</v>
      </c>
      <c r="AB2482" s="193">
        <v>89.345851042111406</v>
      </c>
    </row>
    <row r="2483" spans="27:28" ht="15">
      <c r="AA2483" s="121">
        <f t="shared" si="39"/>
        <v>2478</v>
      </c>
      <c r="AB2483" s="193">
        <v>89.345851042111406</v>
      </c>
    </row>
    <row r="2484" spans="27:28" ht="15">
      <c r="AA2484" s="121">
        <f t="shared" si="39"/>
        <v>2479</v>
      </c>
      <c r="AB2484" s="193">
        <v>89.345851042111406</v>
      </c>
    </row>
    <row r="2485" spans="27:28" ht="15">
      <c r="AA2485" s="121">
        <f t="shared" si="39"/>
        <v>2480</v>
      </c>
      <c r="AB2485" s="193">
        <v>95.198436607084417</v>
      </c>
    </row>
    <row r="2486" spans="27:28" ht="15">
      <c r="AA2486" s="121">
        <f t="shared" si="39"/>
        <v>2481</v>
      </c>
      <c r="AB2486" s="193">
        <v>89.345851042111406</v>
      </c>
    </row>
    <row r="2487" spans="27:28" ht="15">
      <c r="AA2487" s="121">
        <f t="shared" si="39"/>
        <v>2482</v>
      </c>
      <c r="AB2487" s="193">
        <v>95.198436607084417</v>
      </c>
    </row>
    <row r="2488" spans="27:28" ht="15">
      <c r="AA2488" s="121">
        <f t="shared" si="39"/>
        <v>2483</v>
      </c>
      <c r="AB2488" s="193">
        <v>107.93160901181427</v>
      </c>
    </row>
    <row r="2489" spans="27:28" ht="15">
      <c r="AA2489" s="121">
        <f t="shared" si="39"/>
        <v>2484</v>
      </c>
      <c r="AB2489" s="193">
        <v>89.345851042111406</v>
      </c>
    </row>
    <row r="2490" spans="27:28" ht="15">
      <c r="AA2490" s="121">
        <f t="shared" si="39"/>
        <v>2485</v>
      </c>
      <c r="AB2490" s="193">
        <v>95.198436607084417</v>
      </c>
    </row>
    <row r="2491" spans="27:28" ht="15">
      <c r="AA2491" s="121">
        <f t="shared" si="39"/>
        <v>2486</v>
      </c>
      <c r="AB2491" s="193">
        <v>84.845898951303241</v>
      </c>
    </row>
    <row r="2492" spans="27:28" ht="15">
      <c r="AA2492" s="121">
        <f t="shared" si="39"/>
        <v>2487</v>
      </c>
      <c r="AB2492" s="193">
        <v>93.845803132919599</v>
      </c>
    </row>
    <row r="2493" spans="27:28" ht="15">
      <c r="AA2493" s="121">
        <f t="shared" si="39"/>
        <v>2488</v>
      </c>
      <c r="AB2493" s="193">
        <v>90.015784463628279</v>
      </c>
    </row>
    <row r="2494" spans="27:28" ht="15">
      <c r="AA2494" s="121">
        <f t="shared" si="39"/>
        <v>2489</v>
      </c>
      <c r="AB2494" s="193">
        <v>90.015784463628279</v>
      </c>
    </row>
    <row r="2495" spans="27:28" ht="15">
      <c r="AA2495" s="121">
        <f t="shared" si="39"/>
        <v>2490</v>
      </c>
      <c r="AB2495" s="193">
        <v>100.38108875054054</v>
      </c>
    </row>
    <row r="2496" spans="27:28" ht="15">
      <c r="AA2496" s="121">
        <f t="shared" si="39"/>
        <v>2491</v>
      </c>
      <c r="AB2496" s="193">
        <v>95.198436607084417</v>
      </c>
    </row>
    <row r="2497" spans="27:28" ht="15">
      <c r="AA2497" s="121">
        <f t="shared" si="39"/>
        <v>2492</v>
      </c>
      <c r="AB2497" s="193">
        <v>84.845898951303241</v>
      </c>
    </row>
    <row r="2498" spans="27:28" ht="15">
      <c r="AA2498" s="121">
        <f t="shared" si="39"/>
        <v>2493</v>
      </c>
      <c r="AB2498" s="193">
        <v>84.845898951303241</v>
      </c>
    </row>
    <row r="2499" spans="27:28" ht="15">
      <c r="AA2499" s="121">
        <f t="shared" si="39"/>
        <v>2494</v>
      </c>
      <c r="AB2499" s="193">
        <v>95.991538612531656</v>
      </c>
    </row>
    <row r="2500" spans="27:28" ht="15">
      <c r="AA2500" s="121">
        <f t="shared" si="39"/>
        <v>2495</v>
      </c>
      <c r="AB2500" s="193">
        <v>93.845803132919599</v>
      </c>
    </row>
    <row r="2501" spans="27:28" ht="15">
      <c r="AA2501" s="121">
        <f t="shared" si="39"/>
        <v>2496</v>
      </c>
      <c r="AB2501" s="193">
        <v>89.345851042111406</v>
      </c>
    </row>
    <row r="2502" spans="27:28" ht="15">
      <c r="AA2502" s="121">
        <f t="shared" si="39"/>
        <v>2497</v>
      </c>
      <c r="AB2502" s="193">
        <v>95.198436607084417</v>
      </c>
    </row>
    <row r="2503" spans="27:28" ht="15">
      <c r="AA2503" s="121">
        <f t="shared" ref="AA2503:AA2566" si="40">+AA2502+1</f>
        <v>2498</v>
      </c>
      <c r="AB2503" s="193">
        <v>89.345851042111406</v>
      </c>
    </row>
    <row r="2504" spans="27:28" ht="15">
      <c r="AA2504" s="121">
        <f t="shared" si="40"/>
        <v>2499</v>
      </c>
      <c r="AB2504" s="193">
        <v>95.991538612531656</v>
      </c>
    </row>
    <row r="2505" spans="27:28" ht="15">
      <c r="AA2505" s="121">
        <f t="shared" si="40"/>
        <v>2500</v>
      </c>
      <c r="AB2505" s="193">
        <v>101.96157381217297</v>
      </c>
    </row>
    <row r="2506" spans="27:28" ht="15">
      <c r="AA2506" s="121">
        <f t="shared" si="40"/>
        <v>2501</v>
      </c>
      <c r="AB2506" s="193">
        <v>95.198436607084417</v>
      </c>
    </row>
    <row r="2507" spans="27:28" ht="15">
      <c r="AA2507" s="121">
        <f t="shared" si="40"/>
        <v>2502</v>
      </c>
      <c r="AB2507" s="193">
        <v>84.845898951303241</v>
      </c>
    </row>
    <row r="2508" spans="27:28" ht="15">
      <c r="AA2508" s="121">
        <f t="shared" si="40"/>
        <v>2503</v>
      </c>
      <c r="AB2508" s="193">
        <v>95.198436607084417</v>
      </c>
    </row>
    <row r="2509" spans="27:28" ht="15">
      <c r="AA2509" s="121">
        <f t="shared" si="40"/>
        <v>2504</v>
      </c>
      <c r="AB2509" s="193">
        <v>93.845803132919599</v>
      </c>
    </row>
    <row r="2510" spans="27:28" ht="15">
      <c r="AA2510" s="121">
        <f t="shared" si="40"/>
        <v>2505</v>
      </c>
      <c r="AB2510" s="193">
        <v>95.991538612531656</v>
      </c>
    </row>
    <row r="2511" spans="27:28" ht="15">
      <c r="AA2511" s="121">
        <f t="shared" si="40"/>
        <v>2506</v>
      </c>
      <c r="AB2511" s="193">
        <v>95.198436607084417</v>
      </c>
    </row>
    <row r="2512" spans="27:28" ht="15">
      <c r="AA2512" s="121">
        <f t="shared" si="40"/>
        <v>2507</v>
      </c>
      <c r="AB2512" s="193">
        <v>100.38108875054054</v>
      </c>
    </row>
    <row r="2513" spans="27:28" ht="15">
      <c r="AA2513" s="121">
        <f t="shared" si="40"/>
        <v>2508</v>
      </c>
      <c r="AB2513" s="193">
        <v>89.345851042111406</v>
      </c>
    </row>
    <row r="2514" spans="27:28" ht="15">
      <c r="AA2514" s="121">
        <f t="shared" si="40"/>
        <v>2509</v>
      </c>
      <c r="AB2514" s="193">
        <v>107.93160901181427</v>
      </c>
    </row>
    <row r="2515" spans="27:28" ht="15">
      <c r="AA2515" s="121">
        <f t="shared" si="40"/>
        <v>2510</v>
      </c>
      <c r="AB2515" s="193">
        <v>95.198436607084417</v>
      </c>
    </row>
    <row r="2516" spans="27:28" ht="15">
      <c r="AA2516" s="121">
        <f t="shared" si="40"/>
        <v>2511</v>
      </c>
      <c r="AB2516" s="193">
        <v>107.93160901181427</v>
      </c>
    </row>
    <row r="2517" spans="27:28" ht="15">
      <c r="AA2517" s="121">
        <f t="shared" si="40"/>
        <v>2512</v>
      </c>
      <c r="AB2517" s="193">
        <v>100.38108875054054</v>
      </c>
    </row>
    <row r="2518" spans="27:28" ht="15">
      <c r="AA2518" s="121">
        <f t="shared" si="40"/>
        <v>2513</v>
      </c>
      <c r="AB2518" s="193">
        <v>100.38108875054054</v>
      </c>
    </row>
    <row r="2519" spans="27:28" ht="15">
      <c r="AA2519" s="121">
        <f t="shared" si="40"/>
        <v>2514</v>
      </c>
      <c r="AB2519" s="193">
        <v>101.96157381217297</v>
      </c>
    </row>
    <row r="2520" spans="27:28" ht="15">
      <c r="AA2520" s="121">
        <f t="shared" si="40"/>
        <v>2515</v>
      </c>
      <c r="AB2520" s="193">
        <v>93.845803132919599</v>
      </c>
    </row>
    <row r="2521" spans="27:28" ht="15">
      <c r="AA2521" s="121">
        <f t="shared" si="40"/>
        <v>2516</v>
      </c>
      <c r="AB2521" s="193">
        <v>100.38108875054054</v>
      </c>
    </row>
    <row r="2522" spans="27:28" ht="15">
      <c r="AA2522" s="121">
        <f t="shared" si="40"/>
        <v>2517</v>
      </c>
      <c r="AB2522" s="193">
        <v>95.198436607084417</v>
      </c>
    </row>
    <row r="2523" spans="27:28" ht="15">
      <c r="AA2523" s="121">
        <f t="shared" si="40"/>
        <v>2518</v>
      </c>
      <c r="AB2523" s="193">
        <v>89.345851042111406</v>
      </c>
    </row>
    <row r="2524" spans="27:28" ht="15">
      <c r="AA2524" s="121">
        <f t="shared" si="40"/>
        <v>2519</v>
      </c>
      <c r="AB2524" s="193">
        <v>101.96157381217297</v>
      </c>
    </row>
    <row r="2525" spans="27:28" ht="15">
      <c r="AA2525" s="121">
        <f t="shared" si="40"/>
        <v>2520</v>
      </c>
      <c r="AB2525" s="193">
        <v>95.991538612531656</v>
      </c>
    </row>
    <row r="2526" spans="27:28" ht="15">
      <c r="AA2526" s="121">
        <f t="shared" si="40"/>
        <v>2521</v>
      </c>
      <c r="AB2526" s="193">
        <v>101.96157381217297</v>
      </c>
    </row>
    <row r="2527" spans="27:28" ht="15">
      <c r="AA2527" s="121">
        <f t="shared" si="40"/>
        <v>2522</v>
      </c>
      <c r="AB2527" s="193">
        <v>89.345851042111406</v>
      </c>
    </row>
    <row r="2528" spans="27:28" ht="15">
      <c r="AA2528" s="121">
        <f t="shared" si="40"/>
        <v>2523</v>
      </c>
      <c r="AB2528" s="193">
        <v>107.93160901181427</v>
      </c>
    </row>
    <row r="2529" spans="27:28" ht="15">
      <c r="AA2529" s="121">
        <f t="shared" si="40"/>
        <v>2524</v>
      </c>
      <c r="AB2529" s="193">
        <v>95.991538612531656</v>
      </c>
    </row>
    <row r="2530" spans="27:28" ht="15">
      <c r="AA2530" s="121">
        <f t="shared" si="40"/>
        <v>2525</v>
      </c>
      <c r="AB2530" s="193">
        <v>95.198436607084417</v>
      </c>
    </row>
    <row r="2531" spans="27:28" ht="15">
      <c r="AA2531" s="121">
        <f t="shared" si="40"/>
        <v>2526</v>
      </c>
      <c r="AB2531" s="193">
        <v>100.38108875054054</v>
      </c>
    </row>
    <row r="2532" spans="27:28" ht="15">
      <c r="AA2532" s="121">
        <f t="shared" si="40"/>
        <v>2527</v>
      </c>
      <c r="AB2532" s="193">
        <v>95.198436607084417</v>
      </c>
    </row>
    <row r="2533" spans="27:28" ht="15">
      <c r="AA2533" s="121">
        <f t="shared" si="40"/>
        <v>2528</v>
      </c>
      <c r="AB2533" s="193">
        <v>100.38108875054054</v>
      </c>
    </row>
    <row r="2534" spans="27:28" ht="15">
      <c r="AA2534" s="121">
        <f t="shared" si="40"/>
        <v>2529</v>
      </c>
      <c r="AB2534" s="193">
        <v>89.345851042111406</v>
      </c>
    </row>
    <row r="2535" spans="27:28" ht="15">
      <c r="AA2535" s="121">
        <f t="shared" si="40"/>
        <v>2530</v>
      </c>
      <c r="AB2535" s="193">
        <v>95.991538612531656</v>
      </c>
    </row>
    <row r="2536" spans="27:28" ht="15">
      <c r="AA2536" s="121">
        <f t="shared" si="40"/>
        <v>2531</v>
      </c>
      <c r="AB2536" s="193">
        <v>95.991538612531656</v>
      </c>
    </row>
    <row r="2537" spans="27:28" ht="15">
      <c r="AA2537" s="121">
        <f t="shared" si="40"/>
        <v>2532</v>
      </c>
      <c r="AB2537" s="193">
        <v>93.845803132919599</v>
      </c>
    </row>
    <row r="2538" spans="27:28" ht="15">
      <c r="AA2538" s="121">
        <f t="shared" si="40"/>
        <v>2533</v>
      </c>
      <c r="AB2538" s="193">
        <v>90.015784463628279</v>
      </c>
    </row>
    <row r="2539" spans="27:28" ht="15">
      <c r="AA2539" s="121">
        <f t="shared" si="40"/>
        <v>2534</v>
      </c>
      <c r="AB2539" s="193">
        <v>89.345851042111406</v>
      </c>
    </row>
    <row r="2540" spans="27:28" ht="15">
      <c r="AA2540" s="121">
        <f t="shared" si="40"/>
        <v>2535</v>
      </c>
      <c r="AB2540" s="193">
        <v>90.015784463628279</v>
      </c>
    </row>
    <row r="2541" spans="27:28" ht="15">
      <c r="AA2541" s="121">
        <f t="shared" si="40"/>
        <v>2536</v>
      </c>
      <c r="AB2541" s="193">
        <v>95.198436607084417</v>
      </c>
    </row>
    <row r="2542" spans="27:28" ht="15">
      <c r="AA2542" s="121">
        <f t="shared" si="40"/>
        <v>2537</v>
      </c>
      <c r="AB2542" s="193">
        <v>90.015784463628279</v>
      </c>
    </row>
    <row r="2543" spans="27:28" ht="15">
      <c r="AA2543" s="121">
        <f t="shared" si="40"/>
        <v>2538</v>
      </c>
      <c r="AB2543" s="193">
        <v>95.991538612531656</v>
      </c>
    </row>
    <row r="2544" spans="27:28" ht="15">
      <c r="AA2544" s="121">
        <f t="shared" si="40"/>
        <v>2539</v>
      </c>
      <c r="AB2544" s="193">
        <v>95.991538612531656</v>
      </c>
    </row>
    <row r="2545" spans="27:28" ht="15">
      <c r="AA2545" s="121">
        <f t="shared" si="40"/>
        <v>2540</v>
      </c>
      <c r="AB2545" s="193">
        <v>100.38108875054054</v>
      </c>
    </row>
    <row r="2546" spans="27:28" ht="15">
      <c r="AA2546" s="121">
        <f t="shared" si="40"/>
        <v>2541</v>
      </c>
      <c r="AB2546" s="193">
        <v>100.38108875054054</v>
      </c>
    </row>
    <row r="2547" spans="27:28" ht="15">
      <c r="AA2547" s="121">
        <f t="shared" si="40"/>
        <v>2542</v>
      </c>
      <c r="AB2547" s="193">
        <v>100.38108875054054</v>
      </c>
    </row>
    <row r="2548" spans="27:28" ht="15">
      <c r="AA2548" s="121">
        <f t="shared" si="40"/>
        <v>2543</v>
      </c>
      <c r="AB2548" s="193">
        <v>95.198436607084417</v>
      </c>
    </row>
    <row r="2549" spans="27:28" ht="15">
      <c r="AA2549" s="121">
        <f t="shared" si="40"/>
        <v>2544</v>
      </c>
      <c r="AB2549" s="193">
        <v>84.845898951303241</v>
      </c>
    </row>
    <row r="2550" spans="27:28" ht="15">
      <c r="AA2550" s="121">
        <f t="shared" si="40"/>
        <v>2545</v>
      </c>
      <c r="AB2550" s="193">
        <v>84.845898951303241</v>
      </c>
    </row>
    <row r="2551" spans="27:28" ht="15">
      <c r="AA2551" s="121">
        <f t="shared" si="40"/>
        <v>2546</v>
      </c>
      <c r="AB2551" s="193">
        <v>100.38108875054054</v>
      </c>
    </row>
    <row r="2552" spans="27:28" ht="15">
      <c r="AA2552" s="121">
        <f t="shared" si="40"/>
        <v>2547</v>
      </c>
      <c r="AB2552" s="193">
        <v>107.93160901181427</v>
      </c>
    </row>
    <row r="2553" spans="27:28" ht="15">
      <c r="AA2553" s="121">
        <f t="shared" si="40"/>
        <v>2548</v>
      </c>
      <c r="AB2553" s="193">
        <v>89.345851042111406</v>
      </c>
    </row>
    <row r="2554" spans="27:28" ht="15">
      <c r="AA2554" s="121">
        <f t="shared" si="40"/>
        <v>2549</v>
      </c>
      <c r="AB2554" s="193">
        <v>90.015784463628279</v>
      </c>
    </row>
    <row r="2555" spans="27:28" ht="15">
      <c r="AA2555" s="121">
        <f t="shared" si="40"/>
        <v>2550</v>
      </c>
      <c r="AB2555" s="193">
        <v>101.96157381217297</v>
      </c>
    </row>
    <row r="2556" spans="27:28" ht="15">
      <c r="AA2556" s="121">
        <f t="shared" si="40"/>
        <v>2551</v>
      </c>
      <c r="AB2556" s="193">
        <v>101.96157381217297</v>
      </c>
    </row>
    <row r="2557" spans="27:28" ht="15">
      <c r="AA2557" s="121">
        <f t="shared" si="40"/>
        <v>2552</v>
      </c>
      <c r="AB2557" s="193">
        <v>101.96157381217297</v>
      </c>
    </row>
    <row r="2558" spans="27:28" ht="15">
      <c r="AA2558" s="121">
        <f t="shared" si="40"/>
        <v>2553</v>
      </c>
      <c r="AB2558" s="193">
        <v>93.845803132919599</v>
      </c>
    </row>
    <row r="2559" spans="27:28" ht="15">
      <c r="AA2559" s="121">
        <f t="shared" si="40"/>
        <v>2554</v>
      </c>
      <c r="AB2559" s="193">
        <v>93.845803132919599</v>
      </c>
    </row>
    <row r="2560" spans="27:28" ht="15">
      <c r="AA2560" s="121">
        <f t="shared" si="40"/>
        <v>2555</v>
      </c>
      <c r="AB2560" s="193">
        <v>101.96157381217297</v>
      </c>
    </row>
    <row r="2561" spans="27:28" ht="15">
      <c r="AA2561" s="121">
        <f t="shared" si="40"/>
        <v>2556</v>
      </c>
      <c r="AB2561" s="193">
        <v>95.991538612531656</v>
      </c>
    </row>
    <row r="2562" spans="27:28" ht="15">
      <c r="AA2562" s="121">
        <f t="shared" si="40"/>
        <v>2557</v>
      </c>
      <c r="AB2562" s="193">
        <v>89.345851042111406</v>
      </c>
    </row>
    <row r="2563" spans="27:28" ht="15">
      <c r="AA2563" s="121">
        <f t="shared" si="40"/>
        <v>2558</v>
      </c>
      <c r="AB2563" s="193">
        <v>101.96157381217297</v>
      </c>
    </row>
    <row r="2564" spans="27:28" ht="15">
      <c r="AA2564" s="121">
        <f t="shared" si="40"/>
        <v>2559</v>
      </c>
      <c r="AB2564" s="193">
        <v>95.991538612531656</v>
      </c>
    </row>
    <row r="2565" spans="27:28" ht="15">
      <c r="AA2565" s="121">
        <f t="shared" si="40"/>
        <v>2560</v>
      </c>
      <c r="AB2565" s="193">
        <v>89.345851042111406</v>
      </c>
    </row>
    <row r="2566" spans="27:28" ht="15">
      <c r="AA2566" s="121">
        <f t="shared" si="40"/>
        <v>2561</v>
      </c>
      <c r="AB2566" s="193">
        <v>89.345851042111406</v>
      </c>
    </row>
    <row r="2567" spans="27:28" ht="15">
      <c r="AA2567" s="121">
        <f t="shared" ref="AA2567:AA2630" si="41">+AA2566+1</f>
        <v>2562</v>
      </c>
      <c r="AB2567" s="193">
        <v>95.991538612531656</v>
      </c>
    </row>
    <row r="2568" spans="27:28" ht="15">
      <c r="AA2568" s="121">
        <f t="shared" si="41"/>
        <v>2563</v>
      </c>
      <c r="AB2568" s="193">
        <v>95.991538612531656</v>
      </c>
    </row>
    <row r="2569" spans="27:28" ht="15">
      <c r="AA2569" s="121">
        <f t="shared" si="41"/>
        <v>2564</v>
      </c>
      <c r="AB2569" s="193">
        <v>107.93160901181427</v>
      </c>
    </row>
    <row r="2570" spans="27:28" ht="15">
      <c r="AA2570" s="121">
        <f t="shared" si="41"/>
        <v>2565</v>
      </c>
      <c r="AB2570" s="193">
        <v>100.38108875054054</v>
      </c>
    </row>
    <row r="2571" spans="27:28" ht="15">
      <c r="AA2571" s="121">
        <f t="shared" si="41"/>
        <v>2566</v>
      </c>
      <c r="AB2571" s="193">
        <v>84.845898951303241</v>
      </c>
    </row>
    <row r="2572" spans="27:28" ht="15">
      <c r="AA2572" s="121">
        <f t="shared" si="41"/>
        <v>2567</v>
      </c>
      <c r="AB2572" s="193">
        <v>107.93160901181427</v>
      </c>
    </row>
    <row r="2573" spans="27:28" ht="15">
      <c r="AA2573" s="121">
        <f t="shared" si="41"/>
        <v>2568</v>
      </c>
      <c r="AB2573" s="193">
        <v>95.991538612531656</v>
      </c>
    </row>
    <row r="2574" spans="27:28" ht="15">
      <c r="AA2574" s="121">
        <f t="shared" si="41"/>
        <v>2569</v>
      </c>
      <c r="AB2574" s="193">
        <v>101.96157381217297</v>
      </c>
    </row>
    <row r="2575" spans="27:28" ht="15">
      <c r="AA2575" s="121">
        <f t="shared" si="41"/>
        <v>2570</v>
      </c>
      <c r="AB2575" s="193">
        <v>100.38108875054054</v>
      </c>
    </row>
    <row r="2576" spans="27:28" ht="15">
      <c r="AA2576" s="121">
        <f t="shared" si="41"/>
        <v>2571</v>
      </c>
      <c r="AB2576" s="193">
        <v>95.991538612531656</v>
      </c>
    </row>
    <row r="2577" spans="27:28" ht="15">
      <c r="AA2577" s="121">
        <f t="shared" si="41"/>
        <v>2572</v>
      </c>
      <c r="AB2577" s="193">
        <v>100.38108875054054</v>
      </c>
    </row>
    <row r="2578" spans="27:28" ht="15">
      <c r="AA2578" s="121">
        <f t="shared" si="41"/>
        <v>2573</v>
      </c>
      <c r="AB2578" s="193">
        <v>84.845898951303241</v>
      </c>
    </row>
    <row r="2579" spans="27:28" ht="15">
      <c r="AA2579" s="121">
        <f t="shared" si="41"/>
        <v>2574</v>
      </c>
      <c r="AB2579" s="193">
        <v>95.198436607084417</v>
      </c>
    </row>
    <row r="2580" spans="27:28" ht="15">
      <c r="AA2580" s="121">
        <f t="shared" si="41"/>
        <v>2575</v>
      </c>
      <c r="AB2580" s="193">
        <v>84.845898951303241</v>
      </c>
    </row>
    <row r="2581" spans="27:28" ht="15">
      <c r="AA2581" s="121">
        <f t="shared" si="41"/>
        <v>2576</v>
      </c>
      <c r="AB2581" s="193">
        <v>101.96157381217297</v>
      </c>
    </row>
    <row r="2582" spans="27:28" ht="15">
      <c r="AA2582" s="121">
        <f t="shared" si="41"/>
        <v>2577</v>
      </c>
      <c r="AB2582" s="193">
        <v>107.93160901181427</v>
      </c>
    </row>
    <row r="2583" spans="27:28" ht="15">
      <c r="AA2583" s="121">
        <f t="shared" si="41"/>
        <v>2578</v>
      </c>
      <c r="AB2583" s="193">
        <v>100.38108875054054</v>
      </c>
    </row>
    <row r="2584" spans="27:28" ht="15">
      <c r="AA2584" s="121">
        <f t="shared" si="41"/>
        <v>2579</v>
      </c>
      <c r="AB2584" s="193">
        <v>89.345851042111406</v>
      </c>
    </row>
    <row r="2585" spans="27:28" ht="15">
      <c r="AA2585" s="121">
        <f t="shared" si="41"/>
        <v>2580</v>
      </c>
      <c r="AB2585" s="193">
        <v>100.38108875054054</v>
      </c>
    </row>
    <row r="2586" spans="27:28" ht="15">
      <c r="AA2586" s="121">
        <f t="shared" si="41"/>
        <v>2581</v>
      </c>
      <c r="AB2586" s="193">
        <v>90.015784463628279</v>
      </c>
    </row>
    <row r="2587" spans="27:28" ht="15">
      <c r="AA2587" s="121">
        <f t="shared" si="41"/>
        <v>2582</v>
      </c>
      <c r="AB2587" s="193">
        <v>100.38108875054054</v>
      </c>
    </row>
    <row r="2588" spans="27:28" ht="15">
      <c r="AA2588" s="121">
        <f t="shared" si="41"/>
        <v>2583</v>
      </c>
      <c r="AB2588" s="193">
        <v>90.015784463628279</v>
      </c>
    </row>
    <row r="2589" spans="27:28" ht="15">
      <c r="AA2589" s="121">
        <f t="shared" si="41"/>
        <v>2584</v>
      </c>
      <c r="AB2589" s="193">
        <v>100.38108875054054</v>
      </c>
    </row>
    <row r="2590" spans="27:28" ht="15">
      <c r="AA2590" s="121">
        <f t="shared" si="41"/>
        <v>2585</v>
      </c>
      <c r="AB2590" s="193">
        <v>100.38108875054054</v>
      </c>
    </row>
    <row r="2591" spans="27:28" ht="15">
      <c r="AA2591" s="121">
        <f t="shared" si="41"/>
        <v>2586</v>
      </c>
      <c r="AB2591" s="193">
        <v>100.38108875054054</v>
      </c>
    </row>
    <row r="2592" spans="27:28" ht="15">
      <c r="AA2592" s="121">
        <f t="shared" si="41"/>
        <v>2587</v>
      </c>
      <c r="AB2592" s="193">
        <v>89.345851042111406</v>
      </c>
    </row>
    <row r="2593" spans="27:28" ht="15">
      <c r="AA2593" s="121">
        <f t="shared" si="41"/>
        <v>2588</v>
      </c>
      <c r="AB2593" s="193">
        <v>100.38108875054054</v>
      </c>
    </row>
    <row r="2594" spans="27:28" ht="15">
      <c r="AA2594" s="121">
        <f t="shared" si="41"/>
        <v>2589</v>
      </c>
      <c r="AB2594" s="193">
        <v>90.015784463628279</v>
      </c>
    </row>
    <row r="2595" spans="27:28" ht="15">
      <c r="AA2595" s="121">
        <f t="shared" si="41"/>
        <v>2590</v>
      </c>
      <c r="AB2595" s="193">
        <v>89.345851042111406</v>
      </c>
    </row>
    <row r="2596" spans="27:28" ht="15">
      <c r="AA2596" s="121">
        <f t="shared" si="41"/>
        <v>2591</v>
      </c>
      <c r="AB2596" s="193">
        <v>93.845803132919599</v>
      </c>
    </row>
    <row r="2597" spans="27:28" ht="15">
      <c r="AA2597" s="121">
        <f t="shared" si="41"/>
        <v>2592</v>
      </c>
      <c r="AB2597" s="193">
        <v>90.015784463628279</v>
      </c>
    </row>
    <row r="2598" spans="27:28" ht="15">
      <c r="AA2598" s="121">
        <f t="shared" si="41"/>
        <v>2593</v>
      </c>
      <c r="AB2598" s="193">
        <v>95.198436607084417</v>
      </c>
    </row>
    <row r="2599" spans="27:28" ht="15">
      <c r="AA2599" s="121">
        <f t="shared" si="41"/>
        <v>2594</v>
      </c>
      <c r="AB2599" s="193">
        <v>84.845898951303241</v>
      </c>
    </row>
    <row r="2600" spans="27:28" ht="15">
      <c r="AA2600" s="121">
        <f t="shared" si="41"/>
        <v>2595</v>
      </c>
      <c r="AB2600" s="193">
        <v>90.015784463628279</v>
      </c>
    </row>
    <row r="2601" spans="27:28" ht="15">
      <c r="AA2601" s="121">
        <f t="shared" si="41"/>
        <v>2596</v>
      </c>
      <c r="AB2601" s="193">
        <v>107.93160901181427</v>
      </c>
    </row>
    <row r="2602" spans="27:28" ht="15">
      <c r="AA2602" s="121">
        <f t="shared" si="41"/>
        <v>2597</v>
      </c>
      <c r="AB2602" s="193">
        <v>84.845898951303241</v>
      </c>
    </row>
    <row r="2603" spans="27:28" ht="15">
      <c r="AA2603" s="121">
        <f t="shared" si="41"/>
        <v>2598</v>
      </c>
      <c r="AB2603" s="193">
        <v>84.845898951303241</v>
      </c>
    </row>
    <row r="2604" spans="27:28" ht="15">
      <c r="AA2604" s="121">
        <f t="shared" si="41"/>
        <v>2599</v>
      </c>
      <c r="AB2604" s="193">
        <v>84.845898951303241</v>
      </c>
    </row>
    <row r="2605" spans="27:28" ht="15">
      <c r="AA2605" s="121">
        <f t="shared" si="41"/>
        <v>2600</v>
      </c>
      <c r="AB2605" s="193">
        <v>95.198436607084417</v>
      </c>
    </row>
    <row r="2606" spans="27:28" ht="15">
      <c r="AA2606" s="121">
        <f t="shared" si="41"/>
        <v>2601</v>
      </c>
      <c r="AB2606" s="193">
        <v>95.991538612531656</v>
      </c>
    </row>
    <row r="2607" spans="27:28" ht="15">
      <c r="AA2607" s="121">
        <f t="shared" si="41"/>
        <v>2602</v>
      </c>
      <c r="AB2607" s="193">
        <v>95.198436607084417</v>
      </c>
    </row>
    <row r="2608" spans="27:28" ht="15">
      <c r="AA2608" s="121">
        <f t="shared" si="41"/>
        <v>2603</v>
      </c>
      <c r="AB2608" s="193">
        <v>93.845803132919599</v>
      </c>
    </row>
    <row r="2609" spans="27:28" ht="15">
      <c r="AA2609" s="121">
        <f t="shared" si="41"/>
        <v>2604</v>
      </c>
      <c r="AB2609" s="193">
        <v>95.991538612531656</v>
      </c>
    </row>
    <row r="2610" spans="27:28" ht="15">
      <c r="AA2610" s="121">
        <f t="shared" si="41"/>
        <v>2605</v>
      </c>
      <c r="AB2610" s="193">
        <v>93.845803132919599</v>
      </c>
    </row>
    <row r="2611" spans="27:28" ht="15">
      <c r="AA2611" s="121">
        <f t="shared" si="41"/>
        <v>2606</v>
      </c>
      <c r="AB2611" s="193">
        <v>95.198436607084417</v>
      </c>
    </row>
    <row r="2612" spans="27:28" ht="15">
      <c r="AA2612" s="121">
        <f t="shared" si="41"/>
        <v>2607</v>
      </c>
      <c r="AB2612" s="193">
        <v>95.991538612531656</v>
      </c>
    </row>
    <row r="2613" spans="27:28" ht="15">
      <c r="AA2613" s="121">
        <f t="shared" si="41"/>
        <v>2608</v>
      </c>
      <c r="AB2613" s="193">
        <v>93.845803132919599</v>
      </c>
    </row>
    <row r="2614" spans="27:28" ht="15">
      <c r="AA2614" s="121">
        <f t="shared" si="41"/>
        <v>2609</v>
      </c>
      <c r="AB2614" s="193">
        <v>100.38108875054054</v>
      </c>
    </row>
    <row r="2615" spans="27:28" ht="15">
      <c r="AA2615" s="121">
        <f t="shared" si="41"/>
        <v>2610</v>
      </c>
      <c r="AB2615" s="193">
        <v>95.991538612531656</v>
      </c>
    </row>
    <row r="2616" spans="27:28" ht="15">
      <c r="AA2616" s="121">
        <f t="shared" si="41"/>
        <v>2611</v>
      </c>
      <c r="AB2616" s="193">
        <v>89.345851042111406</v>
      </c>
    </row>
    <row r="2617" spans="27:28" ht="15">
      <c r="AA2617" s="121">
        <f t="shared" si="41"/>
        <v>2612</v>
      </c>
      <c r="AB2617" s="193">
        <v>90.015784463628279</v>
      </c>
    </row>
    <row r="2618" spans="27:28" ht="15">
      <c r="AA2618" s="121">
        <f t="shared" si="41"/>
        <v>2613</v>
      </c>
      <c r="AB2618" s="193">
        <v>95.198436607084417</v>
      </c>
    </row>
    <row r="2619" spans="27:28" ht="15">
      <c r="AA2619" s="121">
        <f t="shared" si="41"/>
        <v>2614</v>
      </c>
      <c r="AB2619" s="193">
        <v>107.93160901181427</v>
      </c>
    </row>
    <row r="2620" spans="27:28" ht="15">
      <c r="AA2620" s="121">
        <f t="shared" si="41"/>
        <v>2615</v>
      </c>
      <c r="AB2620" s="193">
        <v>107.93160901181427</v>
      </c>
    </row>
    <row r="2621" spans="27:28" ht="15">
      <c r="AA2621" s="121">
        <f t="shared" si="41"/>
        <v>2616</v>
      </c>
      <c r="AB2621" s="193">
        <v>84.845898951303241</v>
      </c>
    </row>
    <row r="2622" spans="27:28" ht="15">
      <c r="AA2622" s="121">
        <f t="shared" si="41"/>
        <v>2617</v>
      </c>
      <c r="AB2622" s="193">
        <v>89.345851042111406</v>
      </c>
    </row>
    <row r="2623" spans="27:28" ht="15">
      <c r="AA2623" s="121">
        <f t="shared" si="41"/>
        <v>2618</v>
      </c>
      <c r="AB2623" s="193">
        <v>100.38108875054054</v>
      </c>
    </row>
    <row r="2624" spans="27:28" ht="15">
      <c r="AA2624" s="121">
        <f t="shared" si="41"/>
        <v>2619</v>
      </c>
      <c r="AB2624" s="193">
        <v>95.198436607084417</v>
      </c>
    </row>
    <row r="2625" spans="27:28" ht="15">
      <c r="AA2625" s="121">
        <f t="shared" si="41"/>
        <v>2620</v>
      </c>
      <c r="AB2625" s="193">
        <v>100.38108875054054</v>
      </c>
    </row>
    <row r="2626" spans="27:28" ht="15">
      <c r="AA2626" s="121">
        <f t="shared" si="41"/>
        <v>2621</v>
      </c>
      <c r="AB2626" s="193">
        <v>100.38108875054054</v>
      </c>
    </row>
    <row r="2627" spans="27:28" ht="15">
      <c r="AA2627" s="121">
        <f t="shared" si="41"/>
        <v>2622</v>
      </c>
      <c r="AB2627" s="193">
        <v>95.198436607084417</v>
      </c>
    </row>
    <row r="2628" spans="27:28" ht="15">
      <c r="AA2628" s="121">
        <f t="shared" si="41"/>
        <v>2623</v>
      </c>
      <c r="AB2628" s="193">
        <v>95.198436607084417</v>
      </c>
    </row>
    <row r="2629" spans="27:28" ht="15">
      <c r="AA2629" s="121">
        <f t="shared" si="41"/>
        <v>2624</v>
      </c>
      <c r="AB2629" s="193">
        <v>95.198436607084417</v>
      </c>
    </row>
    <row r="2630" spans="27:28" ht="15">
      <c r="AA2630" s="121">
        <f t="shared" si="41"/>
        <v>2625</v>
      </c>
      <c r="AB2630" s="193">
        <v>89.345851042111406</v>
      </c>
    </row>
    <row r="2631" spans="27:28" ht="15">
      <c r="AA2631" s="121">
        <f t="shared" ref="AA2631:AA2694" si="42">+AA2630+1</f>
        <v>2626</v>
      </c>
      <c r="AB2631" s="193">
        <v>101.96157381217297</v>
      </c>
    </row>
    <row r="2632" spans="27:28" ht="15">
      <c r="AA2632" s="121">
        <f t="shared" si="42"/>
        <v>2627</v>
      </c>
      <c r="AB2632" s="193">
        <v>93.845803132919599</v>
      </c>
    </row>
    <row r="2633" spans="27:28" ht="15">
      <c r="AA2633" s="121">
        <f t="shared" si="42"/>
        <v>2628</v>
      </c>
      <c r="AB2633" s="193">
        <v>95.991538612531656</v>
      </c>
    </row>
    <row r="2634" spans="27:28" ht="15">
      <c r="AA2634" s="121">
        <f t="shared" si="42"/>
        <v>2629</v>
      </c>
      <c r="AB2634" s="193">
        <v>93.845803132919599</v>
      </c>
    </row>
    <row r="2635" spans="27:28" ht="15">
      <c r="AA2635" s="121">
        <f t="shared" si="42"/>
        <v>2630</v>
      </c>
      <c r="AB2635" s="193">
        <v>107.93160901181427</v>
      </c>
    </row>
    <row r="2636" spans="27:28" ht="15">
      <c r="AA2636" s="121">
        <f t="shared" si="42"/>
        <v>2631</v>
      </c>
      <c r="AB2636" s="193">
        <v>89.345851042111406</v>
      </c>
    </row>
    <row r="2637" spans="27:28" ht="15">
      <c r="AA2637" s="121">
        <f t="shared" si="42"/>
        <v>2632</v>
      </c>
      <c r="AB2637" s="193">
        <v>107.93160901181427</v>
      </c>
    </row>
    <row r="2638" spans="27:28" ht="15">
      <c r="AA2638" s="121">
        <f t="shared" si="42"/>
        <v>2633</v>
      </c>
      <c r="AB2638" s="193">
        <v>89.345851042111406</v>
      </c>
    </row>
    <row r="2639" spans="27:28" ht="15">
      <c r="AA2639" s="121">
        <f t="shared" si="42"/>
        <v>2634</v>
      </c>
      <c r="AB2639" s="193">
        <v>95.198436607084417</v>
      </c>
    </row>
    <row r="2640" spans="27:28" ht="15">
      <c r="AA2640" s="121">
        <f t="shared" si="42"/>
        <v>2635</v>
      </c>
      <c r="AB2640" s="193">
        <v>89.345851042111406</v>
      </c>
    </row>
    <row r="2641" spans="27:28" ht="15">
      <c r="AA2641" s="121">
        <f t="shared" si="42"/>
        <v>2636</v>
      </c>
      <c r="AB2641" s="193">
        <v>101.96157381217297</v>
      </c>
    </row>
    <row r="2642" spans="27:28" ht="15">
      <c r="AA2642" s="121">
        <f t="shared" si="42"/>
        <v>2637</v>
      </c>
      <c r="AB2642" s="193">
        <v>101.96157381217297</v>
      </c>
    </row>
    <row r="2643" spans="27:28" ht="15">
      <c r="AA2643" s="121">
        <f t="shared" si="42"/>
        <v>2638</v>
      </c>
      <c r="AB2643" s="193">
        <v>84.845898951303241</v>
      </c>
    </row>
    <row r="2644" spans="27:28" ht="15">
      <c r="AA2644" s="121">
        <f t="shared" si="42"/>
        <v>2639</v>
      </c>
      <c r="AB2644" s="193">
        <v>84.845898951303241</v>
      </c>
    </row>
    <row r="2645" spans="27:28" ht="15">
      <c r="AA2645" s="121">
        <f t="shared" si="42"/>
        <v>2640</v>
      </c>
      <c r="AB2645" s="193">
        <v>100.38108875054054</v>
      </c>
    </row>
    <row r="2646" spans="27:28" ht="15">
      <c r="AA2646" s="121">
        <f t="shared" si="42"/>
        <v>2641</v>
      </c>
      <c r="AB2646" s="193">
        <v>89.345851042111406</v>
      </c>
    </row>
    <row r="2647" spans="27:28" ht="15">
      <c r="AA2647" s="121">
        <f t="shared" si="42"/>
        <v>2642</v>
      </c>
      <c r="AB2647" s="193">
        <v>84.845898951303241</v>
      </c>
    </row>
    <row r="2648" spans="27:28" ht="15">
      <c r="AA2648" s="121">
        <f t="shared" si="42"/>
        <v>2643</v>
      </c>
      <c r="AB2648" s="193">
        <v>100.38108875054054</v>
      </c>
    </row>
    <row r="2649" spans="27:28" ht="15">
      <c r="AA2649" s="121">
        <f t="shared" si="42"/>
        <v>2644</v>
      </c>
      <c r="AB2649" s="193">
        <v>95.198436607084417</v>
      </c>
    </row>
    <row r="2650" spans="27:28" ht="15">
      <c r="AA2650" s="121">
        <f t="shared" si="42"/>
        <v>2645</v>
      </c>
      <c r="AB2650" s="193">
        <v>101.96157381217297</v>
      </c>
    </row>
    <row r="2651" spans="27:28" ht="15">
      <c r="AA2651" s="121">
        <f t="shared" si="42"/>
        <v>2646</v>
      </c>
      <c r="AB2651" s="193">
        <v>93.845803132919599</v>
      </c>
    </row>
    <row r="2652" spans="27:28" ht="15">
      <c r="AA2652" s="121">
        <f t="shared" si="42"/>
        <v>2647</v>
      </c>
      <c r="AB2652" s="193">
        <v>84.845898951303241</v>
      </c>
    </row>
    <row r="2653" spans="27:28" ht="15">
      <c r="AA2653" s="121">
        <f t="shared" si="42"/>
        <v>2648</v>
      </c>
      <c r="AB2653" s="193">
        <v>93.845803132919599</v>
      </c>
    </row>
    <row r="2654" spans="27:28" ht="15">
      <c r="AA2654" s="121">
        <f t="shared" si="42"/>
        <v>2649</v>
      </c>
      <c r="AB2654" s="193">
        <v>95.991538612531656</v>
      </c>
    </row>
    <row r="2655" spans="27:28" ht="15">
      <c r="AA2655" s="121">
        <f t="shared" si="42"/>
        <v>2650</v>
      </c>
      <c r="AB2655" s="193">
        <v>101.96157381217297</v>
      </c>
    </row>
    <row r="2656" spans="27:28" ht="15">
      <c r="AA2656" s="121">
        <f t="shared" si="42"/>
        <v>2651</v>
      </c>
      <c r="AB2656" s="193">
        <v>90.015784463628279</v>
      </c>
    </row>
    <row r="2657" spans="27:28" ht="15">
      <c r="AA2657" s="121">
        <f t="shared" si="42"/>
        <v>2652</v>
      </c>
      <c r="AB2657" s="193">
        <v>84.845898951303241</v>
      </c>
    </row>
    <row r="2658" spans="27:28" ht="15">
      <c r="AA2658" s="121">
        <f t="shared" si="42"/>
        <v>2653</v>
      </c>
      <c r="AB2658" s="193">
        <v>89.345851042111406</v>
      </c>
    </row>
    <row r="2659" spans="27:28" ht="15">
      <c r="AA2659" s="121">
        <f t="shared" si="42"/>
        <v>2654</v>
      </c>
      <c r="AB2659" s="193">
        <v>89.345851042111406</v>
      </c>
    </row>
    <row r="2660" spans="27:28" ht="15">
      <c r="AA2660" s="121">
        <f t="shared" si="42"/>
        <v>2655</v>
      </c>
      <c r="AB2660" s="193">
        <v>95.198436607084417</v>
      </c>
    </row>
    <row r="2661" spans="27:28" ht="15">
      <c r="AA2661" s="121">
        <f t="shared" si="42"/>
        <v>2656</v>
      </c>
      <c r="AB2661" s="193">
        <v>93.845803132919599</v>
      </c>
    </row>
    <row r="2662" spans="27:28" ht="15">
      <c r="AA2662" s="121">
        <f t="shared" si="42"/>
        <v>2657</v>
      </c>
      <c r="AB2662" s="193">
        <v>95.198436607084417</v>
      </c>
    </row>
    <row r="2663" spans="27:28" ht="15">
      <c r="AA2663" s="121">
        <f t="shared" si="42"/>
        <v>2658</v>
      </c>
      <c r="AB2663" s="193">
        <v>84.845898951303241</v>
      </c>
    </row>
    <row r="2664" spans="27:28" ht="15">
      <c r="AA2664" s="121">
        <f t="shared" si="42"/>
        <v>2659</v>
      </c>
      <c r="AB2664" s="193">
        <v>100.38108875054054</v>
      </c>
    </row>
    <row r="2665" spans="27:28" ht="15">
      <c r="AA2665" s="121">
        <f t="shared" si="42"/>
        <v>2660</v>
      </c>
      <c r="AB2665" s="193">
        <v>84.845898951303241</v>
      </c>
    </row>
    <row r="2666" spans="27:28" ht="15">
      <c r="AA2666" s="121">
        <f t="shared" si="42"/>
        <v>2661</v>
      </c>
      <c r="AB2666" s="193">
        <v>95.198436607084417</v>
      </c>
    </row>
    <row r="2667" spans="27:28" ht="15">
      <c r="AA2667" s="121">
        <f t="shared" si="42"/>
        <v>2662</v>
      </c>
      <c r="AB2667" s="193">
        <v>93.845803132919599</v>
      </c>
    </row>
    <row r="2668" spans="27:28" ht="15">
      <c r="AA2668" s="121">
        <f t="shared" si="42"/>
        <v>2663</v>
      </c>
      <c r="AB2668" s="193">
        <v>90.015784463628279</v>
      </c>
    </row>
    <row r="2669" spans="27:28" ht="15">
      <c r="AA2669" s="121">
        <f t="shared" si="42"/>
        <v>2664</v>
      </c>
      <c r="AB2669" s="193">
        <v>93.845803132919599</v>
      </c>
    </row>
    <row r="2670" spans="27:28" ht="15">
      <c r="AA2670" s="121">
        <f t="shared" si="42"/>
        <v>2665</v>
      </c>
      <c r="AB2670" s="193">
        <v>107.93160901181427</v>
      </c>
    </row>
    <row r="2671" spans="27:28" ht="15">
      <c r="AA2671" s="121">
        <f t="shared" si="42"/>
        <v>2666</v>
      </c>
      <c r="AB2671" s="193">
        <v>107.93160901181427</v>
      </c>
    </row>
    <row r="2672" spans="27:28" ht="15">
      <c r="AA2672" s="121">
        <f t="shared" si="42"/>
        <v>2667</v>
      </c>
      <c r="AB2672" s="193">
        <v>89.345851042111406</v>
      </c>
    </row>
    <row r="2673" spans="27:28" ht="15">
      <c r="AA2673" s="121">
        <f t="shared" si="42"/>
        <v>2668</v>
      </c>
      <c r="AB2673" s="193">
        <v>95.198436607084417</v>
      </c>
    </row>
    <row r="2674" spans="27:28" ht="15">
      <c r="AA2674" s="121">
        <f t="shared" si="42"/>
        <v>2669</v>
      </c>
      <c r="AB2674" s="193">
        <v>90.015784463628279</v>
      </c>
    </row>
    <row r="2675" spans="27:28" ht="15">
      <c r="AA2675" s="121">
        <f t="shared" si="42"/>
        <v>2670</v>
      </c>
      <c r="AB2675" s="193">
        <v>90.015784463628279</v>
      </c>
    </row>
    <row r="2676" spans="27:28" ht="15">
      <c r="AA2676" s="121">
        <f t="shared" si="42"/>
        <v>2671</v>
      </c>
      <c r="AB2676" s="193">
        <v>90.015784463628279</v>
      </c>
    </row>
    <row r="2677" spans="27:28" ht="15">
      <c r="AA2677" s="121">
        <f t="shared" si="42"/>
        <v>2672</v>
      </c>
      <c r="AB2677" s="193">
        <v>89.345851042111406</v>
      </c>
    </row>
    <row r="2678" spans="27:28" ht="15">
      <c r="AA2678" s="121">
        <f t="shared" si="42"/>
        <v>2673</v>
      </c>
      <c r="AB2678" s="193">
        <v>95.198436607084417</v>
      </c>
    </row>
    <row r="2679" spans="27:28" ht="15">
      <c r="AA2679" s="121">
        <f t="shared" si="42"/>
        <v>2674</v>
      </c>
      <c r="AB2679" s="193">
        <v>107.93160901181427</v>
      </c>
    </row>
    <row r="2680" spans="27:28" ht="15">
      <c r="AA2680" s="121">
        <f t="shared" si="42"/>
        <v>2675</v>
      </c>
      <c r="AB2680" s="193">
        <v>93.845803132919599</v>
      </c>
    </row>
    <row r="2681" spans="27:28" ht="15">
      <c r="AA2681" s="121">
        <f t="shared" si="42"/>
        <v>2676</v>
      </c>
      <c r="AB2681" s="193">
        <v>93.845803132919599</v>
      </c>
    </row>
    <row r="2682" spans="27:28" ht="15">
      <c r="AA2682" s="121">
        <f t="shared" si="42"/>
        <v>2677</v>
      </c>
      <c r="AB2682" s="193">
        <v>89.345851042111406</v>
      </c>
    </row>
    <row r="2683" spans="27:28" ht="15">
      <c r="AA2683" s="121">
        <f t="shared" si="42"/>
        <v>2678</v>
      </c>
      <c r="AB2683" s="193">
        <v>107.93160901181427</v>
      </c>
    </row>
    <row r="2684" spans="27:28" ht="15">
      <c r="AA2684" s="121">
        <f t="shared" si="42"/>
        <v>2679</v>
      </c>
      <c r="AB2684" s="193">
        <v>93.845803132919599</v>
      </c>
    </row>
    <row r="2685" spans="27:28" ht="15">
      <c r="AA2685" s="121">
        <f t="shared" si="42"/>
        <v>2680</v>
      </c>
      <c r="AB2685" s="193">
        <v>90.015784463628279</v>
      </c>
    </row>
    <row r="2686" spans="27:28" ht="15">
      <c r="AA2686" s="121">
        <f t="shared" si="42"/>
        <v>2681</v>
      </c>
      <c r="AB2686" s="193">
        <v>100.38108875054054</v>
      </c>
    </row>
    <row r="2687" spans="27:28" ht="15">
      <c r="AA2687" s="121">
        <f t="shared" si="42"/>
        <v>2682</v>
      </c>
      <c r="AB2687" s="193">
        <v>100.38108875054054</v>
      </c>
    </row>
    <row r="2688" spans="27:28" ht="15">
      <c r="AA2688" s="121">
        <f t="shared" si="42"/>
        <v>2683</v>
      </c>
      <c r="AB2688" s="193">
        <v>89.345851042111406</v>
      </c>
    </row>
    <row r="2689" spans="27:28" ht="15">
      <c r="AA2689" s="121">
        <f t="shared" si="42"/>
        <v>2684</v>
      </c>
      <c r="AB2689" s="193">
        <v>95.198436607084417</v>
      </c>
    </row>
    <row r="2690" spans="27:28" ht="15">
      <c r="AA2690" s="121">
        <f t="shared" si="42"/>
        <v>2685</v>
      </c>
      <c r="AB2690" s="193">
        <v>89.345851042111406</v>
      </c>
    </row>
    <row r="2691" spans="27:28" ht="15">
      <c r="AA2691" s="121">
        <f t="shared" si="42"/>
        <v>2686</v>
      </c>
      <c r="AB2691" s="193">
        <v>89.345851042111406</v>
      </c>
    </row>
    <row r="2692" spans="27:28" ht="15">
      <c r="AA2692" s="121">
        <f t="shared" si="42"/>
        <v>2687</v>
      </c>
      <c r="AB2692" s="193">
        <v>93.845803132919599</v>
      </c>
    </row>
    <row r="2693" spans="27:28" ht="15">
      <c r="AA2693" s="121">
        <f t="shared" si="42"/>
        <v>2688</v>
      </c>
      <c r="AB2693" s="193">
        <v>107.93160901181427</v>
      </c>
    </row>
    <row r="2694" spans="27:28" ht="15">
      <c r="AA2694" s="121">
        <f t="shared" si="42"/>
        <v>2689</v>
      </c>
      <c r="AB2694" s="193">
        <v>101.96157381217297</v>
      </c>
    </row>
    <row r="2695" spans="27:28" ht="15">
      <c r="AA2695" s="121">
        <f t="shared" ref="AA2695:AA2758" si="43">+AA2694+1</f>
        <v>2690</v>
      </c>
      <c r="AB2695" s="193">
        <v>95.991538612531656</v>
      </c>
    </row>
    <row r="2696" spans="27:28" ht="15">
      <c r="AA2696" s="121">
        <f t="shared" si="43"/>
        <v>2691</v>
      </c>
      <c r="AB2696" s="193">
        <v>84.845898951303241</v>
      </c>
    </row>
    <row r="2697" spans="27:28" ht="15">
      <c r="AA2697" s="121">
        <f t="shared" si="43"/>
        <v>2692</v>
      </c>
      <c r="AB2697" s="193">
        <v>95.198436607084417</v>
      </c>
    </row>
    <row r="2698" spans="27:28" ht="15">
      <c r="AA2698" s="121">
        <f t="shared" si="43"/>
        <v>2693</v>
      </c>
      <c r="AB2698" s="193">
        <v>90.015784463628279</v>
      </c>
    </row>
    <row r="2699" spans="27:28" ht="15">
      <c r="AA2699" s="121">
        <f t="shared" si="43"/>
        <v>2694</v>
      </c>
      <c r="AB2699" s="193">
        <v>89.345851042111406</v>
      </c>
    </row>
    <row r="2700" spans="27:28" ht="15">
      <c r="AA2700" s="121">
        <f t="shared" si="43"/>
        <v>2695</v>
      </c>
      <c r="AB2700" s="193">
        <v>100.38108875054054</v>
      </c>
    </row>
    <row r="2701" spans="27:28" ht="15">
      <c r="AA2701" s="121">
        <f t="shared" si="43"/>
        <v>2696</v>
      </c>
      <c r="AB2701" s="193">
        <v>90.015784463628279</v>
      </c>
    </row>
    <row r="2702" spans="27:28" ht="15">
      <c r="AA2702" s="121">
        <f t="shared" si="43"/>
        <v>2697</v>
      </c>
      <c r="AB2702" s="193">
        <v>101.96157381217297</v>
      </c>
    </row>
    <row r="2703" spans="27:28" ht="15">
      <c r="AA2703" s="121">
        <f t="shared" si="43"/>
        <v>2698</v>
      </c>
      <c r="AB2703" s="193">
        <v>101.96157381217297</v>
      </c>
    </row>
    <row r="2704" spans="27:28" ht="15">
      <c r="AA2704" s="121">
        <f t="shared" si="43"/>
        <v>2699</v>
      </c>
      <c r="AB2704" s="193">
        <v>101.96157381217297</v>
      </c>
    </row>
    <row r="2705" spans="27:28" ht="15">
      <c r="AA2705" s="121">
        <f t="shared" si="43"/>
        <v>2700</v>
      </c>
      <c r="AB2705" s="193">
        <v>107.93160901181427</v>
      </c>
    </row>
    <row r="2706" spans="27:28" ht="15">
      <c r="AA2706" s="121">
        <f t="shared" si="43"/>
        <v>2701</v>
      </c>
      <c r="AB2706" s="193">
        <v>101.96157381217297</v>
      </c>
    </row>
    <row r="2707" spans="27:28" ht="15">
      <c r="AA2707" s="121">
        <f t="shared" si="43"/>
        <v>2702</v>
      </c>
      <c r="AB2707" s="193">
        <v>89.345851042111406</v>
      </c>
    </row>
    <row r="2708" spans="27:28" ht="15">
      <c r="AA2708" s="121">
        <f t="shared" si="43"/>
        <v>2703</v>
      </c>
      <c r="AB2708" s="193">
        <v>95.991538612531656</v>
      </c>
    </row>
    <row r="2709" spans="27:28" ht="15">
      <c r="AA2709" s="121">
        <f t="shared" si="43"/>
        <v>2704</v>
      </c>
      <c r="AB2709" s="193">
        <v>84.845898951303241</v>
      </c>
    </row>
    <row r="2710" spans="27:28" ht="15">
      <c r="AA2710" s="121">
        <f t="shared" si="43"/>
        <v>2705</v>
      </c>
      <c r="AB2710" s="193">
        <v>101.96157381217297</v>
      </c>
    </row>
    <row r="2711" spans="27:28" ht="15">
      <c r="AA2711" s="121">
        <f t="shared" si="43"/>
        <v>2706</v>
      </c>
      <c r="AB2711" s="193">
        <v>95.991538612531656</v>
      </c>
    </row>
    <row r="2712" spans="27:28" ht="15">
      <c r="AA2712" s="121">
        <f t="shared" si="43"/>
        <v>2707</v>
      </c>
      <c r="AB2712" s="193">
        <v>100.38108875054054</v>
      </c>
    </row>
    <row r="2713" spans="27:28" ht="15">
      <c r="AA2713" s="121">
        <f t="shared" si="43"/>
        <v>2708</v>
      </c>
      <c r="AB2713" s="193">
        <v>100.38108875054054</v>
      </c>
    </row>
    <row r="2714" spans="27:28" ht="15">
      <c r="AA2714" s="121">
        <f t="shared" si="43"/>
        <v>2709</v>
      </c>
      <c r="AB2714" s="193">
        <v>93.845803132919599</v>
      </c>
    </row>
    <row r="2715" spans="27:28" ht="15">
      <c r="AA2715" s="121">
        <f t="shared" si="43"/>
        <v>2710</v>
      </c>
      <c r="AB2715" s="193">
        <v>95.991538612531656</v>
      </c>
    </row>
    <row r="2716" spans="27:28" ht="15">
      <c r="AA2716" s="121">
        <f t="shared" si="43"/>
        <v>2711</v>
      </c>
      <c r="AB2716" s="193">
        <v>100.38108875054054</v>
      </c>
    </row>
    <row r="2717" spans="27:28" ht="15">
      <c r="AA2717" s="121">
        <f t="shared" si="43"/>
        <v>2712</v>
      </c>
      <c r="AB2717" s="193">
        <v>107.93160901181427</v>
      </c>
    </row>
    <row r="2718" spans="27:28" ht="15">
      <c r="AA2718" s="121">
        <f t="shared" si="43"/>
        <v>2713</v>
      </c>
      <c r="AB2718" s="193">
        <v>89.345851042111406</v>
      </c>
    </row>
    <row r="2719" spans="27:28" ht="15">
      <c r="AA2719" s="121">
        <f t="shared" si="43"/>
        <v>2714</v>
      </c>
      <c r="AB2719" s="193">
        <v>84.845898951303241</v>
      </c>
    </row>
    <row r="2720" spans="27:28" ht="15">
      <c r="AA2720" s="121">
        <f t="shared" si="43"/>
        <v>2715</v>
      </c>
      <c r="AB2720" s="193">
        <v>95.198436607084417</v>
      </c>
    </row>
    <row r="2721" spans="27:28" ht="15">
      <c r="AA2721" s="121">
        <f t="shared" si="43"/>
        <v>2716</v>
      </c>
      <c r="AB2721" s="193">
        <v>89.345851042111406</v>
      </c>
    </row>
    <row r="2722" spans="27:28" ht="15">
      <c r="AA2722" s="121">
        <f t="shared" si="43"/>
        <v>2717</v>
      </c>
      <c r="AB2722" s="193">
        <v>95.198436607084417</v>
      </c>
    </row>
    <row r="2723" spans="27:28" ht="15">
      <c r="AA2723" s="121">
        <f t="shared" si="43"/>
        <v>2718</v>
      </c>
      <c r="AB2723" s="193">
        <v>90.015784463628279</v>
      </c>
    </row>
    <row r="2724" spans="27:28" ht="15">
      <c r="AA2724" s="121">
        <f t="shared" si="43"/>
        <v>2719</v>
      </c>
      <c r="AB2724" s="193">
        <v>95.991538612531656</v>
      </c>
    </row>
    <row r="2725" spans="27:28" ht="15">
      <c r="AA2725" s="121">
        <f t="shared" si="43"/>
        <v>2720</v>
      </c>
      <c r="AB2725" s="193">
        <v>89.345851042111406</v>
      </c>
    </row>
    <row r="2726" spans="27:28" ht="15">
      <c r="AA2726" s="121">
        <f t="shared" si="43"/>
        <v>2721</v>
      </c>
      <c r="AB2726" s="193">
        <v>95.991538612531656</v>
      </c>
    </row>
    <row r="2727" spans="27:28" ht="15">
      <c r="AA2727" s="121">
        <f t="shared" si="43"/>
        <v>2722</v>
      </c>
      <c r="AB2727" s="193">
        <v>101.96157381217297</v>
      </c>
    </row>
    <row r="2728" spans="27:28" ht="15">
      <c r="AA2728" s="121">
        <f t="shared" si="43"/>
        <v>2723</v>
      </c>
      <c r="AB2728" s="193">
        <v>93.845803132919599</v>
      </c>
    </row>
    <row r="2729" spans="27:28" ht="15">
      <c r="AA2729" s="121">
        <f t="shared" si="43"/>
        <v>2724</v>
      </c>
      <c r="AB2729" s="193">
        <v>107.93160901181427</v>
      </c>
    </row>
    <row r="2730" spans="27:28" ht="15">
      <c r="AA2730" s="121">
        <f t="shared" si="43"/>
        <v>2725</v>
      </c>
      <c r="AB2730" s="193">
        <v>93.845803132919599</v>
      </c>
    </row>
    <row r="2731" spans="27:28" ht="15">
      <c r="AA2731" s="121">
        <f t="shared" si="43"/>
        <v>2726</v>
      </c>
      <c r="AB2731" s="193">
        <v>95.198436607084417</v>
      </c>
    </row>
    <row r="2732" spans="27:28" ht="15">
      <c r="AA2732" s="121">
        <f t="shared" si="43"/>
        <v>2727</v>
      </c>
      <c r="AB2732" s="193">
        <v>89.345851042111406</v>
      </c>
    </row>
    <row r="2733" spans="27:28" ht="15">
      <c r="AA2733" s="121">
        <f t="shared" si="43"/>
        <v>2728</v>
      </c>
      <c r="AB2733" s="193">
        <v>101.96157381217297</v>
      </c>
    </row>
    <row r="2734" spans="27:28" ht="15">
      <c r="AA2734" s="121">
        <f t="shared" si="43"/>
        <v>2729</v>
      </c>
      <c r="AB2734" s="193">
        <v>90.015784463628279</v>
      </c>
    </row>
    <row r="2735" spans="27:28" ht="15">
      <c r="AA2735" s="121">
        <f t="shared" si="43"/>
        <v>2730</v>
      </c>
      <c r="AB2735" s="193">
        <v>90.015784463628279</v>
      </c>
    </row>
    <row r="2736" spans="27:28" ht="15">
      <c r="AA2736" s="121">
        <f t="shared" si="43"/>
        <v>2731</v>
      </c>
      <c r="AB2736" s="193">
        <v>89.345851042111406</v>
      </c>
    </row>
    <row r="2737" spans="27:28" ht="15">
      <c r="AA2737" s="121">
        <f t="shared" si="43"/>
        <v>2732</v>
      </c>
      <c r="AB2737" s="193">
        <v>100.38108875054054</v>
      </c>
    </row>
    <row r="2738" spans="27:28" ht="15">
      <c r="AA2738" s="121">
        <f t="shared" si="43"/>
        <v>2733</v>
      </c>
      <c r="AB2738" s="193">
        <v>107.93160901181427</v>
      </c>
    </row>
    <row r="2739" spans="27:28" ht="15">
      <c r="AA2739" s="121">
        <f t="shared" si="43"/>
        <v>2734</v>
      </c>
      <c r="AB2739" s="193">
        <v>93.845803132919599</v>
      </c>
    </row>
    <row r="2740" spans="27:28" ht="15">
      <c r="AA2740" s="121">
        <f t="shared" si="43"/>
        <v>2735</v>
      </c>
      <c r="AB2740" s="193">
        <v>95.198436607084417</v>
      </c>
    </row>
    <row r="2741" spans="27:28" ht="15">
      <c r="AA2741" s="121">
        <f t="shared" si="43"/>
        <v>2736</v>
      </c>
      <c r="AB2741" s="193">
        <v>84.845898951303241</v>
      </c>
    </row>
    <row r="2742" spans="27:28" ht="15">
      <c r="AA2742" s="121">
        <f t="shared" si="43"/>
        <v>2737</v>
      </c>
      <c r="AB2742" s="193">
        <v>107.93160901181427</v>
      </c>
    </row>
    <row r="2743" spans="27:28" ht="15">
      <c r="AA2743" s="121">
        <f t="shared" si="43"/>
        <v>2738</v>
      </c>
      <c r="AB2743" s="193">
        <v>100.38108875054054</v>
      </c>
    </row>
    <row r="2744" spans="27:28" ht="15">
      <c r="AA2744" s="121">
        <f t="shared" si="43"/>
        <v>2739</v>
      </c>
      <c r="AB2744" s="193">
        <v>100.38108875054054</v>
      </c>
    </row>
    <row r="2745" spans="27:28" ht="15">
      <c r="AA2745" s="121">
        <f t="shared" si="43"/>
        <v>2740</v>
      </c>
      <c r="AB2745" s="193">
        <v>93.845803132919599</v>
      </c>
    </row>
    <row r="2746" spans="27:28" ht="15">
      <c r="AA2746" s="121">
        <f t="shared" si="43"/>
        <v>2741</v>
      </c>
      <c r="AB2746" s="193">
        <v>95.198436607084417</v>
      </c>
    </row>
    <row r="2747" spans="27:28" ht="15">
      <c r="AA2747" s="121">
        <f t="shared" si="43"/>
        <v>2742</v>
      </c>
      <c r="AB2747" s="193">
        <v>95.991538612531656</v>
      </c>
    </row>
    <row r="2748" spans="27:28" ht="15">
      <c r="AA2748" s="121">
        <f t="shared" si="43"/>
        <v>2743</v>
      </c>
      <c r="AB2748" s="193">
        <v>84.845898951303241</v>
      </c>
    </row>
    <row r="2749" spans="27:28" ht="15">
      <c r="AA2749" s="121">
        <f t="shared" si="43"/>
        <v>2744</v>
      </c>
      <c r="AB2749" s="193">
        <v>95.198436607084417</v>
      </c>
    </row>
    <row r="2750" spans="27:28" ht="15">
      <c r="AA2750" s="121">
        <f t="shared" si="43"/>
        <v>2745</v>
      </c>
      <c r="AB2750" s="193">
        <v>93.845803132919599</v>
      </c>
    </row>
    <row r="2751" spans="27:28" ht="15">
      <c r="AA2751" s="121">
        <f t="shared" si="43"/>
        <v>2746</v>
      </c>
      <c r="AB2751" s="193">
        <v>93.845803132919599</v>
      </c>
    </row>
    <row r="2752" spans="27:28" ht="15">
      <c r="AA2752" s="121">
        <f t="shared" si="43"/>
        <v>2747</v>
      </c>
      <c r="AB2752" s="193">
        <v>89.345851042111406</v>
      </c>
    </row>
    <row r="2753" spans="27:28" ht="15">
      <c r="AA2753" s="121">
        <f t="shared" si="43"/>
        <v>2748</v>
      </c>
      <c r="AB2753" s="193">
        <v>95.991538612531656</v>
      </c>
    </row>
    <row r="2754" spans="27:28" ht="15">
      <c r="AA2754" s="121">
        <f t="shared" si="43"/>
        <v>2749</v>
      </c>
      <c r="AB2754" s="193">
        <v>101.96157381217297</v>
      </c>
    </row>
    <row r="2755" spans="27:28" ht="15">
      <c r="AA2755" s="121">
        <f t="shared" si="43"/>
        <v>2750</v>
      </c>
      <c r="AB2755" s="193">
        <v>93.845803132919599</v>
      </c>
    </row>
    <row r="2756" spans="27:28" ht="15">
      <c r="AA2756" s="121">
        <f t="shared" si="43"/>
        <v>2751</v>
      </c>
      <c r="AB2756" s="193">
        <v>100.38108875054054</v>
      </c>
    </row>
    <row r="2757" spans="27:28" ht="15">
      <c r="AA2757" s="121">
        <f t="shared" si="43"/>
        <v>2752</v>
      </c>
      <c r="AB2757" s="193">
        <v>95.198436607084417</v>
      </c>
    </row>
    <row r="2758" spans="27:28" ht="15">
      <c r="AA2758" s="121">
        <f t="shared" si="43"/>
        <v>2753</v>
      </c>
      <c r="AB2758" s="193">
        <v>93.845803132919599</v>
      </c>
    </row>
    <row r="2759" spans="27:28" ht="15">
      <c r="AA2759" s="121">
        <f t="shared" ref="AA2759:AA2822" si="44">+AA2758+1</f>
        <v>2754</v>
      </c>
      <c r="AB2759" s="193">
        <v>89.345851042111406</v>
      </c>
    </row>
    <row r="2760" spans="27:28" ht="15">
      <c r="AA2760" s="121">
        <f t="shared" si="44"/>
        <v>2755</v>
      </c>
      <c r="AB2760" s="193">
        <v>90.015784463628279</v>
      </c>
    </row>
    <row r="2761" spans="27:28" ht="15">
      <c r="AA2761" s="121">
        <f t="shared" si="44"/>
        <v>2756</v>
      </c>
      <c r="AB2761" s="193">
        <v>93.845803132919599</v>
      </c>
    </row>
    <row r="2762" spans="27:28" ht="15">
      <c r="AA2762" s="121">
        <f t="shared" si="44"/>
        <v>2757</v>
      </c>
      <c r="AB2762" s="193">
        <v>84.845898951303241</v>
      </c>
    </row>
    <row r="2763" spans="27:28" ht="15">
      <c r="AA2763" s="121">
        <f t="shared" si="44"/>
        <v>2758</v>
      </c>
      <c r="AB2763" s="193">
        <v>101.96157381217297</v>
      </c>
    </row>
    <row r="2764" spans="27:28" ht="15">
      <c r="AA2764" s="121">
        <f t="shared" si="44"/>
        <v>2759</v>
      </c>
      <c r="AB2764" s="193">
        <v>100.38108875054054</v>
      </c>
    </row>
    <row r="2765" spans="27:28" ht="15">
      <c r="AA2765" s="121">
        <f t="shared" si="44"/>
        <v>2760</v>
      </c>
      <c r="AB2765" s="193">
        <v>93.845803132919599</v>
      </c>
    </row>
    <row r="2766" spans="27:28" ht="15">
      <c r="AA2766" s="121">
        <f t="shared" si="44"/>
        <v>2761</v>
      </c>
      <c r="AB2766" s="193">
        <v>90.015784463628279</v>
      </c>
    </row>
    <row r="2767" spans="27:28" ht="15">
      <c r="AA2767" s="121">
        <f t="shared" si="44"/>
        <v>2762</v>
      </c>
      <c r="AB2767" s="193">
        <v>101.96157381217297</v>
      </c>
    </row>
    <row r="2768" spans="27:28" ht="15">
      <c r="AA2768" s="121">
        <f t="shared" si="44"/>
        <v>2763</v>
      </c>
      <c r="AB2768" s="193">
        <v>100.38108875054054</v>
      </c>
    </row>
    <row r="2769" spans="27:28" ht="15">
      <c r="AA2769" s="121">
        <f t="shared" si="44"/>
        <v>2764</v>
      </c>
      <c r="AB2769" s="193">
        <v>95.991538612531656</v>
      </c>
    </row>
    <row r="2770" spans="27:28" ht="15">
      <c r="AA2770" s="121">
        <f t="shared" si="44"/>
        <v>2765</v>
      </c>
      <c r="AB2770" s="193">
        <v>93.845803132919599</v>
      </c>
    </row>
    <row r="2771" spans="27:28" ht="15">
      <c r="AA2771" s="121">
        <f t="shared" si="44"/>
        <v>2766</v>
      </c>
      <c r="AB2771" s="193">
        <v>90.015784463628279</v>
      </c>
    </row>
    <row r="2772" spans="27:28" ht="15">
      <c r="AA2772" s="121">
        <f t="shared" si="44"/>
        <v>2767</v>
      </c>
      <c r="AB2772" s="193">
        <v>95.198436607084417</v>
      </c>
    </row>
    <row r="2773" spans="27:28" ht="15">
      <c r="AA2773" s="121">
        <f t="shared" si="44"/>
        <v>2768</v>
      </c>
      <c r="AB2773" s="193">
        <v>107.93160901181427</v>
      </c>
    </row>
    <row r="2774" spans="27:28" ht="15">
      <c r="AA2774" s="121">
        <f t="shared" si="44"/>
        <v>2769</v>
      </c>
      <c r="AB2774" s="193">
        <v>101.96157381217297</v>
      </c>
    </row>
    <row r="2775" spans="27:28" ht="15">
      <c r="AA2775" s="121">
        <f t="shared" si="44"/>
        <v>2770</v>
      </c>
      <c r="AB2775" s="193">
        <v>100.38108875054054</v>
      </c>
    </row>
    <row r="2776" spans="27:28" ht="15">
      <c r="AA2776" s="121">
        <f t="shared" si="44"/>
        <v>2771</v>
      </c>
      <c r="AB2776" s="193">
        <v>90.015784463628279</v>
      </c>
    </row>
    <row r="2777" spans="27:28" ht="15">
      <c r="AA2777" s="121">
        <f t="shared" si="44"/>
        <v>2772</v>
      </c>
      <c r="AB2777" s="193">
        <v>93.845803132919599</v>
      </c>
    </row>
    <row r="2778" spans="27:28" ht="15">
      <c r="AA2778" s="121">
        <f t="shared" si="44"/>
        <v>2773</v>
      </c>
      <c r="AB2778" s="193">
        <v>107.93160901181427</v>
      </c>
    </row>
    <row r="2779" spans="27:28" ht="15">
      <c r="AA2779" s="121">
        <f t="shared" si="44"/>
        <v>2774</v>
      </c>
      <c r="AB2779" s="193">
        <v>95.991538612531656</v>
      </c>
    </row>
    <row r="2780" spans="27:28" ht="15">
      <c r="AA2780" s="121">
        <f t="shared" si="44"/>
        <v>2775</v>
      </c>
      <c r="AB2780" s="193">
        <v>95.991538612531656</v>
      </c>
    </row>
    <row r="2781" spans="27:28" ht="15">
      <c r="AA2781" s="121">
        <f t="shared" si="44"/>
        <v>2776</v>
      </c>
      <c r="AB2781" s="193">
        <v>90.015784463628279</v>
      </c>
    </row>
    <row r="2782" spans="27:28" ht="15">
      <c r="AA2782" s="121">
        <f t="shared" si="44"/>
        <v>2777</v>
      </c>
      <c r="AB2782" s="193">
        <v>95.198436607084417</v>
      </c>
    </row>
    <row r="2783" spans="27:28" ht="15">
      <c r="AA2783" s="121">
        <f t="shared" si="44"/>
        <v>2778</v>
      </c>
      <c r="AB2783" s="193">
        <v>90.015784463628279</v>
      </c>
    </row>
    <row r="2784" spans="27:28" ht="15">
      <c r="AA2784" s="121">
        <f t="shared" si="44"/>
        <v>2779</v>
      </c>
      <c r="AB2784" s="193">
        <v>84.845898951303241</v>
      </c>
    </row>
    <row r="2785" spans="27:28" ht="15">
      <c r="AA2785" s="121">
        <f t="shared" si="44"/>
        <v>2780</v>
      </c>
      <c r="AB2785" s="193">
        <v>93.845803132919599</v>
      </c>
    </row>
    <row r="2786" spans="27:28" ht="15">
      <c r="AA2786" s="121">
        <f t="shared" si="44"/>
        <v>2781</v>
      </c>
      <c r="AB2786" s="193">
        <v>100.38108875054054</v>
      </c>
    </row>
    <row r="2787" spans="27:28" ht="15">
      <c r="AA2787" s="121">
        <f t="shared" si="44"/>
        <v>2782</v>
      </c>
      <c r="AB2787" s="193">
        <v>95.991538612531656</v>
      </c>
    </row>
    <row r="2788" spans="27:28" ht="15">
      <c r="AA2788" s="121">
        <f t="shared" si="44"/>
        <v>2783</v>
      </c>
      <c r="AB2788" s="193">
        <v>95.198436607084417</v>
      </c>
    </row>
    <row r="2789" spans="27:28" ht="15">
      <c r="AA2789" s="121">
        <f t="shared" si="44"/>
        <v>2784</v>
      </c>
      <c r="AB2789" s="193">
        <v>89.345851042111406</v>
      </c>
    </row>
    <row r="2790" spans="27:28" ht="15">
      <c r="AA2790" s="121">
        <f t="shared" si="44"/>
        <v>2785</v>
      </c>
      <c r="AB2790" s="193">
        <v>101.96157381217297</v>
      </c>
    </row>
    <row r="2791" spans="27:28" ht="15">
      <c r="AA2791" s="121">
        <f t="shared" si="44"/>
        <v>2786</v>
      </c>
      <c r="AB2791" s="193">
        <v>93.845803132919599</v>
      </c>
    </row>
    <row r="2792" spans="27:28" ht="15">
      <c r="AA2792" s="121">
        <f t="shared" si="44"/>
        <v>2787</v>
      </c>
      <c r="AB2792" s="193">
        <v>89.345851042111406</v>
      </c>
    </row>
    <row r="2793" spans="27:28" ht="15">
      <c r="AA2793" s="121">
        <f t="shared" si="44"/>
        <v>2788</v>
      </c>
      <c r="AB2793" s="193">
        <v>90.015784463628279</v>
      </c>
    </row>
    <row r="2794" spans="27:28" ht="15">
      <c r="AA2794" s="121">
        <f t="shared" si="44"/>
        <v>2789</v>
      </c>
      <c r="AB2794" s="193">
        <v>100.38108875054054</v>
      </c>
    </row>
    <row r="2795" spans="27:28" ht="15">
      <c r="AA2795" s="121">
        <f t="shared" si="44"/>
        <v>2790</v>
      </c>
      <c r="AB2795" s="193">
        <v>90.015784463628279</v>
      </c>
    </row>
    <row r="2796" spans="27:28" ht="15">
      <c r="AA2796" s="121">
        <f t="shared" si="44"/>
        <v>2791</v>
      </c>
      <c r="AB2796" s="193">
        <v>95.198436607084417</v>
      </c>
    </row>
    <row r="2797" spans="27:28" ht="15">
      <c r="AA2797" s="121">
        <f t="shared" si="44"/>
        <v>2792</v>
      </c>
      <c r="AB2797" s="193">
        <v>93.845803132919599</v>
      </c>
    </row>
    <row r="2798" spans="27:28" ht="15">
      <c r="AA2798" s="121">
        <f t="shared" si="44"/>
        <v>2793</v>
      </c>
      <c r="AB2798" s="193">
        <v>95.198436607084417</v>
      </c>
    </row>
    <row r="2799" spans="27:28" ht="15">
      <c r="AA2799" s="121">
        <f t="shared" si="44"/>
        <v>2794</v>
      </c>
      <c r="AB2799" s="193">
        <v>90.015784463628279</v>
      </c>
    </row>
    <row r="2800" spans="27:28" ht="15">
      <c r="AA2800" s="121">
        <f t="shared" si="44"/>
        <v>2795</v>
      </c>
      <c r="AB2800" s="193">
        <v>100.38108875054054</v>
      </c>
    </row>
    <row r="2801" spans="27:28" ht="15">
      <c r="AA2801" s="121">
        <f t="shared" si="44"/>
        <v>2796</v>
      </c>
      <c r="AB2801" s="193">
        <v>89.345851042111406</v>
      </c>
    </row>
    <row r="2802" spans="27:28" ht="15">
      <c r="AA2802" s="121">
        <f t="shared" si="44"/>
        <v>2797</v>
      </c>
      <c r="AB2802" s="193">
        <v>84.845898951303241</v>
      </c>
    </row>
    <row r="2803" spans="27:28" ht="15">
      <c r="AA2803" s="121">
        <f t="shared" si="44"/>
        <v>2798</v>
      </c>
      <c r="AB2803" s="193">
        <v>95.991538612531656</v>
      </c>
    </row>
    <row r="2804" spans="27:28" ht="15">
      <c r="AA2804" s="121">
        <f t="shared" si="44"/>
        <v>2799</v>
      </c>
      <c r="AB2804" s="193">
        <v>107.93160901181427</v>
      </c>
    </row>
    <row r="2805" spans="27:28" ht="15">
      <c r="AA2805" s="121">
        <f t="shared" si="44"/>
        <v>2800</v>
      </c>
      <c r="AB2805" s="193">
        <v>107.93160901181427</v>
      </c>
    </row>
    <row r="2806" spans="27:28" ht="15">
      <c r="AA2806" s="121">
        <f t="shared" si="44"/>
        <v>2801</v>
      </c>
      <c r="AB2806" s="193">
        <v>95.991538612531656</v>
      </c>
    </row>
    <row r="2807" spans="27:28" ht="15">
      <c r="AA2807" s="121">
        <f t="shared" si="44"/>
        <v>2802</v>
      </c>
      <c r="AB2807" s="193">
        <v>89.345851042111406</v>
      </c>
    </row>
    <row r="2808" spans="27:28" ht="15">
      <c r="AA2808" s="121">
        <f t="shared" si="44"/>
        <v>2803</v>
      </c>
      <c r="AB2808" s="193">
        <v>84.845898951303241</v>
      </c>
    </row>
    <row r="2809" spans="27:28" ht="15">
      <c r="AA2809" s="121">
        <f t="shared" si="44"/>
        <v>2804</v>
      </c>
      <c r="AB2809" s="193">
        <v>95.198436607084417</v>
      </c>
    </row>
    <row r="2810" spans="27:28" ht="15">
      <c r="AA2810" s="121">
        <f t="shared" si="44"/>
        <v>2805</v>
      </c>
      <c r="AB2810" s="193">
        <v>93.845803132919599</v>
      </c>
    </row>
    <row r="2811" spans="27:28" ht="15">
      <c r="AA2811" s="121">
        <f t="shared" si="44"/>
        <v>2806</v>
      </c>
      <c r="AB2811" s="193">
        <v>95.198436607084417</v>
      </c>
    </row>
    <row r="2812" spans="27:28" ht="15">
      <c r="AA2812" s="121">
        <f t="shared" si="44"/>
        <v>2807</v>
      </c>
      <c r="AB2812" s="193">
        <v>95.991538612531656</v>
      </c>
    </row>
    <row r="2813" spans="27:28" ht="15">
      <c r="AA2813" s="121">
        <f t="shared" si="44"/>
        <v>2808</v>
      </c>
      <c r="AB2813" s="193">
        <v>95.198436607084417</v>
      </c>
    </row>
    <row r="2814" spans="27:28" ht="15">
      <c r="AA2814" s="121">
        <f t="shared" si="44"/>
        <v>2809</v>
      </c>
      <c r="AB2814" s="193">
        <v>90.015784463628279</v>
      </c>
    </row>
    <row r="2815" spans="27:28" ht="15">
      <c r="AA2815" s="121">
        <f t="shared" si="44"/>
        <v>2810</v>
      </c>
      <c r="AB2815" s="193">
        <v>101.96157381217297</v>
      </c>
    </row>
    <row r="2816" spans="27:28" ht="15">
      <c r="AA2816" s="121">
        <f t="shared" si="44"/>
        <v>2811</v>
      </c>
      <c r="AB2816" s="193">
        <v>100.38108875054054</v>
      </c>
    </row>
    <row r="2817" spans="27:28" ht="15">
      <c r="AA2817" s="121">
        <f t="shared" si="44"/>
        <v>2812</v>
      </c>
      <c r="AB2817" s="193">
        <v>95.198436607084417</v>
      </c>
    </row>
    <row r="2818" spans="27:28" ht="15">
      <c r="AA2818" s="121">
        <f t="shared" si="44"/>
        <v>2813</v>
      </c>
      <c r="AB2818" s="193">
        <v>101.96157381217297</v>
      </c>
    </row>
    <row r="2819" spans="27:28" ht="15">
      <c r="AA2819" s="121">
        <f t="shared" si="44"/>
        <v>2814</v>
      </c>
      <c r="AB2819" s="193">
        <v>95.198436607084417</v>
      </c>
    </row>
    <row r="2820" spans="27:28" ht="15">
      <c r="AA2820" s="121">
        <f t="shared" si="44"/>
        <v>2815</v>
      </c>
      <c r="AB2820" s="193">
        <v>101.96157381217297</v>
      </c>
    </row>
    <row r="2821" spans="27:28" ht="15">
      <c r="AA2821" s="121">
        <f t="shared" si="44"/>
        <v>2816</v>
      </c>
      <c r="AB2821" s="193">
        <v>107.93160901181427</v>
      </c>
    </row>
    <row r="2822" spans="27:28" ht="15">
      <c r="AA2822" s="121">
        <f t="shared" si="44"/>
        <v>2817</v>
      </c>
      <c r="AB2822" s="193">
        <v>101.96157381217297</v>
      </c>
    </row>
    <row r="2823" spans="27:28" ht="15">
      <c r="AA2823" s="121">
        <f t="shared" ref="AA2823:AA2886" si="45">+AA2822+1</f>
        <v>2818</v>
      </c>
      <c r="AB2823" s="193">
        <v>100.38108875054054</v>
      </c>
    </row>
    <row r="2824" spans="27:28" ht="15">
      <c r="AA2824" s="121">
        <f t="shared" si="45"/>
        <v>2819</v>
      </c>
      <c r="AB2824" s="193">
        <v>100.38108875054054</v>
      </c>
    </row>
    <row r="2825" spans="27:28" ht="15">
      <c r="AA2825" s="121">
        <f t="shared" si="45"/>
        <v>2820</v>
      </c>
      <c r="AB2825" s="193">
        <v>101.96157381217297</v>
      </c>
    </row>
    <row r="2826" spans="27:28" ht="15">
      <c r="AA2826" s="121">
        <f t="shared" si="45"/>
        <v>2821</v>
      </c>
      <c r="AB2826" s="193">
        <v>107.93160901181427</v>
      </c>
    </row>
    <row r="2827" spans="27:28" ht="15">
      <c r="AA2827" s="121">
        <f t="shared" si="45"/>
        <v>2822</v>
      </c>
      <c r="AB2827" s="193">
        <v>107.93160901181427</v>
      </c>
    </row>
    <row r="2828" spans="27:28" ht="15">
      <c r="AA2828" s="121">
        <f t="shared" si="45"/>
        <v>2823</v>
      </c>
      <c r="AB2828" s="193">
        <v>100.38108875054054</v>
      </c>
    </row>
    <row r="2829" spans="27:28" ht="15">
      <c r="AA2829" s="121">
        <f t="shared" si="45"/>
        <v>2824</v>
      </c>
      <c r="AB2829" s="193">
        <v>90.015784463628279</v>
      </c>
    </row>
    <row r="2830" spans="27:28" ht="15">
      <c r="AA2830" s="121">
        <f t="shared" si="45"/>
        <v>2825</v>
      </c>
      <c r="AB2830" s="193">
        <v>93.845803132919599</v>
      </c>
    </row>
    <row r="2831" spans="27:28" ht="15">
      <c r="AA2831" s="121">
        <f t="shared" si="45"/>
        <v>2826</v>
      </c>
      <c r="AB2831" s="193">
        <v>107.93160901181427</v>
      </c>
    </row>
    <row r="2832" spans="27:28" ht="15">
      <c r="AA2832" s="121">
        <f t="shared" si="45"/>
        <v>2827</v>
      </c>
      <c r="AB2832" s="193">
        <v>89.345851042111406</v>
      </c>
    </row>
    <row r="2833" spans="27:28" ht="15">
      <c r="AA2833" s="121">
        <f t="shared" si="45"/>
        <v>2828</v>
      </c>
      <c r="AB2833" s="193">
        <v>95.991538612531656</v>
      </c>
    </row>
    <row r="2834" spans="27:28" ht="15">
      <c r="AA2834" s="121">
        <f t="shared" si="45"/>
        <v>2829</v>
      </c>
      <c r="AB2834" s="193">
        <v>89.345851042111406</v>
      </c>
    </row>
    <row r="2835" spans="27:28" ht="15">
      <c r="AA2835" s="121">
        <f t="shared" si="45"/>
        <v>2830</v>
      </c>
      <c r="AB2835" s="193">
        <v>95.991538612531656</v>
      </c>
    </row>
    <row r="2836" spans="27:28" ht="15">
      <c r="AA2836" s="121">
        <f t="shared" si="45"/>
        <v>2831</v>
      </c>
      <c r="AB2836" s="193">
        <v>90.015784463628279</v>
      </c>
    </row>
    <row r="2837" spans="27:28" ht="15">
      <c r="AA2837" s="121">
        <f t="shared" si="45"/>
        <v>2832</v>
      </c>
      <c r="AB2837" s="193">
        <v>100.38108875054054</v>
      </c>
    </row>
    <row r="2838" spans="27:28" ht="15">
      <c r="AA2838" s="121">
        <f t="shared" si="45"/>
        <v>2833</v>
      </c>
      <c r="AB2838" s="193">
        <v>101.96157381217297</v>
      </c>
    </row>
    <row r="2839" spans="27:28" ht="15">
      <c r="AA2839" s="121">
        <f t="shared" si="45"/>
        <v>2834</v>
      </c>
      <c r="AB2839" s="193">
        <v>89.345851042111406</v>
      </c>
    </row>
    <row r="2840" spans="27:28" ht="15">
      <c r="AA2840" s="121">
        <f t="shared" si="45"/>
        <v>2835</v>
      </c>
      <c r="AB2840" s="193">
        <v>93.845803132919599</v>
      </c>
    </row>
    <row r="2841" spans="27:28" ht="15">
      <c r="AA2841" s="121">
        <f t="shared" si="45"/>
        <v>2836</v>
      </c>
      <c r="AB2841" s="193">
        <v>107.93160901181427</v>
      </c>
    </row>
    <row r="2842" spans="27:28" ht="15">
      <c r="AA2842" s="121">
        <f t="shared" si="45"/>
        <v>2837</v>
      </c>
      <c r="AB2842" s="193">
        <v>95.198436607084417</v>
      </c>
    </row>
    <row r="2843" spans="27:28" ht="15">
      <c r="AA2843" s="121">
        <f t="shared" si="45"/>
        <v>2838</v>
      </c>
      <c r="AB2843" s="193">
        <v>107.93160901181427</v>
      </c>
    </row>
    <row r="2844" spans="27:28" ht="15">
      <c r="AA2844" s="121">
        <f t="shared" si="45"/>
        <v>2839</v>
      </c>
      <c r="AB2844" s="193">
        <v>95.991538612531656</v>
      </c>
    </row>
    <row r="2845" spans="27:28" ht="15">
      <c r="AA2845" s="121">
        <f t="shared" si="45"/>
        <v>2840</v>
      </c>
      <c r="AB2845" s="193">
        <v>84.845898951303241</v>
      </c>
    </row>
    <row r="2846" spans="27:28" ht="15">
      <c r="AA2846" s="121">
        <f t="shared" si="45"/>
        <v>2841</v>
      </c>
      <c r="AB2846" s="193">
        <v>101.96157381217297</v>
      </c>
    </row>
    <row r="2847" spans="27:28" ht="15">
      <c r="AA2847" s="121">
        <f t="shared" si="45"/>
        <v>2842</v>
      </c>
      <c r="AB2847" s="193">
        <v>90.015784463628279</v>
      </c>
    </row>
    <row r="2848" spans="27:28" ht="15">
      <c r="AA2848" s="121">
        <f t="shared" si="45"/>
        <v>2843</v>
      </c>
      <c r="AB2848" s="193">
        <v>95.198436607084417</v>
      </c>
    </row>
    <row r="2849" spans="27:28" ht="15">
      <c r="AA2849" s="121">
        <f t="shared" si="45"/>
        <v>2844</v>
      </c>
      <c r="AB2849" s="193">
        <v>107.93160901181427</v>
      </c>
    </row>
    <row r="2850" spans="27:28" ht="15">
      <c r="AA2850" s="121">
        <f t="shared" si="45"/>
        <v>2845</v>
      </c>
      <c r="AB2850" s="193">
        <v>95.198436607084417</v>
      </c>
    </row>
    <row r="2851" spans="27:28" ht="15">
      <c r="AA2851" s="121">
        <f t="shared" si="45"/>
        <v>2846</v>
      </c>
      <c r="AB2851" s="193">
        <v>90.015784463628279</v>
      </c>
    </row>
    <row r="2852" spans="27:28" ht="15">
      <c r="AA2852" s="121">
        <f t="shared" si="45"/>
        <v>2847</v>
      </c>
      <c r="AB2852" s="193">
        <v>107.93160901181427</v>
      </c>
    </row>
    <row r="2853" spans="27:28" ht="15">
      <c r="AA2853" s="121">
        <f t="shared" si="45"/>
        <v>2848</v>
      </c>
      <c r="AB2853" s="193">
        <v>95.198436607084417</v>
      </c>
    </row>
    <row r="2854" spans="27:28" ht="15">
      <c r="AA2854" s="121">
        <f t="shared" si="45"/>
        <v>2849</v>
      </c>
      <c r="AB2854" s="193">
        <v>101.96157381217297</v>
      </c>
    </row>
    <row r="2855" spans="27:28" ht="15">
      <c r="AA2855" s="121">
        <f t="shared" si="45"/>
        <v>2850</v>
      </c>
      <c r="AB2855" s="193">
        <v>100.38108875054054</v>
      </c>
    </row>
    <row r="2856" spans="27:28" ht="15">
      <c r="AA2856" s="121">
        <f t="shared" si="45"/>
        <v>2851</v>
      </c>
      <c r="AB2856" s="193">
        <v>101.96157381217297</v>
      </c>
    </row>
    <row r="2857" spans="27:28" ht="15">
      <c r="AA2857" s="121">
        <f t="shared" si="45"/>
        <v>2852</v>
      </c>
      <c r="AB2857" s="193">
        <v>101.96157381217297</v>
      </c>
    </row>
    <row r="2858" spans="27:28" ht="15">
      <c r="AA2858" s="121">
        <f t="shared" si="45"/>
        <v>2853</v>
      </c>
      <c r="AB2858" s="193">
        <v>101.96157381217297</v>
      </c>
    </row>
    <row r="2859" spans="27:28" ht="15">
      <c r="AA2859" s="121">
        <f t="shared" si="45"/>
        <v>2854</v>
      </c>
      <c r="AB2859" s="193">
        <v>84.845898951303241</v>
      </c>
    </row>
    <row r="2860" spans="27:28" ht="15">
      <c r="AA2860" s="121">
        <f t="shared" si="45"/>
        <v>2855</v>
      </c>
      <c r="AB2860" s="193">
        <v>90.015784463628279</v>
      </c>
    </row>
    <row r="2861" spans="27:28" ht="15">
      <c r="AA2861" s="121">
        <f t="shared" si="45"/>
        <v>2856</v>
      </c>
      <c r="AB2861" s="193">
        <v>95.991538612531656</v>
      </c>
    </row>
    <row r="2862" spans="27:28" ht="15">
      <c r="AA2862" s="121">
        <f t="shared" si="45"/>
        <v>2857</v>
      </c>
      <c r="AB2862" s="193">
        <v>93.845803132919599</v>
      </c>
    </row>
    <row r="2863" spans="27:28" ht="15">
      <c r="AA2863" s="121">
        <f t="shared" si="45"/>
        <v>2858</v>
      </c>
      <c r="AB2863" s="193">
        <v>100.38108875054054</v>
      </c>
    </row>
    <row r="2864" spans="27:28" ht="15">
      <c r="AA2864" s="121">
        <f t="shared" si="45"/>
        <v>2859</v>
      </c>
      <c r="AB2864" s="193">
        <v>100.38108875054054</v>
      </c>
    </row>
    <row r="2865" spans="27:28" ht="15">
      <c r="AA2865" s="121">
        <f t="shared" si="45"/>
        <v>2860</v>
      </c>
      <c r="AB2865" s="193">
        <v>95.198436607084417</v>
      </c>
    </row>
    <row r="2866" spans="27:28" ht="15">
      <c r="AA2866" s="121">
        <f t="shared" si="45"/>
        <v>2861</v>
      </c>
      <c r="AB2866" s="193">
        <v>90.015784463628279</v>
      </c>
    </row>
    <row r="2867" spans="27:28" ht="15">
      <c r="AA2867" s="121">
        <f t="shared" si="45"/>
        <v>2862</v>
      </c>
      <c r="AB2867" s="193">
        <v>101.96157381217297</v>
      </c>
    </row>
    <row r="2868" spans="27:28" ht="15">
      <c r="AA2868" s="121">
        <f t="shared" si="45"/>
        <v>2863</v>
      </c>
      <c r="AB2868" s="193">
        <v>84.845898951303241</v>
      </c>
    </row>
    <row r="2869" spans="27:28" ht="15">
      <c r="AA2869" s="121">
        <f t="shared" si="45"/>
        <v>2864</v>
      </c>
      <c r="AB2869" s="193">
        <v>89.345851042111406</v>
      </c>
    </row>
    <row r="2870" spans="27:28" ht="15">
      <c r="AA2870" s="121">
        <f t="shared" si="45"/>
        <v>2865</v>
      </c>
      <c r="AB2870" s="193">
        <v>101.96157381217297</v>
      </c>
    </row>
    <row r="2871" spans="27:28" ht="15">
      <c r="AA2871" s="121">
        <f t="shared" si="45"/>
        <v>2866</v>
      </c>
      <c r="AB2871" s="193">
        <v>84.845898951303241</v>
      </c>
    </row>
    <row r="2872" spans="27:28" ht="15">
      <c r="AA2872" s="121">
        <f t="shared" si="45"/>
        <v>2867</v>
      </c>
      <c r="AB2872" s="193">
        <v>95.198436607084417</v>
      </c>
    </row>
    <row r="2873" spans="27:28" ht="15">
      <c r="AA2873" s="121">
        <f t="shared" si="45"/>
        <v>2868</v>
      </c>
      <c r="AB2873" s="193">
        <v>90.015784463628279</v>
      </c>
    </row>
    <row r="2874" spans="27:28" ht="15">
      <c r="AA2874" s="121">
        <f t="shared" si="45"/>
        <v>2869</v>
      </c>
      <c r="AB2874" s="193">
        <v>95.198436607084417</v>
      </c>
    </row>
    <row r="2875" spans="27:28" ht="15">
      <c r="AA2875" s="121">
        <f t="shared" si="45"/>
        <v>2870</v>
      </c>
      <c r="AB2875" s="193">
        <v>100.38108875054054</v>
      </c>
    </row>
    <row r="2876" spans="27:28" ht="15">
      <c r="AA2876" s="121">
        <f t="shared" si="45"/>
        <v>2871</v>
      </c>
      <c r="AB2876" s="193">
        <v>100.38108875054054</v>
      </c>
    </row>
    <row r="2877" spans="27:28" ht="15">
      <c r="AA2877" s="121">
        <f t="shared" si="45"/>
        <v>2872</v>
      </c>
      <c r="AB2877" s="193">
        <v>89.345851042111406</v>
      </c>
    </row>
    <row r="2878" spans="27:28" ht="15">
      <c r="AA2878" s="121">
        <f t="shared" si="45"/>
        <v>2873</v>
      </c>
      <c r="AB2878" s="193">
        <v>100.38108875054054</v>
      </c>
    </row>
    <row r="2879" spans="27:28" ht="15">
      <c r="AA2879" s="121">
        <f t="shared" si="45"/>
        <v>2874</v>
      </c>
      <c r="AB2879" s="193">
        <v>100.38108875054054</v>
      </c>
    </row>
    <row r="2880" spans="27:28" ht="15">
      <c r="AA2880" s="121">
        <f t="shared" si="45"/>
        <v>2875</v>
      </c>
      <c r="AB2880" s="193">
        <v>101.96157381217297</v>
      </c>
    </row>
    <row r="2881" spans="27:28" ht="15">
      <c r="AA2881" s="121">
        <f t="shared" si="45"/>
        <v>2876</v>
      </c>
      <c r="AB2881" s="193">
        <v>84.845898951303241</v>
      </c>
    </row>
    <row r="2882" spans="27:28" ht="15">
      <c r="AA2882" s="121">
        <f t="shared" si="45"/>
        <v>2877</v>
      </c>
      <c r="AB2882" s="193">
        <v>89.345851042111406</v>
      </c>
    </row>
    <row r="2883" spans="27:28" ht="15">
      <c r="AA2883" s="121">
        <f t="shared" si="45"/>
        <v>2878</v>
      </c>
      <c r="AB2883" s="193">
        <v>101.96157381217297</v>
      </c>
    </row>
    <row r="2884" spans="27:28" ht="15">
      <c r="AA2884" s="121">
        <f t="shared" si="45"/>
        <v>2879</v>
      </c>
      <c r="AB2884" s="193">
        <v>84.845898951303241</v>
      </c>
    </row>
    <row r="2885" spans="27:28" ht="15">
      <c r="AA2885" s="121">
        <f t="shared" si="45"/>
        <v>2880</v>
      </c>
      <c r="AB2885" s="193">
        <v>93.845803132919599</v>
      </c>
    </row>
    <row r="2886" spans="27:28" ht="15">
      <c r="AA2886" s="121">
        <f t="shared" si="45"/>
        <v>2881</v>
      </c>
      <c r="AB2886" s="193">
        <v>95.991538612531656</v>
      </c>
    </row>
    <row r="2887" spans="27:28" ht="15">
      <c r="AA2887" s="121">
        <f t="shared" ref="AA2887:AA2950" si="46">+AA2886+1</f>
        <v>2882</v>
      </c>
      <c r="AB2887" s="193">
        <v>95.198436607084417</v>
      </c>
    </row>
    <row r="2888" spans="27:28" ht="15">
      <c r="AA2888" s="121">
        <f t="shared" si="46"/>
        <v>2883</v>
      </c>
      <c r="AB2888" s="193">
        <v>100.38108875054054</v>
      </c>
    </row>
    <row r="2889" spans="27:28" ht="15">
      <c r="AA2889" s="121">
        <f t="shared" si="46"/>
        <v>2884</v>
      </c>
      <c r="AB2889" s="193">
        <v>95.198436607084417</v>
      </c>
    </row>
    <row r="2890" spans="27:28" ht="15">
      <c r="AA2890" s="121">
        <f t="shared" si="46"/>
        <v>2885</v>
      </c>
      <c r="AB2890" s="193">
        <v>95.198436607084417</v>
      </c>
    </row>
    <row r="2891" spans="27:28" ht="15">
      <c r="AA2891" s="121">
        <f t="shared" si="46"/>
        <v>2886</v>
      </c>
      <c r="AB2891" s="193">
        <v>93.845803132919599</v>
      </c>
    </row>
    <row r="2892" spans="27:28" ht="15">
      <c r="AA2892" s="121">
        <f t="shared" si="46"/>
        <v>2887</v>
      </c>
      <c r="AB2892" s="193">
        <v>93.845803132919599</v>
      </c>
    </row>
    <row r="2893" spans="27:28" ht="15">
      <c r="AA2893" s="121">
        <f t="shared" si="46"/>
        <v>2888</v>
      </c>
      <c r="AB2893" s="193">
        <v>93.845803132919599</v>
      </c>
    </row>
    <row r="2894" spans="27:28" ht="15">
      <c r="AA2894" s="121">
        <f t="shared" si="46"/>
        <v>2889</v>
      </c>
      <c r="AB2894" s="193">
        <v>100.38108875054054</v>
      </c>
    </row>
    <row r="2895" spans="27:28" ht="15">
      <c r="AA2895" s="121">
        <f t="shared" si="46"/>
        <v>2890</v>
      </c>
      <c r="AB2895" s="193">
        <v>95.198436607084417</v>
      </c>
    </row>
    <row r="2896" spans="27:28" ht="15">
      <c r="AA2896" s="121">
        <f t="shared" si="46"/>
        <v>2891</v>
      </c>
      <c r="AB2896" s="193">
        <v>84.845898951303241</v>
      </c>
    </row>
    <row r="2897" spans="27:28" ht="15">
      <c r="AA2897" s="121">
        <f t="shared" si="46"/>
        <v>2892</v>
      </c>
      <c r="AB2897" s="193">
        <v>100.38108875054054</v>
      </c>
    </row>
    <row r="2898" spans="27:28" ht="15">
      <c r="AA2898" s="121">
        <f t="shared" si="46"/>
        <v>2893</v>
      </c>
      <c r="AB2898" s="193">
        <v>84.845898951303241</v>
      </c>
    </row>
    <row r="2899" spans="27:28" ht="15">
      <c r="AA2899" s="121">
        <f t="shared" si="46"/>
        <v>2894</v>
      </c>
      <c r="AB2899" s="193">
        <v>90.015784463628279</v>
      </c>
    </row>
    <row r="2900" spans="27:28" ht="15">
      <c r="AA2900" s="121">
        <f t="shared" si="46"/>
        <v>2895</v>
      </c>
      <c r="AB2900" s="193">
        <v>101.96157381217297</v>
      </c>
    </row>
    <row r="2901" spans="27:28" ht="15">
      <c r="AA2901" s="121">
        <f t="shared" si="46"/>
        <v>2896</v>
      </c>
      <c r="AB2901" s="193">
        <v>95.991538612531656</v>
      </c>
    </row>
    <row r="2902" spans="27:28" ht="15">
      <c r="AA2902" s="121">
        <f t="shared" si="46"/>
        <v>2897</v>
      </c>
      <c r="AB2902" s="193">
        <v>89.345851042111406</v>
      </c>
    </row>
    <row r="2903" spans="27:28" ht="15">
      <c r="AA2903" s="121">
        <f t="shared" si="46"/>
        <v>2898</v>
      </c>
      <c r="AB2903" s="193">
        <v>107.93160901181427</v>
      </c>
    </row>
    <row r="2904" spans="27:28" ht="15">
      <c r="AA2904" s="121">
        <f t="shared" si="46"/>
        <v>2899</v>
      </c>
      <c r="AB2904" s="193">
        <v>89.345851042111406</v>
      </c>
    </row>
    <row r="2905" spans="27:28" ht="15">
      <c r="AA2905" s="121">
        <f t="shared" si="46"/>
        <v>2900</v>
      </c>
      <c r="AB2905" s="193">
        <v>95.198436607084417</v>
      </c>
    </row>
    <row r="2906" spans="27:28" ht="15">
      <c r="AA2906" s="121">
        <f t="shared" si="46"/>
        <v>2901</v>
      </c>
      <c r="AB2906" s="193">
        <v>101.96157381217297</v>
      </c>
    </row>
    <row r="2907" spans="27:28" ht="15">
      <c r="AA2907" s="121">
        <f t="shared" si="46"/>
        <v>2902</v>
      </c>
      <c r="AB2907" s="193">
        <v>90.015784463628279</v>
      </c>
    </row>
    <row r="2908" spans="27:28" ht="15">
      <c r="AA2908" s="121">
        <f t="shared" si="46"/>
        <v>2903</v>
      </c>
      <c r="AB2908" s="193">
        <v>107.93160901181427</v>
      </c>
    </row>
    <row r="2909" spans="27:28" ht="15">
      <c r="AA2909" s="121">
        <f t="shared" si="46"/>
        <v>2904</v>
      </c>
      <c r="AB2909" s="193">
        <v>89.345851042111406</v>
      </c>
    </row>
    <row r="2910" spans="27:28" ht="15">
      <c r="AA2910" s="121">
        <f t="shared" si="46"/>
        <v>2905</v>
      </c>
      <c r="AB2910" s="193">
        <v>107.93160901181427</v>
      </c>
    </row>
    <row r="2911" spans="27:28" ht="15">
      <c r="AA2911" s="121">
        <f t="shared" si="46"/>
        <v>2906</v>
      </c>
      <c r="AB2911" s="193">
        <v>95.991538612531656</v>
      </c>
    </row>
    <row r="2912" spans="27:28" ht="15">
      <c r="AA2912" s="121">
        <f t="shared" si="46"/>
        <v>2907</v>
      </c>
      <c r="AB2912" s="193">
        <v>93.845803132919599</v>
      </c>
    </row>
    <row r="2913" spans="27:28" ht="15">
      <c r="AA2913" s="121">
        <f t="shared" si="46"/>
        <v>2908</v>
      </c>
      <c r="AB2913" s="193">
        <v>84.845898951303241</v>
      </c>
    </row>
    <row r="2914" spans="27:28" ht="15">
      <c r="AA2914" s="121">
        <f t="shared" si="46"/>
        <v>2909</v>
      </c>
      <c r="AB2914" s="193">
        <v>84.845898951303241</v>
      </c>
    </row>
    <row r="2915" spans="27:28" ht="15">
      <c r="AA2915" s="121">
        <f t="shared" si="46"/>
        <v>2910</v>
      </c>
      <c r="AB2915" s="193">
        <v>84.845898951303241</v>
      </c>
    </row>
    <row r="2916" spans="27:28" ht="15">
      <c r="AA2916" s="121">
        <f t="shared" si="46"/>
        <v>2911</v>
      </c>
      <c r="AB2916" s="193">
        <v>100.38108875054054</v>
      </c>
    </row>
    <row r="2917" spans="27:28" ht="15">
      <c r="AA2917" s="121">
        <f t="shared" si="46"/>
        <v>2912</v>
      </c>
      <c r="AB2917" s="193">
        <v>101.96157381217297</v>
      </c>
    </row>
    <row r="2918" spans="27:28" ht="15">
      <c r="AA2918" s="121">
        <f t="shared" si="46"/>
        <v>2913</v>
      </c>
      <c r="AB2918" s="193">
        <v>95.198436607084417</v>
      </c>
    </row>
    <row r="2919" spans="27:28" ht="15">
      <c r="AA2919" s="121">
        <f t="shared" si="46"/>
        <v>2914</v>
      </c>
      <c r="AB2919" s="193">
        <v>95.991538612531656</v>
      </c>
    </row>
    <row r="2920" spans="27:28" ht="15">
      <c r="AA2920" s="121">
        <f t="shared" si="46"/>
        <v>2915</v>
      </c>
      <c r="AB2920" s="193">
        <v>101.96157381217297</v>
      </c>
    </row>
    <row r="2921" spans="27:28" ht="15">
      <c r="AA2921" s="121">
        <f t="shared" si="46"/>
        <v>2916</v>
      </c>
      <c r="AB2921" s="193">
        <v>100.38108875054054</v>
      </c>
    </row>
    <row r="2922" spans="27:28" ht="15">
      <c r="AA2922" s="121">
        <f t="shared" si="46"/>
        <v>2917</v>
      </c>
      <c r="AB2922" s="193">
        <v>90.015784463628279</v>
      </c>
    </row>
    <row r="2923" spans="27:28" ht="15">
      <c r="AA2923" s="121">
        <f t="shared" si="46"/>
        <v>2918</v>
      </c>
      <c r="AB2923" s="193">
        <v>95.991538612531656</v>
      </c>
    </row>
    <row r="2924" spans="27:28" ht="15">
      <c r="AA2924" s="121">
        <f t="shared" si="46"/>
        <v>2919</v>
      </c>
      <c r="AB2924" s="193">
        <v>93.845803132919599</v>
      </c>
    </row>
    <row r="2925" spans="27:28" ht="15">
      <c r="AA2925" s="121">
        <f t="shared" si="46"/>
        <v>2920</v>
      </c>
      <c r="AB2925" s="193">
        <v>90.015784463628279</v>
      </c>
    </row>
    <row r="2926" spans="27:28" ht="15">
      <c r="AA2926" s="121">
        <f t="shared" si="46"/>
        <v>2921</v>
      </c>
      <c r="AB2926" s="193">
        <v>95.991538612531656</v>
      </c>
    </row>
    <row r="2927" spans="27:28" ht="15">
      <c r="AA2927" s="121">
        <f t="shared" si="46"/>
        <v>2922</v>
      </c>
      <c r="AB2927" s="193">
        <v>93.845803132919599</v>
      </c>
    </row>
    <row r="2928" spans="27:28" ht="15">
      <c r="AA2928" s="121">
        <f t="shared" si="46"/>
        <v>2923</v>
      </c>
      <c r="AB2928" s="193">
        <v>89.345851042111406</v>
      </c>
    </row>
    <row r="2929" spans="27:28" ht="15">
      <c r="AA2929" s="121">
        <f t="shared" si="46"/>
        <v>2924</v>
      </c>
      <c r="AB2929" s="193">
        <v>100.38108875054054</v>
      </c>
    </row>
    <row r="2930" spans="27:28" ht="15">
      <c r="AA2930" s="121">
        <f t="shared" si="46"/>
        <v>2925</v>
      </c>
      <c r="AB2930" s="193">
        <v>89.345851042111406</v>
      </c>
    </row>
    <row r="2931" spans="27:28" ht="15">
      <c r="AA2931" s="121">
        <f t="shared" si="46"/>
        <v>2926</v>
      </c>
      <c r="AB2931" s="193">
        <v>95.991538612531656</v>
      </c>
    </row>
    <row r="2932" spans="27:28" ht="15">
      <c r="AA2932" s="121">
        <f t="shared" si="46"/>
        <v>2927</v>
      </c>
      <c r="AB2932" s="193">
        <v>90.015784463628279</v>
      </c>
    </row>
    <row r="2933" spans="27:28" ht="15">
      <c r="AA2933" s="121">
        <f t="shared" si="46"/>
        <v>2928</v>
      </c>
      <c r="AB2933" s="193">
        <v>95.991538612531656</v>
      </c>
    </row>
    <row r="2934" spans="27:28" ht="15">
      <c r="AA2934" s="121">
        <f t="shared" si="46"/>
        <v>2929</v>
      </c>
      <c r="AB2934" s="193">
        <v>90.015784463628279</v>
      </c>
    </row>
    <row r="2935" spans="27:28" ht="15">
      <c r="AA2935" s="121">
        <f t="shared" si="46"/>
        <v>2930</v>
      </c>
      <c r="AB2935" s="193">
        <v>93.845803132919599</v>
      </c>
    </row>
    <row r="2936" spans="27:28" ht="15">
      <c r="AA2936" s="121">
        <f t="shared" si="46"/>
        <v>2931</v>
      </c>
      <c r="AB2936" s="193">
        <v>84.845898951303241</v>
      </c>
    </row>
    <row r="2937" spans="27:28" ht="15">
      <c r="AA2937" s="121">
        <f t="shared" si="46"/>
        <v>2932</v>
      </c>
      <c r="AB2937" s="193">
        <v>107.93160901181427</v>
      </c>
    </row>
    <row r="2938" spans="27:28" ht="15">
      <c r="AA2938" s="121">
        <f t="shared" si="46"/>
        <v>2933</v>
      </c>
      <c r="AB2938" s="193">
        <v>95.991538612531656</v>
      </c>
    </row>
    <row r="2939" spans="27:28" ht="15">
      <c r="AA2939" s="121">
        <f t="shared" si="46"/>
        <v>2934</v>
      </c>
      <c r="AB2939" s="193">
        <v>107.93160901181427</v>
      </c>
    </row>
    <row r="2940" spans="27:28" ht="15">
      <c r="AA2940" s="121">
        <f t="shared" si="46"/>
        <v>2935</v>
      </c>
      <c r="AB2940" s="193">
        <v>101.96157381217297</v>
      </c>
    </row>
    <row r="2941" spans="27:28" ht="15">
      <c r="AA2941" s="121">
        <f t="shared" si="46"/>
        <v>2936</v>
      </c>
      <c r="AB2941" s="193">
        <v>95.991538612531656</v>
      </c>
    </row>
    <row r="2942" spans="27:28" ht="15">
      <c r="AA2942" s="121">
        <f t="shared" si="46"/>
        <v>2937</v>
      </c>
      <c r="AB2942" s="193">
        <v>101.96157381217297</v>
      </c>
    </row>
    <row r="2943" spans="27:28" ht="15">
      <c r="AA2943" s="121">
        <f t="shared" si="46"/>
        <v>2938</v>
      </c>
      <c r="AB2943" s="193">
        <v>90.015784463628279</v>
      </c>
    </row>
    <row r="2944" spans="27:28" ht="15">
      <c r="AA2944" s="121">
        <f t="shared" si="46"/>
        <v>2939</v>
      </c>
      <c r="AB2944" s="193">
        <v>84.845898951303241</v>
      </c>
    </row>
    <row r="2945" spans="27:28" ht="15">
      <c r="AA2945" s="121">
        <f t="shared" si="46"/>
        <v>2940</v>
      </c>
      <c r="AB2945" s="193">
        <v>90.015784463628279</v>
      </c>
    </row>
    <row r="2946" spans="27:28" ht="15">
      <c r="AA2946" s="121">
        <f t="shared" si="46"/>
        <v>2941</v>
      </c>
      <c r="AB2946" s="193">
        <v>84.845898951303241</v>
      </c>
    </row>
    <row r="2947" spans="27:28" ht="15">
      <c r="AA2947" s="121">
        <f t="shared" si="46"/>
        <v>2942</v>
      </c>
      <c r="AB2947" s="193">
        <v>90.015784463628279</v>
      </c>
    </row>
    <row r="2948" spans="27:28" ht="15">
      <c r="AA2948" s="121">
        <f t="shared" si="46"/>
        <v>2943</v>
      </c>
      <c r="AB2948" s="193">
        <v>93.845803132919599</v>
      </c>
    </row>
    <row r="2949" spans="27:28" ht="15">
      <c r="AA2949" s="121">
        <f t="shared" si="46"/>
        <v>2944</v>
      </c>
      <c r="AB2949" s="193">
        <v>84.845898951303241</v>
      </c>
    </row>
    <row r="2950" spans="27:28" ht="15">
      <c r="AA2950" s="121">
        <f t="shared" si="46"/>
        <v>2945</v>
      </c>
      <c r="AB2950" s="193">
        <v>90.015784463628279</v>
      </c>
    </row>
    <row r="2951" spans="27:28" ht="15">
      <c r="AA2951" s="121">
        <f t="shared" ref="AA2951:AA3014" si="47">+AA2950+1</f>
        <v>2946</v>
      </c>
      <c r="AB2951" s="193">
        <v>100.38108875054054</v>
      </c>
    </row>
    <row r="2952" spans="27:28" ht="15">
      <c r="AA2952" s="121">
        <f t="shared" si="47"/>
        <v>2947</v>
      </c>
      <c r="AB2952" s="193">
        <v>89.345851042111406</v>
      </c>
    </row>
    <row r="2953" spans="27:28" ht="15">
      <c r="AA2953" s="121">
        <f t="shared" si="47"/>
        <v>2948</v>
      </c>
      <c r="AB2953" s="193">
        <v>95.991538612531656</v>
      </c>
    </row>
    <row r="2954" spans="27:28" ht="15">
      <c r="AA2954" s="121">
        <f t="shared" si="47"/>
        <v>2949</v>
      </c>
      <c r="AB2954" s="193">
        <v>90.015784463628279</v>
      </c>
    </row>
    <row r="2955" spans="27:28" ht="15">
      <c r="AA2955" s="121">
        <f t="shared" si="47"/>
        <v>2950</v>
      </c>
      <c r="AB2955" s="193">
        <v>100.38108875054054</v>
      </c>
    </row>
    <row r="2956" spans="27:28" ht="15">
      <c r="AA2956" s="121">
        <f t="shared" si="47"/>
        <v>2951</v>
      </c>
      <c r="AB2956" s="193">
        <v>89.345851042111406</v>
      </c>
    </row>
    <row r="2957" spans="27:28" ht="15">
      <c r="AA2957" s="121">
        <f t="shared" si="47"/>
        <v>2952</v>
      </c>
      <c r="AB2957" s="193">
        <v>95.991538612531656</v>
      </c>
    </row>
    <row r="2958" spans="27:28" ht="15">
      <c r="AA2958" s="121">
        <f t="shared" si="47"/>
        <v>2953</v>
      </c>
      <c r="AB2958" s="193">
        <v>95.198436607084417</v>
      </c>
    </row>
    <row r="2959" spans="27:28" ht="15">
      <c r="AA2959" s="121">
        <f t="shared" si="47"/>
        <v>2954</v>
      </c>
      <c r="AB2959" s="193">
        <v>100.38108875054054</v>
      </c>
    </row>
    <row r="2960" spans="27:28" ht="15">
      <c r="AA2960" s="121">
        <f t="shared" si="47"/>
        <v>2955</v>
      </c>
      <c r="AB2960" s="193">
        <v>100.38108875054054</v>
      </c>
    </row>
    <row r="2961" spans="27:28" ht="15">
      <c r="AA2961" s="121">
        <f t="shared" si="47"/>
        <v>2956</v>
      </c>
      <c r="AB2961" s="193">
        <v>95.198436607084417</v>
      </c>
    </row>
    <row r="2962" spans="27:28" ht="15">
      <c r="AA2962" s="121">
        <f t="shared" si="47"/>
        <v>2957</v>
      </c>
      <c r="AB2962" s="193">
        <v>101.96157381217297</v>
      </c>
    </row>
    <row r="2963" spans="27:28" ht="15">
      <c r="AA2963" s="121">
        <f t="shared" si="47"/>
        <v>2958</v>
      </c>
      <c r="AB2963" s="193">
        <v>84.845898951303241</v>
      </c>
    </row>
    <row r="2964" spans="27:28" ht="15">
      <c r="AA2964" s="121">
        <f t="shared" si="47"/>
        <v>2959</v>
      </c>
      <c r="AB2964" s="193">
        <v>90.015784463628279</v>
      </c>
    </row>
    <row r="2965" spans="27:28" ht="15">
      <c r="AA2965" s="121">
        <f t="shared" si="47"/>
        <v>2960</v>
      </c>
      <c r="AB2965" s="193">
        <v>93.845803132919599</v>
      </c>
    </row>
    <row r="2966" spans="27:28" ht="15">
      <c r="AA2966" s="121">
        <f t="shared" si="47"/>
        <v>2961</v>
      </c>
      <c r="AB2966" s="193">
        <v>95.991538612531656</v>
      </c>
    </row>
    <row r="2967" spans="27:28" ht="15">
      <c r="AA2967" s="121">
        <f t="shared" si="47"/>
        <v>2962</v>
      </c>
      <c r="AB2967" s="193">
        <v>95.198436607084417</v>
      </c>
    </row>
    <row r="2968" spans="27:28" ht="15">
      <c r="AA2968" s="121">
        <f t="shared" si="47"/>
        <v>2963</v>
      </c>
      <c r="AB2968" s="193">
        <v>84.845898951303241</v>
      </c>
    </row>
    <row r="2969" spans="27:28" ht="15">
      <c r="AA2969" s="121">
        <f t="shared" si="47"/>
        <v>2964</v>
      </c>
      <c r="AB2969" s="193">
        <v>89.345851042111406</v>
      </c>
    </row>
    <row r="2970" spans="27:28" ht="15">
      <c r="AA2970" s="121">
        <f t="shared" si="47"/>
        <v>2965</v>
      </c>
      <c r="AB2970" s="193">
        <v>89.345851042111406</v>
      </c>
    </row>
    <row r="2971" spans="27:28" ht="15">
      <c r="AA2971" s="121">
        <f t="shared" si="47"/>
        <v>2966</v>
      </c>
      <c r="AB2971" s="193">
        <v>84.845898951303241</v>
      </c>
    </row>
    <row r="2972" spans="27:28" ht="15">
      <c r="AA2972" s="121">
        <f t="shared" si="47"/>
        <v>2967</v>
      </c>
      <c r="AB2972" s="193">
        <v>101.96157381217297</v>
      </c>
    </row>
    <row r="2973" spans="27:28" ht="15">
      <c r="AA2973" s="121">
        <f t="shared" si="47"/>
        <v>2968</v>
      </c>
      <c r="AB2973" s="193">
        <v>90.015784463628279</v>
      </c>
    </row>
    <row r="2974" spans="27:28" ht="15">
      <c r="AA2974" s="121">
        <f t="shared" si="47"/>
        <v>2969</v>
      </c>
      <c r="AB2974" s="193">
        <v>101.96157381217297</v>
      </c>
    </row>
    <row r="2975" spans="27:28" ht="15">
      <c r="AA2975" s="121">
        <f t="shared" si="47"/>
        <v>2970</v>
      </c>
      <c r="AB2975" s="193">
        <v>93.845803132919599</v>
      </c>
    </row>
    <row r="2976" spans="27:28" ht="15">
      <c r="AA2976" s="121">
        <f t="shared" si="47"/>
        <v>2971</v>
      </c>
      <c r="AB2976" s="193">
        <v>90.015784463628279</v>
      </c>
    </row>
    <row r="2977" spans="27:28" ht="15">
      <c r="AA2977" s="121">
        <f t="shared" si="47"/>
        <v>2972</v>
      </c>
      <c r="AB2977" s="193">
        <v>101.96157381217297</v>
      </c>
    </row>
    <row r="2978" spans="27:28" ht="15">
      <c r="AA2978" s="121">
        <f t="shared" si="47"/>
        <v>2973</v>
      </c>
      <c r="AB2978" s="193">
        <v>107.93160901181427</v>
      </c>
    </row>
    <row r="2979" spans="27:28" ht="15">
      <c r="AA2979" s="121">
        <f t="shared" si="47"/>
        <v>2974</v>
      </c>
      <c r="AB2979" s="193">
        <v>95.991538612531656</v>
      </c>
    </row>
    <row r="2980" spans="27:28" ht="15">
      <c r="AA2980" s="121">
        <f t="shared" si="47"/>
        <v>2975</v>
      </c>
      <c r="AB2980" s="193">
        <v>84.845898951303241</v>
      </c>
    </row>
    <row r="2981" spans="27:28" ht="15">
      <c r="AA2981" s="121">
        <f t="shared" si="47"/>
        <v>2976</v>
      </c>
      <c r="AB2981" s="193">
        <v>90.015784463628279</v>
      </c>
    </row>
    <row r="2982" spans="27:28" ht="15">
      <c r="AA2982" s="121">
        <f t="shared" si="47"/>
        <v>2977</v>
      </c>
      <c r="AB2982" s="193">
        <v>93.845803132919599</v>
      </c>
    </row>
    <row r="2983" spans="27:28" ht="15">
      <c r="AA2983" s="121">
        <f t="shared" si="47"/>
        <v>2978</v>
      </c>
      <c r="AB2983" s="193">
        <v>90.015784463628279</v>
      </c>
    </row>
    <row r="2984" spans="27:28" ht="15">
      <c r="AA2984" s="121">
        <f t="shared" si="47"/>
        <v>2979</v>
      </c>
      <c r="AB2984" s="193">
        <v>93.845803132919599</v>
      </c>
    </row>
    <row r="2985" spans="27:28" ht="15">
      <c r="AA2985" s="121">
        <f t="shared" si="47"/>
        <v>2980</v>
      </c>
      <c r="AB2985" s="193">
        <v>100.38108875054054</v>
      </c>
    </row>
    <row r="2986" spans="27:28" ht="15">
      <c r="AA2986" s="121">
        <f t="shared" si="47"/>
        <v>2981</v>
      </c>
      <c r="AB2986" s="193">
        <v>101.96157381217297</v>
      </c>
    </row>
    <row r="2987" spans="27:28" ht="15">
      <c r="AA2987" s="121">
        <f t="shared" si="47"/>
        <v>2982</v>
      </c>
      <c r="AB2987" s="193">
        <v>100.38108875054054</v>
      </c>
    </row>
    <row r="2988" spans="27:28" ht="15">
      <c r="AA2988" s="121">
        <f t="shared" si="47"/>
        <v>2983</v>
      </c>
      <c r="AB2988" s="193">
        <v>95.991538612531656</v>
      </c>
    </row>
    <row r="2989" spans="27:28" ht="15">
      <c r="AA2989" s="121">
        <f t="shared" si="47"/>
        <v>2984</v>
      </c>
      <c r="AB2989" s="193">
        <v>84.845898951303241</v>
      </c>
    </row>
    <row r="2990" spans="27:28" ht="15">
      <c r="AA2990" s="121">
        <f t="shared" si="47"/>
        <v>2985</v>
      </c>
      <c r="AB2990" s="193">
        <v>100.38108875054054</v>
      </c>
    </row>
    <row r="2991" spans="27:28" ht="15">
      <c r="AA2991" s="121">
        <f t="shared" si="47"/>
        <v>2986</v>
      </c>
      <c r="AB2991" s="193">
        <v>101.96157381217297</v>
      </c>
    </row>
    <row r="2992" spans="27:28" ht="15">
      <c r="AA2992" s="121">
        <f t="shared" si="47"/>
        <v>2987</v>
      </c>
      <c r="AB2992" s="193">
        <v>93.845803132919599</v>
      </c>
    </row>
    <row r="2993" spans="27:28" ht="15">
      <c r="AA2993" s="121">
        <f t="shared" si="47"/>
        <v>2988</v>
      </c>
      <c r="AB2993" s="193">
        <v>107.93160901181427</v>
      </c>
    </row>
    <row r="2994" spans="27:28" ht="15">
      <c r="AA2994" s="121">
        <f t="shared" si="47"/>
        <v>2989</v>
      </c>
      <c r="AB2994" s="193">
        <v>90.015784463628279</v>
      </c>
    </row>
    <row r="2995" spans="27:28" ht="15">
      <c r="AA2995" s="121">
        <f t="shared" si="47"/>
        <v>2990</v>
      </c>
      <c r="AB2995" s="193">
        <v>100.38108875054054</v>
      </c>
    </row>
    <row r="2996" spans="27:28" ht="15">
      <c r="AA2996" s="121">
        <f t="shared" si="47"/>
        <v>2991</v>
      </c>
      <c r="AB2996" s="193">
        <v>107.93160901181427</v>
      </c>
    </row>
    <row r="2997" spans="27:28" ht="15">
      <c r="AA2997" s="121">
        <f t="shared" si="47"/>
        <v>2992</v>
      </c>
      <c r="AB2997" s="193">
        <v>84.845898951303241</v>
      </c>
    </row>
    <row r="2998" spans="27:28" ht="15">
      <c r="AA2998" s="121">
        <f t="shared" si="47"/>
        <v>2993</v>
      </c>
      <c r="AB2998" s="193">
        <v>90.015784463628279</v>
      </c>
    </row>
    <row r="2999" spans="27:28" ht="15">
      <c r="AA2999" s="121">
        <f t="shared" si="47"/>
        <v>2994</v>
      </c>
      <c r="AB2999" s="193">
        <v>93.845803132919599</v>
      </c>
    </row>
    <row r="3000" spans="27:28" ht="15">
      <c r="AA3000" s="121">
        <f t="shared" si="47"/>
        <v>2995</v>
      </c>
      <c r="AB3000" s="193">
        <v>89.345851042111406</v>
      </c>
    </row>
    <row r="3001" spans="27:28" ht="15">
      <c r="AA3001" s="121">
        <f t="shared" si="47"/>
        <v>2996</v>
      </c>
      <c r="AB3001" s="193">
        <v>84.845898951303241</v>
      </c>
    </row>
    <row r="3002" spans="27:28" ht="15">
      <c r="AA3002" s="121">
        <f t="shared" si="47"/>
        <v>2997</v>
      </c>
      <c r="AB3002" s="193">
        <v>93.845803132919599</v>
      </c>
    </row>
    <row r="3003" spans="27:28" ht="15">
      <c r="AA3003" s="121">
        <f t="shared" si="47"/>
        <v>2998</v>
      </c>
      <c r="AB3003" s="193">
        <v>101.96157381217297</v>
      </c>
    </row>
    <row r="3004" spans="27:28" ht="15">
      <c r="AA3004" s="121">
        <f t="shared" si="47"/>
        <v>2999</v>
      </c>
      <c r="AB3004" s="193">
        <v>89.345851042111406</v>
      </c>
    </row>
    <row r="3005" spans="27:28" ht="15">
      <c r="AA3005" s="121">
        <f t="shared" si="47"/>
        <v>3000</v>
      </c>
      <c r="AB3005" s="193">
        <v>93.845803132919599</v>
      </c>
    </row>
    <row r="3006" spans="27:28" ht="15">
      <c r="AA3006" s="121">
        <f t="shared" si="47"/>
        <v>3001</v>
      </c>
      <c r="AB3006" s="193">
        <v>89.345851042111406</v>
      </c>
    </row>
    <row r="3007" spans="27:28" ht="15">
      <c r="AA3007" s="121">
        <f t="shared" si="47"/>
        <v>3002</v>
      </c>
      <c r="AB3007" s="193">
        <v>95.991538612531656</v>
      </c>
    </row>
    <row r="3008" spans="27:28" ht="15">
      <c r="AA3008" s="121">
        <f t="shared" si="47"/>
        <v>3003</v>
      </c>
      <c r="AB3008" s="193">
        <v>90.015784463628279</v>
      </c>
    </row>
    <row r="3009" spans="27:28" ht="15">
      <c r="AA3009" s="121">
        <f t="shared" si="47"/>
        <v>3004</v>
      </c>
      <c r="AB3009" s="193">
        <v>95.198436607084417</v>
      </c>
    </row>
    <row r="3010" spans="27:28" ht="15">
      <c r="AA3010" s="121">
        <f t="shared" si="47"/>
        <v>3005</v>
      </c>
      <c r="AB3010" s="193">
        <v>93.845803132919599</v>
      </c>
    </row>
    <row r="3011" spans="27:28" ht="15">
      <c r="AA3011" s="121">
        <f t="shared" si="47"/>
        <v>3006</v>
      </c>
      <c r="AB3011" s="193">
        <v>107.93160901181427</v>
      </c>
    </row>
    <row r="3012" spans="27:28" ht="15">
      <c r="AA3012" s="121">
        <f t="shared" si="47"/>
        <v>3007</v>
      </c>
      <c r="AB3012" s="193">
        <v>107.93160901181427</v>
      </c>
    </row>
    <row r="3013" spans="27:28" ht="15">
      <c r="AA3013" s="121">
        <f t="shared" si="47"/>
        <v>3008</v>
      </c>
      <c r="AB3013" s="193">
        <v>100.38108875054054</v>
      </c>
    </row>
    <row r="3014" spans="27:28" ht="15">
      <c r="AA3014" s="121">
        <f t="shared" si="47"/>
        <v>3009</v>
      </c>
      <c r="AB3014" s="193">
        <v>90.015784463628279</v>
      </c>
    </row>
    <row r="3015" spans="27:28" ht="15">
      <c r="AA3015" s="121">
        <f t="shared" ref="AA3015:AA3078" si="48">+AA3014+1</f>
        <v>3010</v>
      </c>
      <c r="AB3015" s="193">
        <v>84.845898951303241</v>
      </c>
    </row>
    <row r="3016" spans="27:28" ht="15">
      <c r="AA3016" s="121">
        <f t="shared" si="48"/>
        <v>3011</v>
      </c>
      <c r="AB3016" s="193">
        <v>84.845898951303241</v>
      </c>
    </row>
    <row r="3017" spans="27:28" ht="15">
      <c r="AA3017" s="121">
        <f t="shared" si="48"/>
        <v>3012</v>
      </c>
      <c r="AB3017" s="193">
        <v>93.845803132919599</v>
      </c>
    </row>
    <row r="3018" spans="27:28" ht="15">
      <c r="AA3018" s="121">
        <f t="shared" si="48"/>
        <v>3013</v>
      </c>
      <c r="AB3018" s="193">
        <v>90.015784463628279</v>
      </c>
    </row>
    <row r="3019" spans="27:28" ht="15">
      <c r="AA3019" s="121">
        <f t="shared" si="48"/>
        <v>3014</v>
      </c>
      <c r="AB3019" s="193">
        <v>95.198436607084417</v>
      </c>
    </row>
    <row r="3020" spans="27:28" ht="15">
      <c r="AA3020" s="121">
        <f t="shared" si="48"/>
        <v>3015</v>
      </c>
      <c r="AB3020" s="193">
        <v>95.198436607084417</v>
      </c>
    </row>
    <row r="3021" spans="27:28" ht="15">
      <c r="AA3021" s="121">
        <f t="shared" si="48"/>
        <v>3016</v>
      </c>
      <c r="AB3021" s="193">
        <v>89.345851042111406</v>
      </c>
    </row>
    <row r="3022" spans="27:28" ht="15">
      <c r="AA3022" s="121">
        <f t="shared" si="48"/>
        <v>3017</v>
      </c>
      <c r="AB3022" s="193">
        <v>107.93160901181427</v>
      </c>
    </row>
    <row r="3023" spans="27:28" ht="15">
      <c r="AA3023" s="121">
        <f t="shared" si="48"/>
        <v>3018</v>
      </c>
      <c r="AB3023" s="193">
        <v>100.38108875054054</v>
      </c>
    </row>
    <row r="3024" spans="27:28" ht="15">
      <c r="AA3024" s="121">
        <f t="shared" si="48"/>
        <v>3019</v>
      </c>
      <c r="AB3024" s="193">
        <v>90.015784463628279</v>
      </c>
    </row>
    <row r="3025" spans="27:28" ht="15">
      <c r="AA3025" s="121">
        <f t="shared" si="48"/>
        <v>3020</v>
      </c>
      <c r="AB3025" s="193">
        <v>90.015784463628279</v>
      </c>
    </row>
    <row r="3026" spans="27:28" ht="15">
      <c r="AA3026" s="121">
        <f t="shared" si="48"/>
        <v>3021</v>
      </c>
      <c r="AB3026" s="193">
        <v>90.015784463628279</v>
      </c>
    </row>
    <row r="3027" spans="27:28" ht="15">
      <c r="AA3027" s="121">
        <f t="shared" si="48"/>
        <v>3022</v>
      </c>
      <c r="AB3027" s="193">
        <v>101.96157381217297</v>
      </c>
    </row>
    <row r="3028" spans="27:28" ht="15">
      <c r="AA3028" s="121">
        <f t="shared" si="48"/>
        <v>3023</v>
      </c>
      <c r="AB3028" s="193">
        <v>101.96157381217297</v>
      </c>
    </row>
    <row r="3029" spans="27:28" ht="15">
      <c r="AA3029" s="121">
        <f t="shared" si="48"/>
        <v>3024</v>
      </c>
      <c r="AB3029" s="193">
        <v>95.991538612531656</v>
      </c>
    </row>
    <row r="3030" spans="27:28" ht="15">
      <c r="AA3030" s="121">
        <f t="shared" si="48"/>
        <v>3025</v>
      </c>
      <c r="AB3030" s="193">
        <v>93.845803132919599</v>
      </c>
    </row>
    <row r="3031" spans="27:28" ht="15">
      <c r="AA3031" s="121">
        <f t="shared" si="48"/>
        <v>3026</v>
      </c>
      <c r="AB3031" s="193">
        <v>100.38108875054054</v>
      </c>
    </row>
    <row r="3032" spans="27:28" ht="15">
      <c r="AA3032" s="121">
        <f t="shared" si="48"/>
        <v>3027</v>
      </c>
      <c r="AB3032" s="193">
        <v>84.845898951303241</v>
      </c>
    </row>
    <row r="3033" spans="27:28" ht="15">
      <c r="AA3033" s="121">
        <f t="shared" si="48"/>
        <v>3028</v>
      </c>
      <c r="AB3033" s="193">
        <v>93.845803132919599</v>
      </c>
    </row>
    <row r="3034" spans="27:28" ht="15">
      <c r="AA3034" s="121">
        <f t="shared" si="48"/>
        <v>3029</v>
      </c>
      <c r="AB3034" s="193">
        <v>100.38108875054054</v>
      </c>
    </row>
    <row r="3035" spans="27:28" ht="15">
      <c r="AA3035" s="121">
        <f t="shared" si="48"/>
        <v>3030</v>
      </c>
      <c r="AB3035" s="193">
        <v>107.93160901181427</v>
      </c>
    </row>
    <row r="3036" spans="27:28" ht="15">
      <c r="AA3036" s="121">
        <f t="shared" si="48"/>
        <v>3031</v>
      </c>
      <c r="AB3036" s="193">
        <v>93.845803132919599</v>
      </c>
    </row>
    <row r="3037" spans="27:28" ht="15">
      <c r="AA3037" s="121">
        <f t="shared" si="48"/>
        <v>3032</v>
      </c>
      <c r="AB3037" s="193">
        <v>95.991538612531656</v>
      </c>
    </row>
    <row r="3038" spans="27:28" ht="15">
      <c r="AA3038" s="121">
        <f t="shared" si="48"/>
        <v>3033</v>
      </c>
      <c r="AB3038" s="193">
        <v>107.93160901181427</v>
      </c>
    </row>
    <row r="3039" spans="27:28" ht="15">
      <c r="AA3039" s="121">
        <f t="shared" si="48"/>
        <v>3034</v>
      </c>
      <c r="AB3039" s="193">
        <v>107.93160901181427</v>
      </c>
    </row>
    <row r="3040" spans="27:28" ht="15">
      <c r="AA3040" s="121">
        <f t="shared" si="48"/>
        <v>3035</v>
      </c>
      <c r="AB3040" s="193">
        <v>89.345851042111406</v>
      </c>
    </row>
    <row r="3041" spans="27:28" ht="15">
      <c r="AA3041" s="121">
        <f t="shared" si="48"/>
        <v>3036</v>
      </c>
      <c r="AB3041" s="193">
        <v>107.93160901181427</v>
      </c>
    </row>
    <row r="3042" spans="27:28" ht="15">
      <c r="AA3042" s="121">
        <f t="shared" si="48"/>
        <v>3037</v>
      </c>
      <c r="AB3042" s="193">
        <v>95.991538612531656</v>
      </c>
    </row>
    <row r="3043" spans="27:28" ht="15">
      <c r="AA3043" s="121">
        <f t="shared" si="48"/>
        <v>3038</v>
      </c>
      <c r="AB3043" s="193">
        <v>107.93160901181427</v>
      </c>
    </row>
    <row r="3044" spans="27:28" ht="15">
      <c r="AA3044" s="121">
        <f t="shared" si="48"/>
        <v>3039</v>
      </c>
      <c r="AB3044" s="193">
        <v>107.93160901181427</v>
      </c>
    </row>
    <row r="3045" spans="27:28" ht="15">
      <c r="AA3045" s="121">
        <f t="shared" si="48"/>
        <v>3040</v>
      </c>
      <c r="AB3045" s="193">
        <v>95.198436607084417</v>
      </c>
    </row>
    <row r="3046" spans="27:28" ht="15">
      <c r="AA3046" s="121">
        <f t="shared" si="48"/>
        <v>3041</v>
      </c>
      <c r="AB3046" s="193">
        <v>101.96157381217297</v>
      </c>
    </row>
    <row r="3047" spans="27:28" ht="15">
      <c r="AA3047" s="121">
        <f t="shared" si="48"/>
        <v>3042</v>
      </c>
      <c r="AB3047" s="193">
        <v>95.991538612531656</v>
      </c>
    </row>
    <row r="3048" spans="27:28" ht="15">
      <c r="AA3048" s="121">
        <f t="shared" si="48"/>
        <v>3043</v>
      </c>
      <c r="AB3048" s="193">
        <v>101.96157381217297</v>
      </c>
    </row>
    <row r="3049" spans="27:28" ht="15">
      <c r="AA3049" s="121">
        <f t="shared" si="48"/>
        <v>3044</v>
      </c>
      <c r="AB3049" s="193">
        <v>89.345851042111406</v>
      </c>
    </row>
    <row r="3050" spans="27:28" ht="15">
      <c r="AA3050" s="121">
        <f t="shared" si="48"/>
        <v>3045</v>
      </c>
      <c r="AB3050" s="193">
        <v>107.93160901181427</v>
      </c>
    </row>
    <row r="3051" spans="27:28" ht="15">
      <c r="AA3051" s="121">
        <f t="shared" si="48"/>
        <v>3046</v>
      </c>
      <c r="AB3051" s="193">
        <v>89.345851042111406</v>
      </c>
    </row>
    <row r="3052" spans="27:28" ht="15">
      <c r="AA3052" s="121">
        <f t="shared" si="48"/>
        <v>3047</v>
      </c>
      <c r="AB3052" s="193">
        <v>84.845898951303241</v>
      </c>
    </row>
    <row r="3053" spans="27:28" ht="15">
      <c r="AA3053" s="121">
        <f t="shared" si="48"/>
        <v>3048</v>
      </c>
      <c r="AB3053" s="193">
        <v>89.345851042111406</v>
      </c>
    </row>
    <row r="3054" spans="27:28" ht="15">
      <c r="AA3054" s="121">
        <f t="shared" si="48"/>
        <v>3049</v>
      </c>
      <c r="AB3054" s="193">
        <v>90.015784463628279</v>
      </c>
    </row>
    <row r="3055" spans="27:28" ht="15">
      <c r="AA3055" s="121">
        <f t="shared" si="48"/>
        <v>3050</v>
      </c>
      <c r="AB3055" s="193">
        <v>84.845898951303241</v>
      </c>
    </row>
    <row r="3056" spans="27:28" ht="15">
      <c r="AA3056" s="121">
        <f t="shared" si="48"/>
        <v>3051</v>
      </c>
      <c r="AB3056" s="193">
        <v>84.845898951303241</v>
      </c>
    </row>
    <row r="3057" spans="27:28" ht="15">
      <c r="AA3057" s="121">
        <f t="shared" si="48"/>
        <v>3052</v>
      </c>
      <c r="AB3057" s="193">
        <v>84.845898951303241</v>
      </c>
    </row>
    <row r="3058" spans="27:28" ht="15">
      <c r="AA3058" s="121">
        <f t="shared" si="48"/>
        <v>3053</v>
      </c>
      <c r="AB3058" s="193">
        <v>93.845803132919599</v>
      </c>
    </row>
    <row r="3059" spans="27:28" ht="15">
      <c r="AA3059" s="121">
        <f t="shared" si="48"/>
        <v>3054</v>
      </c>
      <c r="AB3059" s="193">
        <v>93.845803132919599</v>
      </c>
    </row>
    <row r="3060" spans="27:28" ht="15">
      <c r="AA3060" s="121">
        <f t="shared" si="48"/>
        <v>3055</v>
      </c>
      <c r="AB3060" s="193">
        <v>89.345851042111406</v>
      </c>
    </row>
    <row r="3061" spans="27:28" ht="15">
      <c r="AA3061" s="121">
        <f t="shared" si="48"/>
        <v>3056</v>
      </c>
      <c r="AB3061" s="193">
        <v>84.845898951303241</v>
      </c>
    </row>
    <row r="3062" spans="27:28" ht="15">
      <c r="AA3062" s="121">
        <f t="shared" si="48"/>
        <v>3057</v>
      </c>
      <c r="AB3062" s="193">
        <v>93.845803132919599</v>
      </c>
    </row>
    <row r="3063" spans="27:28" ht="15">
      <c r="AA3063" s="121">
        <f t="shared" si="48"/>
        <v>3058</v>
      </c>
      <c r="AB3063" s="193">
        <v>107.93160901181427</v>
      </c>
    </row>
    <row r="3064" spans="27:28" ht="15">
      <c r="AA3064" s="121">
        <f t="shared" si="48"/>
        <v>3059</v>
      </c>
      <c r="AB3064" s="193">
        <v>95.991538612531656</v>
      </c>
    </row>
    <row r="3065" spans="27:28" ht="15">
      <c r="AA3065" s="121">
        <f t="shared" si="48"/>
        <v>3060</v>
      </c>
      <c r="AB3065" s="193">
        <v>89.345851042111406</v>
      </c>
    </row>
    <row r="3066" spans="27:28" ht="15">
      <c r="AA3066" s="121">
        <f t="shared" si="48"/>
        <v>3061</v>
      </c>
      <c r="AB3066" s="193">
        <v>95.198436607084417</v>
      </c>
    </row>
    <row r="3067" spans="27:28" ht="15">
      <c r="AA3067" s="121">
        <f t="shared" si="48"/>
        <v>3062</v>
      </c>
      <c r="AB3067" s="193">
        <v>84.845898951303241</v>
      </c>
    </row>
    <row r="3068" spans="27:28" ht="15">
      <c r="AA3068" s="121">
        <f t="shared" si="48"/>
        <v>3063</v>
      </c>
      <c r="AB3068" s="193">
        <v>95.991538612531656</v>
      </c>
    </row>
    <row r="3069" spans="27:28" ht="15">
      <c r="AA3069" s="121">
        <f t="shared" si="48"/>
        <v>3064</v>
      </c>
      <c r="AB3069" s="193">
        <v>95.991538612531656</v>
      </c>
    </row>
    <row r="3070" spans="27:28" ht="15">
      <c r="AA3070" s="121">
        <f t="shared" si="48"/>
        <v>3065</v>
      </c>
      <c r="AB3070" s="193">
        <v>100.38108875054054</v>
      </c>
    </row>
    <row r="3071" spans="27:28" ht="15">
      <c r="AA3071" s="121">
        <f t="shared" si="48"/>
        <v>3066</v>
      </c>
      <c r="AB3071" s="193">
        <v>100.38108875054054</v>
      </c>
    </row>
    <row r="3072" spans="27:28" ht="15">
      <c r="AA3072" s="121">
        <f t="shared" si="48"/>
        <v>3067</v>
      </c>
      <c r="AB3072" s="193">
        <v>95.198436607084417</v>
      </c>
    </row>
    <row r="3073" spans="27:28" ht="15">
      <c r="AA3073" s="121">
        <f t="shared" si="48"/>
        <v>3068</v>
      </c>
      <c r="AB3073" s="193">
        <v>95.198436607084417</v>
      </c>
    </row>
    <row r="3074" spans="27:28" ht="15">
      <c r="AA3074" s="121">
        <f t="shared" si="48"/>
        <v>3069</v>
      </c>
      <c r="AB3074" s="193">
        <v>93.845803132919599</v>
      </c>
    </row>
    <row r="3075" spans="27:28" ht="15">
      <c r="AA3075" s="121">
        <f t="shared" si="48"/>
        <v>3070</v>
      </c>
      <c r="AB3075" s="193">
        <v>84.845898951303241</v>
      </c>
    </row>
    <row r="3076" spans="27:28" ht="15">
      <c r="AA3076" s="121">
        <f t="shared" si="48"/>
        <v>3071</v>
      </c>
      <c r="AB3076" s="193">
        <v>107.93160901181427</v>
      </c>
    </row>
    <row r="3077" spans="27:28" ht="15">
      <c r="AA3077" s="121">
        <f t="shared" si="48"/>
        <v>3072</v>
      </c>
      <c r="AB3077" s="193">
        <v>107.93160901181427</v>
      </c>
    </row>
    <row r="3078" spans="27:28" ht="15">
      <c r="AA3078" s="121">
        <f t="shared" si="48"/>
        <v>3073</v>
      </c>
      <c r="AB3078" s="193">
        <v>93.845803132919599</v>
      </c>
    </row>
    <row r="3079" spans="27:28" ht="15">
      <c r="AA3079" s="121">
        <f t="shared" ref="AA3079:AA3142" si="49">+AA3078+1</f>
        <v>3074</v>
      </c>
      <c r="AB3079" s="193">
        <v>93.845803132919599</v>
      </c>
    </row>
    <row r="3080" spans="27:28" ht="15">
      <c r="AA3080" s="121">
        <f t="shared" si="49"/>
        <v>3075</v>
      </c>
      <c r="AB3080" s="193">
        <v>84.845898951303241</v>
      </c>
    </row>
    <row r="3081" spans="27:28" ht="15">
      <c r="AA3081" s="121">
        <f t="shared" si="49"/>
        <v>3076</v>
      </c>
      <c r="AB3081" s="193">
        <v>89.345851042111406</v>
      </c>
    </row>
    <row r="3082" spans="27:28" ht="15">
      <c r="AA3082" s="121">
        <f t="shared" si="49"/>
        <v>3077</v>
      </c>
      <c r="AB3082" s="193">
        <v>84.845898951303241</v>
      </c>
    </row>
    <row r="3083" spans="27:28" ht="15">
      <c r="AA3083" s="121">
        <f t="shared" si="49"/>
        <v>3078</v>
      </c>
      <c r="AB3083" s="193">
        <v>101.96157381217297</v>
      </c>
    </row>
    <row r="3084" spans="27:28" ht="15">
      <c r="AA3084" s="121">
        <f t="shared" si="49"/>
        <v>3079</v>
      </c>
      <c r="AB3084" s="193">
        <v>100.38108875054054</v>
      </c>
    </row>
    <row r="3085" spans="27:28" ht="15">
      <c r="AA3085" s="121">
        <f t="shared" si="49"/>
        <v>3080</v>
      </c>
      <c r="AB3085" s="193">
        <v>93.845803132919599</v>
      </c>
    </row>
    <row r="3086" spans="27:28" ht="15">
      <c r="AA3086" s="121">
        <f t="shared" si="49"/>
        <v>3081</v>
      </c>
      <c r="AB3086" s="193">
        <v>90.015784463628279</v>
      </c>
    </row>
    <row r="3087" spans="27:28" ht="15">
      <c r="AA3087" s="121">
        <f t="shared" si="49"/>
        <v>3082</v>
      </c>
      <c r="AB3087" s="193">
        <v>100.38108875054054</v>
      </c>
    </row>
    <row r="3088" spans="27:28" ht="15">
      <c r="AA3088" s="121">
        <f t="shared" si="49"/>
        <v>3083</v>
      </c>
      <c r="AB3088" s="193">
        <v>90.015784463628279</v>
      </c>
    </row>
    <row r="3089" spans="27:28" ht="15">
      <c r="AA3089" s="121">
        <f t="shared" si="49"/>
        <v>3084</v>
      </c>
      <c r="AB3089" s="193">
        <v>95.991538612531656</v>
      </c>
    </row>
    <row r="3090" spans="27:28" ht="15">
      <c r="AA3090" s="121">
        <f t="shared" si="49"/>
        <v>3085</v>
      </c>
      <c r="AB3090" s="193">
        <v>90.015784463628279</v>
      </c>
    </row>
    <row r="3091" spans="27:28" ht="15">
      <c r="AA3091" s="121">
        <f t="shared" si="49"/>
        <v>3086</v>
      </c>
      <c r="AB3091" s="193">
        <v>95.198436607084417</v>
      </c>
    </row>
    <row r="3092" spans="27:28" ht="15">
      <c r="AA3092" s="121">
        <f t="shared" si="49"/>
        <v>3087</v>
      </c>
      <c r="AB3092" s="193">
        <v>100.38108875054054</v>
      </c>
    </row>
    <row r="3093" spans="27:28" ht="15">
      <c r="AA3093" s="121">
        <f t="shared" si="49"/>
        <v>3088</v>
      </c>
      <c r="AB3093" s="193">
        <v>101.96157381217297</v>
      </c>
    </row>
    <row r="3094" spans="27:28" ht="15">
      <c r="AA3094" s="121">
        <f t="shared" si="49"/>
        <v>3089</v>
      </c>
      <c r="AB3094" s="193">
        <v>100.38108875054054</v>
      </c>
    </row>
    <row r="3095" spans="27:28" ht="15">
      <c r="AA3095" s="121">
        <f t="shared" si="49"/>
        <v>3090</v>
      </c>
      <c r="AB3095" s="193">
        <v>84.845898951303241</v>
      </c>
    </row>
    <row r="3096" spans="27:28" ht="15">
      <c r="AA3096" s="121">
        <f t="shared" si="49"/>
        <v>3091</v>
      </c>
      <c r="AB3096" s="193">
        <v>84.845898951303241</v>
      </c>
    </row>
    <row r="3097" spans="27:28" ht="15">
      <c r="AA3097" s="121">
        <f t="shared" si="49"/>
        <v>3092</v>
      </c>
      <c r="AB3097" s="193">
        <v>90.015784463628279</v>
      </c>
    </row>
    <row r="3098" spans="27:28" ht="15">
      <c r="AA3098" s="121">
        <f t="shared" si="49"/>
        <v>3093</v>
      </c>
      <c r="AB3098" s="193">
        <v>95.991538612531656</v>
      </c>
    </row>
    <row r="3099" spans="27:28" ht="15">
      <c r="AA3099" s="121">
        <f t="shared" si="49"/>
        <v>3094</v>
      </c>
      <c r="AB3099" s="193">
        <v>100.38108875054054</v>
      </c>
    </row>
    <row r="3100" spans="27:28" ht="15">
      <c r="AA3100" s="121">
        <f t="shared" si="49"/>
        <v>3095</v>
      </c>
      <c r="AB3100" s="193">
        <v>95.198436607084417</v>
      </c>
    </row>
    <row r="3101" spans="27:28" ht="15">
      <c r="AA3101" s="121">
        <f t="shared" si="49"/>
        <v>3096</v>
      </c>
      <c r="AB3101" s="193">
        <v>95.991538612531656</v>
      </c>
    </row>
    <row r="3102" spans="27:28" ht="15">
      <c r="AA3102" s="121">
        <f t="shared" si="49"/>
        <v>3097</v>
      </c>
      <c r="AB3102" s="193">
        <v>84.845898951303241</v>
      </c>
    </row>
    <row r="3103" spans="27:28" ht="15">
      <c r="AA3103" s="121">
        <f t="shared" si="49"/>
        <v>3098</v>
      </c>
      <c r="AB3103" s="193">
        <v>95.991538612531656</v>
      </c>
    </row>
    <row r="3104" spans="27:28" ht="15">
      <c r="AA3104" s="121">
        <f t="shared" si="49"/>
        <v>3099</v>
      </c>
      <c r="AB3104" s="193">
        <v>84.845898951303241</v>
      </c>
    </row>
    <row r="3105" spans="27:28" ht="15">
      <c r="AA3105" s="121">
        <f t="shared" si="49"/>
        <v>3100</v>
      </c>
      <c r="AB3105" s="193">
        <v>100.38108875054054</v>
      </c>
    </row>
    <row r="3106" spans="27:28" ht="15">
      <c r="AA3106" s="121">
        <f t="shared" si="49"/>
        <v>3101</v>
      </c>
      <c r="AB3106" s="193">
        <v>101.96157381217297</v>
      </c>
    </row>
    <row r="3107" spans="27:28" ht="15">
      <c r="AA3107" s="121">
        <f t="shared" si="49"/>
        <v>3102</v>
      </c>
      <c r="AB3107" s="193">
        <v>95.198436607084417</v>
      </c>
    </row>
    <row r="3108" spans="27:28" ht="15">
      <c r="AA3108" s="121">
        <f t="shared" si="49"/>
        <v>3103</v>
      </c>
      <c r="AB3108" s="193">
        <v>90.015784463628279</v>
      </c>
    </row>
    <row r="3109" spans="27:28" ht="15">
      <c r="AA3109" s="121">
        <f t="shared" si="49"/>
        <v>3104</v>
      </c>
      <c r="AB3109" s="193">
        <v>89.345851042111406</v>
      </c>
    </row>
    <row r="3110" spans="27:28" ht="15">
      <c r="AA3110" s="121">
        <f t="shared" si="49"/>
        <v>3105</v>
      </c>
      <c r="AB3110" s="193">
        <v>107.93160901181427</v>
      </c>
    </row>
    <row r="3111" spans="27:28" ht="15">
      <c r="AA3111" s="121">
        <f t="shared" si="49"/>
        <v>3106</v>
      </c>
      <c r="AB3111" s="193">
        <v>95.991538612531656</v>
      </c>
    </row>
    <row r="3112" spans="27:28" ht="15">
      <c r="AA3112" s="121">
        <f t="shared" si="49"/>
        <v>3107</v>
      </c>
      <c r="AB3112" s="193">
        <v>84.845898951303241</v>
      </c>
    </row>
    <row r="3113" spans="27:28" ht="15">
      <c r="AA3113" s="121">
        <f t="shared" si="49"/>
        <v>3108</v>
      </c>
      <c r="AB3113" s="193">
        <v>107.93160901181427</v>
      </c>
    </row>
    <row r="3114" spans="27:28" ht="15">
      <c r="AA3114" s="121">
        <f t="shared" si="49"/>
        <v>3109</v>
      </c>
      <c r="AB3114" s="193">
        <v>95.198436607084417</v>
      </c>
    </row>
    <row r="3115" spans="27:28" ht="15">
      <c r="AA3115" s="121">
        <f t="shared" si="49"/>
        <v>3110</v>
      </c>
      <c r="AB3115" s="193">
        <v>101.96157381217297</v>
      </c>
    </row>
    <row r="3116" spans="27:28" ht="15">
      <c r="AA3116" s="121">
        <f t="shared" si="49"/>
        <v>3111</v>
      </c>
      <c r="AB3116" s="193">
        <v>90.015784463628279</v>
      </c>
    </row>
    <row r="3117" spans="27:28" ht="15">
      <c r="AA3117" s="121">
        <f t="shared" si="49"/>
        <v>3112</v>
      </c>
      <c r="AB3117" s="193">
        <v>95.198436607084417</v>
      </c>
    </row>
    <row r="3118" spans="27:28" ht="15">
      <c r="AA3118" s="121">
        <f t="shared" si="49"/>
        <v>3113</v>
      </c>
      <c r="AB3118" s="193">
        <v>95.991538612531656</v>
      </c>
    </row>
    <row r="3119" spans="27:28" ht="15">
      <c r="AA3119" s="121">
        <f t="shared" si="49"/>
        <v>3114</v>
      </c>
      <c r="AB3119" s="193">
        <v>93.845803132919599</v>
      </c>
    </row>
    <row r="3120" spans="27:28" ht="15">
      <c r="AA3120" s="121">
        <f t="shared" si="49"/>
        <v>3115</v>
      </c>
      <c r="AB3120" s="193">
        <v>89.345851042111406</v>
      </c>
    </row>
    <row r="3121" spans="27:28" ht="15">
      <c r="AA3121" s="121">
        <f t="shared" si="49"/>
        <v>3116</v>
      </c>
      <c r="AB3121" s="193">
        <v>93.845803132919599</v>
      </c>
    </row>
    <row r="3122" spans="27:28" ht="15">
      <c r="AA3122" s="121">
        <f t="shared" si="49"/>
        <v>3117</v>
      </c>
      <c r="AB3122" s="193">
        <v>95.198436607084417</v>
      </c>
    </row>
    <row r="3123" spans="27:28" ht="15">
      <c r="AA3123" s="121">
        <f t="shared" si="49"/>
        <v>3118</v>
      </c>
      <c r="AB3123" s="193">
        <v>89.345851042111406</v>
      </c>
    </row>
    <row r="3124" spans="27:28" ht="15">
      <c r="AA3124" s="121">
        <f t="shared" si="49"/>
        <v>3119</v>
      </c>
      <c r="AB3124" s="193">
        <v>89.345851042111406</v>
      </c>
    </row>
    <row r="3125" spans="27:28" ht="15">
      <c r="AA3125" s="121">
        <f t="shared" si="49"/>
        <v>3120</v>
      </c>
      <c r="AB3125" s="193">
        <v>107.93160901181427</v>
      </c>
    </row>
    <row r="3126" spans="27:28" ht="15">
      <c r="AA3126" s="121">
        <f t="shared" si="49"/>
        <v>3121</v>
      </c>
      <c r="AB3126" s="193">
        <v>95.198436607084417</v>
      </c>
    </row>
    <row r="3127" spans="27:28" ht="15">
      <c r="AA3127" s="121">
        <f t="shared" si="49"/>
        <v>3122</v>
      </c>
      <c r="AB3127" s="193">
        <v>101.96157381217297</v>
      </c>
    </row>
    <row r="3128" spans="27:28" ht="15">
      <c r="AA3128" s="121">
        <f t="shared" si="49"/>
        <v>3123</v>
      </c>
      <c r="AB3128" s="193">
        <v>93.845803132919599</v>
      </c>
    </row>
    <row r="3129" spans="27:28" ht="15">
      <c r="AA3129" s="121">
        <f t="shared" si="49"/>
        <v>3124</v>
      </c>
      <c r="AB3129" s="193">
        <v>84.845898951303241</v>
      </c>
    </row>
    <row r="3130" spans="27:28" ht="15">
      <c r="AA3130" s="121">
        <f t="shared" si="49"/>
        <v>3125</v>
      </c>
      <c r="AB3130" s="193">
        <v>95.991538612531656</v>
      </c>
    </row>
    <row r="3131" spans="27:28" ht="15">
      <c r="AA3131" s="121">
        <f t="shared" si="49"/>
        <v>3126</v>
      </c>
      <c r="AB3131" s="193">
        <v>95.198436607084417</v>
      </c>
    </row>
    <row r="3132" spans="27:28" ht="15">
      <c r="AA3132" s="121">
        <f t="shared" si="49"/>
        <v>3127</v>
      </c>
      <c r="AB3132" s="193">
        <v>90.015784463628279</v>
      </c>
    </row>
    <row r="3133" spans="27:28" ht="15">
      <c r="AA3133" s="121">
        <f t="shared" si="49"/>
        <v>3128</v>
      </c>
      <c r="AB3133" s="193">
        <v>93.845803132919599</v>
      </c>
    </row>
    <row r="3134" spans="27:28" ht="15">
      <c r="AA3134" s="121">
        <f t="shared" si="49"/>
        <v>3129</v>
      </c>
      <c r="AB3134" s="193">
        <v>100.38108875054054</v>
      </c>
    </row>
    <row r="3135" spans="27:28" ht="15">
      <c r="AA3135" s="121">
        <f t="shared" si="49"/>
        <v>3130</v>
      </c>
      <c r="AB3135" s="193">
        <v>107.93160901181427</v>
      </c>
    </row>
    <row r="3136" spans="27:28" ht="15">
      <c r="AA3136" s="121">
        <f t="shared" si="49"/>
        <v>3131</v>
      </c>
      <c r="AB3136" s="193">
        <v>84.845898951303241</v>
      </c>
    </row>
    <row r="3137" spans="27:28" ht="15">
      <c r="AA3137" s="121">
        <f t="shared" si="49"/>
        <v>3132</v>
      </c>
      <c r="AB3137" s="193">
        <v>90.015784463628279</v>
      </c>
    </row>
    <row r="3138" spans="27:28" ht="15">
      <c r="AA3138" s="121">
        <f t="shared" si="49"/>
        <v>3133</v>
      </c>
      <c r="AB3138" s="193">
        <v>95.198436607084417</v>
      </c>
    </row>
    <row r="3139" spans="27:28" ht="15">
      <c r="AA3139" s="121">
        <f t="shared" si="49"/>
        <v>3134</v>
      </c>
      <c r="AB3139" s="193">
        <v>100.38108875054054</v>
      </c>
    </row>
    <row r="3140" spans="27:28" ht="15">
      <c r="AA3140" s="121">
        <f t="shared" si="49"/>
        <v>3135</v>
      </c>
      <c r="AB3140" s="193">
        <v>90.015784463628279</v>
      </c>
    </row>
    <row r="3141" spans="27:28" ht="15">
      <c r="AA3141" s="121">
        <f t="shared" si="49"/>
        <v>3136</v>
      </c>
      <c r="AB3141" s="193">
        <v>107.93160901181427</v>
      </c>
    </row>
    <row r="3142" spans="27:28" ht="15">
      <c r="AA3142" s="121">
        <f t="shared" si="49"/>
        <v>3137</v>
      </c>
      <c r="AB3142" s="193">
        <v>84.845898951303241</v>
      </c>
    </row>
    <row r="3143" spans="27:28" ht="15">
      <c r="AA3143" s="121">
        <f t="shared" ref="AA3143:AA3206" si="50">+AA3142+1</f>
        <v>3138</v>
      </c>
      <c r="AB3143" s="193">
        <v>95.198436607084417</v>
      </c>
    </row>
    <row r="3144" spans="27:28" ht="15">
      <c r="AA3144" s="121">
        <f t="shared" si="50"/>
        <v>3139</v>
      </c>
      <c r="AB3144" s="193">
        <v>90.015784463628279</v>
      </c>
    </row>
    <row r="3145" spans="27:28" ht="15">
      <c r="AA3145" s="121">
        <f t="shared" si="50"/>
        <v>3140</v>
      </c>
      <c r="AB3145" s="193">
        <v>84.845898951303241</v>
      </c>
    </row>
    <row r="3146" spans="27:28" ht="15">
      <c r="AA3146" s="121">
        <f t="shared" si="50"/>
        <v>3141</v>
      </c>
      <c r="AB3146" s="193">
        <v>95.198436607084417</v>
      </c>
    </row>
    <row r="3147" spans="27:28" ht="15">
      <c r="AA3147" s="121">
        <f t="shared" si="50"/>
        <v>3142</v>
      </c>
      <c r="AB3147" s="193">
        <v>90.015784463628279</v>
      </c>
    </row>
    <row r="3148" spans="27:28" ht="15">
      <c r="AA3148" s="121">
        <f t="shared" si="50"/>
        <v>3143</v>
      </c>
      <c r="AB3148" s="193">
        <v>95.991538612531656</v>
      </c>
    </row>
    <row r="3149" spans="27:28" ht="15">
      <c r="AA3149" s="121">
        <f t="shared" si="50"/>
        <v>3144</v>
      </c>
      <c r="AB3149" s="193">
        <v>101.96157381217297</v>
      </c>
    </row>
    <row r="3150" spans="27:28" ht="15">
      <c r="AA3150" s="121">
        <f t="shared" si="50"/>
        <v>3145</v>
      </c>
      <c r="AB3150" s="193">
        <v>90.015784463628279</v>
      </c>
    </row>
    <row r="3151" spans="27:28" ht="15">
      <c r="AA3151" s="121">
        <f t="shared" si="50"/>
        <v>3146</v>
      </c>
      <c r="AB3151" s="193">
        <v>100.38108875054054</v>
      </c>
    </row>
    <row r="3152" spans="27:28" ht="15">
      <c r="AA3152" s="121">
        <f t="shared" si="50"/>
        <v>3147</v>
      </c>
      <c r="AB3152" s="193">
        <v>100.38108875054054</v>
      </c>
    </row>
    <row r="3153" spans="27:28" ht="15">
      <c r="AA3153" s="121">
        <f t="shared" si="50"/>
        <v>3148</v>
      </c>
      <c r="AB3153" s="193">
        <v>93.845803132919599</v>
      </c>
    </row>
    <row r="3154" spans="27:28" ht="15">
      <c r="AA3154" s="121">
        <f t="shared" si="50"/>
        <v>3149</v>
      </c>
      <c r="AB3154" s="193">
        <v>89.345851042111406</v>
      </c>
    </row>
    <row r="3155" spans="27:28" ht="15">
      <c r="AA3155" s="121">
        <f t="shared" si="50"/>
        <v>3150</v>
      </c>
      <c r="AB3155" s="193">
        <v>95.198436607084417</v>
      </c>
    </row>
    <row r="3156" spans="27:28" ht="15">
      <c r="AA3156" s="121">
        <f t="shared" si="50"/>
        <v>3151</v>
      </c>
      <c r="AB3156" s="193">
        <v>95.198436607084417</v>
      </c>
    </row>
    <row r="3157" spans="27:28" ht="15">
      <c r="AA3157" s="121">
        <f t="shared" si="50"/>
        <v>3152</v>
      </c>
      <c r="AB3157" s="193">
        <v>89.345851042111406</v>
      </c>
    </row>
    <row r="3158" spans="27:28" ht="15">
      <c r="AA3158" s="121">
        <f t="shared" si="50"/>
        <v>3153</v>
      </c>
      <c r="AB3158" s="193">
        <v>101.96157381217297</v>
      </c>
    </row>
    <row r="3159" spans="27:28" ht="15">
      <c r="AA3159" s="121">
        <f t="shared" si="50"/>
        <v>3154</v>
      </c>
      <c r="AB3159" s="193">
        <v>84.845898951303241</v>
      </c>
    </row>
    <row r="3160" spans="27:28" ht="15">
      <c r="AA3160" s="121">
        <f t="shared" si="50"/>
        <v>3155</v>
      </c>
      <c r="AB3160" s="193">
        <v>93.845803132919599</v>
      </c>
    </row>
    <row r="3161" spans="27:28" ht="15">
      <c r="AA3161" s="121">
        <f t="shared" si="50"/>
        <v>3156</v>
      </c>
      <c r="AB3161" s="193">
        <v>100.38108875054054</v>
      </c>
    </row>
    <row r="3162" spans="27:28" ht="15">
      <c r="AA3162" s="121">
        <f t="shared" si="50"/>
        <v>3157</v>
      </c>
      <c r="AB3162" s="193">
        <v>84.845898951303241</v>
      </c>
    </row>
    <row r="3163" spans="27:28" ht="15">
      <c r="AA3163" s="121">
        <f t="shared" si="50"/>
        <v>3158</v>
      </c>
      <c r="AB3163" s="193">
        <v>95.198436607084417</v>
      </c>
    </row>
    <row r="3164" spans="27:28" ht="15">
      <c r="AA3164" s="121">
        <f t="shared" si="50"/>
        <v>3159</v>
      </c>
      <c r="AB3164" s="193">
        <v>89.345851042111406</v>
      </c>
    </row>
    <row r="3165" spans="27:28" ht="15">
      <c r="AA3165" s="121">
        <f t="shared" si="50"/>
        <v>3160</v>
      </c>
      <c r="AB3165" s="193">
        <v>95.991538612531656</v>
      </c>
    </row>
    <row r="3166" spans="27:28" ht="15">
      <c r="AA3166" s="121">
        <f t="shared" si="50"/>
        <v>3161</v>
      </c>
      <c r="AB3166" s="193">
        <v>100.38108875054054</v>
      </c>
    </row>
    <row r="3167" spans="27:28" ht="15">
      <c r="AA3167" s="121">
        <f t="shared" si="50"/>
        <v>3162</v>
      </c>
      <c r="AB3167" s="193">
        <v>107.93160901181427</v>
      </c>
    </row>
    <row r="3168" spans="27:28" ht="15">
      <c r="AA3168" s="121">
        <f t="shared" si="50"/>
        <v>3163</v>
      </c>
      <c r="AB3168" s="193">
        <v>95.991538612531656</v>
      </c>
    </row>
    <row r="3169" spans="27:28" ht="15">
      <c r="AA3169" s="121">
        <f t="shared" si="50"/>
        <v>3164</v>
      </c>
      <c r="AB3169" s="193">
        <v>95.198436607084417</v>
      </c>
    </row>
    <row r="3170" spans="27:28" ht="15">
      <c r="AA3170" s="121">
        <f t="shared" si="50"/>
        <v>3165</v>
      </c>
      <c r="AB3170" s="193">
        <v>101.96157381217297</v>
      </c>
    </row>
    <row r="3171" spans="27:28" ht="15">
      <c r="AA3171" s="121">
        <f t="shared" si="50"/>
        <v>3166</v>
      </c>
      <c r="AB3171" s="193">
        <v>101.96157381217297</v>
      </c>
    </row>
    <row r="3172" spans="27:28" ht="15">
      <c r="AA3172" s="121">
        <f t="shared" si="50"/>
        <v>3167</v>
      </c>
      <c r="AB3172" s="193">
        <v>100.38108875054054</v>
      </c>
    </row>
    <row r="3173" spans="27:28" ht="15">
      <c r="AA3173" s="121">
        <f t="shared" si="50"/>
        <v>3168</v>
      </c>
      <c r="AB3173" s="193">
        <v>89.345851042111406</v>
      </c>
    </row>
    <row r="3174" spans="27:28" ht="15">
      <c r="AA3174" s="121">
        <f t="shared" si="50"/>
        <v>3169</v>
      </c>
      <c r="AB3174" s="193">
        <v>95.991538612531656</v>
      </c>
    </row>
    <row r="3175" spans="27:28" ht="15">
      <c r="AA3175" s="121">
        <f t="shared" si="50"/>
        <v>3170</v>
      </c>
      <c r="AB3175" s="193">
        <v>89.345851042111406</v>
      </c>
    </row>
    <row r="3176" spans="27:28" ht="15">
      <c r="AA3176" s="121">
        <f t="shared" si="50"/>
        <v>3171</v>
      </c>
      <c r="AB3176" s="193">
        <v>95.991538612531656</v>
      </c>
    </row>
    <row r="3177" spans="27:28" ht="15">
      <c r="AA3177" s="121">
        <f t="shared" si="50"/>
        <v>3172</v>
      </c>
      <c r="AB3177" s="193">
        <v>101.96157381217297</v>
      </c>
    </row>
    <row r="3178" spans="27:28" ht="15">
      <c r="AA3178" s="121">
        <f t="shared" si="50"/>
        <v>3173</v>
      </c>
      <c r="AB3178" s="193">
        <v>89.345851042111406</v>
      </c>
    </row>
    <row r="3179" spans="27:28" ht="15">
      <c r="AA3179" s="121">
        <f t="shared" si="50"/>
        <v>3174</v>
      </c>
      <c r="AB3179" s="193">
        <v>89.345851042111406</v>
      </c>
    </row>
    <row r="3180" spans="27:28" ht="15">
      <c r="AA3180" s="121">
        <f t="shared" si="50"/>
        <v>3175</v>
      </c>
      <c r="AB3180" s="193">
        <v>100.38108875054054</v>
      </c>
    </row>
    <row r="3181" spans="27:28" ht="15">
      <c r="AA3181" s="121">
        <f t="shared" si="50"/>
        <v>3176</v>
      </c>
      <c r="AB3181" s="193">
        <v>107.93160901181427</v>
      </c>
    </row>
    <row r="3182" spans="27:28" ht="15">
      <c r="AA3182" s="121">
        <f t="shared" si="50"/>
        <v>3177</v>
      </c>
      <c r="AB3182" s="193">
        <v>100.38108875054054</v>
      </c>
    </row>
    <row r="3183" spans="27:28" ht="15">
      <c r="AA3183" s="121">
        <f t="shared" si="50"/>
        <v>3178</v>
      </c>
      <c r="AB3183" s="193">
        <v>89.345851042111406</v>
      </c>
    </row>
    <row r="3184" spans="27:28" ht="15">
      <c r="AA3184" s="121">
        <f t="shared" si="50"/>
        <v>3179</v>
      </c>
      <c r="AB3184" s="193">
        <v>95.198436607084417</v>
      </c>
    </row>
    <row r="3185" spans="27:28" ht="15">
      <c r="AA3185" s="121">
        <f t="shared" si="50"/>
        <v>3180</v>
      </c>
      <c r="AB3185" s="193">
        <v>89.345851042111406</v>
      </c>
    </row>
    <row r="3186" spans="27:28" ht="15">
      <c r="AA3186" s="121">
        <f t="shared" si="50"/>
        <v>3181</v>
      </c>
      <c r="AB3186" s="193">
        <v>84.845898951303241</v>
      </c>
    </row>
    <row r="3187" spans="27:28" ht="15">
      <c r="AA3187" s="121">
        <f t="shared" si="50"/>
        <v>3182</v>
      </c>
      <c r="AB3187" s="193">
        <v>95.198436607084417</v>
      </c>
    </row>
    <row r="3188" spans="27:28" ht="15">
      <c r="AA3188" s="121">
        <f t="shared" si="50"/>
        <v>3183</v>
      </c>
      <c r="AB3188" s="193">
        <v>90.015784463628279</v>
      </c>
    </row>
    <row r="3189" spans="27:28" ht="15">
      <c r="AA3189" s="121">
        <f t="shared" si="50"/>
        <v>3184</v>
      </c>
      <c r="AB3189" s="193">
        <v>90.015784463628279</v>
      </c>
    </row>
    <row r="3190" spans="27:28" ht="15">
      <c r="AA3190" s="121">
        <f t="shared" si="50"/>
        <v>3185</v>
      </c>
      <c r="AB3190" s="193">
        <v>84.845898951303241</v>
      </c>
    </row>
    <row r="3191" spans="27:28" ht="15">
      <c r="AA3191" s="121">
        <f t="shared" si="50"/>
        <v>3186</v>
      </c>
      <c r="AB3191" s="193">
        <v>95.198436607084417</v>
      </c>
    </row>
    <row r="3192" spans="27:28" ht="15">
      <c r="AA3192" s="121">
        <f t="shared" si="50"/>
        <v>3187</v>
      </c>
      <c r="AB3192" s="193">
        <v>89.345851042111406</v>
      </c>
    </row>
    <row r="3193" spans="27:28" ht="15">
      <c r="AA3193" s="121">
        <f t="shared" si="50"/>
        <v>3188</v>
      </c>
      <c r="AB3193" s="193">
        <v>100.38108875054054</v>
      </c>
    </row>
    <row r="3194" spans="27:28" ht="15">
      <c r="AA3194" s="121">
        <f t="shared" si="50"/>
        <v>3189</v>
      </c>
      <c r="AB3194" s="193">
        <v>93.845803132919599</v>
      </c>
    </row>
    <row r="3195" spans="27:28" ht="15">
      <c r="AA3195" s="121">
        <f t="shared" si="50"/>
        <v>3190</v>
      </c>
      <c r="AB3195" s="193">
        <v>95.198436607084417</v>
      </c>
    </row>
    <row r="3196" spans="27:28" ht="15">
      <c r="AA3196" s="121">
        <f t="shared" si="50"/>
        <v>3191</v>
      </c>
      <c r="AB3196" s="193">
        <v>89.345851042111406</v>
      </c>
    </row>
    <row r="3197" spans="27:28" ht="15">
      <c r="AA3197" s="121">
        <f t="shared" si="50"/>
        <v>3192</v>
      </c>
      <c r="AB3197" s="193">
        <v>84.845898951303241</v>
      </c>
    </row>
    <row r="3198" spans="27:28" ht="15">
      <c r="AA3198" s="121">
        <f t="shared" si="50"/>
        <v>3193</v>
      </c>
      <c r="AB3198" s="193">
        <v>101.96157381217297</v>
      </c>
    </row>
    <row r="3199" spans="27:28" ht="15">
      <c r="AA3199" s="121">
        <f t="shared" si="50"/>
        <v>3194</v>
      </c>
      <c r="AB3199" s="193">
        <v>101.96157381217297</v>
      </c>
    </row>
    <row r="3200" spans="27:28" ht="15">
      <c r="AA3200" s="121">
        <f t="shared" si="50"/>
        <v>3195</v>
      </c>
      <c r="AB3200" s="193">
        <v>93.845803132919599</v>
      </c>
    </row>
    <row r="3201" spans="27:28" ht="15">
      <c r="AA3201" s="121">
        <f t="shared" si="50"/>
        <v>3196</v>
      </c>
      <c r="AB3201" s="193">
        <v>101.96157381217297</v>
      </c>
    </row>
    <row r="3202" spans="27:28" ht="15">
      <c r="AA3202" s="121">
        <f t="shared" si="50"/>
        <v>3197</v>
      </c>
      <c r="AB3202" s="193">
        <v>101.96157381217297</v>
      </c>
    </row>
    <row r="3203" spans="27:28" ht="15">
      <c r="AA3203" s="121">
        <f t="shared" si="50"/>
        <v>3198</v>
      </c>
      <c r="AB3203" s="193">
        <v>89.345851042111406</v>
      </c>
    </row>
    <row r="3204" spans="27:28" ht="15">
      <c r="AA3204" s="121">
        <f t="shared" si="50"/>
        <v>3199</v>
      </c>
      <c r="AB3204" s="193">
        <v>89.345851042111406</v>
      </c>
    </row>
    <row r="3205" spans="27:28" ht="15">
      <c r="AA3205" s="121">
        <f t="shared" si="50"/>
        <v>3200</v>
      </c>
      <c r="AB3205" s="193">
        <v>90.015784463628279</v>
      </c>
    </row>
    <row r="3206" spans="27:28" ht="15">
      <c r="AA3206" s="121">
        <f t="shared" si="50"/>
        <v>3201</v>
      </c>
      <c r="AB3206" s="193">
        <v>84.845898951303241</v>
      </c>
    </row>
    <row r="3207" spans="27:28" ht="15">
      <c r="AA3207" s="121">
        <f t="shared" ref="AA3207:AA3270" si="51">+AA3206+1</f>
        <v>3202</v>
      </c>
      <c r="AB3207" s="193">
        <v>107.93160901181427</v>
      </c>
    </row>
    <row r="3208" spans="27:28" ht="15">
      <c r="AA3208" s="121">
        <f t="shared" si="51"/>
        <v>3203</v>
      </c>
      <c r="AB3208" s="193">
        <v>95.991538612531656</v>
      </c>
    </row>
    <row r="3209" spans="27:28" ht="15">
      <c r="AA3209" s="121">
        <f t="shared" si="51"/>
        <v>3204</v>
      </c>
      <c r="AB3209" s="193">
        <v>95.991538612531656</v>
      </c>
    </row>
    <row r="3210" spans="27:28" ht="15">
      <c r="AA3210" s="121">
        <f t="shared" si="51"/>
        <v>3205</v>
      </c>
      <c r="AB3210" s="193">
        <v>101.96157381217297</v>
      </c>
    </row>
    <row r="3211" spans="27:28" ht="15">
      <c r="AA3211" s="121">
        <f t="shared" si="51"/>
        <v>3206</v>
      </c>
      <c r="AB3211" s="193">
        <v>84.845898951303241</v>
      </c>
    </row>
    <row r="3212" spans="27:28" ht="15">
      <c r="AA3212" s="121">
        <f t="shared" si="51"/>
        <v>3207</v>
      </c>
      <c r="AB3212" s="193">
        <v>95.198436607084417</v>
      </c>
    </row>
    <row r="3213" spans="27:28" ht="15">
      <c r="AA3213" s="121">
        <f t="shared" si="51"/>
        <v>3208</v>
      </c>
      <c r="AB3213" s="193">
        <v>95.198436607084417</v>
      </c>
    </row>
    <row r="3214" spans="27:28" ht="15">
      <c r="AA3214" s="121">
        <f t="shared" si="51"/>
        <v>3209</v>
      </c>
      <c r="AB3214" s="193">
        <v>95.991538612531656</v>
      </c>
    </row>
    <row r="3215" spans="27:28" ht="15">
      <c r="AA3215" s="121">
        <f t="shared" si="51"/>
        <v>3210</v>
      </c>
      <c r="AB3215" s="193">
        <v>107.93160901181427</v>
      </c>
    </row>
    <row r="3216" spans="27:28" ht="15">
      <c r="AA3216" s="121">
        <f t="shared" si="51"/>
        <v>3211</v>
      </c>
      <c r="AB3216" s="193">
        <v>89.345851042111406</v>
      </c>
    </row>
    <row r="3217" spans="27:28" ht="15">
      <c r="AA3217" s="121">
        <f t="shared" si="51"/>
        <v>3212</v>
      </c>
      <c r="AB3217" s="193">
        <v>95.991538612531656</v>
      </c>
    </row>
    <row r="3218" spans="27:28" ht="15">
      <c r="AA3218" s="121">
        <f t="shared" si="51"/>
        <v>3213</v>
      </c>
      <c r="AB3218" s="193">
        <v>95.991538612531656</v>
      </c>
    </row>
    <row r="3219" spans="27:28" ht="15">
      <c r="AA3219" s="121">
        <f t="shared" si="51"/>
        <v>3214</v>
      </c>
      <c r="AB3219" s="193">
        <v>95.991538612531656</v>
      </c>
    </row>
    <row r="3220" spans="27:28" ht="15">
      <c r="AA3220" s="121">
        <f t="shared" si="51"/>
        <v>3215</v>
      </c>
      <c r="AB3220" s="193">
        <v>100.38108875054054</v>
      </c>
    </row>
    <row r="3221" spans="27:28" ht="15">
      <c r="AA3221" s="121">
        <f t="shared" si="51"/>
        <v>3216</v>
      </c>
      <c r="AB3221" s="193">
        <v>95.198436607084417</v>
      </c>
    </row>
    <row r="3222" spans="27:28" ht="15">
      <c r="AA3222" s="121">
        <f t="shared" si="51"/>
        <v>3217</v>
      </c>
      <c r="AB3222" s="193">
        <v>95.198436607084417</v>
      </c>
    </row>
    <row r="3223" spans="27:28" ht="15">
      <c r="AA3223" s="121">
        <f t="shared" si="51"/>
        <v>3218</v>
      </c>
      <c r="AB3223" s="193">
        <v>101.96157381217297</v>
      </c>
    </row>
    <row r="3224" spans="27:28" ht="15">
      <c r="AA3224" s="121">
        <f t="shared" si="51"/>
        <v>3219</v>
      </c>
      <c r="AB3224" s="193">
        <v>89.345851042111406</v>
      </c>
    </row>
    <row r="3225" spans="27:28" ht="15">
      <c r="AA3225" s="121">
        <f t="shared" si="51"/>
        <v>3220</v>
      </c>
      <c r="AB3225" s="193">
        <v>95.991538612531656</v>
      </c>
    </row>
    <row r="3226" spans="27:28" ht="15">
      <c r="AA3226" s="121">
        <f t="shared" si="51"/>
        <v>3221</v>
      </c>
      <c r="AB3226" s="193">
        <v>90.015784463628279</v>
      </c>
    </row>
    <row r="3227" spans="27:28" ht="15">
      <c r="AA3227" s="121">
        <f t="shared" si="51"/>
        <v>3222</v>
      </c>
      <c r="AB3227" s="193">
        <v>89.345851042111406</v>
      </c>
    </row>
    <row r="3228" spans="27:28" ht="15">
      <c r="AA3228" s="121">
        <f t="shared" si="51"/>
        <v>3223</v>
      </c>
      <c r="AB3228" s="193">
        <v>93.845803132919599</v>
      </c>
    </row>
    <row r="3229" spans="27:28" ht="15">
      <c r="AA3229" s="121">
        <f t="shared" si="51"/>
        <v>3224</v>
      </c>
      <c r="AB3229" s="193">
        <v>107.93160901181427</v>
      </c>
    </row>
    <row r="3230" spans="27:28" ht="15">
      <c r="AA3230" s="121">
        <f t="shared" si="51"/>
        <v>3225</v>
      </c>
      <c r="AB3230" s="193">
        <v>107.93160901181427</v>
      </c>
    </row>
    <row r="3231" spans="27:28" ht="15">
      <c r="AA3231" s="121">
        <f t="shared" si="51"/>
        <v>3226</v>
      </c>
      <c r="AB3231" s="193">
        <v>84.845898951303241</v>
      </c>
    </row>
    <row r="3232" spans="27:28" ht="15">
      <c r="AA3232" s="121">
        <f t="shared" si="51"/>
        <v>3227</v>
      </c>
      <c r="AB3232" s="193">
        <v>107.93160901181427</v>
      </c>
    </row>
    <row r="3233" spans="27:28" ht="15">
      <c r="AA3233" s="121">
        <f t="shared" si="51"/>
        <v>3228</v>
      </c>
      <c r="AB3233" s="193">
        <v>107.93160901181427</v>
      </c>
    </row>
    <row r="3234" spans="27:28" ht="15">
      <c r="AA3234" s="121">
        <f t="shared" si="51"/>
        <v>3229</v>
      </c>
      <c r="AB3234" s="193">
        <v>90.015784463628279</v>
      </c>
    </row>
    <row r="3235" spans="27:28" ht="15">
      <c r="AA3235" s="121">
        <f t="shared" si="51"/>
        <v>3230</v>
      </c>
      <c r="AB3235" s="193">
        <v>95.991538612531656</v>
      </c>
    </row>
    <row r="3236" spans="27:28" ht="15">
      <c r="AA3236" s="121">
        <f t="shared" si="51"/>
        <v>3231</v>
      </c>
      <c r="AB3236" s="193">
        <v>107.93160901181427</v>
      </c>
    </row>
    <row r="3237" spans="27:28" ht="15">
      <c r="AA3237" s="121">
        <f t="shared" si="51"/>
        <v>3232</v>
      </c>
      <c r="AB3237" s="193">
        <v>84.845898951303241</v>
      </c>
    </row>
    <row r="3238" spans="27:28" ht="15">
      <c r="AA3238" s="121">
        <f t="shared" si="51"/>
        <v>3233</v>
      </c>
      <c r="AB3238" s="193">
        <v>93.845803132919599</v>
      </c>
    </row>
    <row r="3239" spans="27:28" ht="15">
      <c r="AA3239" s="121">
        <f t="shared" si="51"/>
        <v>3234</v>
      </c>
      <c r="AB3239" s="193">
        <v>89.345851042111406</v>
      </c>
    </row>
    <row r="3240" spans="27:28" ht="15">
      <c r="AA3240" s="121">
        <f t="shared" si="51"/>
        <v>3235</v>
      </c>
      <c r="AB3240" s="193">
        <v>93.845803132919599</v>
      </c>
    </row>
    <row r="3241" spans="27:28" ht="15">
      <c r="AA3241" s="121">
        <f t="shared" si="51"/>
        <v>3236</v>
      </c>
      <c r="AB3241" s="193">
        <v>95.991538612531656</v>
      </c>
    </row>
    <row r="3242" spans="27:28" ht="15">
      <c r="AA3242" s="121">
        <f t="shared" si="51"/>
        <v>3237</v>
      </c>
      <c r="AB3242" s="193">
        <v>95.991538612531656</v>
      </c>
    </row>
    <row r="3243" spans="27:28" ht="15">
      <c r="AA3243" s="121">
        <f t="shared" si="51"/>
        <v>3238</v>
      </c>
      <c r="AB3243" s="193">
        <v>101.96157381217297</v>
      </c>
    </row>
    <row r="3244" spans="27:28" ht="15">
      <c r="AA3244" s="121">
        <f t="shared" si="51"/>
        <v>3239</v>
      </c>
      <c r="AB3244" s="193">
        <v>100.38108875054054</v>
      </c>
    </row>
    <row r="3245" spans="27:28" ht="15">
      <c r="AA3245" s="121">
        <f t="shared" si="51"/>
        <v>3240</v>
      </c>
      <c r="AB3245" s="193">
        <v>90.015784463628279</v>
      </c>
    </row>
    <row r="3246" spans="27:28" ht="15">
      <c r="AA3246" s="121">
        <f t="shared" si="51"/>
        <v>3241</v>
      </c>
      <c r="AB3246" s="193">
        <v>90.015784463628279</v>
      </c>
    </row>
    <row r="3247" spans="27:28" ht="15">
      <c r="AA3247" s="121">
        <f t="shared" si="51"/>
        <v>3242</v>
      </c>
      <c r="AB3247" s="193">
        <v>90.015784463628279</v>
      </c>
    </row>
    <row r="3248" spans="27:28" ht="15">
      <c r="AA3248" s="121">
        <f t="shared" si="51"/>
        <v>3243</v>
      </c>
      <c r="AB3248" s="193">
        <v>89.345851042111406</v>
      </c>
    </row>
    <row r="3249" spans="27:28" ht="15">
      <c r="AA3249" s="121">
        <f t="shared" si="51"/>
        <v>3244</v>
      </c>
      <c r="AB3249" s="193">
        <v>93.845803132919599</v>
      </c>
    </row>
    <row r="3250" spans="27:28" ht="15">
      <c r="AA3250" s="121">
        <f t="shared" si="51"/>
        <v>3245</v>
      </c>
      <c r="AB3250" s="193">
        <v>107.93160901181427</v>
      </c>
    </row>
    <row r="3251" spans="27:28" ht="15">
      <c r="AA3251" s="121">
        <f t="shared" si="51"/>
        <v>3246</v>
      </c>
      <c r="AB3251" s="193">
        <v>95.198436607084417</v>
      </c>
    </row>
    <row r="3252" spans="27:28" ht="15">
      <c r="AA3252" s="121">
        <f t="shared" si="51"/>
        <v>3247</v>
      </c>
      <c r="AB3252" s="193">
        <v>95.198436607084417</v>
      </c>
    </row>
    <row r="3253" spans="27:28" ht="15">
      <c r="AA3253" s="121">
        <f t="shared" si="51"/>
        <v>3248</v>
      </c>
      <c r="AB3253" s="193">
        <v>100.38108875054054</v>
      </c>
    </row>
    <row r="3254" spans="27:28" ht="15">
      <c r="AA3254" s="121">
        <f t="shared" si="51"/>
        <v>3249</v>
      </c>
      <c r="AB3254" s="193">
        <v>95.198436607084417</v>
      </c>
    </row>
    <row r="3255" spans="27:28" ht="15">
      <c r="AA3255" s="121">
        <f t="shared" si="51"/>
        <v>3250</v>
      </c>
      <c r="AB3255" s="193">
        <v>93.845803132919599</v>
      </c>
    </row>
    <row r="3256" spans="27:28" ht="15">
      <c r="AA3256" s="121">
        <f t="shared" si="51"/>
        <v>3251</v>
      </c>
      <c r="AB3256" s="193">
        <v>84.845898951303241</v>
      </c>
    </row>
    <row r="3257" spans="27:28" ht="15">
      <c r="AA3257" s="121">
        <f t="shared" si="51"/>
        <v>3252</v>
      </c>
      <c r="AB3257" s="193">
        <v>95.991538612531656</v>
      </c>
    </row>
    <row r="3258" spans="27:28" ht="15">
      <c r="AA3258" s="121">
        <f t="shared" si="51"/>
        <v>3253</v>
      </c>
      <c r="AB3258" s="193">
        <v>95.991538612531656</v>
      </c>
    </row>
    <row r="3259" spans="27:28" ht="15">
      <c r="AA3259" s="121">
        <f t="shared" si="51"/>
        <v>3254</v>
      </c>
      <c r="AB3259" s="193">
        <v>89.345851042111406</v>
      </c>
    </row>
    <row r="3260" spans="27:28" ht="15">
      <c r="AA3260" s="121">
        <f t="shared" si="51"/>
        <v>3255</v>
      </c>
      <c r="AB3260" s="193">
        <v>89.345851042111406</v>
      </c>
    </row>
    <row r="3261" spans="27:28" ht="15">
      <c r="AA3261" s="121">
        <f t="shared" si="51"/>
        <v>3256</v>
      </c>
      <c r="AB3261" s="193">
        <v>95.991538612531656</v>
      </c>
    </row>
    <row r="3262" spans="27:28" ht="15">
      <c r="AA3262" s="121">
        <f t="shared" si="51"/>
        <v>3257</v>
      </c>
      <c r="AB3262" s="193">
        <v>84.845898951303241</v>
      </c>
    </row>
    <row r="3263" spans="27:28" ht="15">
      <c r="AA3263" s="121">
        <f t="shared" si="51"/>
        <v>3258</v>
      </c>
      <c r="AB3263" s="193">
        <v>89.345851042111406</v>
      </c>
    </row>
    <row r="3264" spans="27:28" ht="15">
      <c r="AA3264" s="121">
        <f t="shared" si="51"/>
        <v>3259</v>
      </c>
      <c r="AB3264" s="193">
        <v>89.345851042111406</v>
      </c>
    </row>
    <row r="3265" spans="27:28" ht="15">
      <c r="AA3265" s="121">
        <f t="shared" si="51"/>
        <v>3260</v>
      </c>
      <c r="AB3265" s="193">
        <v>107.93160901181427</v>
      </c>
    </row>
    <row r="3266" spans="27:28" ht="15">
      <c r="AA3266" s="121">
        <f t="shared" si="51"/>
        <v>3261</v>
      </c>
      <c r="AB3266" s="193">
        <v>84.845898951303241</v>
      </c>
    </row>
    <row r="3267" spans="27:28" ht="15">
      <c r="AA3267" s="121">
        <f t="shared" si="51"/>
        <v>3262</v>
      </c>
      <c r="AB3267" s="193">
        <v>100.38108875054054</v>
      </c>
    </row>
    <row r="3268" spans="27:28" ht="15">
      <c r="AA3268" s="121">
        <f t="shared" si="51"/>
        <v>3263</v>
      </c>
      <c r="AB3268" s="193">
        <v>101.96157381217297</v>
      </c>
    </row>
    <row r="3269" spans="27:28" ht="15">
      <c r="AA3269" s="121">
        <f t="shared" si="51"/>
        <v>3264</v>
      </c>
      <c r="AB3269" s="193">
        <v>90.015784463628279</v>
      </c>
    </row>
    <row r="3270" spans="27:28" ht="15">
      <c r="AA3270" s="121">
        <f t="shared" si="51"/>
        <v>3265</v>
      </c>
      <c r="AB3270" s="193">
        <v>90.015784463628279</v>
      </c>
    </row>
    <row r="3271" spans="27:28" ht="15">
      <c r="AA3271" s="121">
        <f t="shared" ref="AA3271:AA3334" si="52">+AA3270+1</f>
        <v>3266</v>
      </c>
      <c r="AB3271" s="193">
        <v>95.198436607084417</v>
      </c>
    </row>
    <row r="3272" spans="27:28" ht="15">
      <c r="AA3272" s="121">
        <f t="shared" si="52"/>
        <v>3267</v>
      </c>
      <c r="AB3272" s="193">
        <v>84.845898951303241</v>
      </c>
    </row>
    <row r="3273" spans="27:28" ht="15">
      <c r="AA3273" s="121">
        <f t="shared" si="52"/>
        <v>3268</v>
      </c>
      <c r="AB3273" s="193">
        <v>93.845803132919599</v>
      </c>
    </row>
    <row r="3274" spans="27:28" ht="15">
      <c r="AA3274" s="121">
        <f t="shared" si="52"/>
        <v>3269</v>
      </c>
      <c r="AB3274" s="193">
        <v>101.96157381217297</v>
      </c>
    </row>
    <row r="3275" spans="27:28" ht="15">
      <c r="AA3275" s="121">
        <f t="shared" si="52"/>
        <v>3270</v>
      </c>
      <c r="AB3275" s="193">
        <v>84.845898951303241</v>
      </c>
    </row>
    <row r="3276" spans="27:28" ht="15">
      <c r="AA3276" s="121">
        <f t="shared" si="52"/>
        <v>3271</v>
      </c>
      <c r="AB3276" s="193">
        <v>93.845803132919599</v>
      </c>
    </row>
    <row r="3277" spans="27:28" ht="15">
      <c r="AA3277" s="121">
        <f t="shared" si="52"/>
        <v>3272</v>
      </c>
      <c r="AB3277" s="193">
        <v>107.93160901181427</v>
      </c>
    </row>
    <row r="3278" spans="27:28" ht="15">
      <c r="AA3278" s="121">
        <f t="shared" si="52"/>
        <v>3273</v>
      </c>
      <c r="AB3278" s="193">
        <v>84.845898951303241</v>
      </c>
    </row>
    <row r="3279" spans="27:28" ht="15">
      <c r="AA3279" s="121">
        <f t="shared" si="52"/>
        <v>3274</v>
      </c>
      <c r="AB3279" s="193">
        <v>107.93160901181427</v>
      </c>
    </row>
    <row r="3280" spans="27:28" ht="15">
      <c r="AA3280" s="121">
        <f t="shared" si="52"/>
        <v>3275</v>
      </c>
      <c r="AB3280" s="193">
        <v>95.198436607084417</v>
      </c>
    </row>
    <row r="3281" spans="27:28" ht="15">
      <c r="AA3281" s="121">
        <f t="shared" si="52"/>
        <v>3276</v>
      </c>
      <c r="AB3281" s="193">
        <v>93.845803132919599</v>
      </c>
    </row>
    <row r="3282" spans="27:28" ht="15">
      <c r="AA3282" s="121">
        <f t="shared" si="52"/>
        <v>3277</v>
      </c>
      <c r="AB3282" s="193">
        <v>84.845898951303241</v>
      </c>
    </row>
    <row r="3283" spans="27:28" ht="15">
      <c r="AA3283" s="121">
        <f t="shared" si="52"/>
        <v>3278</v>
      </c>
      <c r="AB3283" s="193">
        <v>107.93160901181427</v>
      </c>
    </row>
    <row r="3284" spans="27:28" ht="15">
      <c r="AA3284" s="121">
        <f t="shared" si="52"/>
        <v>3279</v>
      </c>
      <c r="AB3284" s="193">
        <v>100.38108875054054</v>
      </c>
    </row>
    <row r="3285" spans="27:28" ht="15">
      <c r="AA3285" s="121">
        <f t="shared" si="52"/>
        <v>3280</v>
      </c>
      <c r="AB3285" s="193">
        <v>95.198436607084417</v>
      </c>
    </row>
    <row r="3286" spans="27:28" ht="15">
      <c r="AA3286" s="121">
        <f t="shared" si="52"/>
        <v>3281</v>
      </c>
      <c r="AB3286" s="193">
        <v>84.845898951303241</v>
      </c>
    </row>
    <row r="3287" spans="27:28" ht="15">
      <c r="AA3287" s="121">
        <f t="shared" si="52"/>
        <v>3282</v>
      </c>
      <c r="AB3287" s="193">
        <v>101.96157381217297</v>
      </c>
    </row>
    <row r="3288" spans="27:28" ht="15">
      <c r="AA3288" s="121">
        <f t="shared" si="52"/>
        <v>3283</v>
      </c>
      <c r="AB3288" s="193">
        <v>95.991538612531656</v>
      </c>
    </row>
    <row r="3289" spans="27:28" ht="15">
      <c r="AA3289" s="121">
        <f t="shared" si="52"/>
        <v>3284</v>
      </c>
      <c r="AB3289" s="193">
        <v>93.845803132919599</v>
      </c>
    </row>
    <row r="3290" spans="27:28" ht="15">
      <c r="AA3290" s="121">
        <f t="shared" si="52"/>
        <v>3285</v>
      </c>
      <c r="AB3290" s="193">
        <v>90.015784463628279</v>
      </c>
    </row>
    <row r="3291" spans="27:28" ht="15">
      <c r="AA3291" s="121">
        <f t="shared" si="52"/>
        <v>3286</v>
      </c>
      <c r="AB3291" s="193">
        <v>90.015784463628279</v>
      </c>
    </row>
    <row r="3292" spans="27:28" ht="15">
      <c r="AA3292" s="121">
        <f t="shared" si="52"/>
        <v>3287</v>
      </c>
      <c r="AB3292" s="193">
        <v>89.345851042111406</v>
      </c>
    </row>
    <row r="3293" spans="27:28" ht="15">
      <c r="AA3293" s="121">
        <f t="shared" si="52"/>
        <v>3288</v>
      </c>
      <c r="AB3293" s="193">
        <v>100.38108875054054</v>
      </c>
    </row>
    <row r="3294" spans="27:28" ht="15">
      <c r="AA3294" s="121">
        <f t="shared" si="52"/>
        <v>3289</v>
      </c>
      <c r="AB3294" s="193">
        <v>101.96157381217297</v>
      </c>
    </row>
    <row r="3295" spans="27:28" ht="15">
      <c r="AA3295" s="121">
        <f t="shared" si="52"/>
        <v>3290</v>
      </c>
      <c r="AB3295" s="193">
        <v>95.991538612531656</v>
      </c>
    </row>
    <row r="3296" spans="27:28" ht="15">
      <c r="AA3296" s="121">
        <f t="shared" si="52"/>
        <v>3291</v>
      </c>
      <c r="AB3296" s="193">
        <v>107.93160901181427</v>
      </c>
    </row>
    <row r="3297" spans="27:28" ht="15">
      <c r="AA3297" s="121">
        <f t="shared" si="52"/>
        <v>3292</v>
      </c>
      <c r="AB3297" s="193">
        <v>89.345851042111406</v>
      </c>
    </row>
    <row r="3298" spans="27:28" ht="15">
      <c r="AA3298" s="121">
        <f t="shared" si="52"/>
        <v>3293</v>
      </c>
      <c r="AB3298" s="193">
        <v>89.345851042111406</v>
      </c>
    </row>
    <row r="3299" spans="27:28" ht="15">
      <c r="AA3299" s="121">
        <f t="shared" si="52"/>
        <v>3294</v>
      </c>
      <c r="AB3299" s="193">
        <v>93.845803132919599</v>
      </c>
    </row>
    <row r="3300" spans="27:28" ht="15">
      <c r="AA3300" s="121">
        <f t="shared" si="52"/>
        <v>3295</v>
      </c>
      <c r="AB3300" s="193">
        <v>100.38108875054054</v>
      </c>
    </row>
    <row r="3301" spans="27:28" ht="15">
      <c r="AA3301" s="121">
        <f t="shared" si="52"/>
        <v>3296</v>
      </c>
      <c r="AB3301" s="193">
        <v>100.38108875054054</v>
      </c>
    </row>
    <row r="3302" spans="27:28" ht="15">
      <c r="AA3302" s="121">
        <f t="shared" si="52"/>
        <v>3297</v>
      </c>
      <c r="AB3302" s="193">
        <v>95.991538612531656</v>
      </c>
    </row>
    <row r="3303" spans="27:28" ht="15">
      <c r="AA3303" s="121">
        <f t="shared" si="52"/>
        <v>3298</v>
      </c>
      <c r="AB3303" s="193">
        <v>95.991538612531656</v>
      </c>
    </row>
    <row r="3304" spans="27:28" ht="15">
      <c r="AA3304" s="121">
        <f t="shared" si="52"/>
        <v>3299</v>
      </c>
      <c r="AB3304" s="193">
        <v>101.96157381217297</v>
      </c>
    </row>
    <row r="3305" spans="27:28" ht="15">
      <c r="AA3305" s="121">
        <f t="shared" si="52"/>
        <v>3300</v>
      </c>
      <c r="AB3305" s="193">
        <v>95.991538612531656</v>
      </c>
    </row>
    <row r="3306" spans="27:28" ht="15">
      <c r="AA3306" s="121">
        <f t="shared" si="52"/>
        <v>3301</v>
      </c>
      <c r="AB3306" s="193">
        <v>93.845803132919599</v>
      </c>
    </row>
    <row r="3307" spans="27:28" ht="15">
      <c r="AA3307" s="121">
        <f t="shared" si="52"/>
        <v>3302</v>
      </c>
      <c r="AB3307" s="193">
        <v>101.96157381217297</v>
      </c>
    </row>
    <row r="3308" spans="27:28" ht="15">
      <c r="AA3308" s="121">
        <f t="shared" si="52"/>
        <v>3303</v>
      </c>
      <c r="AB3308" s="193">
        <v>107.93160901181427</v>
      </c>
    </row>
    <row r="3309" spans="27:28" ht="15">
      <c r="AA3309" s="121">
        <f t="shared" si="52"/>
        <v>3304</v>
      </c>
      <c r="AB3309" s="193">
        <v>101.96157381217297</v>
      </c>
    </row>
    <row r="3310" spans="27:28" ht="15">
      <c r="AA3310" s="121">
        <f t="shared" si="52"/>
        <v>3305</v>
      </c>
      <c r="AB3310" s="193">
        <v>101.96157381217297</v>
      </c>
    </row>
    <row r="3311" spans="27:28" ht="15">
      <c r="AA3311" s="121">
        <f t="shared" si="52"/>
        <v>3306</v>
      </c>
      <c r="AB3311" s="193">
        <v>100.38108875054054</v>
      </c>
    </row>
    <row r="3312" spans="27:28" ht="15">
      <c r="AA3312" s="121">
        <f t="shared" si="52"/>
        <v>3307</v>
      </c>
      <c r="AB3312" s="193">
        <v>84.845898951303241</v>
      </c>
    </row>
    <row r="3313" spans="27:28" ht="15">
      <c r="AA3313" s="121">
        <f t="shared" si="52"/>
        <v>3308</v>
      </c>
      <c r="AB3313" s="193">
        <v>101.96157381217297</v>
      </c>
    </row>
    <row r="3314" spans="27:28" ht="15">
      <c r="AA3314" s="121">
        <f t="shared" si="52"/>
        <v>3309</v>
      </c>
      <c r="AB3314" s="193">
        <v>101.96157381217297</v>
      </c>
    </row>
    <row r="3315" spans="27:28" ht="15">
      <c r="AA3315" s="121">
        <f t="shared" si="52"/>
        <v>3310</v>
      </c>
      <c r="AB3315" s="193">
        <v>101.96157381217297</v>
      </c>
    </row>
    <row r="3316" spans="27:28" ht="15">
      <c r="AA3316" s="121">
        <f t="shared" si="52"/>
        <v>3311</v>
      </c>
      <c r="AB3316" s="193">
        <v>93.845803132919599</v>
      </c>
    </row>
    <row r="3317" spans="27:28" ht="15">
      <c r="AA3317" s="121">
        <f t="shared" si="52"/>
        <v>3312</v>
      </c>
      <c r="AB3317" s="193">
        <v>84.845898951303241</v>
      </c>
    </row>
    <row r="3318" spans="27:28" ht="15">
      <c r="AA3318" s="121">
        <f t="shared" si="52"/>
        <v>3313</v>
      </c>
      <c r="AB3318" s="193">
        <v>84.845898951303241</v>
      </c>
    </row>
    <row r="3319" spans="27:28" ht="15">
      <c r="AA3319" s="121">
        <f t="shared" si="52"/>
        <v>3314</v>
      </c>
      <c r="AB3319" s="193">
        <v>107.93160901181427</v>
      </c>
    </row>
    <row r="3320" spans="27:28" ht="15">
      <c r="AA3320" s="121">
        <f t="shared" si="52"/>
        <v>3315</v>
      </c>
      <c r="AB3320" s="193">
        <v>84.845898951303241</v>
      </c>
    </row>
    <row r="3321" spans="27:28" ht="15">
      <c r="AA3321" s="121">
        <f t="shared" si="52"/>
        <v>3316</v>
      </c>
      <c r="AB3321" s="193">
        <v>89.345851042111406</v>
      </c>
    </row>
    <row r="3322" spans="27:28" ht="15">
      <c r="AA3322" s="121">
        <f t="shared" si="52"/>
        <v>3317</v>
      </c>
      <c r="AB3322" s="193">
        <v>89.345851042111406</v>
      </c>
    </row>
    <row r="3323" spans="27:28" ht="15">
      <c r="AA3323" s="121">
        <f t="shared" si="52"/>
        <v>3318</v>
      </c>
      <c r="AB3323" s="193">
        <v>100.38108875054054</v>
      </c>
    </row>
    <row r="3324" spans="27:28" ht="15">
      <c r="AA3324" s="121">
        <f t="shared" si="52"/>
        <v>3319</v>
      </c>
      <c r="AB3324" s="193">
        <v>95.198436607084417</v>
      </c>
    </row>
    <row r="3325" spans="27:28" ht="15">
      <c r="AA3325" s="121">
        <f t="shared" si="52"/>
        <v>3320</v>
      </c>
      <c r="AB3325" s="193">
        <v>107.93160901181427</v>
      </c>
    </row>
    <row r="3326" spans="27:28" ht="15">
      <c r="AA3326" s="121">
        <f t="shared" si="52"/>
        <v>3321</v>
      </c>
      <c r="AB3326" s="193">
        <v>95.991538612531656</v>
      </c>
    </row>
    <row r="3327" spans="27:28" ht="15">
      <c r="AA3327" s="121">
        <f t="shared" si="52"/>
        <v>3322</v>
      </c>
      <c r="AB3327" s="193">
        <v>95.991538612531656</v>
      </c>
    </row>
    <row r="3328" spans="27:28" ht="15">
      <c r="AA3328" s="121">
        <f t="shared" si="52"/>
        <v>3323</v>
      </c>
      <c r="AB3328" s="193">
        <v>95.198436607084417</v>
      </c>
    </row>
    <row r="3329" spans="27:28" ht="15">
      <c r="AA3329" s="121">
        <f t="shared" si="52"/>
        <v>3324</v>
      </c>
      <c r="AB3329" s="193">
        <v>89.345851042111406</v>
      </c>
    </row>
    <row r="3330" spans="27:28" ht="15">
      <c r="AA3330" s="121">
        <f t="shared" si="52"/>
        <v>3325</v>
      </c>
      <c r="AB3330" s="193">
        <v>107.93160901181427</v>
      </c>
    </row>
    <row r="3331" spans="27:28" ht="15">
      <c r="AA3331" s="121">
        <f t="shared" si="52"/>
        <v>3326</v>
      </c>
      <c r="AB3331" s="193">
        <v>101.96157381217297</v>
      </c>
    </row>
    <row r="3332" spans="27:28" ht="15">
      <c r="AA3332" s="121">
        <f t="shared" si="52"/>
        <v>3327</v>
      </c>
      <c r="AB3332" s="193">
        <v>101.96157381217297</v>
      </c>
    </row>
    <row r="3333" spans="27:28" ht="15">
      <c r="AA3333" s="121">
        <f t="shared" si="52"/>
        <v>3328</v>
      </c>
      <c r="AB3333" s="193">
        <v>90.015784463628279</v>
      </c>
    </row>
    <row r="3334" spans="27:28" ht="15">
      <c r="AA3334" s="121">
        <f t="shared" si="52"/>
        <v>3329</v>
      </c>
      <c r="AB3334" s="193">
        <v>89.345851042111406</v>
      </c>
    </row>
    <row r="3335" spans="27:28" ht="15">
      <c r="AA3335" s="121">
        <f t="shared" ref="AA3335:AA3398" si="53">+AA3334+1</f>
        <v>3330</v>
      </c>
      <c r="AB3335" s="193">
        <v>84.845898951303241</v>
      </c>
    </row>
    <row r="3336" spans="27:28" ht="15">
      <c r="AA3336" s="121">
        <f t="shared" si="53"/>
        <v>3331</v>
      </c>
      <c r="AB3336" s="193">
        <v>95.991538612531656</v>
      </c>
    </row>
    <row r="3337" spans="27:28" ht="15">
      <c r="AA3337" s="121">
        <f t="shared" si="53"/>
        <v>3332</v>
      </c>
      <c r="AB3337" s="193">
        <v>89.345851042111406</v>
      </c>
    </row>
    <row r="3338" spans="27:28" ht="15">
      <c r="AA3338" s="121">
        <f t="shared" si="53"/>
        <v>3333</v>
      </c>
      <c r="AB3338" s="193">
        <v>90.015784463628279</v>
      </c>
    </row>
    <row r="3339" spans="27:28" ht="15">
      <c r="AA3339" s="121">
        <f t="shared" si="53"/>
        <v>3334</v>
      </c>
      <c r="AB3339" s="193">
        <v>95.198436607084417</v>
      </c>
    </row>
    <row r="3340" spans="27:28" ht="15">
      <c r="AA3340" s="121">
        <f t="shared" si="53"/>
        <v>3335</v>
      </c>
      <c r="AB3340" s="193">
        <v>90.015784463628279</v>
      </c>
    </row>
    <row r="3341" spans="27:28" ht="15">
      <c r="AA3341" s="121">
        <f t="shared" si="53"/>
        <v>3336</v>
      </c>
      <c r="AB3341" s="193">
        <v>93.845803132919599</v>
      </c>
    </row>
    <row r="3342" spans="27:28" ht="15">
      <c r="AA3342" s="121">
        <f t="shared" si="53"/>
        <v>3337</v>
      </c>
      <c r="AB3342" s="193">
        <v>89.345851042111406</v>
      </c>
    </row>
    <row r="3343" spans="27:28" ht="15">
      <c r="AA3343" s="121">
        <f t="shared" si="53"/>
        <v>3338</v>
      </c>
      <c r="AB3343" s="193">
        <v>90.015784463628279</v>
      </c>
    </row>
    <row r="3344" spans="27:28" ht="15">
      <c r="AA3344" s="121">
        <f t="shared" si="53"/>
        <v>3339</v>
      </c>
      <c r="AB3344" s="193">
        <v>84.845898951303241</v>
      </c>
    </row>
    <row r="3345" spans="27:28" ht="15">
      <c r="AA3345" s="121">
        <f t="shared" si="53"/>
        <v>3340</v>
      </c>
      <c r="AB3345" s="193">
        <v>95.991538612531656</v>
      </c>
    </row>
    <row r="3346" spans="27:28" ht="15">
      <c r="AA3346" s="121">
        <f t="shared" si="53"/>
        <v>3341</v>
      </c>
      <c r="AB3346" s="193">
        <v>101.96157381217297</v>
      </c>
    </row>
    <row r="3347" spans="27:28" ht="15">
      <c r="AA3347" s="121">
        <f t="shared" si="53"/>
        <v>3342</v>
      </c>
      <c r="AB3347" s="193">
        <v>107.93160901181427</v>
      </c>
    </row>
    <row r="3348" spans="27:28" ht="15">
      <c r="AA3348" s="121">
        <f t="shared" si="53"/>
        <v>3343</v>
      </c>
      <c r="AB3348" s="193">
        <v>95.991538612531656</v>
      </c>
    </row>
    <row r="3349" spans="27:28" ht="15">
      <c r="AA3349" s="121">
        <f t="shared" si="53"/>
        <v>3344</v>
      </c>
      <c r="AB3349" s="193">
        <v>84.845898951303241</v>
      </c>
    </row>
    <row r="3350" spans="27:28" ht="15">
      <c r="AA3350" s="121">
        <f t="shared" si="53"/>
        <v>3345</v>
      </c>
      <c r="AB3350" s="193">
        <v>107.93160901181427</v>
      </c>
    </row>
    <row r="3351" spans="27:28" ht="15">
      <c r="AA3351" s="121">
        <f t="shared" si="53"/>
        <v>3346</v>
      </c>
      <c r="AB3351" s="193">
        <v>95.991538612531656</v>
      </c>
    </row>
    <row r="3352" spans="27:28" ht="15">
      <c r="AA3352" s="121">
        <f t="shared" si="53"/>
        <v>3347</v>
      </c>
      <c r="AB3352" s="193">
        <v>107.93160901181427</v>
      </c>
    </row>
    <row r="3353" spans="27:28" ht="15">
      <c r="AA3353" s="121">
        <f t="shared" si="53"/>
        <v>3348</v>
      </c>
      <c r="AB3353" s="193">
        <v>101.96157381217297</v>
      </c>
    </row>
    <row r="3354" spans="27:28" ht="15">
      <c r="AA3354" s="121">
        <f t="shared" si="53"/>
        <v>3349</v>
      </c>
      <c r="AB3354" s="193">
        <v>89.345851042111406</v>
      </c>
    </row>
    <row r="3355" spans="27:28" ht="15">
      <c r="AA3355" s="121">
        <f t="shared" si="53"/>
        <v>3350</v>
      </c>
      <c r="AB3355" s="193">
        <v>90.015784463628279</v>
      </c>
    </row>
    <row r="3356" spans="27:28" ht="15">
      <c r="AA3356" s="121">
        <f t="shared" si="53"/>
        <v>3351</v>
      </c>
      <c r="AB3356" s="193">
        <v>95.991538612531656</v>
      </c>
    </row>
    <row r="3357" spans="27:28" ht="15">
      <c r="AA3357" s="121">
        <f t="shared" si="53"/>
        <v>3352</v>
      </c>
      <c r="AB3357" s="193">
        <v>101.96157381217297</v>
      </c>
    </row>
    <row r="3358" spans="27:28" ht="15">
      <c r="AA3358" s="121">
        <f t="shared" si="53"/>
        <v>3353</v>
      </c>
      <c r="AB3358" s="193">
        <v>100.38108875054054</v>
      </c>
    </row>
    <row r="3359" spans="27:28" ht="15">
      <c r="AA3359" s="121">
        <f t="shared" si="53"/>
        <v>3354</v>
      </c>
      <c r="AB3359" s="193">
        <v>89.345851042111406</v>
      </c>
    </row>
    <row r="3360" spans="27:28" ht="15">
      <c r="AA3360" s="121">
        <f t="shared" si="53"/>
        <v>3355</v>
      </c>
      <c r="AB3360" s="193">
        <v>95.198436607084417</v>
      </c>
    </row>
    <row r="3361" spans="27:28" ht="15">
      <c r="AA3361" s="121">
        <f t="shared" si="53"/>
        <v>3356</v>
      </c>
      <c r="AB3361" s="193">
        <v>100.38108875054054</v>
      </c>
    </row>
    <row r="3362" spans="27:28" ht="15">
      <c r="AA3362" s="121">
        <f t="shared" si="53"/>
        <v>3357</v>
      </c>
      <c r="AB3362" s="193">
        <v>95.198436607084417</v>
      </c>
    </row>
    <row r="3363" spans="27:28" ht="15">
      <c r="AA3363" s="121">
        <f t="shared" si="53"/>
        <v>3358</v>
      </c>
      <c r="AB3363" s="193">
        <v>89.345851042111406</v>
      </c>
    </row>
    <row r="3364" spans="27:28" ht="15">
      <c r="AA3364" s="121">
        <f t="shared" si="53"/>
        <v>3359</v>
      </c>
      <c r="AB3364" s="193">
        <v>95.198436607084417</v>
      </c>
    </row>
    <row r="3365" spans="27:28" ht="15">
      <c r="AA3365" s="121">
        <f t="shared" si="53"/>
        <v>3360</v>
      </c>
      <c r="AB3365" s="193">
        <v>90.015784463628279</v>
      </c>
    </row>
    <row r="3366" spans="27:28" ht="15">
      <c r="AA3366" s="121">
        <f t="shared" si="53"/>
        <v>3361</v>
      </c>
      <c r="AB3366" s="193">
        <v>93.845803132919599</v>
      </c>
    </row>
    <row r="3367" spans="27:28" ht="15">
      <c r="AA3367" s="121">
        <f t="shared" si="53"/>
        <v>3362</v>
      </c>
      <c r="AB3367" s="193">
        <v>101.96157381217297</v>
      </c>
    </row>
    <row r="3368" spans="27:28" ht="15">
      <c r="AA3368" s="121">
        <f t="shared" si="53"/>
        <v>3363</v>
      </c>
      <c r="AB3368" s="193">
        <v>100.38108875054054</v>
      </c>
    </row>
    <row r="3369" spans="27:28" ht="15">
      <c r="AA3369" s="121">
        <f t="shared" si="53"/>
        <v>3364</v>
      </c>
      <c r="AB3369" s="193">
        <v>93.845803132919599</v>
      </c>
    </row>
    <row r="3370" spans="27:28" ht="15">
      <c r="AA3370" s="121">
        <f t="shared" si="53"/>
        <v>3365</v>
      </c>
      <c r="AB3370" s="193">
        <v>90.015784463628279</v>
      </c>
    </row>
    <row r="3371" spans="27:28" ht="15">
      <c r="AA3371" s="121">
        <f t="shared" si="53"/>
        <v>3366</v>
      </c>
      <c r="AB3371" s="193">
        <v>89.345851042111406</v>
      </c>
    </row>
    <row r="3372" spans="27:28" ht="15">
      <c r="AA3372" s="121">
        <f t="shared" si="53"/>
        <v>3367</v>
      </c>
      <c r="AB3372" s="193">
        <v>95.991538612531656</v>
      </c>
    </row>
    <row r="3373" spans="27:28" ht="15">
      <c r="AA3373" s="121">
        <f t="shared" si="53"/>
        <v>3368</v>
      </c>
      <c r="AB3373" s="193">
        <v>89.345851042111406</v>
      </c>
    </row>
    <row r="3374" spans="27:28" ht="15">
      <c r="AA3374" s="121">
        <f t="shared" si="53"/>
        <v>3369</v>
      </c>
      <c r="AB3374" s="193">
        <v>101.96157381217297</v>
      </c>
    </row>
    <row r="3375" spans="27:28" ht="15">
      <c r="AA3375" s="121">
        <f t="shared" si="53"/>
        <v>3370</v>
      </c>
      <c r="AB3375" s="193">
        <v>107.93160901181427</v>
      </c>
    </row>
    <row r="3376" spans="27:28" ht="15">
      <c r="AA3376" s="121">
        <f t="shared" si="53"/>
        <v>3371</v>
      </c>
      <c r="AB3376" s="193">
        <v>101.96157381217297</v>
      </c>
    </row>
    <row r="3377" spans="27:28" ht="15">
      <c r="AA3377" s="121">
        <f t="shared" si="53"/>
        <v>3372</v>
      </c>
      <c r="AB3377" s="193">
        <v>107.93160901181427</v>
      </c>
    </row>
    <row r="3378" spans="27:28" ht="15">
      <c r="AA3378" s="121">
        <f t="shared" si="53"/>
        <v>3373</v>
      </c>
      <c r="AB3378" s="193">
        <v>100.38108875054054</v>
      </c>
    </row>
    <row r="3379" spans="27:28" ht="15">
      <c r="AA3379" s="121">
        <f t="shared" si="53"/>
        <v>3374</v>
      </c>
      <c r="AB3379" s="193">
        <v>89.345851042111406</v>
      </c>
    </row>
    <row r="3380" spans="27:28" ht="15">
      <c r="AA3380" s="121">
        <f t="shared" si="53"/>
        <v>3375</v>
      </c>
      <c r="AB3380" s="193">
        <v>107.93160901181427</v>
      </c>
    </row>
    <row r="3381" spans="27:28" ht="15">
      <c r="AA3381" s="121">
        <f t="shared" si="53"/>
        <v>3376</v>
      </c>
      <c r="AB3381" s="193">
        <v>84.845898951303241</v>
      </c>
    </row>
    <row r="3382" spans="27:28" ht="15">
      <c r="AA3382" s="121">
        <f t="shared" si="53"/>
        <v>3377</v>
      </c>
      <c r="AB3382" s="193">
        <v>107.93160901181427</v>
      </c>
    </row>
    <row r="3383" spans="27:28" ht="15">
      <c r="AA3383" s="121">
        <f t="shared" si="53"/>
        <v>3378</v>
      </c>
      <c r="AB3383" s="193">
        <v>90.015784463628279</v>
      </c>
    </row>
    <row r="3384" spans="27:28" ht="15">
      <c r="AA3384" s="121">
        <f t="shared" si="53"/>
        <v>3379</v>
      </c>
      <c r="AB3384" s="193">
        <v>100.38108875054054</v>
      </c>
    </row>
    <row r="3385" spans="27:28" ht="15">
      <c r="AA3385" s="121">
        <f t="shared" si="53"/>
        <v>3380</v>
      </c>
      <c r="AB3385" s="193">
        <v>107.93160901181427</v>
      </c>
    </row>
    <row r="3386" spans="27:28" ht="15">
      <c r="AA3386" s="121">
        <f t="shared" si="53"/>
        <v>3381</v>
      </c>
      <c r="AB3386" s="193">
        <v>101.96157381217297</v>
      </c>
    </row>
    <row r="3387" spans="27:28" ht="15">
      <c r="AA3387" s="121">
        <f t="shared" si="53"/>
        <v>3382</v>
      </c>
      <c r="AB3387" s="193">
        <v>89.345851042111406</v>
      </c>
    </row>
    <row r="3388" spans="27:28" ht="15">
      <c r="AA3388" s="121">
        <f t="shared" si="53"/>
        <v>3383</v>
      </c>
      <c r="AB3388" s="193">
        <v>93.845803132919599</v>
      </c>
    </row>
    <row r="3389" spans="27:28" ht="15">
      <c r="AA3389" s="121">
        <f t="shared" si="53"/>
        <v>3384</v>
      </c>
      <c r="AB3389" s="193">
        <v>89.345851042111406</v>
      </c>
    </row>
    <row r="3390" spans="27:28" ht="15">
      <c r="AA3390" s="121">
        <f t="shared" si="53"/>
        <v>3385</v>
      </c>
      <c r="AB3390" s="193">
        <v>101.96157381217297</v>
      </c>
    </row>
    <row r="3391" spans="27:28" ht="15">
      <c r="AA3391" s="121">
        <f t="shared" si="53"/>
        <v>3386</v>
      </c>
      <c r="AB3391" s="193">
        <v>101.96157381217297</v>
      </c>
    </row>
    <row r="3392" spans="27:28" ht="15">
      <c r="AA3392" s="121">
        <f t="shared" si="53"/>
        <v>3387</v>
      </c>
      <c r="AB3392" s="193">
        <v>101.96157381217297</v>
      </c>
    </row>
    <row r="3393" spans="27:28" ht="15">
      <c r="AA3393" s="121">
        <f t="shared" si="53"/>
        <v>3388</v>
      </c>
      <c r="AB3393" s="193">
        <v>90.015784463628279</v>
      </c>
    </row>
    <row r="3394" spans="27:28" ht="15">
      <c r="AA3394" s="121">
        <f t="shared" si="53"/>
        <v>3389</v>
      </c>
      <c r="AB3394" s="193">
        <v>89.345851042111406</v>
      </c>
    </row>
    <row r="3395" spans="27:28" ht="15">
      <c r="AA3395" s="121">
        <f t="shared" si="53"/>
        <v>3390</v>
      </c>
      <c r="AB3395" s="193">
        <v>100.38108875054054</v>
      </c>
    </row>
    <row r="3396" spans="27:28" ht="15">
      <c r="AA3396" s="121">
        <f t="shared" si="53"/>
        <v>3391</v>
      </c>
      <c r="AB3396" s="193">
        <v>107.93160901181427</v>
      </c>
    </row>
    <row r="3397" spans="27:28" ht="15">
      <c r="AA3397" s="121">
        <f t="shared" si="53"/>
        <v>3392</v>
      </c>
      <c r="AB3397" s="193">
        <v>89.345851042111406</v>
      </c>
    </row>
    <row r="3398" spans="27:28" ht="15">
      <c r="AA3398" s="121">
        <f t="shared" si="53"/>
        <v>3393</v>
      </c>
      <c r="AB3398" s="193">
        <v>100.38108875054054</v>
      </c>
    </row>
    <row r="3399" spans="27:28" ht="15">
      <c r="AA3399" s="121">
        <f t="shared" ref="AA3399:AA3462" si="54">+AA3398+1</f>
        <v>3394</v>
      </c>
      <c r="AB3399" s="193">
        <v>90.015784463628279</v>
      </c>
    </row>
    <row r="3400" spans="27:28" ht="15">
      <c r="AA3400" s="121">
        <f t="shared" si="54"/>
        <v>3395</v>
      </c>
      <c r="AB3400" s="193">
        <v>84.845898951303241</v>
      </c>
    </row>
    <row r="3401" spans="27:28" ht="15">
      <c r="AA3401" s="121">
        <f t="shared" si="54"/>
        <v>3396</v>
      </c>
      <c r="AB3401" s="193">
        <v>100.38108875054054</v>
      </c>
    </row>
    <row r="3402" spans="27:28" ht="15">
      <c r="AA3402" s="121">
        <f t="shared" si="54"/>
        <v>3397</v>
      </c>
      <c r="AB3402" s="193">
        <v>107.93160901181427</v>
      </c>
    </row>
    <row r="3403" spans="27:28" ht="15">
      <c r="AA3403" s="121">
        <f t="shared" si="54"/>
        <v>3398</v>
      </c>
      <c r="AB3403" s="193">
        <v>107.93160901181427</v>
      </c>
    </row>
    <row r="3404" spans="27:28" ht="15">
      <c r="AA3404" s="121">
        <f t="shared" si="54"/>
        <v>3399</v>
      </c>
      <c r="AB3404" s="193">
        <v>84.845898951303241</v>
      </c>
    </row>
    <row r="3405" spans="27:28" ht="15">
      <c r="AA3405" s="121">
        <f t="shared" si="54"/>
        <v>3400</v>
      </c>
      <c r="AB3405" s="193">
        <v>93.845803132919599</v>
      </c>
    </row>
    <row r="3406" spans="27:28" ht="15">
      <c r="AA3406" s="121">
        <f t="shared" si="54"/>
        <v>3401</v>
      </c>
      <c r="AB3406" s="193">
        <v>90.015784463628279</v>
      </c>
    </row>
    <row r="3407" spans="27:28" ht="15">
      <c r="AA3407" s="121">
        <f t="shared" si="54"/>
        <v>3402</v>
      </c>
      <c r="AB3407" s="193">
        <v>107.93160901181427</v>
      </c>
    </row>
    <row r="3408" spans="27:28" ht="15">
      <c r="AA3408" s="121">
        <f t="shared" si="54"/>
        <v>3403</v>
      </c>
      <c r="AB3408" s="193">
        <v>107.93160901181427</v>
      </c>
    </row>
    <row r="3409" spans="27:28" ht="15">
      <c r="AA3409" s="121">
        <f t="shared" si="54"/>
        <v>3404</v>
      </c>
      <c r="AB3409" s="193">
        <v>84.845898951303241</v>
      </c>
    </row>
    <row r="3410" spans="27:28" ht="15">
      <c r="AA3410" s="121">
        <f t="shared" si="54"/>
        <v>3405</v>
      </c>
      <c r="AB3410" s="193">
        <v>95.198436607084417</v>
      </c>
    </row>
    <row r="3411" spans="27:28" ht="15">
      <c r="AA3411" s="121">
        <f t="shared" si="54"/>
        <v>3406</v>
      </c>
      <c r="AB3411" s="193">
        <v>90.015784463628279</v>
      </c>
    </row>
    <row r="3412" spans="27:28" ht="15">
      <c r="AA3412" s="121">
        <f t="shared" si="54"/>
        <v>3407</v>
      </c>
      <c r="AB3412" s="193">
        <v>84.845898951303241</v>
      </c>
    </row>
    <row r="3413" spans="27:28" ht="15">
      <c r="AA3413" s="121">
        <f t="shared" si="54"/>
        <v>3408</v>
      </c>
      <c r="AB3413" s="193">
        <v>90.015784463628279</v>
      </c>
    </row>
    <row r="3414" spans="27:28" ht="15">
      <c r="AA3414" s="121">
        <f t="shared" si="54"/>
        <v>3409</v>
      </c>
      <c r="AB3414" s="193">
        <v>101.96157381217297</v>
      </c>
    </row>
    <row r="3415" spans="27:28" ht="15">
      <c r="AA3415" s="121">
        <f t="shared" si="54"/>
        <v>3410</v>
      </c>
      <c r="AB3415" s="193">
        <v>84.845898951303241</v>
      </c>
    </row>
    <row r="3416" spans="27:28" ht="15">
      <c r="AA3416" s="121">
        <f t="shared" si="54"/>
        <v>3411</v>
      </c>
      <c r="AB3416" s="193">
        <v>84.845898951303241</v>
      </c>
    </row>
    <row r="3417" spans="27:28" ht="15">
      <c r="AA3417" s="121">
        <f t="shared" si="54"/>
        <v>3412</v>
      </c>
      <c r="AB3417" s="193">
        <v>100.38108875054054</v>
      </c>
    </row>
    <row r="3418" spans="27:28" ht="15">
      <c r="AA3418" s="121">
        <f t="shared" si="54"/>
        <v>3413</v>
      </c>
      <c r="AB3418" s="193">
        <v>84.845898951303241</v>
      </c>
    </row>
    <row r="3419" spans="27:28" ht="15">
      <c r="AA3419" s="121">
        <f t="shared" si="54"/>
        <v>3414</v>
      </c>
      <c r="AB3419" s="193">
        <v>89.345851042111406</v>
      </c>
    </row>
    <row r="3420" spans="27:28" ht="15">
      <c r="AA3420" s="121">
        <f t="shared" si="54"/>
        <v>3415</v>
      </c>
      <c r="AB3420" s="193">
        <v>93.845803132919599</v>
      </c>
    </row>
    <row r="3421" spans="27:28" ht="15">
      <c r="AA3421" s="121">
        <f t="shared" si="54"/>
        <v>3416</v>
      </c>
      <c r="AB3421" s="193">
        <v>93.845803132919599</v>
      </c>
    </row>
    <row r="3422" spans="27:28" ht="15">
      <c r="AA3422" s="121">
        <f t="shared" si="54"/>
        <v>3417</v>
      </c>
      <c r="AB3422" s="193">
        <v>90.015784463628279</v>
      </c>
    </row>
    <row r="3423" spans="27:28" ht="15">
      <c r="AA3423" s="121">
        <f t="shared" si="54"/>
        <v>3418</v>
      </c>
      <c r="AB3423" s="193">
        <v>100.38108875054054</v>
      </c>
    </row>
    <row r="3424" spans="27:28" ht="15">
      <c r="AA3424" s="121">
        <f t="shared" si="54"/>
        <v>3419</v>
      </c>
      <c r="AB3424" s="193">
        <v>89.345851042111406</v>
      </c>
    </row>
    <row r="3425" spans="27:28" ht="15">
      <c r="AA3425" s="121">
        <f t="shared" si="54"/>
        <v>3420</v>
      </c>
      <c r="AB3425" s="193">
        <v>89.345851042111406</v>
      </c>
    </row>
    <row r="3426" spans="27:28" ht="15">
      <c r="AA3426" s="121">
        <f t="shared" si="54"/>
        <v>3421</v>
      </c>
      <c r="AB3426" s="193">
        <v>95.198436607084417</v>
      </c>
    </row>
    <row r="3427" spans="27:28" ht="15">
      <c r="AA3427" s="121">
        <f t="shared" si="54"/>
        <v>3422</v>
      </c>
      <c r="AB3427" s="193">
        <v>90.015784463628279</v>
      </c>
    </row>
    <row r="3428" spans="27:28" ht="15">
      <c r="AA3428" s="121">
        <f t="shared" si="54"/>
        <v>3423</v>
      </c>
      <c r="AB3428" s="193">
        <v>84.845898951303241</v>
      </c>
    </row>
    <row r="3429" spans="27:28" ht="15">
      <c r="AA3429" s="121">
        <f t="shared" si="54"/>
        <v>3424</v>
      </c>
      <c r="AB3429" s="193">
        <v>84.845898951303241</v>
      </c>
    </row>
    <row r="3430" spans="27:28" ht="15">
      <c r="AA3430" s="121">
        <f t="shared" si="54"/>
        <v>3425</v>
      </c>
      <c r="AB3430" s="193">
        <v>101.96157381217297</v>
      </c>
    </row>
    <row r="3431" spans="27:28" ht="15">
      <c r="AA3431" s="121">
        <f t="shared" si="54"/>
        <v>3426</v>
      </c>
      <c r="AB3431" s="193">
        <v>107.93160901181427</v>
      </c>
    </row>
    <row r="3432" spans="27:28" ht="15">
      <c r="AA3432" s="121">
        <f t="shared" si="54"/>
        <v>3427</v>
      </c>
      <c r="AB3432" s="193">
        <v>95.991538612531656</v>
      </c>
    </row>
    <row r="3433" spans="27:28" ht="15">
      <c r="AA3433" s="121">
        <f t="shared" si="54"/>
        <v>3428</v>
      </c>
      <c r="AB3433" s="193">
        <v>84.845898951303241</v>
      </c>
    </row>
    <row r="3434" spans="27:28" ht="15">
      <c r="AA3434" s="121">
        <f t="shared" si="54"/>
        <v>3429</v>
      </c>
      <c r="AB3434" s="193">
        <v>95.198436607084417</v>
      </c>
    </row>
    <row r="3435" spans="27:28" ht="15">
      <c r="AA3435" s="121">
        <f t="shared" si="54"/>
        <v>3430</v>
      </c>
      <c r="AB3435" s="193">
        <v>93.845803132919599</v>
      </c>
    </row>
    <row r="3436" spans="27:28" ht="15">
      <c r="AA3436" s="121">
        <f t="shared" si="54"/>
        <v>3431</v>
      </c>
      <c r="AB3436" s="193">
        <v>95.991538612531656</v>
      </c>
    </row>
    <row r="3437" spans="27:28" ht="15">
      <c r="AA3437" s="121">
        <f t="shared" si="54"/>
        <v>3432</v>
      </c>
      <c r="AB3437" s="193">
        <v>101.96157381217297</v>
      </c>
    </row>
    <row r="3438" spans="27:28" ht="15">
      <c r="AA3438" s="121">
        <f t="shared" si="54"/>
        <v>3433</v>
      </c>
      <c r="AB3438" s="193">
        <v>101.96157381217297</v>
      </c>
    </row>
    <row r="3439" spans="27:28" ht="15">
      <c r="AA3439" s="121">
        <f t="shared" si="54"/>
        <v>3434</v>
      </c>
      <c r="AB3439" s="193">
        <v>107.93160901181427</v>
      </c>
    </row>
    <row r="3440" spans="27:28" ht="15">
      <c r="AA3440" s="121">
        <f t="shared" si="54"/>
        <v>3435</v>
      </c>
      <c r="AB3440" s="193">
        <v>90.015784463628279</v>
      </c>
    </row>
    <row r="3441" spans="27:28" ht="15">
      <c r="AA3441" s="121">
        <f t="shared" si="54"/>
        <v>3436</v>
      </c>
      <c r="AB3441" s="193">
        <v>100.38108875054054</v>
      </c>
    </row>
    <row r="3442" spans="27:28" ht="15">
      <c r="AA3442" s="121">
        <f t="shared" si="54"/>
        <v>3437</v>
      </c>
      <c r="AB3442" s="193">
        <v>95.991538612531656</v>
      </c>
    </row>
    <row r="3443" spans="27:28" ht="15">
      <c r="AA3443" s="121">
        <f t="shared" si="54"/>
        <v>3438</v>
      </c>
      <c r="AB3443" s="193">
        <v>95.991538612531656</v>
      </c>
    </row>
    <row r="3444" spans="27:28" ht="15">
      <c r="AA3444" s="121">
        <f t="shared" si="54"/>
        <v>3439</v>
      </c>
      <c r="AB3444" s="193">
        <v>107.93160901181427</v>
      </c>
    </row>
    <row r="3445" spans="27:28" ht="15">
      <c r="AA3445" s="121">
        <f t="shared" si="54"/>
        <v>3440</v>
      </c>
      <c r="AB3445" s="193">
        <v>89.345851042111406</v>
      </c>
    </row>
    <row r="3446" spans="27:28" ht="15">
      <c r="AA3446" s="121">
        <f t="shared" si="54"/>
        <v>3441</v>
      </c>
      <c r="AB3446" s="193">
        <v>95.991538612531656</v>
      </c>
    </row>
    <row r="3447" spans="27:28" ht="15">
      <c r="AA3447" s="121">
        <f t="shared" si="54"/>
        <v>3442</v>
      </c>
      <c r="AB3447" s="193">
        <v>100.38108875054054</v>
      </c>
    </row>
    <row r="3448" spans="27:28" ht="15">
      <c r="AA3448" s="121">
        <f t="shared" si="54"/>
        <v>3443</v>
      </c>
      <c r="AB3448" s="193">
        <v>89.345851042111406</v>
      </c>
    </row>
    <row r="3449" spans="27:28" ht="15">
      <c r="AA3449" s="121">
        <f t="shared" si="54"/>
        <v>3444</v>
      </c>
      <c r="AB3449" s="193">
        <v>100.38108875054054</v>
      </c>
    </row>
    <row r="3450" spans="27:28" ht="15">
      <c r="AA3450" s="121">
        <f t="shared" si="54"/>
        <v>3445</v>
      </c>
      <c r="AB3450" s="193">
        <v>90.015784463628279</v>
      </c>
    </row>
    <row r="3451" spans="27:28" ht="15">
      <c r="AA3451" s="121">
        <f t="shared" si="54"/>
        <v>3446</v>
      </c>
      <c r="AB3451" s="193">
        <v>95.198436607084417</v>
      </c>
    </row>
    <row r="3452" spans="27:28" ht="15">
      <c r="AA3452" s="121">
        <f t="shared" si="54"/>
        <v>3447</v>
      </c>
      <c r="AB3452" s="193">
        <v>93.845803132919599</v>
      </c>
    </row>
    <row r="3453" spans="27:28" ht="15">
      <c r="AA3453" s="121">
        <f t="shared" si="54"/>
        <v>3448</v>
      </c>
      <c r="AB3453" s="193">
        <v>84.845898951303241</v>
      </c>
    </row>
    <row r="3454" spans="27:28" ht="15">
      <c r="AA3454" s="121">
        <f t="shared" si="54"/>
        <v>3449</v>
      </c>
      <c r="AB3454" s="193">
        <v>95.198436607084417</v>
      </c>
    </row>
    <row r="3455" spans="27:28" ht="15">
      <c r="AA3455" s="121">
        <f t="shared" si="54"/>
        <v>3450</v>
      </c>
      <c r="AB3455" s="193">
        <v>100.38108875054054</v>
      </c>
    </row>
    <row r="3456" spans="27:28" ht="15">
      <c r="AA3456" s="121">
        <f t="shared" si="54"/>
        <v>3451</v>
      </c>
      <c r="AB3456" s="193">
        <v>95.198436607084417</v>
      </c>
    </row>
    <row r="3457" spans="27:28" ht="15">
      <c r="AA3457" s="121">
        <f t="shared" si="54"/>
        <v>3452</v>
      </c>
      <c r="AB3457" s="193">
        <v>84.845898951303241</v>
      </c>
    </row>
    <row r="3458" spans="27:28" ht="15">
      <c r="AA3458" s="121">
        <f t="shared" si="54"/>
        <v>3453</v>
      </c>
      <c r="AB3458" s="193">
        <v>93.845803132919599</v>
      </c>
    </row>
    <row r="3459" spans="27:28" ht="15">
      <c r="AA3459" s="121">
        <f t="shared" si="54"/>
        <v>3454</v>
      </c>
      <c r="AB3459" s="193">
        <v>93.845803132919599</v>
      </c>
    </row>
    <row r="3460" spans="27:28" ht="15">
      <c r="AA3460" s="121">
        <f t="shared" si="54"/>
        <v>3455</v>
      </c>
      <c r="AB3460" s="193">
        <v>107.93160901181427</v>
      </c>
    </row>
    <row r="3461" spans="27:28" ht="15">
      <c r="AA3461" s="121">
        <f t="shared" si="54"/>
        <v>3456</v>
      </c>
      <c r="AB3461" s="193">
        <v>93.845803132919599</v>
      </c>
    </row>
    <row r="3462" spans="27:28" ht="15">
      <c r="AA3462" s="121">
        <f t="shared" si="54"/>
        <v>3457</v>
      </c>
      <c r="AB3462" s="193">
        <v>101.96157381217297</v>
      </c>
    </row>
    <row r="3463" spans="27:28" ht="15">
      <c r="AA3463" s="121">
        <f t="shared" ref="AA3463:AA3526" si="55">+AA3462+1</f>
        <v>3458</v>
      </c>
      <c r="AB3463" s="193">
        <v>84.845898951303241</v>
      </c>
    </row>
    <row r="3464" spans="27:28" ht="15">
      <c r="AA3464" s="121">
        <f t="shared" si="55"/>
        <v>3459</v>
      </c>
      <c r="AB3464" s="193">
        <v>84.845898951303241</v>
      </c>
    </row>
    <row r="3465" spans="27:28" ht="15">
      <c r="AA3465" s="121">
        <f t="shared" si="55"/>
        <v>3460</v>
      </c>
      <c r="AB3465" s="193">
        <v>100.38108875054054</v>
      </c>
    </row>
    <row r="3466" spans="27:28" ht="15">
      <c r="AA3466" s="121">
        <f t="shared" si="55"/>
        <v>3461</v>
      </c>
      <c r="AB3466" s="193">
        <v>93.845803132919599</v>
      </c>
    </row>
    <row r="3467" spans="27:28" ht="15">
      <c r="AA3467" s="121">
        <f t="shared" si="55"/>
        <v>3462</v>
      </c>
      <c r="AB3467" s="193">
        <v>100.38108875054054</v>
      </c>
    </row>
    <row r="3468" spans="27:28" ht="15">
      <c r="AA3468" s="121">
        <f t="shared" si="55"/>
        <v>3463</v>
      </c>
      <c r="AB3468" s="193">
        <v>89.345851042111406</v>
      </c>
    </row>
    <row r="3469" spans="27:28" ht="15">
      <c r="AA3469" s="121">
        <f t="shared" si="55"/>
        <v>3464</v>
      </c>
      <c r="AB3469" s="193">
        <v>95.198436607084417</v>
      </c>
    </row>
    <row r="3470" spans="27:28" ht="15">
      <c r="AA3470" s="121">
        <f t="shared" si="55"/>
        <v>3465</v>
      </c>
      <c r="AB3470" s="193">
        <v>107.93160901181427</v>
      </c>
    </row>
    <row r="3471" spans="27:28" ht="15">
      <c r="AA3471" s="121">
        <f t="shared" si="55"/>
        <v>3466</v>
      </c>
      <c r="AB3471" s="193">
        <v>84.845898951303241</v>
      </c>
    </row>
    <row r="3472" spans="27:28" ht="15">
      <c r="AA3472" s="121">
        <f t="shared" si="55"/>
        <v>3467</v>
      </c>
      <c r="AB3472" s="193">
        <v>84.845898951303241</v>
      </c>
    </row>
    <row r="3473" spans="27:28" ht="15">
      <c r="AA3473" s="121">
        <f t="shared" si="55"/>
        <v>3468</v>
      </c>
      <c r="AB3473" s="193">
        <v>95.991538612531656</v>
      </c>
    </row>
    <row r="3474" spans="27:28" ht="15">
      <c r="AA3474" s="121">
        <f t="shared" si="55"/>
        <v>3469</v>
      </c>
      <c r="AB3474" s="193">
        <v>93.845803132919599</v>
      </c>
    </row>
    <row r="3475" spans="27:28" ht="15">
      <c r="AA3475" s="121">
        <f t="shared" si="55"/>
        <v>3470</v>
      </c>
      <c r="AB3475" s="193">
        <v>100.38108875054054</v>
      </c>
    </row>
    <row r="3476" spans="27:28" ht="15">
      <c r="AA3476" s="121">
        <f t="shared" si="55"/>
        <v>3471</v>
      </c>
      <c r="AB3476" s="193">
        <v>107.93160901181427</v>
      </c>
    </row>
    <row r="3477" spans="27:28" ht="15">
      <c r="AA3477" s="121">
        <f t="shared" si="55"/>
        <v>3472</v>
      </c>
      <c r="AB3477" s="193">
        <v>93.845803132919599</v>
      </c>
    </row>
    <row r="3478" spans="27:28" ht="15">
      <c r="AA3478" s="121">
        <f t="shared" si="55"/>
        <v>3473</v>
      </c>
      <c r="AB3478" s="193">
        <v>101.96157381217297</v>
      </c>
    </row>
    <row r="3479" spans="27:28" ht="15">
      <c r="AA3479" s="121">
        <f t="shared" si="55"/>
        <v>3474</v>
      </c>
      <c r="AB3479" s="193">
        <v>101.96157381217297</v>
      </c>
    </row>
    <row r="3480" spans="27:28" ht="15">
      <c r="AA3480" s="121">
        <f t="shared" si="55"/>
        <v>3475</v>
      </c>
      <c r="AB3480" s="193">
        <v>100.38108875054054</v>
      </c>
    </row>
    <row r="3481" spans="27:28" ht="15">
      <c r="AA3481" s="121">
        <f t="shared" si="55"/>
        <v>3476</v>
      </c>
      <c r="AB3481" s="193">
        <v>100.38108875054054</v>
      </c>
    </row>
    <row r="3482" spans="27:28" ht="15">
      <c r="AA3482" s="121">
        <f t="shared" si="55"/>
        <v>3477</v>
      </c>
      <c r="AB3482" s="193">
        <v>95.991538612531656</v>
      </c>
    </row>
    <row r="3483" spans="27:28" ht="15">
      <c r="AA3483" s="121">
        <f t="shared" si="55"/>
        <v>3478</v>
      </c>
      <c r="AB3483" s="193">
        <v>93.845803132919599</v>
      </c>
    </row>
    <row r="3484" spans="27:28" ht="15">
      <c r="AA3484" s="121">
        <f t="shared" si="55"/>
        <v>3479</v>
      </c>
      <c r="AB3484" s="193">
        <v>107.93160901181427</v>
      </c>
    </row>
    <row r="3485" spans="27:28" ht="15">
      <c r="AA3485" s="121">
        <f t="shared" si="55"/>
        <v>3480</v>
      </c>
      <c r="AB3485" s="193">
        <v>90.015784463628279</v>
      </c>
    </row>
    <row r="3486" spans="27:28" ht="15">
      <c r="AA3486" s="121">
        <f t="shared" si="55"/>
        <v>3481</v>
      </c>
      <c r="AB3486" s="193">
        <v>93.845803132919599</v>
      </c>
    </row>
    <row r="3487" spans="27:28" ht="15">
      <c r="AA3487" s="121">
        <f t="shared" si="55"/>
        <v>3482</v>
      </c>
      <c r="AB3487" s="193">
        <v>95.991538612531656</v>
      </c>
    </row>
    <row r="3488" spans="27:28" ht="15">
      <c r="AA3488" s="121">
        <f t="shared" si="55"/>
        <v>3483</v>
      </c>
      <c r="AB3488" s="193">
        <v>101.96157381217297</v>
      </c>
    </row>
    <row r="3489" spans="27:28" ht="15">
      <c r="AA3489" s="121">
        <f t="shared" si="55"/>
        <v>3484</v>
      </c>
      <c r="AB3489" s="193">
        <v>101.96157381217297</v>
      </c>
    </row>
    <row r="3490" spans="27:28" ht="15">
      <c r="AA3490" s="121">
        <f t="shared" si="55"/>
        <v>3485</v>
      </c>
      <c r="AB3490" s="193">
        <v>95.198436607084417</v>
      </c>
    </row>
    <row r="3491" spans="27:28" ht="15">
      <c r="AA3491" s="121">
        <f t="shared" si="55"/>
        <v>3486</v>
      </c>
      <c r="AB3491" s="193">
        <v>93.845803132919599</v>
      </c>
    </row>
    <row r="3492" spans="27:28" ht="15">
      <c r="AA3492" s="121">
        <f t="shared" si="55"/>
        <v>3487</v>
      </c>
      <c r="AB3492" s="193">
        <v>93.845803132919599</v>
      </c>
    </row>
    <row r="3493" spans="27:28" ht="15">
      <c r="AA3493" s="121">
        <f t="shared" si="55"/>
        <v>3488</v>
      </c>
      <c r="AB3493" s="193">
        <v>90.015784463628279</v>
      </c>
    </row>
    <row r="3494" spans="27:28" ht="15">
      <c r="AA3494" s="121">
        <f t="shared" si="55"/>
        <v>3489</v>
      </c>
      <c r="AB3494" s="193">
        <v>84.845898951303241</v>
      </c>
    </row>
    <row r="3495" spans="27:28" ht="15">
      <c r="AA3495" s="121">
        <f t="shared" si="55"/>
        <v>3490</v>
      </c>
      <c r="AB3495" s="193">
        <v>93.845803132919599</v>
      </c>
    </row>
    <row r="3496" spans="27:28" ht="15">
      <c r="AA3496" s="121">
        <f t="shared" si="55"/>
        <v>3491</v>
      </c>
      <c r="AB3496" s="193">
        <v>93.845803132919599</v>
      </c>
    </row>
    <row r="3497" spans="27:28" ht="15">
      <c r="AA3497" s="121">
        <f t="shared" si="55"/>
        <v>3492</v>
      </c>
      <c r="AB3497" s="193">
        <v>100.38108875054054</v>
      </c>
    </row>
    <row r="3498" spans="27:28" ht="15">
      <c r="AA3498" s="121">
        <f t="shared" si="55"/>
        <v>3493</v>
      </c>
      <c r="AB3498" s="193">
        <v>100.38108875054054</v>
      </c>
    </row>
    <row r="3499" spans="27:28" ht="15">
      <c r="AA3499" s="121">
        <f t="shared" si="55"/>
        <v>3494</v>
      </c>
      <c r="AB3499" s="193">
        <v>89.345851042111406</v>
      </c>
    </row>
    <row r="3500" spans="27:28" ht="15">
      <c r="AA3500" s="121">
        <f t="shared" si="55"/>
        <v>3495</v>
      </c>
      <c r="AB3500" s="193">
        <v>107.93160901181427</v>
      </c>
    </row>
    <row r="3501" spans="27:28" ht="15">
      <c r="AA3501" s="121">
        <f t="shared" si="55"/>
        <v>3496</v>
      </c>
      <c r="AB3501" s="193">
        <v>101.96157381217297</v>
      </c>
    </row>
    <row r="3502" spans="27:28" ht="15">
      <c r="AA3502" s="121">
        <f t="shared" si="55"/>
        <v>3497</v>
      </c>
      <c r="AB3502" s="193">
        <v>84.845898951303241</v>
      </c>
    </row>
    <row r="3503" spans="27:28" ht="15">
      <c r="AA3503" s="121">
        <f t="shared" si="55"/>
        <v>3498</v>
      </c>
      <c r="AB3503" s="193">
        <v>101.96157381217297</v>
      </c>
    </row>
    <row r="3504" spans="27:28" ht="15">
      <c r="AA3504" s="121">
        <f t="shared" si="55"/>
        <v>3499</v>
      </c>
      <c r="AB3504" s="193">
        <v>93.845803132919599</v>
      </c>
    </row>
    <row r="3505" spans="27:28" ht="15">
      <c r="AA3505" s="121">
        <f t="shared" si="55"/>
        <v>3500</v>
      </c>
      <c r="AB3505" s="193">
        <v>100.38108875054054</v>
      </c>
    </row>
    <row r="3506" spans="27:28" ht="15">
      <c r="AA3506" s="121">
        <f t="shared" si="55"/>
        <v>3501</v>
      </c>
      <c r="AB3506" s="193">
        <v>90.015784463628279</v>
      </c>
    </row>
    <row r="3507" spans="27:28" ht="15">
      <c r="AA3507" s="121">
        <f t="shared" si="55"/>
        <v>3502</v>
      </c>
      <c r="AB3507" s="193">
        <v>84.845898951303241</v>
      </c>
    </row>
    <row r="3508" spans="27:28" ht="15">
      <c r="AA3508" s="121">
        <f t="shared" si="55"/>
        <v>3503</v>
      </c>
      <c r="AB3508" s="193">
        <v>89.345851042111406</v>
      </c>
    </row>
    <row r="3509" spans="27:28" ht="15">
      <c r="AA3509" s="121">
        <f t="shared" si="55"/>
        <v>3504</v>
      </c>
      <c r="AB3509" s="193">
        <v>95.991538612531656</v>
      </c>
    </row>
    <row r="3510" spans="27:28" ht="15">
      <c r="AA3510" s="121">
        <f t="shared" si="55"/>
        <v>3505</v>
      </c>
      <c r="AB3510" s="193">
        <v>93.845803132919599</v>
      </c>
    </row>
    <row r="3511" spans="27:28" ht="15">
      <c r="AA3511" s="121">
        <f t="shared" si="55"/>
        <v>3506</v>
      </c>
      <c r="AB3511" s="193">
        <v>89.345851042111406</v>
      </c>
    </row>
    <row r="3512" spans="27:28" ht="15">
      <c r="AA3512" s="121">
        <f t="shared" si="55"/>
        <v>3507</v>
      </c>
      <c r="AB3512" s="193">
        <v>100.38108875054054</v>
      </c>
    </row>
    <row r="3513" spans="27:28" ht="15">
      <c r="AA3513" s="121">
        <f t="shared" si="55"/>
        <v>3508</v>
      </c>
      <c r="AB3513" s="193">
        <v>84.845898951303241</v>
      </c>
    </row>
    <row r="3514" spans="27:28" ht="15">
      <c r="AA3514" s="121">
        <f t="shared" si="55"/>
        <v>3509</v>
      </c>
      <c r="AB3514" s="193">
        <v>101.96157381217297</v>
      </c>
    </row>
    <row r="3515" spans="27:28" ht="15">
      <c r="AA3515" s="121">
        <f t="shared" si="55"/>
        <v>3510</v>
      </c>
      <c r="AB3515" s="193">
        <v>90.015784463628279</v>
      </c>
    </row>
    <row r="3516" spans="27:28" ht="15">
      <c r="AA3516" s="121">
        <f t="shared" si="55"/>
        <v>3511</v>
      </c>
      <c r="AB3516" s="193">
        <v>101.96157381217297</v>
      </c>
    </row>
    <row r="3517" spans="27:28" ht="15">
      <c r="AA3517" s="121">
        <f t="shared" si="55"/>
        <v>3512</v>
      </c>
      <c r="AB3517" s="193">
        <v>93.845803132919599</v>
      </c>
    </row>
    <row r="3518" spans="27:28" ht="15">
      <c r="AA3518" s="121">
        <f t="shared" si="55"/>
        <v>3513</v>
      </c>
      <c r="AB3518" s="193">
        <v>93.845803132919599</v>
      </c>
    </row>
    <row r="3519" spans="27:28" ht="15">
      <c r="AA3519" s="121">
        <f t="shared" si="55"/>
        <v>3514</v>
      </c>
      <c r="AB3519" s="193">
        <v>101.96157381217297</v>
      </c>
    </row>
    <row r="3520" spans="27:28" ht="15">
      <c r="AA3520" s="121">
        <f t="shared" si="55"/>
        <v>3515</v>
      </c>
      <c r="AB3520" s="193">
        <v>95.198436607084417</v>
      </c>
    </row>
    <row r="3521" spans="27:28" ht="15">
      <c r="AA3521" s="121">
        <f t="shared" si="55"/>
        <v>3516</v>
      </c>
      <c r="AB3521" s="193">
        <v>95.991538612531656</v>
      </c>
    </row>
    <row r="3522" spans="27:28" ht="15">
      <c r="AA3522" s="121">
        <f t="shared" si="55"/>
        <v>3517</v>
      </c>
      <c r="AB3522" s="193">
        <v>89.345851042111406</v>
      </c>
    </row>
    <row r="3523" spans="27:28" ht="15">
      <c r="AA3523" s="121">
        <f t="shared" si="55"/>
        <v>3518</v>
      </c>
      <c r="AB3523" s="193">
        <v>95.991538612531656</v>
      </c>
    </row>
    <row r="3524" spans="27:28" ht="15">
      <c r="AA3524" s="121">
        <f t="shared" si="55"/>
        <v>3519</v>
      </c>
      <c r="AB3524" s="193">
        <v>100.38108875054054</v>
      </c>
    </row>
    <row r="3525" spans="27:28" ht="15">
      <c r="AA3525" s="121">
        <f t="shared" si="55"/>
        <v>3520</v>
      </c>
      <c r="AB3525" s="193">
        <v>101.96157381217297</v>
      </c>
    </row>
    <row r="3526" spans="27:28" ht="15">
      <c r="AA3526" s="121">
        <f t="shared" si="55"/>
        <v>3521</v>
      </c>
      <c r="AB3526" s="193">
        <v>107.93160901181427</v>
      </c>
    </row>
    <row r="3527" spans="27:28" ht="15">
      <c r="AA3527" s="121">
        <f t="shared" ref="AA3527:AA3590" si="56">+AA3526+1</f>
        <v>3522</v>
      </c>
      <c r="AB3527" s="193">
        <v>90.015784463628279</v>
      </c>
    </row>
    <row r="3528" spans="27:28" ht="15">
      <c r="AA3528" s="121">
        <f t="shared" si="56"/>
        <v>3523</v>
      </c>
      <c r="AB3528" s="193">
        <v>101.96157381217297</v>
      </c>
    </row>
    <row r="3529" spans="27:28" ht="15">
      <c r="AA3529" s="121">
        <f t="shared" si="56"/>
        <v>3524</v>
      </c>
      <c r="AB3529" s="193">
        <v>95.198436607084417</v>
      </c>
    </row>
    <row r="3530" spans="27:28" ht="15">
      <c r="AA3530" s="121">
        <f t="shared" si="56"/>
        <v>3525</v>
      </c>
      <c r="AB3530" s="193">
        <v>93.845803132919599</v>
      </c>
    </row>
    <row r="3531" spans="27:28" ht="15">
      <c r="AA3531" s="121">
        <f t="shared" si="56"/>
        <v>3526</v>
      </c>
      <c r="AB3531" s="193">
        <v>95.198436607084417</v>
      </c>
    </row>
    <row r="3532" spans="27:28" ht="15">
      <c r="AA3532" s="121">
        <f t="shared" si="56"/>
        <v>3527</v>
      </c>
      <c r="AB3532" s="193">
        <v>93.845803132919599</v>
      </c>
    </row>
    <row r="3533" spans="27:28" ht="15">
      <c r="AA3533" s="121">
        <f t="shared" si="56"/>
        <v>3528</v>
      </c>
      <c r="AB3533" s="193">
        <v>107.93160901181427</v>
      </c>
    </row>
    <row r="3534" spans="27:28" ht="15">
      <c r="AA3534" s="121">
        <f t="shared" si="56"/>
        <v>3529</v>
      </c>
      <c r="AB3534" s="193">
        <v>93.845803132919599</v>
      </c>
    </row>
    <row r="3535" spans="27:28" ht="15">
      <c r="AA3535" s="121">
        <f t="shared" si="56"/>
        <v>3530</v>
      </c>
      <c r="AB3535" s="193">
        <v>93.845803132919599</v>
      </c>
    </row>
    <row r="3536" spans="27:28" ht="15">
      <c r="AA3536" s="121">
        <f t="shared" si="56"/>
        <v>3531</v>
      </c>
      <c r="AB3536" s="193">
        <v>90.015784463628279</v>
      </c>
    </row>
    <row r="3537" spans="27:28" ht="15">
      <c r="AA3537" s="121">
        <f t="shared" si="56"/>
        <v>3532</v>
      </c>
      <c r="AB3537" s="193">
        <v>95.991538612531656</v>
      </c>
    </row>
    <row r="3538" spans="27:28" ht="15">
      <c r="AA3538" s="121">
        <f t="shared" si="56"/>
        <v>3533</v>
      </c>
      <c r="AB3538" s="193">
        <v>95.198436607084417</v>
      </c>
    </row>
    <row r="3539" spans="27:28" ht="15">
      <c r="AA3539" s="121">
        <f t="shared" si="56"/>
        <v>3534</v>
      </c>
      <c r="AB3539" s="193">
        <v>89.345851042111406</v>
      </c>
    </row>
    <row r="3540" spans="27:28" ht="15">
      <c r="AA3540" s="121">
        <f t="shared" si="56"/>
        <v>3535</v>
      </c>
      <c r="AB3540" s="193">
        <v>107.93160901181427</v>
      </c>
    </row>
    <row r="3541" spans="27:28" ht="15">
      <c r="AA3541" s="121">
        <f t="shared" si="56"/>
        <v>3536</v>
      </c>
      <c r="AB3541" s="193">
        <v>95.991538612531656</v>
      </c>
    </row>
    <row r="3542" spans="27:28" ht="15">
      <c r="AA3542" s="121">
        <f t="shared" si="56"/>
        <v>3537</v>
      </c>
      <c r="AB3542" s="193">
        <v>89.345851042111406</v>
      </c>
    </row>
    <row r="3543" spans="27:28" ht="15">
      <c r="AA3543" s="121">
        <f t="shared" si="56"/>
        <v>3538</v>
      </c>
      <c r="AB3543" s="193">
        <v>95.198436607084417</v>
      </c>
    </row>
    <row r="3544" spans="27:28" ht="15">
      <c r="AA3544" s="121">
        <f t="shared" si="56"/>
        <v>3539</v>
      </c>
      <c r="AB3544" s="193">
        <v>95.198436607084417</v>
      </c>
    </row>
    <row r="3545" spans="27:28" ht="15">
      <c r="AA3545" s="121">
        <f t="shared" si="56"/>
        <v>3540</v>
      </c>
      <c r="AB3545" s="193">
        <v>95.198436607084417</v>
      </c>
    </row>
    <row r="3546" spans="27:28" ht="15">
      <c r="AA3546" s="121">
        <f t="shared" si="56"/>
        <v>3541</v>
      </c>
      <c r="AB3546" s="193">
        <v>84.845898951303241</v>
      </c>
    </row>
    <row r="3547" spans="27:28" ht="15">
      <c r="AA3547" s="121">
        <f t="shared" si="56"/>
        <v>3542</v>
      </c>
      <c r="AB3547" s="193">
        <v>100.38108875054054</v>
      </c>
    </row>
    <row r="3548" spans="27:28" ht="15">
      <c r="AA3548" s="121">
        <f t="shared" si="56"/>
        <v>3543</v>
      </c>
      <c r="AB3548" s="193">
        <v>95.991538612531656</v>
      </c>
    </row>
    <row r="3549" spans="27:28" ht="15">
      <c r="AA3549" s="121">
        <f t="shared" si="56"/>
        <v>3544</v>
      </c>
      <c r="AB3549" s="193">
        <v>95.198436607084417</v>
      </c>
    </row>
    <row r="3550" spans="27:28" ht="15">
      <c r="AA3550" s="121">
        <f t="shared" si="56"/>
        <v>3545</v>
      </c>
      <c r="AB3550" s="193">
        <v>100.38108875054054</v>
      </c>
    </row>
    <row r="3551" spans="27:28" ht="15">
      <c r="AA3551" s="121">
        <f t="shared" si="56"/>
        <v>3546</v>
      </c>
      <c r="AB3551" s="193">
        <v>84.845898951303241</v>
      </c>
    </row>
    <row r="3552" spans="27:28" ht="15">
      <c r="AA3552" s="121">
        <f t="shared" si="56"/>
        <v>3547</v>
      </c>
      <c r="AB3552" s="193">
        <v>95.198436607084417</v>
      </c>
    </row>
    <row r="3553" spans="27:28" ht="15">
      <c r="AA3553" s="121">
        <f t="shared" si="56"/>
        <v>3548</v>
      </c>
      <c r="AB3553" s="193">
        <v>84.845898951303241</v>
      </c>
    </row>
    <row r="3554" spans="27:28" ht="15">
      <c r="AA3554" s="121">
        <f t="shared" si="56"/>
        <v>3549</v>
      </c>
      <c r="AB3554" s="193">
        <v>90.015784463628279</v>
      </c>
    </row>
    <row r="3555" spans="27:28" ht="15">
      <c r="AA3555" s="121">
        <f t="shared" si="56"/>
        <v>3550</v>
      </c>
      <c r="AB3555" s="193">
        <v>93.845803132919599</v>
      </c>
    </row>
    <row r="3556" spans="27:28" ht="15">
      <c r="AA3556" s="121">
        <f t="shared" si="56"/>
        <v>3551</v>
      </c>
      <c r="AB3556" s="193">
        <v>89.345851042111406</v>
      </c>
    </row>
    <row r="3557" spans="27:28" ht="15">
      <c r="AA3557" s="121">
        <f t="shared" si="56"/>
        <v>3552</v>
      </c>
      <c r="AB3557" s="193">
        <v>107.93160901181427</v>
      </c>
    </row>
    <row r="3558" spans="27:28" ht="15">
      <c r="AA3558" s="121">
        <f t="shared" si="56"/>
        <v>3553</v>
      </c>
      <c r="AB3558" s="193">
        <v>90.015784463628279</v>
      </c>
    </row>
    <row r="3559" spans="27:28" ht="15">
      <c r="AA3559" s="121">
        <f t="shared" si="56"/>
        <v>3554</v>
      </c>
      <c r="AB3559" s="193">
        <v>95.198436607084417</v>
      </c>
    </row>
    <row r="3560" spans="27:28" ht="15">
      <c r="AA3560" s="121">
        <f t="shared" si="56"/>
        <v>3555</v>
      </c>
      <c r="AB3560" s="193">
        <v>84.845898951303241</v>
      </c>
    </row>
    <row r="3561" spans="27:28" ht="15">
      <c r="AA3561" s="121">
        <f t="shared" si="56"/>
        <v>3556</v>
      </c>
      <c r="AB3561" s="193">
        <v>93.845803132919599</v>
      </c>
    </row>
    <row r="3562" spans="27:28" ht="15">
      <c r="AA3562" s="121">
        <f t="shared" si="56"/>
        <v>3557</v>
      </c>
      <c r="AB3562" s="193">
        <v>101.96157381217297</v>
      </c>
    </row>
    <row r="3563" spans="27:28" ht="15">
      <c r="AA3563" s="121">
        <f t="shared" si="56"/>
        <v>3558</v>
      </c>
      <c r="AB3563" s="193">
        <v>84.845898951303241</v>
      </c>
    </row>
    <row r="3564" spans="27:28" ht="15">
      <c r="AA3564" s="121">
        <f t="shared" si="56"/>
        <v>3559</v>
      </c>
      <c r="AB3564" s="193">
        <v>95.198436607084417</v>
      </c>
    </row>
    <row r="3565" spans="27:28" ht="15">
      <c r="AA3565" s="121">
        <f t="shared" si="56"/>
        <v>3560</v>
      </c>
      <c r="AB3565" s="193">
        <v>89.345851042111406</v>
      </c>
    </row>
    <row r="3566" spans="27:28" ht="15">
      <c r="AA3566" s="121">
        <f t="shared" si="56"/>
        <v>3561</v>
      </c>
      <c r="AB3566" s="193">
        <v>101.96157381217297</v>
      </c>
    </row>
    <row r="3567" spans="27:28" ht="15">
      <c r="AA3567" s="121">
        <f t="shared" si="56"/>
        <v>3562</v>
      </c>
      <c r="AB3567" s="193">
        <v>100.38108875054054</v>
      </c>
    </row>
    <row r="3568" spans="27:28" ht="15">
      <c r="AA3568" s="121">
        <f t="shared" si="56"/>
        <v>3563</v>
      </c>
      <c r="AB3568" s="193">
        <v>95.198436607084417</v>
      </c>
    </row>
    <row r="3569" spans="27:28" ht="15">
      <c r="AA3569" s="121">
        <f t="shared" si="56"/>
        <v>3564</v>
      </c>
      <c r="AB3569" s="193">
        <v>95.991538612531656</v>
      </c>
    </row>
    <row r="3570" spans="27:28" ht="15">
      <c r="AA3570" s="121">
        <f t="shared" si="56"/>
        <v>3565</v>
      </c>
      <c r="AB3570" s="193">
        <v>90.015784463628279</v>
      </c>
    </row>
    <row r="3571" spans="27:28" ht="15">
      <c r="AA3571" s="121">
        <f t="shared" si="56"/>
        <v>3566</v>
      </c>
      <c r="AB3571" s="193">
        <v>89.345851042111406</v>
      </c>
    </row>
    <row r="3572" spans="27:28" ht="15">
      <c r="AA3572" s="121">
        <f t="shared" si="56"/>
        <v>3567</v>
      </c>
      <c r="AB3572" s="193">
        <v>89.345851042111406</v>
      </c>
    </row>
    <row r="3573" spans="27:28" ht="15">
      <c r="AA3573" s="121">
        <f t="shared" si="56"/>
        <v>3568</v>
      </c>
      <c r="AB3573" s="193">
        <v>93.845803132919599</v>
      </c>
    </row>
    <row r="3574" spans="27:28" ht="15">
      <c r="AA3574" s="121">
        <f t="shared" si="56"/>
        <v>3569</v>
      </c>
      <c r="AB3574" s="193">
        <v>89.345851042111406</v>
      </c>
    </row>
    <row r="3575" spans="27:28" ht="15">
      <c r="AA3575" s="121">
        <f t="shared" si="56"/>
        <v>3570</v>
      </c>
      <c r="AB3575" s="193">
        <v>89.345851042111406</v>
      </c>
    </row>
    <row r="3576" spans="27:28" ht="15">
      <c r="AA3576" s="121">
        <f t="shared" si="56"/>
        <v>3571</v>
      </c>
      <c r="AB3576" s="193">
        <v>100.38108875054054</v>
      </c>
    </row>
    <row r="3577" spans="27:28" ht="15">
      <c r="AA3577" s="121">
        <f t="shared" si="56"/>
        <v>3572</v>
      </c>
      <c r="AB3577" s="193">
        <v>95.991538612531656</v>
      </c>
    </row>
    <row r="3578" spans="27:28" ht="15">
      <c r="AA3578" s="121">
        <f t="shared" si="56"/>
        <v>3573</v>
      </c>
      <c r="AB3578" s="193">
        <v>84.845898951303241</v>
      </c>
    </row>
    <row r="3579" spans="27:28" ht="15">
      <c r="AA3579" s="121">
        <f t="shared" si="56"/>
        <v>3574</v>
      </c>
      <c r="AB3579" s="193">
        <v>84.845898951303241</v>
      </c>
    </row>
    <row r="3580" spans="27:28" ht="15">
      <c r="AA3580" s="121">
        <f t="shared" si="56"/>
        <v>3575</v>
      </c>
      <c r="AB3580" s="193">
        <v>93.845803132919599</v>
      </c>
    </row>
    <row r="3581" spans="27:28" ht="15">
      <c r="AA3581" s="121">
        <f t="shared" si="56"/>
        <v>3576</v>
      </c>
      <c r="AB3581" s="193">
        <v>95.991538612531656</v>
      </c>
    </row>
    <row r="3582" spans="27:28" ht="15">
      <c r="AA3582" s="121">
        <f t="shared" si="56"/>
        <v>3577</v>
      </c>
      <c r="AB3582" s="193">
        <v>89.345851042111406</v>
      </c>
    </row>
    <row r="3583" spans="27:28" ht="15">
      <c r="AA3583" s="121">
        <f t="shared" si="56"/>
        <v>3578</v>
      </c>
      <c r="AB3583" s="193">
        <v>90.015784463628279</v>
      </c>
    </row>
    <row r="3584" spans="27:28" ht="15">
      <c r="AA3584" s="121">
        <f t="shared" si="56"/>
        <v>3579</v>
      </c>
      <c r="AB3584" s="193">
        <v>101.96157381217297</v>
      </c>
    </row>
    <row r="3585" spans="27:28" ht="15">
      <c r="AA3585" s="121">
        <f t="shared" si="56"/>
        <v>3580</v>
      </c>
      <c r="AB3585" s="193">
        <v>107.93160901181427</v>
      </c>
    </row>
    <row r="3586" spans="27:28" ht="15">
      <c r="AA3586" s="121">
        <f t="shared" si="56"/>
        <v>3581</v>
      </c>
      <c r="AB3586" s="193">
        <v>100.38108875054054</v>
      </c>
    </row>
    <row r="3587" spans="27:28" ht="15">
      <c r="AA3587" s="121">
        <f t="shared" si="56"/>
        <v>3582</v>
      </c>
      <c r="AB3587" s="193">
        <v>107.93160901181427</v>
      </c>
    </row>
    <row r="3588" spans="27:28" ht="15">
      <c r="AA3588" s="121">
        <f t="shared" si="56"/>
        <v>3583</v>
      </c>
      <c r="AB3588" s="193">
        <v>100.38108875054054</v>
      </c>
    </row>
    <row r="3589" spans="27:28" ht="15">
      <c r="AA3589" s="121">
        <f t="shared" si="56"/>
        <v>3584</v>
      </c>
      <c r="AB3589" s="193">
        <v>101.96157381217297</v>
      </c>
    </row>
    <row r="3590" spans="27:28" ht="15">
      <c r="AA3590" s="121">
        <f t="shared" si="56"/>
        <v>3585</v>
      </c>
      <c r="AB3590" s="193">
        <v>100.38108875054054</v>
      </c>
    </row>
    <row r="3591" spans="27:28" ht="15">
      <c r="AA3591" s="121">
        <f t="shared" ref="AA3591:AA3654" si="57">+AA3590+1</f>
        <v>3586</v>
      </c>
      <c r="AB3591" s="193">
        <v>90.015784463628279</v>
      </c>
    </row>
    <row r="3592" spans="27:28" ht="15">
      <c r="AA3592" s="121">
        <f t="shared" si="57"/>
        <v>3587</v>
      </c>
      <c r="AB3592" s="193">
        <v>90.015784463628279</v>
      </c>
    </row>
    <row r="3593" spans="27:28" ht="15">
      <c r="AA3593" s="121">
        <f t="shared" si="57"/>
        <v>3588</v>
      </c>
      <c r="AB3593" s="193">
        <v>95.991538612531656</v>
      </c>
    </row>
    <row r="3594" spans="27:28" ht="15">
      <c r="AA3594" s="121">
        <f t="shared" si="57"/>
        <v>3589</v>
      </c>
      <c r="AB3594" s="193">
        <v>90.015784463628279</v>
      </c>
    </row>
    <row r="3595" spans="27:28" ht="15">
      <c r="AA3595" s="121">
        <f t="shared" si="57"/>
        <v>3590</v>
      </c>
      <c r="AB3595" s="193">
        <v>107.93160901181427</v>
      </c>
    </row>
    <row r="3596" spans="27:28" ht="15">
      <c r="AA3596" s="121">
        <f t="shared" si="57"/>
        <v>3591</v>
      </c>
      <c r="AB3596" s="193">
        <v>89.345851042111406</v>
      </c>
    </row>
    <row r="3597" spans="27:28" ht="15">
      <c r="AA3597" s="121">
        <f t="shared" si="57"/>
        <v>3592</v>
      </c>
      <c r="AB3597" s="193">
        <v>100.38108875054054</v>
      </c>
    </row>
    <row r="3598" spans="27:28" ht="15">
      <c r="AA3598" s="121">
        <f t="shared" si="57"/>
        <v>3593</v>
      </c>
      <c r="AB3598" s="193">
        <v>89.345851042111406</v>
      </c>
    </row>
    <row r="3599" spans="27:28" ht="15">
      <c r="AA3599" s="121">
        <f t="shared" si="57"/>
        <v>3594</v>
      </c>
      <c r="AB3599" s="193">
        <v>107.93160901181427</v>
      </c>
    </row>
    <row r="3600" spans="27:28" ht="15">
      <c r="AA3600" s="121">
        <f t="shared" si="57"/>
        <v>3595</v>
      </c>
      <c r="AB3600" s="193">
        <v>100.38108875054054</v>
      </c>
    </row>
    <row r="3601" spans="27:28" ht="15">
      <c r="AA3601" s="121">
        <f t="shared" si="57"/>
        <v>3596</v>
      </c>
      <c r="AB3601" s="193">
        <v>93.845803132919599</v>
      </c>
    </row>
    <row r="3602" spans="27:28" ht="15">
      <c r="AA3602" s="121">
        <f t="shared" si="57"/>
        <v>3597</v>
      </c>
      <c r="AB3602" s="193">
        <v>101.96157381217297</v>
      </c>
    </row>
    <row r="3603" spans="27:28" ht="15">
      <c r="AA3603" s="121">
        <f t="shared" si="57"/>
        <v>3598</v>
      </c>
      <c r="AB3603" s="193">
        <v>95.198436607084417</v>
      </c>
    </row>
    <row r="3604" spans="27:28" ht="15">
      <c r="AA3604" s="121">
        <f t="shared" si="57"/>
        <v>3599</v>
      </c>
      <c r="AB3604" s="193">
        <v>93.845803132919599</v>
      </c>
    </row>
    <row r="3605" spans="27:28" ht="15">
      <c r="AA3605" s="121">
        <f t="shared" si="57"/>
        <v>3600</v>
      </c>
      <c r="AB3605" s="193">
        <v>95.198436607084417</v>
      </c>
    </row>
    <row r="3606" spans="27:28" ht="15">
      <c r="AA3606" s="121">
        <f t="shared" si="57"/>
        <v>3601</v>
      </c>
      <c r="AB3606" s="193">
        <v>84.845898951303241</v>
      </c>
    </row>
    <row r="3607" spans="27:28" ht="15">
      <c r="AA3607" s="121">
        <f t="shared" si="57"/>
        <v>3602</v>
      </c>
      <c r="AB3607" s="193">
        <v>100.38108875054054</v>
      </c>
    </row>
    <row r="3608" spans="27:28" ht="15">
      <c r="AA3608" s="121">
        <f t="shared" si="57"/>
        <v>3603</v>
      </c>
      <c r="AB3608" s="193">
        <v>95.198436607084417</v>
      </c>
    </row>
    <row r="3609" spans="27:28" ht="15">
      <c r="AA3609" s="121">
        <f t="shared" si="57"/>
        <v>3604</v>
      </c>
      <c r="AB3609" s="193">
        <v>89.345851042111406</v>
      </c>
    </row>
    <row r="3610" spans="27:28" ht="15">
      <c r="AA3610" s="121">
        <f t="shared" si="57"/>
        <v>3605</v>
      </c>
      <c r="AB3610" s="193">
        <v>107.93160901181427</v>
      </c>
    </row>
    <row r="3611" spans="27:28" ht="15">
      <c r="AA3611" s="121">
        <f t="shared" si="57"/>
        <v>3606</v>
      </c>
      <c r="AB3611" s="193">
        <v>100.38108875054054</v>
      </c>
    </row>
    <row r="3612" spans="27:28" ht="15">
      <c r="AA3612" s="121">
        <f t="shared" si="57"/>
        <v>3607</v>
      </c>
      <c r="AB3612" s="193">
        <v>89.345851042111406</v>
      </c>
    </row>
    <row r="3613" spans="27:28" ht="15">
      <c r="AA3613" s="121">
        <f t="shared" si="57"/>
        <v>3608</v>
      </c>
      <c r="AB3613" s="193">
        <v>107.93160901181427</v>
      </c>
    </row>
    <row r="3614" spans="27:28" ht="15">
      <c r="AA3614" s="121">
        <f t="shared" si="57"/>
        <v>3609</v>
      </c>
      <c r="AB3614" s="193">
        <v>84.845898951303241</v>
      </c>
    </row>
    <row r="3615" spans="27:28" ht="15">
      <c r="AA3615" s="121">
        <f t="shared" si="57"/>
        <v>3610</v>
      </c>
      <c r="AB3615" s="193">
        <v>95.991538612531656</v>
      </c>
    </row>
    <row r="3616" spans="27:28" ht="15">
      <c r="AA3616" s="121">
        <f t="shared" si="57"/>
        <v>3611</v>
      </c>
      <c r="AB3616" s="193">
        <v>100.38108875054054</v>
      </c>
    </row>
    <row r="3617" spans="27:28" ht="15">
      <c r="AA3617" s="121">
        <f t="shared" si="57"/>
        <v>3612</v>
      </c>
      <c r="AB3617" s="193">
        <v>100.38108875054054</v>
      </c>
    </row>
    <row r="3618" spans="27:28" ht="15">
      <c r="AA3618" s="121">
        <f t="shared" si="57"/>
        <v>3613</v>
      </c>
      <c r="AB3618" s="193">
        <v>84.845898951303241</v>
      </c>
    </row>
    <row r="3619" spans="27:28" ht="15">
      <c r="AA3619" s="121">
        <f t="shared" si="57"/>
        <v>3614</v>
      </c>
      <c r="AB3619" s="193">
        <v>90.015784463628279</v>
      </c>
    </row>
    <row r="3620" spans="27:28" ht="15">
      <c r="AA3620" s="121">
        <f t="shared" si="57"/>
        <v>3615</v>
      </c>
      <c r="AB3620" s="193">
        <v>84.845898951303241</v>
      </c>
    </row>
    <row r="3621" spans="27:28" ht="15">
      <c r="AA3621" s="121">
        <f t="shared" si="57"/>
        <v>3616</v>
      </c>
      <c r="AB3621" s="193">
        <v>95.991538612531656</v>
      </c>
    </row>
    <row r="3622" spans="27:28" ht="15">
      <c r="AA3622" s="121">
        <f t="shared" si="57"/>
        <v>3617</v>
      </c>
      <c r="AB3622" s="193">
        <v>93.845803132919599</v>
      </c>
    </row>
    <row r="3623" spans="27:28" ht="15">
      <c r="AA3623" s="121">
        <f t="shared" si="57"/>
        <v>3618</v>
      </c>
      <c r="AB3623" s="193">
        <v>100.38108875054054</v>
      </c>
    </row>
    <row r="3624" spans="27:28" ht="15">
      <c r="AA3624" s="121">
        <f t="shared" si="57"/>
        <v>3619</v>
      </c>
      <c r="AB3624" s="193">
        <v>84.845898951303241</v>
      </c>
    </row>
    <row r="3625" spans="27:28" ht="15">
      <c r="AA3625" s="121">
        <f t="shared" si="57"/>
        <v>3620</v>
      </c>
      <c r="AB3625" s="193">
        <v>100.38108875054054</v>
      </c>
    </row>
    <row r="3626" spans="27:28" ht="15">
      <c r="AA3626" s="121">
        <f t="shared" si="57"/>
        <v>3621</v>
      </c>
      <c r="AB3626" s="193">
        <v>84.845898951303241</v>
      </c>
    </row>
    <row r="3627" spans="27:28" ht="15">
      <c r="AA3627" s="121">
        <f t="shared" si="57"/>
        <v>3622</v>
      </c>
      <c r="AB3627" s="193">
        <v>107.93160901181427</v>
      </c>
    </row>
    <row r="3628" spans="27:28" ht="15">
      <c r="AA3628" s="121">
        <f t="shared" si="57"/>
        <v>3623</v>
      </c>
      <c r="AB3628" s="193">
        <v>107.93160901181427</v>
      </c>
    </row>
    <row r="3629" spans="27:28" ht="15">
      <c r="AA3629" s="121">
        <f t="shared" si="57"/>
        <v>3624</v>
      </c>
      <c r="AB3629" s="193">
        <v>90.015784463628279</v>
      </c>
    </row>
    <row r="3630" spans="27:28" ht="15">
      <c r="AA3630" s="121">
        <f t="shared" si="57"/>
        <v>3625</v>
      </c>
      <c r="AB3630" s="193">
        <v>84.845898951303241</v>
      </c>
    </row>
    <row r="3631" spans="27:28" ht="15">
      <c r="AA3631" s="121">
        <f t="shared" si="57"/>
        <v>3626</v>
      </c>
      <c r="AB3631" s="193">
        <v>84.845898951303241</v>
      </c>
    </row>
    <row r="3632" spans="27:28" ht="15">
      <c r="AA3632" s="121">
        <f t="shared" si="57"/>
        <v>3627</v>
      </c>
      <c r="AB3632" s="193">
        <v>100.38108875054054</v>
      </c>
    </row>
    <row r="3633" spans="27:28" ht="15">
      <c r="AA3633" s="121">
        <f t="shared" si="57"/>
        <v>3628</v>
      </c>
      <c r="AB3633" s="193">
        <v>89.345851042111406</v>
      </c>
    </row>
    <row r="3634" spans="27:28" ht="15">
      <c r="AA3634" s="121">
        <f t="shared" si="57"/>
        <v>3629</v>
      </c>
      <c r="AB3634" s="193">
        <v>90.015784463628279</v>
      </c>
    </row>
    <row r="3635" spans="27:28" ht="15">
      <c r="AA3635" s="121">
        <f t="shared" si="57"/>
        <v>3630</v>
      </c>
      <c r="AB3635" s="193">
        <v>95.198436607084417</v>
      </c>
    </row>
    <row r="3636" spans="27:28" ht="15">
      <c r="AA3636" s="121">
        <f t="shared" si="57"/>
        <v>3631</v>
      </c>
      <c r="AB3636" s="193">
        <v>107.93160901181427</v>
      </c>
    </row>
    <row r="3637" spans="27:28" ht="15">
      <c r="AA3637" s="121">
        <f t="shared" si="57"/>
        <v>3632</v>
      </c>
      <c r="AB3637" s="193">
        <v>95.198436607084417</v>
      </c>
    </row>
    <row r="3638" spans="27:28" ht="15">
      <c r="AA3638" s="121">
        <f t="shared" si="57"/>
        <v>3633</v>
      </c>
      <c r="AB3638" s="193">
        <v>84.845898951303241</v>
      </c>
    </row>
    <row r="3639" spans="27:28" ht="15">
      <c r="AA3639" s="121">
        <f t="shared" si="57"/>
        <v>3634</v>
      </c>
      <c r="AB3639" s="193">
        <v>95.991538612531656</v>
      </c>
    </row>
    <row r="3640" spans="27:28" ht="15">
      <c r="AA3640" s="121">
        <f t="shared" si="57"/>
        <v>3635</v>
      </c>
      <c r="AB3640" s="193">
        <v>93.845803132919599</v>
      </c>
    </row>
    <row r="3641" spans="27:28" ht="15">
      <c r="AA3641" s="121">
        <f t="shared" si="57"/>
        <v>3636</v>
      </c>
      <c r="AB3641" s="193">
        <v>89.345851042111406</v>
      </c>
    </row>
    <row r="3642" spans="27:28" ht="15">
      <c r="AA3642" s="121">
        <f t="shared" si="57"/>
        <v>3637</v>
      </c>
      <c r="AB3642" s="193">
        <v>89.345851042111406</v>
      </c>
    </row>
    <row r="3643" spans="27:28" ht="15">
      <c r="AA3643" s="121">
        <f t="shared" si="57"/>
        <v>3638</v>
      </c>
      <c r="AB3643" s="193">
        <v>89.345851042111406</v>
      </c>
    </row>
    <row r="3644" spans="27:28" ht="15">
      <c r="AA3644" s="121">
        <f t="shared" si="57"/>
        <v>3639</v>
      </c>
      <c r="AB3644" s="193">
        <v>101.96157381217297</v>
      </c>
    </row>
    <row r="3645" spans="27:28" ht="15">
      <c r="AA3645" s="121">
        <f t="shared" si="57"/>
        <v>3640</v>
      </c>
      <c r="AB3645" s="193">
        <v>93.845803132919599</v>
      </c>
    </row>
    <row r="3646" spans="27:28" ht="15">
      <c r="AA3646" s="121">
        <f t="shared" si="57"/>
        <v>3641</v>
      </c>
      <c r="AB3646" s="193">
        <v>95.198436607084417</v>
      </c>
    </row>
    <row r="3647" spans="27:28" ht="15">
      <c r="AA3647" s="121">
        <f t="shared" si="57"/>
        <v>3642</v>
      </c>
      <c r="AB3647" s="193">
        <v>84.845898951303241</v>
      </c>
    </row>
    <row r="3648" spans="27:28" ht="15">
      <c r="AA3648" s="121">
        <f t="shared" si="57"/>
        <v>3643</v>
      </c>
      <c r="AB3648" s="193">
        <v>95.198436607084417</v>
      </c>
    </row>
    <row r="3649" spans="27:28" ht="15">
      <c r="AA3649" s="121">
        <f t="shared" si="57"/>
        <v>3644</v>
      </c>
      <c r="AB3649" s="193">
        <v>101.96157381217297</v>
      </c>
    </row>
    <row r="3650" spans="27:28" ht="15">
      <c r="AA3650" s="121">
        <f t="shared" si="57"/>
        <v>3645</v>
      </c>
      <c r="AB3650" s="193">
        <v>101.96157381217297</v>
      </c>
    </row>
    <row r="3651" spans="27:28" ht="15">
      <c r="AA3651" s="121">
        <f t="shared" si="57"/>
        <v>3646</v>
      </c>
      <c r="AB3651" s="193">
        <v>107.93160901181427</v>
      </c>
    </row>
    <row r="3652" spans="27:28" ht="15">
      <c r="AA3652" s="121">
        <f t="shared" si="57"/>
        <v>3647</v>
      </c>
      <c r="AB3652" s="193">
        <v>95.198436607084417</v>
      </c>
    </row>
    <row r="3653" spans="27:28" ht="15">
      <c r="AA3653" s="121">
        <f t="shared" si="57"/>
        <v>3648</v>
      </c>
      <c r="AB3653" s="193">
        <v>100.38108875054054</v>
      </c>
    </row>
    <row r="3654" spans="27:28" ht="15">
      <c r="AA3654" s="121">
        <f t="shared" si="57"/>
        <v>3649</v>
      </c>
      <c r="AB3654" s="193">
        <v>107.93160901181427</v>
      </c>
    </row>
    <row r="3655" spans="27:28" ht="15">
      <c r="AA3655" s="121">
        <f t="shared" ref="AA3655:AA3718" si="58">+AA3654+1</f>
        <v>3650</v>
      </c>
      <c r="AB3655" s="193">
        <v>101.96157381217297</v>
      </c>
    </row>
    <row r="3656" spans="27:28" ht="15">
      <c r="AA3656" s="121">
        <f t="shared" si="58"/>
        <v>3651</v>
      </c>
      <c r="AB3656" s="193">
        <v>101.96157381217297</v>
      </c>
    </row>
    <row r="3657" spans="27:28" ht="15">
      <c r="AA3657" s="121">
        <f t="shared" si="58"/>
        <v>3652</v>
      </c>
      <c r="AB3657" s="193">
        <v>95.198436607084417</v>
      </c>
    </row>
    <row r="3658" spans="27:28" ht="15">
      <c r="AA3658" s="121">
        <f t="shared" si="58"/>
        <v>3653</v>
      </c>
      <c r="AB3658" s="193">
        <v>90.015784463628279</v>
      </c>
    </row>
    <row r="3659" spans="27:28" ht="15">
      <c r="AA3659" s="121">
        <f t="shared" si="58"/>
        <v>3654</v>
      </c>
      <c r="AB3659" s="193">
        <v>90.015784463628279</v>
      </c>
    </row>
    <row r="3660" spans="27:28" ht="15">
      <c r="AA3660" s="121">
        <f t="shared" si="58"/>
        <v>3655</v>
      </c>
      <c r="AB3660" s="193">
        <v>84.845898951303241</v>
      </c>
    </row>
    <row r="3661" spans="27:28" ht="15">
      <c r="AA3661" s="121">
        <f t="shared" si="58"/>
        <v>3656</v>
      </c>
      <c r="AB3661" s="193">
        <v>89.345851042111406</v>
      </c>
    </row>
    <row r="3662" spans="27:28" ht="15">
      <c r="AA3662" s="121">
        <f t="shared" si="58"/>
        <v>3657</v>
      </c>
      <c r="AB3662" s="193">
        <v>101.96157381217297</v>
      </c>
    </row>
    <row r="3663" spans="27:28" ht="15">
      <c r="AA3663" s="121">
        <f t="shared" si="58"/>
        <v>3658</v>
      </c>
      <c r="AB3663" s="193">
        <v>95.991538612531656</v>
      </c>
    </row>
    <row r="3664" spans="27:28" ht="15">
      <c r="AA3664" s="121">
        <f t="shared" si="58"/>
        <v>3659</v>
      </c>
      <c r="AB3664" s="193">
        <v>101.96157381217297</v>
      </c>
    </row>
    <row r="3665" spans="27:28" ht="15">
      <c r="AA3665" s="121">
        <f t="shared" si="58"/>
        <v>3660</v>
      </c>
      <c r="AB3665" s="193">
        <v>90.015784463628279</v>
      </c>
    </row>
    <row r="3666" spans="27:28" ht="15">
      <c r="AA3666" s="121">
        <f t="shared" si="58"/>
        <v>3661</v>
      </c>
      <c r="AB3666" s="193">
        <v>93.845803132919599</v>
      </c>
    </row>
    <row r="3667" spans="27:28" ht="15">
      <c r="AA3667" s="121">
        <f t="shared" si="58"/>
        <v>3662</v>
      </c>
      <c r="AB3667" s="193">
        <v>95.198436607084417</v>
      </c>
    </row>
    <row r="3668" spans="27:28" ht="15">
      <c r="AA3668" s="121">
        <f t="shared" si="58"/>
        <v>3663</v>
      </c>
      <c r="AB3668" s="193">
        <v>89.345851042111406</v>
      </c>
    </row>
    <row r="3669" spans="27:28" ht="15">
      <c r="AA3669" s="121">
        <f t="shared" si="58"/>
        <v>3664</v>
      </c>
      <c r="AB3669" s="193">
        <v>100.38108875054054</v>
      </c>
    </row>
    <row r="3670" spans="27:28" ht="15">
      <c r="AA3670" s="121">
        <f t="shared" si="58"/>
        <v>3665</v>
      </c>
      <c r="AB3670" s="193">
        <v>89.345851042111406</v>
      </c>
    </row>
    <row r="3671" spans="27:28" ht="15">
      <c r="AA3671" s="121">
        <f t="shared" si="58"/>
        <v>3666</v>
      </c>
      <c r="AB3671" s="193">
        <v>93.845803132919599</v>
      </c>
    </row>
    <row r="3672" spans="27:28" ht="15">
      <c r="AA3672" s="121">
        <f t="shared" si="58"/>
        <v>3667</v>
      </c>
      <c r="AB3672" s="193">
        <v>101.96157381217297</v>
      </c>
    </row>
    <row r="3673" spans="27:28" ht="15">
      <c r="AA3673" s="121">
        <f t="shared" si="58"/>
        <v>3668</v>
      </c>
      <c r="AB3673" s="193">
        <v>84.845898951303241</v>
      </c>
    </row>
    <row r="3674" spans="27:28" ht="15">
      <c r="AA3674" s="121">
        <f t="shared" si="58"/>
        <v>3669</v>
      </c>
      <c r="AB3674" s="193">
        <v>95.198436607084417</v>
      </c>
    </row>
    <row r="3675" spans="27:28" ht="15">
      <c r="AA3675" s="121">
        <f t="shared" si="58"/>
        <v>3670</v>
      </c>
      <c r="AB3675" s="193">
        <v>101.96157381217297</v>
      </c>
    </row>
    <row r="3676" spans="27:28" ht="15">
      <c r="AA3676" s="121">
        <f t="shared" si="58"/>
        <v>3671</v>
      </c>
      <c r="AB3676" s="193">
        <v>90.015784463628279</v>
      </c>
    </row>
    <row r="3677" spans="27:28" ht="15">
      <c r="AA3677" s="121">
        <f t="shared" si="58"/>
        <v>3672</v>
      </c>
      <c r="AB3677" s="193">
        <v>90.015784463628279</v>
      </c>
    </row>
    <row r="3678" spans="27:28" ht="15">
      <c r="AA3678" s="121">
        <f t="shared" si="58"/>
        <v>3673</v>
      </c>
      <c r="AB3678" s="193">
        <v>101.96157381217297</v>
      </c>
    </row>
    <row r="3679" spans="27:28" ht="15">
      <c r="AA3679" s="121">
        <f t="shared" si="58"/>
        <v>3674</v>
      </c>
      <c r="AB3679" s="193">
        <v>84.845898951303241</v>
      </c>
    </row>
    <row r="3680" spans="27:28" ht="15">
      <c r="AA3680" s="121">
        <f t="shared" si="58"/>
        <v>3675</v>
      </c>
      <c r="AB3680" s="193">
        <v>90.015784463628279</v>
      </c>
    </row>
    <row r="3681" spans="27:28" ht="15">
      <c r="AA3681" s="121">
        <f t="shared" si="58"/>
        <v>3676</v>
      </c>
      <c r="AB3681" s="193">
        <v>90.015784463628279</v>
      </c>
    </row>
    <row r="3682" spans="27:28" ht="15">
      <c r="AA3682" s="121">
        <f t="shared" si="58"/>
        <v>3677</v>
      </c>
      <c r="AB3682" s="193">
        <v>101.96157381217297</v>
      </c>
    </row>
    <row r="3683" spans="27:28" ht="15">
      <c r="AA3683" s="121">
        <f t="shared" si="58"/>
        <v>3678</v>
      </c>
      <c r="AB3683" s="193">
        <v>84.845898951303241</v>
      </c>
    </row>
    <row r="3684" spans="27:28" ht="15">
      <c r="AA3684" s="121">
        <f t="shared" si="58"/>
        <v>3679</v>
      </c>
      <c r="AB3684" s="193">
        <v>93.845803132919599</v>
      </c>
    </row>
    <row r="3685" spans="27:28" ht="15">
      <c r="AA3685" s="121">
        <f t="shared" si="58"/>
        <v>3680</v>
      </c>
      <c r="AB3685" s="193">
        <v>107.93160901181427</v>
      </c>
    </row>
    <row r="3686" spans="27:28" ht="15">
      <c r="AA3686" s="121">
        <f t="shared" si="58"/>
        <v>3681</v>
      </c>
      <c r="AB3686" s="193">
        <v>90.015784463628279</v>
      </c>
    </row>
    <row r="3687" spans="27:28" ht="15">
      <c r="AA3687" s="121">
        <f t="shared" si="58"/>
        <v>3682</v>
      </c>
      <c r="AB3687" s="193">
        <v>90.015784463628279</v>
      </c>
    </row>
    <row r="3688" spans="27:28" ht="15">
      <c r="AA3688" s="121">
        <f t="shared" si="58"/>
        <v>3683</v>
      </c>
      <c r="AB3688" s="193">
        <v>107.93160901181427</v>
      </c>
    </row>
    <row r="3689" spans="27:28" ht="15">
      <c r="AA3689" s="121">
        <f t="shared" si="58"/>
        <v>3684</v>
      </c>
      <c r="AB3689" s="193">
        <v>100.38108875054054</v>
      </c>
    </row>
    <row r="3690" spans="27:28" ht="15">
      <c r="AA3690" s="121">
        <f t="shared" si="58"/>
        <v>3685</v>
      </c>
      <c r="AB3690" s="193">
        <v>101.96157381217297</v>
      </c>
    </row>
    <row r="3691" spans="27:28" ht="15">
      <c r="AA3691" s="121">
        <f t="shared" si="58"/>
        <v>3686</v>
      </c>
      <c r="AB3691" s="193">
        <v>107.93160901181427</v>
      </c>
    </row>
    <row r="3692" spans="27:28" ht="15">
      <c r="AA3692" s="121">
        <f t="shared" si="58"/>
        <v>3687</v>
      </c>
      <c r="AB3692" s="193">
        <v>107.93160901181427</v>
      </c>
    </row>
    <row r="3693" spans="27:28" ht="15">
      <c r="AA3693" s="121">
        <f t="shared" si="58"/>
        <v>3688</v>
      </c>
      <c r="AB3693" s="193">
        <v>100.38108875054054</v>
      </c>
    </row>
    <row r="3694" spans="27:28" ht="15">
      <c r="AA3694" s="121">
        <f t="shared" si="58"/>
        <v>3689</v>
      </c>
      <c r="AB3694" s="193">
        <v>89.345851042111406</v>
      </c>
    </row>
    <row r="3695" spans="27:28" ht="15">
      <c r="AA3695" s="121">
        <f t="shared" si="58"/>
        <v>3690</v>
      </c>
      <c r="AB3695" s="193">
        <v>90.015784463628279</v>
      </c>
    </row>
    <row r="3696" spans="27:28" ht="15">
      <c r="AA3696" s="121">
        <f t="shared" si="58"/>
        <v>3691</v>
      </c>
      <c r="AB3696" s="193">
        <v>89.345851042111406</v>
      </c>
    </row>
    <row r="3697" spans="27:28" ht="15">
      <c r="AA3697" s="121">
        <f t="shared" si="58"/>
        <v>3692</v>
      </c>
      <c r="AB3697" s="193">
        <v>90.015784463628279</v>
      </c>
    </row>
    <row r="3698" spans="27:28" ht="15">
      <c r="AA3698" s="121">
        <f t="shared" si="58"/>
        <v>3693</v>
      </c>
      <c r="AB3698" s="193">
        <v>95.198436607084417</v>
      </c>
    </row>
    <row r="3699" spans="27:28" ht="15">
      <c r="AA3699" s="121">
        <f t="shared" si="58"/>
        <v>3694</v>
      </c>
      <c r="AB3699" s="193">
        <v>89.345851042111406</v>
      </c>
    </row>
    <row r="3700" spans="27:28" ht="15">
      <c r="AA3700" s="121">
        <f t="shared" si="58"/>
        <v>3695</v>
      </c>
      <c r="AB3700" s="193">
        <v>107.93160901181427</v>
      </c>
    </row>
    <row r="3701" spans="27:28" ht="15">
      <c r="AA3701" s="121">
        <f t="shared" si="58"/>
        <v>3696</v>
      </c>
      <c r="AB3701" s="193">
        <v>100.38108875054054</v>
      </c>
    </row>
    <row r="3702" spans="27:28" ht="15">
      <c r="AA3702" s="121">
        <f t="shared" si="58"/>
        <v>3697</v>
      </c>
      <c r="AB3702" s="193">
        <v>95.198436607084417</v>
      </c>
    </row>
    <row r="3703" spans="27:28" ht="15">
      <c r="AA3703" s="121">
        <f t="shared" si="58"/>
        <v>3698</v>
      </c>
      <c r="AB3703" s="193">
        <v>84.845898951303241</v>
      </c>
    </row>
    <row r="3704" spans="27:28" ht="15">
      <c r="AA3704" s="121">
        <f t="shared" si="58"/>
        <v>3699</v>
      </c>
      <c r="AB3704" s="193">
        <v>95.198436607084417</v>
      </c>
    </row>
    <row r="3705" spans="27:28" ht="15">
      <c r="AA3705" s="121">
        <f t="shared" si="58"/>
        <v>3700</v>
      </c>
      <c r="AB3705" s="193">
        <v>89.345851042111406</v>
      </c>
    </row>
    <row r="3706" spans="27:28" ht="15">
      <c r="AA3706" s="121">
        <f t="shared" si="58"/>
        <v>3701</v>
      </c>
      <c r="AB3706" s="193">
        <v>95.991538612531656</v>
      </c>
    </row>
    <row r="3707" spans="27:28" ht="15">
      <c r="AA3707" s="121">
        <f t="shared" si="58"/>
        <v>3702</v>
      </c>
      <c r="AB3707" s="193">
        <v>100.38108875054054</v>
      </c>
    </row>
    <row r="3708" spans="27:28" ht="15">
      <c r="AA3708" s="121">
        <f t="shared" si="58"/>
        <v>3703</v>
      </c>
      <c r="AB3708" s="193">
        <v>93.845803132919599</v>
      </c>
    </row>
    <row r="3709" spans="27:28" ht="15">
      <c r="AA3709" s="121">
        <f t="shared" si="58"/>
        <v>3704</v>
      </c>
      <c r="AB3709" s="193">
        <v>93.845803132919599</v>
      </c>
    </row>
    <row r="3710" spans="27:28" ht="15">
      <c r="AA3710" s="121">
        <f t="shared" si="58"/>
        <v>3705</v>
      </c>
      <c r="AB3710" s="193">
        <v>95.991538612531656</v>
      </c>
    </row>
    <row r="3711" spans="27:28" ht="15">
      <c r="AA3711" s="121">
        <f t="shared" si="58"/>
        <v>3706</v>
      </c>
      <c r="AB3711" s="193">
        <v>100.38108875054054</v>
      </c>
    </row>
    <row r="3712" spans="27:28" ht="15">
      <c r="AA3712" s="121">
        <f t="shared" si="58"/>
        <v>3707</v>
      </c>
      <c r="AB3712" s="193">
        <v>84.845898951303241</v>
      </c>
    </row>
    <row r="3713" spans="27:28" ht="15">
      <c r="AA3713" s="121">
        <f t="shared" si="58"/>
        <v>3708</v>
      </c>
      <c r="AB3713" s="193">
        <v>95.991538612531656</v>
      </c>
    </row>
    <row r="3714" spans="27:28" ht="15">
      <c r="AA3714" s="121">
        <f t="shared" si="58"/>
        <v>3709</v>
      </c>
      <c r="AB3714" s="193">
        <v>89.345851042111406</v>
      </c>
    </row>
    <row r="3715" spans="27:28" ht="15">
      <c r="AA3715" s="121">
        <f t="shared" si="58"/>
        <v>3710</v>
      </c>
      <c r="AB3715" s="193">
        <v>84.845898951303241</v>
      </c>
    </row>
    <row r="3716" spans="27:28" ht="15">
      <c r="AA3716" s="121">
        <f t="shared" si="58"/>
        <v>3711</v>
      </c>
      <c r="AB3716" s="193">
        <v>89.345851042111406</v>
      </c>
    </row>
    <row r="3717" spans="27:28" ht="15">
      <c r="AA3717" s="121">
        <f t="shared" si="58"/>
        <v>3712</v>
      </c>
      <c r="AB3717" s="193">
        <v>90.015784463628279</v>
      </c>
    </row>
    <row r="3718" spans="27:28" ht="15">
      <c r="AA3718" s="121">
        <f t="shared" si="58"/>
        <v>3713</v>
      </c>
      <c r="AB3718" s="193">
        <v>89.345851042111406</v>
      </c>
    </row>
    <row r="3719" spans="27:28" ht="15">
      <c r="AA3719" s="121">
        <f t="shared" ref="AA3719:AA3782" si="59">+AA3718+1</f>
        <v>3714</v>
      </c>
      <c r="AB3719" s="193">
        <v>93.845803132919599</v>
      </c>
    </row>
    <row r="3720" spans="27:28" ht="15">
      <c r="AA3720" s="121">
        <f t="shared" si="59"/>
        <v>3715</v>
      </c>
      <c r="AB3720" s="193">
        <v>95.991538612531656</v>
      </c>
    </row>
    <row r="3721" spans="27:28" ht="15">
      <c r="AA3721" s="121">
        <f t="shared" si="59"/>
        <v>3716</v>
      </c>
      <c r="AB3721" s="193">
        <v>107.93160901181427</v>
      </c>
    </row>
    <row r="3722" spans="27:28" ht="15">
      <c r="AA3722" s="121">
        <f t="shared" si="59"/>
        <v>3717</v>
      </c>
      <c r="AB3722" s="193">
        <v>89.345851042111406</v>
      </c>
    </row>
    <row r="3723" spans="27:28" ht="15">
      <c r="AA3723" s="121">
        <f t="shared" si="59"/>
        <v>3718</v>
      </c>
      <c r="AB3723" s="193">
        <v>107.93160901181427</v>
      </c>
    </row>
    <row r="3724" spans="27:28" ht="15">
      <c r="AA3724" s="121">
        <f t="shared" si="59"/>
        <v>3719</v>
      </c>
      <c r="AB3724" s="193">
        <v>107.93160901181427</v>
      </c>
    </row>
    <row r="3725" spans="27:28" ht="15">
      <c r="AA3725" s="121">
        <f t="shared" si="59"/>
        <v>3720</v>
      </c>
      <c r="AB3725" s="193">
        <v>89.345851042111406</v>
      </c>
    </row>
    <row r="3726" spans="27:28" ht="15">
      <c r="AA3726" s="121">
        <f t="shared" si="59"/>
        <v>3721</v>
      </c>
      <c r="AB3726" s="193">
        <v>107.93160901181427</v>
      </c>
    </row>
    <row r="3727" spans="27:28" ht="15">
      <c r="AA3727" s="121">
        <f t="shared" si="59"/>
        <v>3722</v>
      </c>
      <c r="AB3727" s="193">
        <v>107.93160901181427</v>
      </c>
    </row>
    <row r="3728" spans="27:28" ht="15">
      <c r="AA3728" s="121">
        <f t="shared" si="59"/>
        <v>3723</v>
      </c>
      <c r="AB3728" s="193">
        <v>100.38108875054054</v>
      </c>
    </row>
    <row r="3729" spans="27:28" ht="15">
      <c r="AA3729" s="121">
        <f t="shared" si="59"/>
        <v>3724</v>
      </c>
      <c r="AB3729" s="193">
        <v>107.93160901181427</v>
      </c>
    </row>
    <row r="3730" spans="27:28" ht="15">
      <c r="AA3730" s="121">
        <f t="shared" si="59"/>
        <v>3725</v>
      </c>
      <c r="AB3730" s="193">
        <v>107.93160901181427</v>
      </c>
    </row>
    <row r="3731" spans="27:28" ht="15">
      <c r="AA3731" s="121">
        <f t="shared" si="59"/>
        <v>3726</v>
      </c>
      <c r="AB3731" s="193">
        <v>107.93160901181427</v>
      </c>
    </row>
    <row r="3732" spans="27:28" ht="15">
      <c r="AA3732" s="121">
        <f t="shared" si="59"/>
        <v>3727</v>
      </c>
      <c r="AB3732" s="193">
        <v>93.845803132919599</v>
      </c>
    </row>
    <row r="3733" spans="27:28" ht="15">
      <c r="AA3733" s="121">
        <f t="shared" si="59"/>
        <v>3728</v>
      </c>
      <c r="AB3733" s="193">
        <v>93.845803132919599</v>
      </c>
    </row>
    <row r="3734" spans="27:28" ht="15">
      <c r="AA3734" s="121">
        <f t="shared" si="59"/>
        <v>3729</v>
      </c>
      <c r="AB3734" s="193">
        <v>101.96157381217297</v>
      </c>
    </row>
    <row r="3735" spans="27:28" ht="15">
      <c r="AA3735" s="121">
        <f t="shared" si="59"/>
        <v>3730</v>
      </c>
      <c r="AB3735" s="193">
        <v>89.345851042111406</v>
      </c>
    </row>
    <row r="3736" spans="27:28" ht="15">
      <c r="AA3736" s="121">
        <f t="shared" si="59"/>
        <v>3731</v>
      </c>
      <c r="AB3736" s="193">
        <v>95.198436607084417</v>
      </c>
    </row>
    <row r="3737" spans="27:28" ht="15">
      <c r="AA3737" s="121">
        <f t="shared" si="59"/>
        <v>3732</v>
      </c>
      <c r="AB3737" s="193">
        <v>93.845803132919599</v>
      </c>
    </row>
    <row r="3738" spans="27:28" ht="15">
      <c r="AA3738" s="121">
        <f t="shared" si="59"/>
        <v>3733</v>
      </c>
      <c r="AB3738" s="193">
        <v>95.198436607084417</v>
      </c>
    </row>
    <row r="3739" spans="27:28" ht="15">
      <c r="AA3739" s="121">
        <f t="shared" si="59"/>
        <v>3734</v>
      </c>
      <c r="AB3739" s="193">
        <v>100.38108875054054</v>
      </c>
    </row>
    <row r="3740" spans="27:28" ht="15">
      <c r="AA3740" s="121">
        <f t="shared" si="59"/>
        <v>3735</v>
      </c>
      <c r="AB3740" s="193">
        <v>101.96157381217297</v>
      </c>
    </row>
    <row r="3741" spans="27:28" ht="15">
      <c r="AA3741" s="121">
        <f t="shared" si="59"/>
        <v>3736</v>
      </c>
      <c r="AB3741" s="193">
        <v>101.96157381217297</v>
      </c>
    </row>
    <row r="3742" spans="27:28" ht="15">
      <c r="AA3742" s="121">
        <f t="shared" si="59"/>
        <v>3737</v>
      </c>
      <c r="AB3742" s="193">
        <v>84.845898951303241</v>
      </c>
    </row>
    <row r="3743" spans="27:28" ht="15">
      <c r="AA3743" s="121">
        <f t="shared" si="59"/>
        <v>3738</v>
      </c>
      <c r="AB3743" s="193">
        <v>100.38108875054054</v>
      </c>
    </row>
    <row r="3744" spans="27:28" ht="15">
      <c r="AA3744" s="121">
        <f t="shared" si="59"/>
        <v>3739</v>
      </c>
      <c r="AB3744" s="193">
        <v>101.96157381217297</v>
      </c>
    </row>
    <row r="3745" spans="27:28" ht="15">
      <c r="AA3745" s="121">
        <f t="shared" si="59"/>
        <v>3740</v>
      </c>
      <c r="AB3745" s="193">
        <v>101.96157381217297</v>
      </c>
    </row>
    <row r="3746" spans="27:28" ht="15">
      <c r="AA3746" s="121">
        <f t="shared" si="59"/>
        <v>3741</v>
      </c>
      <c r="AB3746" s="193">
        <v>89.345851042111406</v>
      </c>
    </row>
    <row r="3747" spans="27:28" ht="15">
      <c r="AA3747" s="121">
        <f t="shared" si="59"/>
        <v>3742</v>
      </c>
      <c r="AB3747" s="193">
        <v>107.93160901181427</v>
      </c>
    </row>
    <row r="3748" spans="27:28" ht="15">
      <c r="AA3748" s="121">
        <f t="shared" si="59"/>
        <v>3743</v>
      </c>
      <c r="AB3748" s="193">
        <v>90.015784463628279</v>
      </c>
    </row>
    <row r="3749" spans="27:28" ht="15">
      <c r="AA3749" s="121">
        <f t="shared" si="59"/>
        <v>3744</v>
      </c>
      <c r="AB3749" s="193">
        <v>93.845803132919599</v>
      </c>
    </row>
    <row r="3750" spans="27:28" ht="15">
      <c r="AA3750" s="121">
        <f t="shared" si="59"/>
        <v>3745</v>
      </c>
      <c r="AB3750" s="193">
        <v>95.198436607084417</v>
      </c>
    </row>
    <row r="3751" spans="27:28" ht="15">
      <c r="AA3751" s="121">
        <f t="shared" si="59"/>
        <v>3746</v>
      </c>
      <c r="AB3751" s="193">
        <v>93.845803132919599</v>
      </c>
    </row>
    <row r="3752" spans="27:28" ht="15">
      <c r="AA3752" s="121">
        <f t="shared" si="59"/>
        <v>3747</v>
      </c>
      <c r="AB3752" s="193">
        <v>95.198436607084417</v>
      </c>
    </row>
    <row r="3753" spans="27:28" ht="15">
      <c r="AA3753" s="121">
        <f t="shared" si="59"/>
        <v>3748</v>
      </c>
      <c r="AB3753" s="193">
        <v>84.845898951303241</v>
      </c>
    </row>
    <row r="3754" spans="27:28" ht="15">
      <c r="AA3754" s="121">
        <f t="shared" si="59"/>
        <v>3749</v>
      </c>
      <c r="AB3754" s="193">
        <v>107.93160901181427</v>
      </c>
    </row>
    <row r="3755" spans="27:28" ht="15">
      <c r="AA3755" s="121">
        <f t="shared" si="59"/>
        <v>3750</v>
      </c>
      <c r="AB3755" s="193">
        <v>101.96157381217297</v>
      </c>
    </row>
    <row r="3756" spans="27:28" ht="15">
      <c r="AA3756" s="121">
        <f t="shared" si="59"/>
        <v>3751</v>
      </c>
      <c r="AB3756" s="193">
        <v>101.96157381217297</v>
      </c>
    </row>
    <row r="3757" spans="27:28" ht="15">
      <c r="AA3757" s="121">
        <f t="shared" si="59"/>
        <v>3752</v>
      </c>
      <c r="AB3757" s="193">
        <v>95.198436607084417</v>
      </c>
    </row>
    <row r="3758" spans="27:28" ht="15">
      <c r="AA3758" s="121">
        <f t="shared" si="59"/>
        <v>3753</v>
      </c>
      <c r="AB3758" s="193">
        <v>95.991538612531656</v>
      </c>
    </row>
    <row r="3759" spans="27:28" ht="15">
      <c r="AA3759" s="121">
        <f t="shared" si="59"/>
        <v>3754</v>
      </c>
      <c r="AB3759" s="193">
        <v>84.845898951303241</v>
      </c>
    </row>
    <row r="3760" spans="27:28" ht="15">
      <c r="AA3760" s="121">
        <f t="shared" si="59"/>
        <v>3755</v>
      </c>
      <c r="AB3760" s="193">
        <v>93.845803132919599</v>
      </c>
    </row>
    <row r="3761" spans="27:28" ht="15">
      <c r="AA3761" s="121">
        <f t="shared" si="59"/>
        <v>3756</v>
      </c>
      <c r="AB3761" s="193">
        <v>89.345851042111406</v>
      </c>
    </row>
    <row r="3762" spans="27:28" ht="15">
      <c r="AA3762" s="121">
        <f t="shared" si="59"/>
        <v>3757</v>
      </c>
      <c r="AB3762" s="193">
        <v>95.198436607084417</v>
      </c>
    </row>
    <row r="3763" spans="27:28" ht="15">
      <c r="AA3763" s="121">
        <f t="shared" si="59"/>
        <v>3758</v>
      </c>
      <c r="AB3763" s="193">
        <v>101.96157381217297</v>
      </c>
    </row>
    <row r="3764" spans="27:28" ht="15">
      <c r="AA3764" s="121">
        <f t="shared" si="59"/>
        <v>3759</v>
      </c>
      <c r="AB3764" s="193">
        <v>101.96157381217297</v>
      </c>
    </row>
    <row r="3765" spans="27:28" ht="15">
      <c r="AA3765" s="121">
        <f t="shared" si="59"/>
        <v>3760</v>
      </c>
      <c r="AB3765" s="193">
        <v>93.845803132919599</v>
      </c>
    </row>
    <row r="3766" spans="27:28" ht="15">
      <c r="AA3766" s="121">
        <f t="shared" si="59"/>
        <v>3761</v>
      </c>
      <c r="AB3766" s="193">
        <v>90.015784463628279</v>
      </c>
    </row>
    <row r="3767" spans="27:28" ht="15">
      <c r="AA3767" s="121">
        <f t="shared" si="59"/>
        <v>3762</v>
      </c>
      <c r="AB3767" s="193">
        <v>100.38108875054054</v>
      </c>
    </row>
    <row r="3768" spans="27:28" ht="15">
      <c r="AA3768" s="121">
        <f t="shared" si="59"/>
        <v>3763</v>
      </c>
      <c r="AB3768" s="193">
        <v>90.015784463628279</v>
      </c>
    </row>
    <row r="3769" spans="27:28" ht="15">
      <c r="AA3769" s="121">
        <f t="shared" si="59"/>
        <v>3764</v>
      </c>
      <c r="AB3769" s="193">
        <v>107.93160901181427</v>
      </c>
    </row>
    <row r="3770" spans="27:28" ht="15">
      <c r="AA3770" s="121">
        <f t="shared" si="59"/>
        <v>3765</v>
      </c>
      <c r="AB3770" s="193">
        <v>89.345851042111406</v>
      </c>
    </row>
    <row r="3771" spans="27:28" ht="15">
      <c r="AA3771" s="121">
        <f t="shared" si="59"/>
        <v>3766</v>
      </c>
      <c r="AB3771" s="193">
        <v>90.015784463628279</v>
      </c>
    </row>
    <row r="3772" spans="27:28" ht="15">
      <c r="AA3772" s="121">
        <f t="shared" si="59"/>
        <v>3767</v>
      </c>
      <c r="AB3772" s="193">
        <v>107.93160901181427</v>
      </c>
    </row>
    <row r="3773" spans="27:28" ht="15">
      <c r="AA3773" s="121">
        <f t="shared" si="59"/>
        <v>3768</v>
      </c>
      <c r="AB3773" s="193">
        <v>90.015784463628279</v>
      </c>
    </row>
    <row r="3774" spans="27:28" ht="15">
      <c r="AA3774" s="121">
        <f t="shared" si="59"/>
        <v>3769</v>
      </c>
      <c r="AB3774" s="193">
        <v>95.198436607084417</v>
      </c>
    </row>
    <row r="3775" spans="27:28" ht="15">
      <c r="AA3775" s="121">
        <f t="shared" si="59"/>
        <v>3770</v>
      </c>
      <c r="AB3775" s="193">
        <v>95.991538612531656</v>
      </c>
    </row>
    <row r="3776" spans="27:28" ht="15">
      <c r="AA3776" s="121">
        <f t="shared" si="59"/>
        <v>3771</v>
      </c>
      <c r="AB3776" s="193">
        <v>93.845803132919599</v>
      </c>
    </row>
    <row r="3777" spans="27:28" ht="15">
      <c r="AA3777" s="121">
        <f t="shared" si="59"/>
        <v>3772</v>
      </c>
      <c r="AB3777" s="193">
        <v>95.991538612531656</v>
      </c>
    </row>
    <row r="3778" spans="27:28" ht="15">
      <c r="AA3778" s="121">
        <f t="shared" si="59"/>
        <v>3773</v>
      </c>
      <c r="AB3778" s="193">
        <v>84.845898951303241</v>
      </c>
    </row>
    <row r="3779" spans="27:28" ht="15">
      <c r="AA3779" s="121">
        <f t="shared" si="59"/>
        <v>3774</v>
      </c>
      <c r="AB3779" s="193">
        <v>100.38108875054054</v>
      </c>
    </row>
    <row r="3780" spans="27:28" ht="15">
      <c r="AA3780" s="121">
        <f t="shared" si="59"/>
        <v>3775</v>
      </c>
      <c r="AB3780" s="193">
        <v>90.015784463628279</v>
      </c>
    </row>
    <row r="3781" spans="27:28" ht="15">
      <c r="AA3781" s="121">
        <f t="shared" si="59"/>
        <v>3776</v>
      </c>
      <c r="AB3781" s="193">
        <v>90.015784463628279</v>
      </c>
    </row>
    <row r="3782" spans="27:28" ht="15">
      <c r="AA3782" s="121">
        <f t="shared" si="59"/>
        <v>3777</v>
      </c>
      <c r="AB3782" s="193">
        <v>89.345851042111406</v>
      </c>
    </row>
    <row r="3783" spans="27:28" ht="15">
      <c r="AA3783" s="121">
        <f t="shared" ref="AA3783:AA3846" si="60">+AA3782+1</f>
        <v>3778</v>
      </c>
      <c r="AB3783" s="193">
        <v>100.38108875054054</v>
      </c>
    </row>
    <row r="3784" spans="27:28" ht="15">
      <c r="AA3784" s="121">
        <f t="shared" si="60"/>
        <v>3779</v>
      </c>
      <c r="AB3784" s="193">
        <v>100.38108875054054</v>
      </c>
    </row>
    <row r="3785" spans="27:28" ht="15">
      <c r="AA3785" s="121">
        <f t="shared" si="60"/>
        <v>3780</v>
      </c>
      <c r="AB3785" s="193">
        <v>95.991538612531656</v>
      </c>
    </row>
    <row r="3786" spans="27:28" ht="15">
      <c r="AA3786" s="121">
        <f t="shared" si="60"/>
        <v>3781</v>
      </c>
      <c r="AB3786" s="193">
        <v>89.345851042111406</v>
      </c>
    </row>
    <row r="3787" spans="27:28" ht="15">
      <c r="AA3787" s="121">
        <f t="shared" si="60"/>
        <v>3782</v>
      </c>
      <c r="AB3787" s="193">
        <v>101.96157381217297</v>
      </c>
    </row>
    <row r="3788" spans="27:28" ht="15">
      <c r="AA3788" s="121">
        <f t="shared" si="60"/>
        <v>3783</v>
      </c>
      <c r="AB3788" s="193">
        <v>93.845803132919599</v>
      </c>
    </row>
    <row r="3789" spans="27:28" ht="15">
      <c r="AA3789" s="121">
        <f t="shared" si="60"/>
        <v>3784</v>
      </c>
      <c r="AB3789" s="193">
        <v>93.845803132919599</v>
      </c>
    </row>
    <row r="3790" spans="27:28" ht="15">
      <c r="AA3790" s="121">
        <f t="shared" si="60"/>
        <v>3785</v>
      </c>
      <c r="AB3790" s="193">
        <v>95.198436607084417</v>
      </c>
    </row>
    <row r="3791" spans="27:28" ht="15">
      <c r="AA3791" s="121">
        <f t="shared" si="60"/>
        <v>3786</v>
      </c>
      <c r="AB3791" s="193">
        <v>89.345851042111406</v>
      </c>
    </row>
    <row r="3792" spans="27:28" ht="15">
      <c r="AA3792" s="121">
        <f t="shared" si="60"/>
        <v>3787</v>
      </c>
      <c r="AB3792" s="193">
        <v>95.991538612531656</v>
      </c>
    </row>
    <row r="3793" spans="27:28" ht="15">
      <c r="AA3793" s="121">
        <f t="shared" si="60"/>
        <v>3788</v>
      </c>
      <c r="AB3793" s="193">
        <v>90.015784463628279</v>
      </c>
    </row>
    <row r="3794" spans="27:28" ht="15">
      <c r="AA3794" s="121">
        <f t="shared" si="60"/>
        <v>3789</v>
      </c>
      <c r="AB3794" s="193">
        <v>90.015784463628279</v>
      </c>
    </row>
    <row r="3795" spans="27:28" ht="15">
      <c r="AA3795" s="121">
        <f t="shared" si="60"/>
        <v>3790</v>
      </c>
      <c r="AB3795" s="193">
        <v>84.845898951303241</v>
      </c>
    </row>
    <row r="3796" spans="27:28" ht="15">
      <c r="AA3796" s="121">
        <f t="shared" si="60"/>
        <v>3791</v>
      </c>
      <c r="AB3796" s="193">
        <v>95.198436607084417</v>
      </c>
    </row>
    <row r="3797" spans="27:28" ht="15">
      <c r="AA3797" s="121">
        <f t="shared" si="60"/>
        <v>3792</v>
      </c>
      <c r="AB3797" s="193">
        <v>95.198436607084417</v>
      </c>
    </row>
    <row r="3798" spans="27:28" ht="15">
      <c r="AA3798" s="121">
        <f t="shared" si="60"/>
        <v>3793</v>
      </c>
      <c r="AB3798" s="193">
        <v>89.345851042111406</v>
      </c>
    </row>
    <row r="3799" spans="27:28" ht="15">
      <c r="AA3799" s="121">
        <f t="shared" si="60"/>
        <v>3794</v>
      </c>
      <c r="AB3799" s="193">
        <v>93.845803132919599</v>
      </c>
    </row>
    <row r="3800" spans="27:28" ht="15">
      <c r="AA3800" s="121">
        <f t="shared" si="60"/>
        <v>3795</v>
      </c>
      <c r="AB3800" s="193">
        <v>90.015784463628279</v>
      </c>
    </row>
    <row r="3801" spans="27:28" ht="15">
      <c r="AA3801" s="121">
        <f t="shared" si="60"/>
        <v>3796</v>
      </c>
      <c r="AB3801" s="193">
        <v>100.38108875054054</v>
      </c>
    </row>
    <row r="3802" spans="27:28" ht="15">
      <c r="AA3802" s="121">
        <f t="shared" si="60"/>
        <v>3797</v>
      </c>
      <c r="AB3802" s="193">
        <v>89.345851042111406</v>
      </c>
    </row>
    <row r="3803" spans="27:28" ht="15">
      <c r="AA3803" s="121">
        <f t="shared" si="60"/>
        <v>3798</v>
      </c>
      <c r="AB3803" s="193">
        <v>84.845898951303241</v>
      </c>
    </row>
    <row r="3804" spans="27:28" ht="15">
      <c r="AA3804" s="121">
        <f t="shared" si="60"/>
        <v>3799</v>
      </c>
      <c r="AB3804" s="193">
        <v>95.198436607084417</v>
      </c>
    </row>
    <row r="3805" spans="27:28" ht="15">
      <c r="AA3805" s="121">
        <f t="shared" si="60"/>
        <v>3800</v>
      </c>
      <c r="AB3805" s="193">
        <v>95.991538612531656</v>
      </c>
    </row>
    <row r="3806" spans="27:28" ht="15">
      <c r="AA3806" s="121">
        <f t="shared" si="60"/>
        <v>3801</v>
      </c>
      <c r="AB3806" s="193">
        <v>93.845803132919599</v>
      </c>
    </row>
    <row r="3807" spans="27:28" ht="15">
      <c r="AA3807" s="121">
        <f t="shared" si="60"/>
        <v>3802</v>
      </c>
      <c r="AB3807" s="193">
        <v>93.845803132919599</v>
      </c>
    </row>
    <row r="3808" spans="27:28" ht="15">
      <c r="AA3808" s="121">
        <f t="shared" si="60"/>
        <v>3803</v>
      </c>
      <c r="AB3808" s="193">
        <v>107.93160901181427</v>
      </c>
    </row>
    <row r="3809" spans="27:28" ht="15">
      <c r="AA3809" s="121">
        <f t="shared" si="60"/>
        <v>3804</v>
      </c>
      <c r="AB3809" s="193">
        <v>101.96157381217297</v>
      </c>
    </row>
    <row r="3810" spans="27:28" ht="15">
      <c r="AA3810" s="121">
        <f t="shared" si="60"/>
        <v>3805</v>
      </c>
      <c r="AB3810" s="193">
        <v>84.845898951303241</v>
      </c>
    </row>
    <row r="3811" spans="27:28" ht="15">
      <c r="AA3811" s="121">
        <f t="shared" si="60"/>
        <v>3806</v>
      </c>
      <c r="AB3811" s="193">
        <v>84.845898951303241</v>
      </c>
    </row>
    <row r="3812" spans="27:28" ht="15">
      <c r="AA3812" s="121">
        <f t="shared" si="60"/>
        <v>3807</v>
      </c>
      <c r="AB3812" s="193">
        <v>90.015784463628279</v>
      </c>
    </row>
    <row r="3813" spans="27:28" ht="15">
      <c r="AA3813" s="121">
        <f t="shared" si="60"/>
        <v>3808</v>
      </c>
      <c r="AB3813" s="193">
        <v>107.93160901181427</v>
      </c>
    </row>
    <row r="3814" spans="27:28" ht="15">
      <c r="AA3814" s="121">
        <f t="shared" si="60"/>
        <v>3809</v>
      </c>
      <c r="AB3814" s="193">
        <v>93.845803132919599</v>
      </c>
    </row>
    <row r="3815" spans="27:28" ht="15">
      <c r="AA3815" s="121">
        <f t="shared" si="60"/>
        <v>3810</v>
      </c>
      <c r="AB3815" s="193">
        <v>95.198436607084417</v>
      </c>
    </row>
    <row r="3816" spans="27:28" ht="15">
      <c r="AA3816" s="121">
        <f t="shared" si="60"/>
        <v>3811</v>
      </c>
      <c r="AB3816" s="193">
        <v>89.345851042111406</v>
      </c>
    </row>
    <row r="3817" spans="27:28" ht="15">
      <c r="AA3817" s="121">
        <f t="shared" si="60"/>
        <v>3812</v>
      </c>
      <c r="AB3817" s="193">
        <v>93.845803132919599</v>
      </c>
    </row>
    <row r="3818" spans="27:28" ht="15">
      <c r="AA3818" s="121">
        <f t="shared" si="60"/>
        <v>3813</v>
      </c>
      <c r="AB3818" s="193">
        <v>90.015784463628279</v>
      </c>
    </row>
    <row r="3819" spans="27:28" ht="15">
      <c r="AA3819" s="121">
        <f t="shared" si="60"/>
        <v>3814</v>
      </c>
      <c r="AB3819" s="193">
        <v>95.991538612531656</v>
      </c>
    </row>
    <row r="3820" spans="27:28" ht="15">
      <c r="AA3820" s="121">
        <f t="shared" si="60"/>
        <v>3815</v>
      </c>
      <c r="AB3820" s="193">
        <v>95.991538612531656</v>
      </c>
    </row>
    <row r="3821" spans="27:28" ht="15">
      <c r="AA3821" s="121">
        <f t="shared" si="60"/>
        <v>3816</v>
      </c>
      <c r="AB3821" s="193">
        <v>95.198436607084417</v>
      </c>
    </row>
    <row r="3822" spans="27:28" ht="15">
      <c r="AA3822" s="121">
        <f t="shared" si="60"/>
        <v>3817</v>
      </c>
      <c r="AB3822" s="193">
        <v>90.015784463628279</v>
      </c>
    </row>
    <row r="3823" spans="27:28" ht="15">
      <c r="AA3823" s="121">
        <f t="shared" si="60"/>
        <v>3818</v>
      </c>
      <c r="AB3823" s="193">
        <v>89.345851042111406</v>
      </c>
    </row>
    <row r="3824" spans="27:28" ht="15">
      <c r="AA3824" s="121">
        <f t="shared" si="60"/>
        <v>3819</v>
      </c>
      <c r="AB3824" s="193">
        <v>93.845803132919599</v>
      </c>
    </row>
    <row r="3825" spans="27:28" ht="15">
      <c r="AA3825" s="121">
        <f t="shared" si="60"/>
        <v>3820</v>
      </c>
      <c r="AB3825" s="193">
        <v>95.991538612531656</v>
      </c>
    </row>
    <row r="3826" spans="27:28" ht="15">
      <c r="AA3826" s="121">
        <f t="shared" si="60"/>
        <v>3821</v>
      </c>
      <c r="AB3826" s="193">
        <v>84.845898951303241</v>
      </c>
    </row>
    <row r="3827" spans="27:28" ht="15">
      <c r="AA3827" s="121">
        <f t="shared" si="60"/>
        <v>3822</v>
      </c>
      <c r="AB3827" s="193">
        <v>89.345851042111406</v>
      </c>
    </row>
    <row r="3828" spans="27:28" ht="15">
      <c r="AA3828" s="121">
        <f t="shared" si="60"/>
        <v>3823</v>
      </c>
      <c r="AB3828" s="193">
        <v>95.198436607084417</v>
      </c>
    </row>
    <row r="3829" spans="27:28" ht="15">
      <c r="AA3829" s="121">
        <f t="shared" si="60"/>
        <v>3824</v>
      </c>
      <c r="AB3829" s="193">
        <v>101.96157381217297</v>
      </c>
    </row>
    <row r="3830" spans="27:28" ht="15">
      <c r="AA3830" s="121">
        <f t="shared" si="60"/>
        <v>3825</v>
      </c>
      <c r="AB3830" s="193">
        <v>95.991538612531656</v>
      </c>
    </row>
    <row r="3831" spans="27:28" ht="15">
      <c r="AA3831" s="121">
        <f t="shared" si="60"/>
        <v>3826</v>
      </c>
      <c r="AB3831" s="193">
        <v>101.96157381217297</v>
      </c>
    </row>
    <row r="3832" spans="27:28" ht="15">
      <c r="AA3832" s="121">
        <f t="shared" si="60"/>
        <v>3827</v>
      </c>
      <c r="AB3832" s="193">
        <v>84.845898951303241</v>
      </c>
    </row>
    <row r="3833" spans="27:28" ht="15">
      <c r="AA3833" s="121">
        <f t="shared" si="60"/>
        <v>3828</v>
      </c>
      <c r="AB3833" s="193">
        <v>95.198436607084417</v>
      </c>
    </row>
    <row r="3834" spans="27:28" ht="15">
      <c r="AA3834" s="121">
        <f t="shared" si="60"/>
        <v>3829</v>
      </c>
      <c r="AB3834" s="193">
        <v>95.198436607084417</v>
      </c>
    </row>
    <row r="3835" spans="27:28" ht="15">
      <c r="AA3835" s="121">
        <f t="shared" si="60"/>
        <v>3830</v>
      </c>
      <c r="AB3835" s="193">
        <v>84.845898951303241</v>
      </c>
    </row>
    <row r="3836" spans="27:28" ht="15">
      <c r="AA3836" s="121">
        <f t="shared" si="60"/>
        <v>3831</v>
      </c>
      <c r="AB3836" s="193">
        <v>93.845803132919599</v>
      </c>
    </row>
    <row r="3837" spans="27:28" ht="15">
      <c r="AA3837" s="121">
        <f t="shared" si="60"/>
        <v>3832</v>
      </c>
      <c r="AB3837" s="193">
        <v>107.93160901181427</v>
      </c>
    </row>
    <row r="3838" spans="27:28" ht="15">
      <c r="AA3838" s="121">
        <f t="shared" si="60"/>
        <v>3833</v>
      </c>
      <c r="AB3838" s="193">
        <v>89.345851042111406</v>
      </c>
    </row>
    <row r="3839" spans="27:28" ht="15">
      <c r="AA3839" s="121">
        <f t="shared" si="60"/>
        <v>3834</v>
      </c>
      <c r="AB3839" s="193">
        <v>107.93160901181427</v>
      </c>
    </row>
    <row r="3840" spans="27:28" ht="15">
      <c r="AA3840" s="121">
        <f t="shared" si="60"/>
        <v>3835</v>
      </c>
      <c r="AB3840" s="193">
        <v>95.991538612531656</v>
      </c>
    </row>
    <row r="3841" spans="27:28" ht="15">
      <c r="AA3841" s="121">
        <f t="shared" si="60"/>
        <v>3836</v>
      </c>
      <c r="AB3841" s="193">
        <v>84.845898951303241</v>
      </c>
    </row>
    <row r="3842" spans="27:28" ht="15">
      <c r="AA3842" s="121">
        <f t="shared" si="60"/>
        <v>3837</v>
      </c>
      <c r="AB3842" s="193">
        <v>90.015784463628279</v>
      </c>
    </row>
    <row r="3843" spans="27:28" ht="15">
      <c r="AA3843" s="121">
        <f t="shared" si="60"/>
        <v>3838</v>
      </c>
      <c r="AB3843" s="193">
        <v>93.845803132919599</v>
      </c>
    </row>
    <row r="3844" spans="27:28" ht="15">
      <c r="AA3844" s="121">
        <f t="shared" si="60"/>
        <v>3839</v>
      </c>
      <c r="AB3844" s="193">
        <v>89.345851042111406</v>
      </c>
    </row>
    <row r="3845" spans="27:28" ht="15">
      <c r="AA3845" s="121">
        <f t="shared" si="60"/>
        <v>3840</v>
      </c>
      <c r="AB3845" s="193">
        <v>89.345851042111406</v>
      </c>
    </row>
    <row r="3846" spans="27:28" ht="15">
      <c r="AA3846" s="121">
        <f t="shared" si="60"/>
        <v>3841</v>
      </c>
      <c r="AB3846" s="193">
        <v>93.845803132919599</v>
      </c>
    </row>
    <row r="3847" spans="27:28" ht="15">
      <c r="AA3847" s="121">
        <f t="shared" ref="AA3847:AA3910" si="61">+AA3846+1</f>
        <v>3842</v>
      </c>
      <c r="AB3847" s="193">
        <v>84.845898951303241</v>
      </c>
    </row>
    <row r="3848" spans="27:28" ht="15">
      <c r="AA3848" s="121">
        <f t="shared" si="61"/>
        <v>3843</v>
      </c>
      <c r="AB3848" s="193">
        <v>89.345851042111406</v>
      </c>
    </row>
    <row r="3849" spans="27:28" ht="15">
      <c r="AA3849" s="121">
        <f t="shared" si="61"/>
        <v>3844</v>
      </c>
      <c r="AB3849" s="193">
        <v>95.198436607084417</v>
      </c>
    </row>
    <row r="3850" spans="27:28" ht="15">
      <c r="AA3850" s="121">
        <f t="shared" si="61"/>
        <v>3845</v>
      </c>
      <c r="AB3850" s="193">
        <v>89.345851042111406</v>
      </c>
    </row>
    <row r="3851" spans="27:28" ht="15">
      <c r="AA3851" s="121">
        <f t="shared" si="61"/>
        <v>3846</v>
      </c>
      <c r="AB3851" s="193">
        <v>90.015784463628279</v>
      </c>
    </row>
    <row r="3852" spans="27:28" ht="15">
      <c r="AA3852" s="121">
        <f t="shared" si="61"/>
        <v>3847</v>
      </c>
      <c r="AB3852" s="193">
        <v>93.845803132919599</v>
      </c>
    </row>
    <row r="3853" spans="27:28" ht="15">
      <c r="AA3853" s="121">
        <f t="shared" si="61"/>
        <v>3848</v>
      </c>
      <c r="AB3853" s="193">
        <v>95.198436607084417</v>
      </c>
    </row>
    <row r="3854" spans="27:28" ht="15">
      <c r="AA3854" s="121">
        <f t="shared" si="61"/>
        <v>3849</v>
      </c>
      <c r="AB3854" s="193">
        <v>93.845803132919599</v>
      </c>
    </row>
    <row r="3855" spans="27:28" ht="15">
      <c r="AA3855" s="121">
        <f t="shared" si="61"/>
        <v>3850</v>
      </c>
      <c r="AB3855" s="193">
        <v>93.845803132919599</v>
      </c>
    </row>
    <row r="3856" spans="27:28" ht="15">
      <c r="AA3856" s="121">
        <f t="shared" si="61"/>
        <v>3851</v>
      </c>
      <c r="AB3856" s="193">
        <v>107.93160901181427</v>
      </c>
    </row>
    <row r="3857" spans="27:28" ht="15">
      <c r="AA3857" s="121">
        <f t="shared" si="61"/>
        <v>3852</v>
      </c>
      <c r="AB3857" s="193">
        <v>84.845898951303241</v>
      </c>
    </row>
    <row r="3858" spans="27:28" ht="15">
      <c r="AA3858" s="121">
        <f t="shared" si="61"/>
        <v>3853</v>
      </c>
      <c r="AB3858" s="193">
        <v>89.345851042111406</v>
      </c>
    </row>
    <row r="3859" spans="27:28" ht="15">
      <c r="AA3859" s="121">
        <f t="shared" si="61"/>
        <v>3854</v>
      </c>
      <c r="AB3859" s="193">
        <v>107.93160901181427</v>
      </c>
    </row>
    <row r="3860" spans="27:28" ht="15">
      <c r="AA3860" s="121">
        <f t="shared" si="61"/>
        <v>3855</v>
      </c>
      <c r="AB3860" s="193">
        <v>100.38108875054054</v>
      </c>
    </row>
    <row r="3861" spans="27:28" ht="15">
      <c r="AA3861" s="121">
        <f t="shared" si="61"/>
        <v>3856</v>
      </c>
      <c r="AB3861" s="193">
        <v>101.96157381217297</v>
      </c>
    </row>
    <row r="3862" spans="27:28" ht="15">
      <c r="AA3862" s="121">
        <f t="shared" si="61"/>
        <v>3857</v>
      </c>
      <c r="AB3862" s="193">
        <v>101.96157381217297</v>
      </c>
    </row>
    <row r="3863" spans="27:28" ht="15">
      <c r="AA3863" s="121">
        <f t="shared" si="61"/>
        <v>3858</v>
      </c>
      <c r="AB3863" s="193">
        <v>100.38108875054054</v>
      </c>
    </row>
    <row r="3864" spans="27:28" ht="15">
      <c r="AA3864" s="121">
        <f t="shared" si="61"/>
        <v>3859</v>
      </c>
      <c r="AB3864" s="193">
        <v>101.96157381217297</v>
      </c>
    </row>
    <row r="3865" spans="27:28" ht="15">
      <c r="AA3865" s="121">
        <f t="shared" si="61"/>
        <v>3860</v>
      </c>
      <c r="AB3865" s="193">
        <v>84.845898951303241</v>
      </c>
    </row>
    <row r="3866" spans="27:28" ht="15">
      <c r="AA3866" s="121">
        <f t="shared" si="61"/>
        <v>3861</v>
      </c>
      <c r="AB3866" s="193">
        <v>107.93160901181427</v>
      </c>
    </row>
    <row r="3867" spans="27:28" ht="15">
      <c r="AA3867" s="121">
        <f t="shared" si="61"/>
        <v>3862</v>
      </c>
      <c r="AB3867" s="193">
        <v>107.93160901181427</v>
      </c>
    </row>
    <row r="3868" spans="27:28" ht="15">
      <c r="AA3868" s="121">
        <f t="shared" si="61"/>
        <v>3863</v>
      </c>
      <c r="AB3868" s="193">
        <v>89.345851042111406</v>
      </c>
    </row>
    <row r="3869" spans="27:28" ht="15">
      <c r="AA3869" s="121">
        <f t="shared" si="61"/>
        <v>3864</v>
      </c>
      <c r="AB3869" s="193">
        <v>90.015784463628279</v>
      </c>
    </row>
    <row r="3870" spans="27:28" ht="15">
      <c r="AA3870" s="121">
        <f t="shared" si="61"/>
        <v>3865</v>
      </c>
      <c r="AB3870" s="193">
        <v>100.38108875054054</v>
      </c>
    </row>
    <row r="3871" spans="27:28" ht="15">
      <c r="AA3871" s="121">
        <f t="shared" si="61"/>
        <v>3866</v>
      </c>
      <c r="AB3871" s="193">
        <v>84.845898951303241</v>
      </c>
    </row>
    <row r="3872" spans="27:28" ht="15">
      <c r="AA3872" s="121">
        <f t="shared" si="61"/>
        <v>3867</v>
      </c>
      <c r="AB3872" s="193">
        <v>84.845898951303241</v>
      </c>
    </row>
    <row r="3873" spans="27:28" ht="15">
      <c r="AA3873" s="121">
        <f t="shared" si="61"/>
        <v>3868</v>
      </c>
      <c r="AB3873" s="193">
        <v>107.93160901181427</v>
      </c>
    </row>
    <row r="3874" spans="27:28" ht="15">
      <c r="AA3874" s="121">
        <f t="shared" si="61"/>
        <v>3869</v>
      </c>
      <c r="AB3874" s="193">
        <v>95.991538612531656</v>
      </c>
    </row>
    <row r="3875" spans="27:28" ht="15">
      <c r="AA3875" s="121">
        <f t="shared" si="61"/>
        <v>3870</v>
      </c>
      <c r="AB3875" s="193">
        <v>107.93160901181427</v>
      </c>
    </row>
    <row r="3876" spans="27:28" ht="15">
      <c r="AA3876" s="121">
        <f t="shared" si="61"/>
        <v>3871</v>
      </c>
      <c r="AB3876" s="193">
        <v>100.38108875054054</v>
      </c>
    </row>
    <row r="3877" spans="27:28" ht="15">
      <c r="AA3877" s="121">
        <f t="shared" si="61"/>
        <v>3872</v>
      </c>
      <c r="AB3877" s="193">
        <v>95.198436607084417</v>
      </c>
    </row>
    <row r="3878" spans="27:28" ht="15">
      <c r="AA3878" s="121">
        <f t="shared" si="61"/>
        <v>3873</v>
      </c>
      <c r="AB3878" s="193">
        <v>95.198436607084417</v>
      </c>
    </row>
    <row r="3879" spans="27:28" ht="15">
      <c r="AA3879" s="121">
        <f t="shared" si="61"/>
        <v>3874</v>
      </c>
      <c r="AB3879" s="193">
        <v>93.845803132919599</v>
      </c>
    </row>
    <row r="3880" spans="27:28" ht="15">
      <c r="AA3880" s="121">
        <f t="shared" si="61"/>
        <v>3875</v>
      </c>
      <c r="AB3880" s="193">
        <v>100.38108875054054</v>
      </c>
    </row>
    <row r="3881" spans="27:28" ht="15">
      <c r="AA3881" s="121">
        <f t="shared" si="61"/>
        <v>3876</v>
      </c>
      <c r="AB3881" s="193">
        <v>89.345851042111406</v>
      </c>
    </row>
    <row r="3882" spans="27:28" ht="15">
      <c r="AA3882" s="121">
        <f t="shared" si="61"/>
        <v>3877</v>
      </c>
      <c r="AB3882" s="193">
        <v>101.96157381217297</v>
      </c>
    </row>
    <row r="3883" spans="27:28" ht="15">
      <c r="AA3883" s="121">
        <f t="shared" si="61"/>
        <v>3878</v>
      </c>
      <c r="AB3883" s="193">
        <v>89.345851042111406</v>
      </c>
    </row>
    <row r="3884" spans="27:28" ht="15">
      <c r="AA3884" s="121">
        <f t="shared" si="61"/>
        <v>3879</v>
      </c>
      <c r="AB3884" s="193">
        <v>100.38108875054054</v>
      </c>
    </row>
    <row r="3885" spans="27:28" ht="15">
      <c r="AA3885" s="121">
        <f t="shared" si="61"/>
        <v>3880</v>
      </c>
      <c r="AB3885" s="193">
        <v>101.96157381217297</v>
      </c>
    </row>
    <row r="3886" spans="27:28" ht="15">
      <c r="AA3886" s="121">
        <f t="shared" si="61"/>
        <v>3881</v>
      </c>
      <c r="AB3886" s="193">
        <v>107.93160901181427</v>
      </c>
    </row>
    <row r="3887" spans="27:28" ht="15">
      <c r="AA3887" s="121">
        <f t="shared" si="61"/>
        <v>3882</v>
      </c>
      <c r="AB3887" s="193">
        <v>90.015784463628279</v>
      </c>
    </row>
    <row r="3888" spans="27:28" ht="15">
      <c r="AA3888" s="121">
        <f t="shared" si="61"/>
        <v>3883</v>
      </c>
      <c r="AB3888" s="193">
        <v>101.96157381217297</v>
      </c>
    </row>
    <row r="3889" spans="27:28" ht="15">
      <c r="AA3889" s="121">
        <f t="shared" si="61"/>
        <v>3884</v>
      </c>
      <c r="AB3889" s="193">
        <v>100.38108875054054</v>
      </c>
    </row>
    <row r="3890" spans="27:28" ht="15">
      <c r="AA3890" s="121">
        <f t="shared" si="61"/>
        <v>3885</v>
      </c>
      <c r="AB3890" s="193">
        <v>107.93160901181427</v>
      </c>
    </row>
    <row r="3891" spans="27:28" ht="15">
      <c r="AA3891" s="121">
        <f t="shared" si="61"/>
        <v>3886</v>
      </c>
      <c r="AB3891" s="193">
        <v>101.96157381217297</v>
      </c>
    </row>
    <row r="3892" spans="27:28" ht="15">
      <c r="AA3892" s="121">
        <f t="shared" si="61"/>
        <v>3887</v>
      </c>
      <c r="AB3892" s="193">
        <v>93.845803132919599</v>
      </c>
    </row>
    <row r="3893" spans="27:28" ht="15">
      <c r="AA3893" s="121">
        <f t="shared" si="61"/>
        <v>3888</v>
      </c>
      <c r="AB3893" s="193">
        <v>100.38108875054054</v>
      </c>
    </row>
    <row r="3894" spans="27:28" ht="15">
      <c r="AA3894" s="121">
        <f t="shared" si="61"/>
        <v>3889</v>
      </c>
      <c r="AB3894" s="193">
        <v>107.93160901181427</v>
      </c>
    </row>
    <row r="3895" spans="27:28" ht="15">
      <c r="AA3895" s="121">
        <f t="shared" si="61"/>
        <v>3890</v>
      </c>
      <c r="AB3895" s="193">
        <v>89.345851042111406</v>
      </c>
    </row>
    <row r="3896" spans="27:28" ht="15">
      <c r="AA3896" s="121">
        <f t="shared" si="61"/>
        <v>3891</v>
      </c>
      <c r="AB3896" s="193">
        <v>84.845898951303241</v>
      </c>
    </row>
    <row r="3897" spans="27:28" ht="15">
      <c r="AA3897" s="121">
        <f t="shared" si="61"/>
        <v>3892</v>
      </c>
      <c r="AB3897" s="193">
        <v>89.345851042111406</v>
      </c>
    </row>
    <row r="3898" spans="27:28" ht="15">
      <c r="AA3898" s="121">
        <f t="shared" si="61"/>
        <v>3893</v>
      </c>
      <c r="AB3898" s="193">
        <v>95.991538612531656</v>
      </c>
    </row>
    <row r="3899" spans="27:28" ht="15">
      <c r="AA3899" s="121">
        <f t="shared" si="61"/>
        <v>3894</v>
      </c>
      <c r="AB3899" s="193">
        <v>101.96157381217297</v>
      </c>
    </row>
    <row r="3900" spans="27:28" ht="15">
      <c r="AA3900" s="121">
        <f t="shared" si="61"/>
        <v>3895</v>
      </c>
      <c r="AB3900" s="193">
        <v>101.96157381217297</v>
      </c>
    </row>
    <row r="3901" spans="27:28" ht="15">
      <c r="AA3901" s="121">
        <f t="shared" si="61"/>
        <v>3896</v>
      </c>
      <c r="AB3901" s="193">
        <v>95.991538612531656</v>
      </c>
    </row>
    <row r="3902" spans="27:28" ht="15">
      <c r="AA3902" s="121">
        <f t="shared" si="61"/>
        <v>3897</v>
      </c>
      <c r="AB3902" s="193">
        <v>84.845898951303241</v>
      </c>
    </row>
    <row r="3903" spans="27:28" ht="15">
      <c r="AA3903" s="121">
        <f t="shared" si="61"/>
        <v>3898</v>
      </c>
      <c r="AB3903" s="193">
        <v>101.96157381217297</v>
      </c>
    </row>
    <row r="3904" spans="27:28" ht="15">
      <c r="AA3904" s="121">
        <f t="shared" si="61"/>
        <v>3899</v>
      </c>
      <c r="AB3904" s="193">
        <v>90.015784463628279</v>
      </c>
    </row>
    <row r="3905" spans="27:28" ht="15">
      <c r="AA3905" s="121">
        <f t="shared" si="61"/>
        <v>3900</v>
      </c>
      <c r="AB3905" s="193">
        <v>89.345851042111406</v>
      </c>
    </row>
    <row r="3906" spans="27:28" ht="15">
      <c r="AA3906" s="121">
        <f t="shared" si="61"/>
        <v>3901</v>
      </c>
      <c r="AB3906" s="193">
        <v>93.845803132919599</v>
      </c>
    </row>
    <row r="3907" spans="27:28" ht="15">
      <c r="AA3907" s="121">
        <f t="shared" si="61"/>
        <v>3902</v>
      </c>
      <c r="AB3907" s="193">
        <v>89.345851042111406</v>
      </c>
    </row>
    <row r="3908" spans="27:28" ht="15">
      <c r="AA3908" s="121">
        <f t="shared" si="61"/>
        <v>3903</v>
      </c>
      <c r="AB3908" s="193">
        <v>95.198436607084417</v>
      </c>
    </row>
    <row r="3909" spans="27:28" ht="15">
      <c r="AA3909" s="121">
        <f t="shared" si="61"/>
        <v>3904</v>
      </c>
      <c r="AB3909" s="193">
        <v>107.93160901181427</v>
      </c>
    </row>
    <row r="3910" spans="27:28" ht="15">
      <c r="AA3910" s="121">
        <f t="shared" si="61"/>
        <v>3905</v>
      </c>
      <c r="AB3910" s="193">
        <v>90.015784463628279</v>
      </c>
    </row>
    <row r="3911" spans="27:28" ht="15">
      <c r="AA3911" s="121">
        <f t="shared" ref="AA3911:AA3974" si="62">+AA3910+1</f>
        <v>3906</v>
      </c>
      <c r="AB3911" s="193">
        <v>93.845803132919599</v>
      </c>
    </row>
    <row r="3912" spans="27:28" ht="15">
      <c r="AA3912" s="121">
        <f t="shared" si="62"/>
        <v>3907</v>
      </c>
      <c r="AB3912" s="193">
        <v>101.96157381217297</v>
      </c>
    </row>
    <row r="3913" spans="27:28" ht="15">
      <c r="AA3913" s="121">
        <f t="shared" si="62"/>
        <v>3908</v>
      </c>
      <c r="AB3913" s="193">
        <v>89.345851042111406</v>
      </c>
    </row>
    <row r="3914" spans="27:28" ht="15">
      <c r="AA3914" s="121">
        <f t="shared" si="62"/>
        <v>3909</v>
      </c>
      <c r="AB3914" s="193">
        <v>93.845803132919599</v>
      </c>
    </row>
    <row r="3915" spans="27:28" ht="15">
      <c r="AA3915" s="121">
        <f t="shared" si="62"/>
        <v>3910</v>
      </c>
      <c r="AB3915" s="193">
        <v>95.198436607084417</v>
      </c>
    </row>
    <row r="3916" spans="27:28" ht="15">
      <c r="AA3916" s="121">
        <f t="shared" si="62"/>
        <v>3911</v>
      </c>
      <c r="AB3916" s="193">
        <v>89.345851042111406</v>
      </c>
    </row>
    <row r="3917" spans="27:28" ht="15">
      <c r="AA3917" s="121">
        <f t="shared" si="62"/>
        <v>3912</v>
      </c>
      <c r="AB3917" s="193">
        <v>107.93160901181427</v>
      </c>
    </row>
    <row r="3918" spans="27:28" ht="15">
      <c r="AA3918" s="121">
        <f t="shared" si="62"/>
        <v>3913</v>
      </c>
      <c r="AB3918" s="193">
        <v>90.015784463628279</v>
      </c>
    </row>
    <row r="3919" spans="27:28" ht="15">
      <c r="AA3919" s="121">
        <f t="shared" si="62"/>
        <v>3914</v>
      </c>
      <c r="AB3919" s="193">
        <v>107.93160901181427</v>
      </c>
    </row>
    <row r="3920" spans="27:28" ht="15">
      <c r="AA3920" s="121">
        <f t="shared" si="62"/>
        <v>3915</v>
      </c>
      <c r="AB3920" s="193">
        <v>100.38108875054054</v>
      </c>
    </row>
    <row r="3921" spans="27:28" ht="15">
      <c r="AA3921" s="121">
        <f t="shared" si="62"/>
        <v>3916</v>
      </c>
      <c r="AB3921" s="193">
        <v>107.93160901181427</v>
      </c>
    </row>
    <row r="3922" spans="27:28" ht="15">
      <c r="AA3922" s="121">
        <f t="shared" si="62"/>
        <v>3917</v>
      </c>
      <c r="AB3922" s="193">
        <v>89.345851042111406</v>
      </c>
    </row>
    <row r="3923" spans="27:28" ht="15">
      <c r="AA3923" s="121">
        <f t="shared" si="62"/>
        <v>3918</v>
      </c>
      <c r="AB3923" s="193">
        <v>89.345851042111406</v>
      </c>
    </row>
    <row r="3924" spans="27:28" ht="15">
      <c r="AA3924" s="121">
        <f t="shared" si="62"/>
        <v>3919</v>
      </c>
      <c r="AB3924" s="193">
        <v>101.96157381217297</v>
      </c>
    </row>
    <row r="3925" spans="27:28" ht="15">
      <c r="AA3925" s="121">
        <f t="shared" si="62"/>
        <v>3920</v>
      </c>
      <c r="AB3925" s="193">
        <v>93.845803132919599</v>
      </c>
    </row>
    <row r="3926" spans="27:28" ht="15">
      <c r="AA3926" s="121">
        <f t="shared" si="62"/>
        <v>3921</v>
      </c>
      <c r="AB3926" s="193">
        <v>90.015784463628279</v>
      </c>
    </row>
    <row r="3927" spans="27:28" ht="15">
      <c r="AA3927" s="121">
        <f t="shared" si="62"/>
        <v>3922</v>
      </c>
      <c r="AB3927" s="193">
        <v>93.845803132919599</v>
      </c>
    </row>
    <row r="3928" spans="27:28" ht="15">
      <c r="AA3928" s="121">
        <f t="shared" si="62"/>
        <v>3923</v>
      </c>
      <c r="AB3928" s="193">
        <v>89.345851042111406</v>
      </c>
    </row>
    <row r="3929" spans="27:28" ht="15">
      <c r="AA3929" s="121">
        <f t="shared" si="62"/>
        <v>3924</v>
      </c>
      <c r="AB3929" s="193">
        <v>93.845803132919599</v>
      </c>
    </row>
    <row r="3930" spans="27:28" ht="15">
      <c r="AA3930" s="121">
        <f t="shared" si="62"/>
        <v>3925</v>
      </c>
      <c r="AB3930" s="193">
        <v>107.93160901181427</v>
      </c>
    </row>
    <row r="3931" spans="27:28" ht="15">
      <c r="AA3931" s="121">
        <f t="shared" si="62"/>
        <v>3926</v>
      </c>
      <c r="AB3931" s="193">
        <v>100.38108875054054</v>
      </c>
    </row>
    <row r="3932" spans="27:28" ht="15">
      <c r="AA3932" s="121">
        <f t="shared" si="62"/>
        <v>3927</v>
      </c>
      <c r="AB3932" s="193">
        <v>107.93160901181427</v>
      </c>
    </row>
    <row r="3933" spans="27:28" ht="15">
      <c r="AA3933" s="121">
        <f t="shared" si="62"/>
        <v>3928</v>
      </c>
      <c r="AB3933" s="193">
        <v>84.845898951303241</v>
      </c>
    </row>
    <row r="3934" spans="27:28" ht="15">
      <c r="AA3934" s="121">
        <f t="shared" si="62"/>
        <v>3929</v>
      </c>
      <c r="AB3934" s="193">
        <v>89.345851042111406</v>
      </c>
    </row>
    <row r="3935" spans="27:28" ht="15">
      <c r="AA3935" s="121">
        <f t="shared" si="62"/>
        <v>3930</v>
      </c>
      <c r="AB3935" s="193">
        <v>107.93160901181427</v>
      </c>
    </row>
    <row r="3936" spans="27:28" ht="15">
      <c r="AA3936" s="121">
        <f t="shared" si="62"/>
        <v>3931</v>
      </c>
      <c r="AB3936" s="193">
        <v>101.96157381217297</v>
      </c>
    </row>
    <row r="3937" spans="27:28" ht="15">
      <c r="AA3937" s="121">
        <f t="shared" si="62"/>
        <v>3932</v>
      </c>
      <c r="AB3937" s="193">
        <v>90.015784463628279</v>
      </c>
    </row>
    <row r="3938" spans="27:28" ht="15">
      <c r="AA3938" s="121">
        <f t="shared" si="62"/>
        <v>3933</v>
      </c>
      <c r="AB3938" s="193">
        <v>101.96157381217297</v>
      </c>
    </row>
    <row r="3939" spans="27:28" ht="15">
      <c r="AA3939" s="121">
        <f t="shared" si="62"/>
        <v>3934</v>
      </c>
      <c r="AB3939" s="193">
        <v>100.38108875054054</v>
      </c>
    </row>
    <row r="3940" spans="27:28" ht="15">
      <c r="AA3940" s="121">
        <f t="shared" si="62"/>
        <v>3935</v>
      </c>
      <c r="AB3940" s="193">
        <v>90.015784463628279</v>
      </c>
    </row>
    <row r="3941" spans="27:28" ht="15">
      <c r="AA3941" s="121">
        <f t="shared" si="62"/>
        <v>3936</v>
      </c>
      <c r="AB3941" s="193">
        <v>93.845803132919599</v>
      </c>
    </row>
    <row r="3942" spans="27:28" ht="15">
      <c r="AA3942" s="121">
        <f t="shared" si="62"/>
        <v>3937</v>
      </c>
      <c r="AB3942" s="193">
        <v>84.845898951303241</v>
      </c>
    </row>
    <row r="3943" spans="27:28" ht="15">
      <c r="AA3943" s="121">
        <f t="shared" si="62"/>
        <v>3938</v>
      </c>
      <c r="AB3943" s="193">
        <v>95.991538612531656</v>
      </c>
    </row>
    <row r="3944" spans="27:28" ht="15">
      <c r="AA3944" s="121">
        <f t="shared" si="62"/>
        <v>3939</v>
      </c>
      <c r="AB3944" s="193">
        <v>84.845898951303241</v>
      </c>
    </row>
    <row r="3945" spans="27:28" ht="15">
      <c r="AA3945" s="121">
        <f t="shared" si="62"/>
        <v>3940</v>
      </c>
      <c r="AB3945" s="193">
        <v>90.015784463628279</v>
      </c>
    </row>
    <row r="3946" spans="27:28" ht="15">
      <c r="AA3946" s="121">
        <f t="shared" si="62"/>
        <v>3941</v>
      </c>
      <c r="AB3946" s="193">
        <v>100.38108875054054</v>
      </c>
    </row>
    <row r="3947" spans="27:28" ht="15">
      <c r="AA3947" s="121">
        <f t="shared" si="62"/>
        <v>3942</v>
      </c>
      <c r="AB3947" s="193">
        <v>101.96157381217297</v>
      </c>
    </row>
    <row r="3948" spans="27:28" ht="15">
      <c r="AA3948" s="121">
        <f t="shared" si="62"/>
        <v>3943</v>
      </c>
      <c r="AB3948" s="193">
        <v>95.198436607084417</v>
      </c>
    </row>
    <row r="3949" spans="27:28" ht="15">
      <c r="AA3949" s="121">
        <f t="shared" si="62"/>
        <v>3944</v>
      </c>
      <c r="AB3949" s="193">
        <v>84.845898951303241</v>
      </c>
    </row>
    <row r="3950" spans="27:28" ht="15">
      <c r="AA3950" s="121">
        <f t="shared" si="62"/>
        <v>3945</v>
      </c>
      <c r="AB3950" s="193">
        <v>89.345851042111406</v>
      </c>
    </row>
    <row r="3951" spans="27:28" ht="15">
      <c r="AA3951" s="121">
        <f t="shared" si="62"/>
        <v>3946</v>
      </c>
      <c r="AB3951" s="193">
        <v>101.96157381217297</v>
      </c>
    </row>
    <row r="3952" spans="27:28" ht="15">
      <c r="AA3952" s="121">
        <f t="shared" si="62"/>
        <v>3947</v>
      </c>
      <c r="AB3952" s="193">
        <v>93.845803132919599</v>
      </c>
    </row>
    <row r="3953" spans="27:28" ht="15">
      <c r="AA3953" s="121">
        <f t="shared" si="62"/>
        <v>3948</v>
      </c>
      <c r="AB3953" s="193">
        <v>100.38108875054054</v>
      </c>
    </row>
    <row r="3954" spans="27:28" ht="15">
      <c r="AA3954" s="121">
        <f t="shared" si="62"/>
        <v>3949</v>
      </c>
      <c r="AB3954" s="193">
        <v>95.991538612531656</v>
      </c>
    </row>
    <row r="3955" spans="27:28" ht="15">
      <c r="AA3955" s="121">
        <f t="shared" si="62"/>
        <v>3950</v>
      </c>
      <c r="AB3955" s="193">
        <v>84.845898951303241</v>
      </c>
    </row>
    <row r="3956" spans="27:28" ht="15">
      <c r="AA3956" s="121">
        <f t="shared" si="62"/>
        <v>3951</v>
      </c>
      <c r="AB3956" s="193">
        <v>95.991538612531656</v>
      </c>
    </row>
    <row r="3957" spans="27:28" ht="15">
      <c r="AA3957" s="121">
        <f t="shared" si="62"/>
        <v>3952</v>
      </c>
      <c r="AB3957" s="193">
        <v>89.345851042111406</v>
      </c>
    </row>
    <row r="3958" spans="27:28" ht="15">
      <c r="AA3958" s="121">
        <f t="shared" si="62"/>
        <v>3953</v>
      </c>
      <c r="AB3958" s="193">
        <v>95.198436607084417</v>
      </c>
    </row>
    <row r="3959" spans="27:28" ht="15">
      <c r="AA3959" s="121">
        <f t="shared" si="62"/>
        <v>3954</v>
      </c>
      <c r="AB3959" s="193">
        <v>100.38108875054054</v>
      </c>
    </row>
    <row r="3960" spans="27:28" ht="15">
      <c r="AA3960" s="121">
        <f t="shared" si="62"/>
        <v>3955</v>
      </c>
      <c r="AB3960" s="193">
        <v>95.991538612531656</v>
      </c>
    </row>
    <row r="3961" spans="27:28" ht="15">
      <c r="AA3961" s="121">
        <f t="shared" si="62"/>
        <v>3956</v>
      </c>
      <c r="AB3961" s="193">
        <v>95.198436607084417</v>
      </c>
    </row>
    <row r="3962" spans="27:28" ht="15">
      <c r="AA3962" s="121">
        <f t="shared" si="62"/>
        <v>3957</v>
      </c>
      <c r="AB3962" s="193">
        <v>107.93160901181427</v>
      </c>
    </row>
    <row r="3963" spans="27:28" ht="15">
      <c r="AA3963" s="121">
        <f t="shared" si="62"/>
        <v>3958</v>
      </c>
      <c r="AB3963" s="193">
        <v>90.015784463628279</v>
      </c>
    </row>
    <row r="3964" spans="27:28" ht="15">
      <c r="AA3964" s="121">
        <f t="shared" si="62"/>
        <v>3959</v>
      </c>
      <c r="AB3964" s="193">
        <v>95.991538612531656</v>
      </c>
    </row>
    <row r="3965" spans="27:28" ht="15">
      <c r="AA3965" s="121">
        <f t="shared" si="62"/>
        <v>3960</v>
      </c>
      <c r="AB3965" s="193">
        <v>107.93160901181427</v>
      </c>
    </row>
    <row r="3966" spans="27:28" ht="15">
      <c r="AA3966" s="121">
        <f t="shared" si="62"/>
        <v>3961</v>
      </c>
      <c r="AB3966" s="193">
        <v>84.845898951303241</v>
      </c>
    </row>
    <row r="3967" spans="27:28" ht="15">
      <c r="AA3967" s="121">
        <f t="shared" si="62"/>
        <v>3962</v>
      </c>
      <c r="AB3967" s="193">
        <v>95.198436607084417</v>
      </c>
    </row>
    <row r="3968" spans="27:28" ht="15">
      <c r="AA3968" s="121">
        <f t="shared" si="62"/>
        <v>3963</v>
      </c>
      <c r="AB3968" s="193">
        <v>107.93160901181427</v>
      </c>
    </row>
    <row r="3969" spans="27:28" ht="15">
      <c r="AA3969" s="121">
        <f t="shared" si="62"/>
        <v>3964</v>
      </c>
      <c r="AB3969" s="193">
        <v>107.93160901181427</v>
      </c>
    </row>
    <row r="3970" spans="27:28" ht="15">
      <c r="AA3970" s="121">
        <f t="shared" si="62"/>
        <v>3965</v>
      </c>
      <c r="AB3970" s="193">
        <v>101.96157381217297</v>
      </c>
    </row>
    <row r="3971" spans="27:28" ht="15">
      <c r="AA3971" s="121">
        <f t="shared" si="62"/>
        <v>3966</v>
      </c>
      <c r="AB3971" s="193">
        <v>93.845803132919599</v>
      </c>
    </row>
    <row r="3972" spans="27:28" ht="15">
      <c r="AA3972" s="121">
        <f t="shared" si="62"/>
        <v>3967</v>
      </c>
      <c r="AB3972" s="193">
        <v>95.991538612531656</v>
      </c>
    </row>
    <row r="3973" spans="27:28" ht="15">
      <c r="AA3973" s="121">
        <f t="shared" si="62"/>
        <v>3968</v>
      </c>
      <c r="AB3973" s="193">
        <v>100.38108875054054</v>
      </c>
    </row>
    <row r="3974" spans="27:28" ht="15">
      <c r="AA3974" s="121">
        <f t="shared" si="62"/>
        <v>3969</v>
      </c>
      <c r="AB3974" s="193">
        <v>95.198436607084417</v>
      </c>
    </row>
    <row r="3975" spans="27:28" ht="15">
      <c r="AA3975" s="121">
        <f t="shared" ref="AA3975:AA4038" si="63">+AA3974+1</f>
        <v>3970</v>
      </c>
      <c r="AB3975" s="193">
        <v>107.93160901181427</v>
      </c>
    </row>
    <row r="3976" spans="27:28" ht="15">
      <c r="AA3976" s="121">
        <f t="shared" si="63"/>
        <v>3971</v>
      </c>
      <c r="AB3976" s="193">
        <v>93.845803132919599</v>
      </c>
    </row>
    <row r="3977" spans="27:28" ht="15">
      <c r="AA3977" s="121">
        <f t="shared" si="63"/>
        <v>3972</v>
      </c>
      <c r="AB3977" s="193">
        <v>107.93160901181427</v>
      </c>
    </row>
    <row r="3978" spans="27:28" ht="15">
      <c r="AA3978" s="121">
        <f t="shared" si="63"/>
        <v>3973</v>
      </c>
      <c r="AB3978" s="193">
        <v>100.38108875054054</v>
      </c>
    </row>
    <row r="3979" spans="27:28" ht="15">
      <c r="AA3979" s="121">
        <f t="shared" si="63"/>
        <v>3974</v>
      </c>
      <c r="AB3979" s="193">
        <v>84.845898951303241</v>
      </c>
    </row>
    <row r="3980" spans="27:28" ht="15">
      <c r="AA3980" s="121">
        <f t="shared" si="63"/>
        <v>3975</v>
      </c>
      <c r="AB3980" s="193">
        <v>93.845803132919599</v>
      </c>
    </row>
    <row r="3981" spans="27:28" ht="15">
      <c r="AA3981" s="121">
        <f t="shared" si="63"/>
        <v>3976</v>
      </c>
      <c r="AB3981" s="193">
        <v>95.991538612531656</v>
      </c>
    </row>
    <row r="3982" spans="27:28" ht="15">
      <c r="AA3982" s="121">
        <f t="shared" si="63"/>
        <v>3977</v>
      </c>
      <c r="AB3982" s="193">
        <v>95.991538612531656</v>
      </c>
    </row>
    <row r="3983" spans="27:28" ht="15">
      <c r="AA3983" s="121">
        <f t="shared" si="63"/>
        <v>3978</v>
      </c>
      <c r="AB3983" s="193">
        <v>89.345851042111406</v>
      </c>
    </row>
    <row r="3984" spans="27:28" ht="15">
      <c r="AA3984" s="121">
        <f t="shared" si="63"/>
        <v>3979</v>
      </c>
      <c r="AB3984" s="193">
        <v>93.845803132919599</v>
      </c>
    </row>
    <row r="3985" spans="27:28" ht="15">
      <c r="AA3985" s="121">
        <f t="shared" si="63"/>
        <v>3980</v>
      </c>
      <c r="AB3985" s="193">
        <v>101.96157381217297</v>
      </c>
    </row>
    <row r="3986" spans="27:28" ht="15">
      <c r="AA3986" s="121">
        <f t="shared" si="63"/>
        <v>3981</v>
      </c>
      <c r="AB3986" s="193">
        <v>90.015784463628279</v>
      </c>
    </row>
    <row r="3987" spans="27:28" ht="15">
      <c r="AA3987" s="121">
        <f t="shared" si="63"/>
        <v>3982</v>
      </c>
      <c r="AB3987" s="193">
        <v>95.991538612531656</v>
      </c>
    </row>
    <row r="3988" spans="27:28" ht="15">
      <c r="AA3988" s="121">
        <f t="shared" si="63"/>
        <v>3983</v>
      </c>
      <c r="AB3988" s="193">
        <v>84.845898951303241</v>
      </c>
    </row>
    <row r="3989" spans="27:28" ht="15">
      <c r="AA3989" s="121">
        <f t="shared" si="63"/>
        <v>3984</v>
      </c>
      <c r="AB3989" s="193">
        <v>95.991538612531656</v>
      </c>
    </row>
    <row r="3990" spans="27:28" ht="15">
      <c r="AA3990" s="121">
        <f t="shared" si="63"/>
        <v>3985</v>
      </c>
      <c r="AB3990" s="193">
        <v>101.96157381217297</v>
      </c>
    </row>
    <row r="3991" spans="27:28" ht="15">
      <c r="AA3991" s="121">
        <f t="shared" si="63"/>
        <v>3986</v>
      </c>
      <c r="AB3991" s="193">
        <v>84.845898951303241</v>
      </c>
    </row>
    <row r="3992" spans="27:28" ht="15">
      <c r="AA3992" s="121">
        <f t="shared" si="63"/>
        <v>3987</v>
      </c>
      <c r="AB3992" s="193">
        <v>89.345851042111406</v>
      </c>
    </row>
    <row r="3993" spans="27:28" ht="15">
      <c r="AA3993" s="121">
        <f t="shared" si="63"/>
        <v>3988</v>
      </c>
      <c r="AB3993" s="193">
        <v>101.96157381217297</v>
      </c>
    </row>
    <row r="3994" spans="27:28" ht="15">
      <c r="AA3994" s="121">
        <f t="shared" si="63"/>
        <v>3989</v>
      </c>
      <c r="AB3994" s="193">
        <v>95.991538612531656</v>
      </c>
    </row>
    <row r="3995" spans="27:28" ht="15">
      <c r="AA3995" s="121">
        <f t="shared" si="63"/>
        <v>3990</v>
      </c>
      <c r="AB3995" s="193">
        <v>100.38108875054054</v>
      </c>
    </row>
    <row r="3996" spans="27:28" ht="15">
      <c r="AA3996" s="121">
        <f t="shared" si="63"/>
        <v>3991</v>
      </c>
      <c r="AB3996" s="193">
        <v>101.96157381217297</v>
      </c>
    </row>
    <row r="3997" spans="27:28" ht="15">
      <c r="AA3997" s="121">
        <f t="shared" si="63"/>
        <v>3992</v>
      </c>
      <c r="AB3997" s="193">
        <v>90.015784463628279</v>
      </c>
    </row>
    <row r="3998" spans="27:28" ht="15">
      <c r="AA3998" s="121">
        <f t="shared" si="63"/>
        <v>3993</v>
      </c>
      <c r="AB3998" s="193">
        <v>95.991538612531656</v>
      </c>
    </row>
    <row r="3999" spans="27:28" ht="15">
      <c r="AA3999" s="121">
        <f t="shared" si="63"/>
        <v>3994</v>
      </c>
      <c r="AB3999" s="193">
        <v>84.845898951303241</v>
      </c>
    </row>
    <row r="4000" spans="27:28" ht="15">
      <c r="AA4000" s="121">
        <f t="shared" si="63"/>
        <v>3995</v>
      </c>
      <c r="AB4000" s="193">
        <v>95.991538612531656</v>
      </c>
    </row>
    <row r="4001" spans="27:28" ht="15">
      <c r="AA4001" s="121">
        <f t="shared" si="63"/>
        <v>3996</v>
      </c>
      <c r="AB4001" s="193">
        <v>89.345851042111406</v>
      </c>
    </row>
    <row r="4002" spans="27:28" ht="15">
      <c r="AA4002" s="121">
        <f t="shared" si="63"/>
        <v>3997</v>
      </c>
      <c r="AB4002" s="193">
        <v>93.845803132919599</v>
      </c>
    </row>
    <row r="4003" spans="27:28" ht="15">
      <c r="AA4003" s="121">
        <f t="shared" si="63"/>
        <v>3998</v>
      </c>
      <c r="AB4003" s="193">
        <v>84.845898951303241</v>
      </c>
    </row>
    <row r="4004" spans="27:28" ht="15">
      <c r="AA4004" s="121">
        <f t="shared" si="63"/>
        <v>3999</v>
      </c>
      <c r="AB4004" s="193">
        <v>101.96157381217297</v>
      </c>
    </row>
    <row r="4005" spans="27:28" ht="15">
      <c r="AA4005" s="121">
        <f t="shared" si="63"/>
        <v>4000</v>
      </c>
      <c r="AB4005" s="193">
        <v>90.015784463628279</v>
      </c>
    </row>
    <row r="4006" spans="27:28" ht="15">
      <c r="AA4006" s="121">
        <f t="shared" si="63"/>
        <v>4001</v>
      </c>
      <c r="AB4006" s="193">
        <v>101.96157381217297</v>
      </c>
    </row>
    <row r="4007" spans="27:28" ht="15">
      <c r="AA4007" s="121">
        <f t="shared" si="63"/>
        <v>4002</v>
      </c>
      <c r="AB4007" s="193">
        <v>100.38108875054054</v>
      </c>
    </row>
    <row r="4008" spans="27:28" ht="15">
      <c r="AA4008" s="121">
        <f t="shared" si="63"/>
        <v>4003</v>
      </c>
      <c r="AB4008" s="193">
        <v>100.38108875054054</v>
      </c>
    </row>
    <row r="4009" spans="27:28" ht="15">
      <c r="AA4009" s="121">
        <f t="shared" si="63"/>
        <v>4004</v>
      </c>
      <c r="AB4009" s="193">
        <v>95.198436607084417</v>
      </c>
    </row>
    <row r="4010" spans="27:28" ht="15">
      <c r="AA4010" s="121">
        <f t="shared" si="63"/>
        <v>4005</v>
      </c>
      <c r="AB4010" s="193">
        <v>107.93160901181427</v>
      </c>
    </row>
    <row r="4011" spans="27:28" ht="15">
      <c r="AA4011" s="121">
        <f t="shared" si="63"/>
        <v>4006</v>
      </c>
      <c r="AB4011" s="193">
        <v>95.198436607084417</v>
      </c>
    </row>
    <row r="4012" spans="27:28" ht="15">
      <c r="AA4012" s="121">
        <f t="shared" si="63"/>
        <v>4007</v>
      </c>
      <c r="AB4012" s="193">
        <v>95.198436607084417</v>
      </c>
    </row>
    <row r="4013" spans="27:28" ht="15">
      <c r="AA4013" s="121">
        <f t="shared" si="63"/>
        <v>4008</v>
      </c>
      <c r="AB4013" s="193">
        <v>107.93160901181427</v>
      </c>
    </row>
    <row r="4014" spans="27:28" ht="15">
      <c r="AA4014" s="121">
        <f t="shared" si="63"/>
        <v>4009</v>
      </c>
      <c r="AB4014" s="193">
        <v>89.345851042111406</v>
      </c>
    </row>
    <row r="4015" spans="27:28" ht="15">
      <c r="AA4015" s="121">
        <f t="shared" si="63"/>
        <v>4010</v>
      </c>
      <c r="AB4015" s="193">
        <v>100.38108875054054</v>
      </c>
    </row>
    <row r="4016" spans="27:28" ht="15">
      <c r="AA4016" s="121">
        <f t="shared" si="63"/>
        <v>4011</v>
      </c>
      <c r="AB4016" s="193">
        <v>89.345851042111406</v>
      </c>
    </row>
    <row r="4017" spans="27:28" ht="15">
      <c r="AA4017" s="121">
        <f t="shared" si="63"/>
        <v>4012</v>
      </c>
      <c r="AB4017" s="193">
        <v>100.38108875054054</v>
      </c>
    </row>
    <row r="4018" spans="27:28" ht="15">
      <c r="AA4018" s="121">
        <f t="shared" si="63"/>
        <v>4013</v>
      </c>
      <c r="AB4018" s="193">
        <v>89.345851042111406</v>
      </c>
    </row>
    <row r="4019" spans="27:28" ht="15">
      <c r="AA4019" s="121">
        <f t="shared" si="63"/>
        <v>4014</v>
      </c>
      <c r="AB4019" s="193">
        <v>107.93160901181427</v>
      </c>
    </row>
    <row r="4020" spans="27:28" ht="15">
      <c r="AA4020" s="121">
        <f t="shared" si="63"/>
        <v>4015</v>
      </c>
      <c r="AB4020" s="193">
        <v>89.345851042111406</v>
      </c>
    </row>
    <row r="4021" spans="27:28" ht="15">
      <c r="AA4021" s="121">
        <f t="shared" si="63"/>
        <v>4016</v>
      </c>
      <c r="AB4021" s="193">
        <v>101.96157381217297</v>
      </c>
    </row>
    <row r="4022" spans="27:28" ht="15">
      <c r="AA4022" s="121">
        <f t="shared" si="63"/>
        <v>4017</v>
      </c>
      <c r="AB4022" s="193">
        <v>84.845898951303241</v>
      </c>
    </row>
    <row r="4023" spans="27:28" ht="15">
      <c r="AA4023" s="121">
        <f t="shared" si="63"/>
        <v>4018</v>
      </c>
      <c r="AB4023" s="193">
        <v>100.38108875054054</v>
      </c>
    </row>
    <row r="4024" spans="27:28" ht="15">
      <c r="AA4024" s="121">
        <f t="shared" si="63"/>
        <v>4019</v>
      </c>
      <c r="AB4024" s="193">
        <v>107.93160901181427</v>
      </c>
    </row>
    <row r="4025" spans="27:28" ht="15">
      <c r="AA4025" s="121">
        <f t="shared" si="63"/>
        <v>4020</v>
      </c>
      <c r="AB4025" s="193">
        <v>93.845803132919599</v>
      </c>
    </row>
    <row r="4026" spans="27:28" ht="15">
      <c r="AA4026" s="121">
        <f t="shared" si="63"/>
        <v>4021</v>
      </c>
      <c r="AB4026" s="193">
        <v>107.93160901181427</v>
      </c>
    </row>
    <row r="4027" spans="27:28" ht="15">
      <c r="AA4027" s="121">
        <f t="shared" si="63"/>
        <v>4022</v>
      </c>
      <c r="AB4027" s="193">
        <v>89.345851042111406</v>
      </c>
    </row>
    <row r="4028" spans="27:28" ht="15">
      <c r="AA4028" s="121">
        <f t="shared" si="63"/>
        <v>4023</v>
      </c>
      <c r="AB4028" s="193">
        <v>95.198436607084417</v>
      </c>
    </row>
    <row r="4029" spans="27:28" ht="15">
      <c r="AA4029" s="121">
        <f t="shared" si="63"/>
        <v>4024</v>
      </c>
      <c r="AB4029" s="193">
        <v>84.845898951303241</v>
      </c>
    </row>
    <row r="4030" spans="27:28" ht="15">
      <c r="AA4030" s="121">
        <f t="shared" si="63"/>
        <v>4025</v>
      </c>
      <c r="AB4030" s="193">
        <v>95.991538612531656</v>
      </c>
    </row>
    <row r="4031" spans="27:28" ht="15">
      <c r="AA4031" s="121">
        <f t="shared" si="63"/>
        <v>4026</v>
      </c>
      <c r="AB4031" s="193">
        <v>90.015784463628279</v>
      </c>
    </row>
    <row r="4032" spans="27:28" ht="15">
      <c r="AA4032" s="121">
        <f t="shared" si="63"/>
        <v>4027</v>
      </c>
      <c r="AB4032" s="193">
        <v>107.93160901181427</v>
      </c>
    </row>
    <row r="4033" spans="27:28" ht="15">
      <c r="AA4033" s="121">
        <f t="shared" si="63"/>
        <v>4028</v>
      </c>
      <c r="AB4033" s="193">
        <v>84.845898951303241</v>
      </c>
    </row>
    <row r="4034" spans="27:28" ht="15">
      <c r="AA4034" s="121">
        <f t="shared" si="63"/>
        <v>4029</v>
      </c>
      <c r="AB4034" s="193">
        <v>101.96157381217297</v>
      </c>
    </row>
    <row r="4035" spans="27:28" ht="15">
      <c r="AA4035" s="121">
        <f t="shared" si="63"/>
        <v>4030</v>
      </c>
      <c r="AB4035" s="193">
        <v>107.93160901181427</v>
      </c>
    </row>
    <row r="4036" spans="27:28" ht="15">
      <c r="AA4036" s="121">
        <f t="shared" si="63"/>
        <v>4031</v>
      </c>
      <c r="AB4036" s="193">
        <v>95.991538612531656</v>
      </c>
    </row>
    <row r="4037" spans="27:28" ht="15">
      <c r="AA4037" s="121">
        <f t="shared" si="63"/>
        <v>4032</v>
      </c>
      <c r="AB4037" s="193">
        <v>95.198436607084417</v>
      </c>
    </row>
    <row r="4038" spans="27:28" ht="15">
      <c r="AA4038" s="121">
        <f t="shared" si="63"/>
        <v>4033</v>
      </c>
      <c r="AB4038" s="193">
        <v>107.93160901181427</v>
      </c>
    </row>
    <row r="4039" spans="27:28" ht="15">
      <c r="AA4039" s="121">
        <f t="shared" ref="AA4039:AA4102" si="64">+AA4038+1</f>
        <v>4034</v>
      </c>
      <c r="AB4039" s="193">
        <v>95.991538612531656</v>
      </c>
    </row>
    <row r="4040" spans="27:28" ht="15">
      <c r="AA4040" s="121">
        <f t="shared" si="64"/>
        <v>4035</v>
      </c>
      <c r="AB4040" s="193">
        <v>95.198436607084417</v>
      </c>
    </row>
    <row r="4041" spans="27:28" ht="15">
      <c r="AA4041" s="121">
        <f t="shared" si="64"/>
        <v>4036</v>
      </c>
      <c r="AB4041" s="193">
        <v>95.991538612531656</v>
      </c>
    </row>
    <row r="4042" spans="27:28" ht="15">
      <c r="AA4042" s="121">
        <f t="shared" si="64"/>
        <v>4037</v>
      </c>
      <c r="AB4042" s="193">
        <v>90.015784463628279</v>
      </c>
    </row>
    <row r="4043" spans="27:28" ht="15">
      <c r="AA4043" s="121">
        <f t="shared" si="64"/>
        <v>4038</v>
      </c>
      <c r="AB4043" s="193">
        <v>93.845803132919599</v>
      </c>
    </row>
    <row r="4044" spans="27:28" ht="15">
      <c r="AA4044" s="121">
        <f t="shared" si="64"/>
        <v>4039</v>
      </c>
      <c r="AB4044" s="193">
        <v>107.93160901181427</v>
      </c>
    </row>
    <row r="4045" spans="27:28" ht="15">
      <c r="AA4045" s="121">
        <f t="shared" si="64"/>
        <v>4040</v>
      </c>
      <c r="AB4045" s="193">
        <v>95.198436607084417</v>
      </c>
    </row>
    <row r="4046" spans="27:28" ht="15">
      <c r="AA4046" s="121">
        <f t="shared" si="64"/>
        <v>4041</v>
      </c>
      <c r="AB4046" s="193">
        <v>84.845898951303241</v>
      </c>
    </row>
    <row r="4047" spans="27:28" ht="15">
      <c r="AA4047" s="121">
        <f t="shared" si="64"/>
        <v>4042</v>
      </c>
      <c r="AB4047" s="193">
        <v>100.38108875054054</v>
      </c>
    </row>
    <row r="4048" spans="27:28" ht="15">
      <c r="AA4048" s="121">
        <f t="shared" si="64"/>
        <v>4043</v>
      </c>
      <c r="AB4048" s="193">
        <v>90.015784463628279</v>
      </c>
    </row>
    <row r="4049" spans="27:28" ht="15">
      <c r="AA4049" s="121">
        <f t="shared" si="64"/>
        <v>4044</v>
      </c>
      <c r="AB4049" s="193">
        <v>95.991538612531656</v>
      </c>
    </row>
    <row r="4050" spans="27:28" ht="15">
      <c r="AA4050" s="121">
        <f t="shared" si="64"/>
        <v>4045</v>
      </c>
      <c r="AB4050" s="193">
        <v>101.96157381217297</v>
      </c>
    </row>
    <row r="4051" spans="27:28" ht="15">
      <c r="AA4051" s="121">
        <f t="shared" si="64"/>
        <v>4046</v>
      </c>
      <c r="AB4051" s="193">
        <v>95.198436607084417</v>
      </c>
    </row>
    <row r="4052" spans="27:28" ht="15">
      <c r="AA4052" s="121">
        <f t="shared" si="64"/>
        <v>4047</v>
      </c>
      <c r="AB4052" s="193">
        <v>89.345851042111406</v>
      </c>
    </row>
    <row r="4053" spans="27:28" ht="15">
      <c r="AA4053" s="121">
        <f t="shared" si="64"/>
        <v>4048</v>
      </c>
      <c r="AB4053" s="193">
        <v>90.015784463628279</v>
      </c>
    </row>
    <row r="4054" spans="27:28" ht="15">
      <c r="AA4054" s="121">
        <f t="shared" si="64"/>
        <v>4049</v>
      </c>
      <c r="AB4054" s="193">
        <v>90.015784463628279</v>
      </c>
    </row>
    <row r="4055" spans="27:28" ht="15">
      <c r="AA4055" s="121">
        <f t="shared" si="64"/>
        <v>4050</v>
      </c>
      <c r="AB4055" s="193">
        <v>90.015784463628279</v>
      </c>
    </row>
    <row r="4056" spans="27:28" ht="15">
      <c r="AA4056" s="121">
        <f t="shared" si="64"/>
        <v>4051</v>
      </c>
      <c r="AB4056" s="193">
        <v>107.93160901181427</v>
      </c>
    </row>
    <row r="4057" spans="27:28" ht="15">
      <c r="AA4057" s="121">
        <f t="shared" si="64"/>
        <v>4052</v>
      </c>
      <c r="AB4057" s="193">
        <v>107.93160901181427</v>
      </c>
    </row>
    <row r="4058" spans="27:28" ht="15">
      <c r="AA4058" s="121">
        <f t="shared" si="64"/>
        <v>4053</v>
      </c>
      <c r="AB4058" s="193">
        <v>90.015784463628279</v>
      </c>
    </row>
    <row r="4059" spans="27:28" ht="15">
      <c r="AA4059" s="121">
        <f t="shared" si="64"/>
        <v>4054</v>
      </c>
      <c r="AB4059" s="193">
        <v>100.38108875054054</v>
      </c>
    </row>
    <row r="4060" spans="27:28" ht="15">
      <c r="AA4060" s="121">
        <f t="shared" si="64"/>
        <v>4055</v>
      </c>
      <c r="AB4060" s="193">
        <v>90.015784463628279</v>
      </c>
    </row>
    <row r="4061" spans="27:28" ht="15">
      <c r="AA4061" s="121">
        <f t="shared" si="64"/>
        <v>4056</v>
      </c>
      <c r="AB4061" s="193">
        <v>93.845803132919599</v>
      </c>
    </row>
    <row r="4062" spans="27:28" ht="15">
      <c r="AA4062" s="121">
        <f t="shared" si="64"/>
        <v>4057</v>
      </c>
      <c r="AB4062" s="193">
        <v>93.845803132919599</v>
      </c>
    </row>
    <row r="4063" spans="27:28" ht="15">
      <c r="AA4063" s="121">
        <f t="shared" si="64"/>
        <v>4058</v>
      </c>
      <c r="AB4063" s="193">
        <v>89.345851042111406</v>
      </c>
    </row>
    <row r="4064" spans="27:28" ht="15">
      <c r="AA4064" s="121">
        <f t="shared" si="64"/>
        <v>4059</v>
      </c>
      <c r="AB4064" s="193">
        <v>100.38108875054054</v>
      </c>
    </row>
    <row r="4065" spans="27:28" ht="15">
      <c r="AA4065" s="121">
        <f t="shared" si="64"/>
        <v>4060</v>
      </c>
      <c r="AB4065" s="193">
        <v>101.96157381217297</v>
      </c>
    </row>
    <row r="4066" spans="27:28" ht="15">
      <c r="AA4066" s="121">
        <f t="shared" si="64"/>
        <v>4061</v>
      </c>
      <c r="AB4066" s="193">
        <v>100.38108875054054</v>
      </c>
    </row>
    <row r="4067" spans="27:28" ht="15">
      <c r="AA4067" s="121">
        <f t="shared" si="64"/>
        <v>4062</v>
      </c>
      <c r="AB4067" s="193">
        <v>107.93160901181427</v>
      </c>
    </row>
    <row r="4068" spans="27:28" ht="15">
      <c r="AA4068" s="121">
        <f t="shared" si="64"/>
        <v>4063</v>
      </c>
      <c r="AB4068" s="193">
        <v>100.38108875054054</v>
      </c>
    </row>
    <row r="4069" spans="27:28" ht="15">
      <c r="AA4069" s="121">
        <f t="shared" si="64"/>
        <v>4064</v>
      </c>
      <c r="AB4069" s="193">
        <v>95.991538612531656</v>
      </c>
    </row>
    <row r="4070" spans="27:28" ht="15">
      <c r="AA4070" s="121">
        <f t="shared" si="64"/>
        <v>4065</v>
      </c>
      <c r="AB4070" s="193">
        <v>101.96157381217297</v>
      </c>
    </row>
    <row r="4071" spans="27:28" ht="15">
      <c r="AA4071" s="121">
        <f t="shared" si="64"/>
        <v>4066</v>
      </c>
      <c r="AB4071" s="193">
        <v>95.991538612531656</v>
      </c>
    </row>
    <row r="4072" spans="27:28" ht="15">
      <c r="AA4072" s="121">
        <f t="shared" si="64"/>
        <v>4067</v>
      </c>
      <c r="AB4072" s="193">
        <v>100.38108875054054</v>
      </c>
    </row>
    <row r="4073" spans="27:28" ht="15">
      <c r="AA4073" s="121">
        <f t="shared" si="64"/>
        <v>4068</v>
      </c>
      <c r="AB4073" s="193">
        <v>107.93160901181427</v>
      </c>
    </row>
    <row r="4074" spans="27:28" ht="15">
      <c r="AA4074" s="121">
        <f t="shared" si="64"/>
        <v>4069</v>
      </c>
      <c r="AB4074" s="193">
        <v>89.345851042111406</v>
      </c>
    </row>
    <row r="4075" spans="27:28" ht="15">
      <c r="AA4075" s="121">
        <f t="shared" si="64"/>
        <v>4070</v>
      </c>
      <c r="AB4075" s="193">
        <v>107.93160901181427</v>
      </c>
    </row>
    <row r="4076" spans="27:28" ht="15">
      <c r="AA4076" s="121">
        <f t="shared" si="64"/>
        <v>4071</v>
      </c>
      <c r="AB4076" s="193">
        <v>84.845898951303241</v>
      </c>
    </row>
    <row r="4077" spans="27:28" ht="15">
      <c r="AA4077" s="121">
        <f t="shared" si="64"/>
        <v>4072</v>
      </c>
      <c r="AB4077" s="193">
        <v>90.015784463628279</v>
      </c>
    </row>
    <row r="4078" spans="27:28" ht="15">
      <c r="AA4078" s="121">
        <f t="shared" si="64"/>
        <v>4073</v>
      </c>
      <c r="AB4078" s="193">
        <v>107.93160901181427</v>
      </c>
    </row>
    <row r="4079" spans="27:28" ht="15">
      <c r="AA4079" s="121">
        <f t="shared" si="64"/>
        <v>4074</v>
      </c>
      <c r="AB4079" s="193">
        <v>93.845803132919599</v>
      </c>
    </row>
    <row r="4080" spans="27:28" ht="15">
      <c r="AA4080" s="121">
        <f t="shared" si="64"/>
        <v>4075</v>
      </c>
      <c r="AB4080" s="193">
        <v>101.96157381217297</v>
      </c>
    </row>
    <row r="4081" spans="27:28" ht="15">
      <c r="AA4081" s="121">
        <f t="shared" si="64"/>
        <v>4076</v>
      </c>
      <c r="AB4081" s="193">
        <v>95.198436607084417</v>
      </c>
    </row>
    <row r="4082" spans="27:28" ht="15">
      <c r="AA4082" s="121">
        <f t="shared" si="64"/>
        <v>4077</v>
      </c>
      <c r="AB4082" s="193">
        <v>100.38108875054054</v>
      </c>
    </row>
    <row r="4083" spans="27:28" ht="15">
      <c r="AA4083" s="121">
        <f t="shared" si="64"/>
        <v>4078</v>
      </c>
      <c r="AB4083" s="193">
        <v>90.015784463628279</v>
      </c>
    </row>
    <row r="4084" spans="27:28" ht="15">
      <c r="AA4084" s="121">
        <f t="shared" si="64"/>
        <v>4079</v>
      </c>
      <c r="AB4084" s="193">
        <v>90.015784463628279</v>
      </c>
    </row>
    <row r="4085" spans="27:28" ht="15">
      <c r="AA4085" s="121">
        <f t="shared" si="64"/>
        <v>4080</v>
      </c>
      <c r="AB4085" s="193">
        <v>90.015784463628279</v>
      </c>
    </row>
    <row r="4086" spans="27:28" ht="15">
      <c r="AA4086" s="121">
        <f t="shared" si="64"/>
        <v>4081</v>
      </c>
      <c r="AB4086" s="193">
        <v>95.991538612531656</v>
      </c>
    </row>
    <row r="4087" spans="27:28" ht="15">
      <c r="AA4087" s="121">
        <f t="shared" si="64"/>
        <v>4082</v>
      </c>
      <c r="AB4087" s="193">
        <v>93.845803132919599</v>
      </c>
    </row>
    <row r="4088" spans="27:28" ht="15">
      <c r="AA4088" s="121">
        <f t="shared" si="64"/>
        <v>4083</v>
      </c>
      <c r="AB4088" s="193">
        <v>84.845898951303241</v>
      </c>
    </row>
    <row r="4089" spans="27:28" ht="15">
      <c r="AA4089" s="121">
        <f t="shared" si="64"/>
        <v>4084</v>
      </c>
      <c r="AB4089" s="193">
        <v>93.845803132919599</v>
      </c>
    </row>
    <row r="4090" spans="27:28" ht="15">
      <c r="AA4090" s="121">
        <f t="shared" si="64"/>
        <v>4085</v>
      </c>
      <c r="AB4090" s="193">
        <v>100.38108875054054</v>
      </c>
    </row>
    <row r="4091" spans="27:28" ht="15">
      <c r="AA4091" s="121">
        <f t="shared" si="64"/>
        <v>4086</v>
      </c>
      <c r="AB4091" s="193">
        <v>95.198436607084417</v>
      </c>
    </row>
    <row r="4092" spans="27:28" ht="15">
      <c r="AA4092" s="121">
        <f t="shared" si="64"/>
        <v>4087</v>
      </c>
      <c r="AB4092" s="193">
        <v>101.96157381217297</v>
      </c>
    </row>
    <row r="4093" spans="27:28" ht="15">
      <c r="AA4093" s="121">
        <f t="shared" si="64"/>
        <v>4088</v>
      </c>
      <c r="AB4093" s="193">
        <v>107.93160901181427</v>
      </c>
    </row>
    <row r="4094" spans="27:28" ht="15">
      <c r="AA4094" s="121">
        <f t="shared" si="64"/>
        <v>4089</v>
      </c>
      <c r="AB4094" s="193">
        <v>93.845803132919599</v>
      </c>
    </row>
    <row r="4095" spans="27:28" ht="15">
      <c r="AA4095" s="121">
        <f t="shared" si="64"/>
        <v>4090</v>
      </c>
      <c r="AB4095" s="193">
        <v>95.198436607084417</v>
      </c>
    </row>
    <row r="4096" spans="27:28" ht="15">
      <c r="AA4096" s="121">
        <f t="shared" si="64"/>
        <v>4091</v>
      </c>
      <c r="AB4096" s="193">
        <v>101.96157381217297</v>
      </c>
    </row>
    <row r="4097" spans="27:28" ht="15">
      <c r="AA4097" s="121">
        <f t="shared" si="64"/>
        <v>4092</v>
      </c>
      <c r="AB4097" s="193">
        <v>95.198436607084417</v>
      </c>
    </row>
    <row r="4098" spans="27:28" ht="15">
      <c r="AA4098" s="121">
        <f t="shared" si="64"/>
        <v>4093</v>
      </c>
      <c r="AB4098" s="193">
        <v>107.93160901181427</v>
      </c>
    </row>
    <row r="4099" spans="27:28" ht="15">
      <c r="AA4099" s="121">
        <f t="shared" si="64"/>
        <v>4094</v>
      </c>
      <c r="AB4099" s="193">
        <v>84.845898951303241</v>
      </c>
    </row>
    <row r="4100" spans="27:28" ht="15">
      <c r="AA4100" s="121">
        <f t="shared" si="64"/>
        <v>4095</v>
      </c>
      <c r="AB4100" s="193">
        <v>101.96157381217297</v>
      </c>
    </row>
    <row r="4101" spans="27:28" ht="15">
      <c r="AA4101" s="121">
        <f t="shared" si="64"/>
        <v>4096</v>
      </c>
      <c r="AB4101" s="193">
        <v>84.845898951303241</v>
      </c>
    </row>
    <row r="4102" spans="27:28" ht="15">
      <c r="AA4102" s="121">
        <f t="shared" si="64"/>
        <v>4097</v>
      </c>
      <c r="AB4102" s="193">
        <v>101.96157381217297</v>
      </c>
    </row>
    <row r="4103" spans="27:28" ht="15">
      <c r="AA4103" s="121">
        <f t="shared" ref="AA4103:AA4166" si="65">+AA4102+1</f>
        <v>4098</v>
      </c>
      <c r="AB4103" s="193">
        <v>95.198436607084417</v>
      </c>
    </row>
    <row r="4104" spans="27:28" ht="15">
      <c r="AA4104" s="121">
        <f t="shared" si="65"/>
        <v>4099</v>
      </c>
      <c r="AB4104" s="193">
        <v>84.845898951303241</v>
      </c>
    </row>
    <row r="4105" spans="27:28" ht="15">
      <c r="AA4105" s="121">
        <f t="shared" si="65"/>
        <v>4100</v>
      </c>
      <c r="AB4105" s="193">
        <v>95.198436607084417</v>
      </c>
    </row>
    <row r="4106" spans="27:28" ht="15">
      <c r="AA4106" s="121">
        <f t="shared" si="65"/>
        <v>4101</v>
      </c>
      <c r="AB4106" s="193">
        <v>93.845803132919599</v>
      </c>
    </row>
    <row r="4107" spans="27:28" ht="15">
      <c r="AA4107" s="121">
        <f t="shared" si="65"/>
        <v>4102</v>
      </c>
      <c r="AB4107" s="193">
        <v>84.845898951303241</v>
      </c>
    </row>
    <row r="4108" spans="27:28" ht="15">
      <c r="AA4108" s="121">
        <f t="shared" si="65"/>
        <v>4103</v>
      </c>
      <c r="AB4108" s="193">
        <v>89.345851042111406</v>
      </c>
    </row>
    <row r="4109" spans="27:28" ht="15">
      <c r="AA4109" s="121">
        <f t="shared" si="65"/>
        <v>4104</v>
      </c>
      <c r="AB4109" s="193">
        <v>101.96157381217297</v>
      </c>
    </row>
    <row r="4110" spans="27:28" ht="15">
      <c r="AA4110" s="121">
        <f t="shared" si="65"/>
        <v>4105</v>
      </c>
      <c r="AB4110" s="193">
        <v>89.345851042111406</v>
      </c>
    </row>
    <row r="4111" spans="27:28" ht="15">
      <c r="AA4111" s="121">
        <f t="shared" si="65"/>
        <v>4106</v>
      </c>
      <c r="AB4111" s="193">
        <v>89.345851042111406</v>
      </c>
    </row>
    <row r="4112" spans="27:28" ht="15">
      <c r="AA4112" s="121">
        <f t="shared" si="65"/>
        <v>4107</v>
      </c>
      <c r="AB4112" s="193">
        <v>89.345851042111406</v>
      </c>
    </row>
    <row r="4113" spans="27:28" ht="15">
      <c r="AA4113" s="121">
        <f t="shared" si="65"/>
        <v>4108</v>
      </c>
      <c r="AB4113" s="193">
        <v>93.845803132919599</v>
      </c>
    </row>
    <row r="4114" spans="27:28" ht="15">
      <c r="AA4114" s="121">
        <f t="shared" si="65"/>
        <v>4109</v>
      </c>
      <c r="AB4114" s="193">
        <v>95.198436607084417</v>
      </c>
    </row>
    <row r="4115" spans="27:28" ht="15">
      <c r="AA4115" s="121">
        <f t="shared" si="65"/>
        <v>4110</v>
      </c>
      <c r="AB4115" s="193">
        <v>84.845898951303241</v>
      </c>
    </row>
    <row r="4116" spans="27:28" ht="15">
      <c r="AA4116" s="121">
        <f t="shared" si="65"/>
        <v>4111</v>
      </c>
      <c r="AB4116" s="193">
        <v>84.845898951303241</v>
      </c>
    </row>
    <row r="4117" spans="27:28" ht="15">
      <c r="AA4117" s="121">
        <f t="shared" si="65"/>
        <v>4112</v>
      </c>
      <c r="AB4117" s="193">
        <v>101.96157381217297</v>
      </c>
    </row>
    <row r="4118" spans="27:28" ht="15">
      <c r="AA4118" s="121">
        <f t="shared" si="65"/>
        <v>4113</v>
      </c>
      <c r="AB4118" s="193">
        <v>93.845803132919599</v>
      </c>
    </row>
    <row r="4119" spans="27:28" ht="15">
      <c r="AA4119" s="121">
        <f t="shared" si="65"/>
        <v>4114</v>
      </c>
      <c r="AB4119" s="193">
        <v>100.38108875054054</v>
      </c>
    </row>
    <row r="4120" spans="27:28" ht="15">
      <c r="AA4120" s="121">
        <f t="shared" si="65"/>
        <v>4115</v>
      </c>
      <c r="AB4120" s="193">
        <v>89.345851042111406</v>
      </c>
    </row>
    <row r="4121" spans="27:28" ht="15">
      <c r="AA4121" s="121">
        <f t="shared" si="65"/>
        <v>4116</v>
      </c>
      <c r="AB4121" s="193">
        <v>100.38108875054054</v>
      </c>
    </row>
    <row r="4122" spans="27:28" ht="15">
      <c r="AA4122" s="121">
        <f t="shared" si="65"/>
        <v>4117</v>
      </c>
      <c r="AB4122" s="193">
        <v>95.198436607084417</v>
      </c>
    </row>
    <row r="4123" spans="27:28" ht="15">
      <c r="AA4123" s="121">
        <f t="shared" si="65"/>
        <v>4118</v>
      </c>
      <c r="AB4123" s="193">
        <v>95.991538612531656</v>
      </c>
    </row>
    <row r="4124" spans="27:28" ht="15">
      <c r="AA4124" s="121">
        <f t="shared" si="65"/>
        <v>4119</v>
      </c>
      <c r="AB4124" s="193">
        <v>90.015784463628279</v>
      </c>
    </row>
    <row r="4125" spans="27:28" ht="15">
      <c r="AA4125" s="121">
        <f t="shared" si="65"/>
        <v>4120</v>
      </c>
      <c r="AB4125" s="193">
        <v>84.845898951303241</v>
      </c>
    </row>
    <row r="4126" spans="27:28" ht="15">
      <c r="AA4126" s="121">
        <f t="shared" si="65"/>
        <v>4121</v>
      </c>
      <c r="AB4126" s="193">
        <v>107.93160901181427</v>
      </c>
    </row>
    <row r="4127" spans="27:28" ht="15">
      <c r="AA4127" s="121">
        <f t="shared" si="65"/>
        <v>4122</v>
      </c>
      <c r="AB4127" s="193">
        <v>100.38108875054054</v>
      </c>
    </row>
    <row r="4128" spans="27:28" ht="15">
      <c r="AA4128" s="121">
        <f t="shared" si="65"/>
        <v>4123</v>
      </c>
      <c r="AB4128" s="193">
        <v>95.198436607084417</v>
      </c>
    </row>
    <row r="4129" spans="27:28" ht="15">
      <c r="AA4129" s="121">
        <f t="shared" si="65"/>
        <v>4124</v>
      </c>
      <c r="AB4129" s="193">
        <v>89.345851042111406</v>
      </c>
    </row>
    <row r="4130" spans="27:28" ht="15">
      <c r="AA4130" s="121">
        <f t="shared" si="65"/>
        <v>4125</v>
      </c>
      <c r="AB4130" s="193">
        <v>90.015784463628279</v>
      </c>
    </row>
    <row r="4131" spans="27:28" ht="15">
      <c r="AA4131" s="121">
        <f t="shared" si="65"/>
        <v>4126</v>
      </c>
      <c r="AB4131" s="193">
        <v>90.015784463628279</v>
      </c>
    </row>
    <row r="4132" spans="27:28" ht="15">
      <c r="AA4132" s="121">
        <f t="shared" si="65"/>
        <v>4127</v>
      </c>
      <c r="AB4132" s="193">
        <v>101.96157381217297</v>
      </c>
    </row>
    <row r="4133" spans="27:28" ht="15">
      <c r="AA4133" s="121">
        <f t="shared" si="65"/>
        <v>4128</v>
      </c>
      <c r="AB4133" s="193">
        <v>90.015784463628279</v>
      </c>
    </row>
    <row r="4134" spans="27:28" ht="15">
      <c r="AA4134" s="121">
        <f t="shared" si="65"/>
        <v>4129</v>
      </c>
      <c r="AB4134" s="193">
        <v>107.93160901181427</v>
      </c>
    </row>
    <row r="4135" spans="27:28" ht="15">
      <c r="AA4135" s="121">
        <f t="shared" si="65"/>
        <v>4130</v>
      </c>
      <c r="AB4135" s="193">
        <v>93.845803132919599</v>
      </c>
    </row>
    <row r="4136" spans="27:28" ht="15">
      <c r="AA4136" s="121">
        <f t="shared" si="65"/>
        <v>4131</v>
      </c>
      <c r="AB4136" s="193">
        <v>100.38108875054054</v>
      </c>
    </row>
    <row r="4137" spans="27:28" ht="15">
      <c r="AA4137" s="121">
        <f t="shared" si="65"/>
        <v>4132</v>
      </c>
      <c r="AB4137" s="193">
        <v>100.38108875054054</v>
      </c>
    </row>
    <row r="4138" spans="27:28" ht="15">
      <c r="AA4138" s="121">
        <f t="shared" si="65"/>
        <v>4133</v>
      </c>
      <c r="AB4138" s="193">
        <v>95.198436607084417</v>
      </c>
    </row>
    <row r="4139" spans="27:28" ht="15">
      <c r="AA4139" s="121">
        <f t="shared" si="65"/>
        <v>4134</v>
      </c>
      <c r="AB4139" s="193">
        <v>93.845803132919599</v>
      </c>
    </row>
    <row r="4140" spans="27:28" ht="15">
      <c r="AA4140" s="121">
        <f t="shared" si="65"/>
        <v>4135</v>
      </c>
      <c r="AB4140" s="193">
        <v>100.38108875054054</v>
      </c>
    </row>
    <row r="4141" spans="27:28" ht="15">
      <c r="AA4141" s="121">
        <f t="shared" si="65"/>
        <v>4136</v>
      </c>
      <c r="AB4141" s="193">
        <v>93.845803132919599</v>
      </c>
    </row>
    <row r="4142" spans="27:28" ht="15">
      <c r="AA4142" s="121">
        <f t="shared" si="65"/>
        <v>4137</v>
      </c>
      <c r="AB4142" s="193">
        <v>89.345851042111406</v>
      </c>
    </row>
    <row r="4143" spans="27:28" ht="15">
      <c r="AA4143" s="121">
        <f t="shared" si="65"/>
        <v>4138</v>
      </c>
      <c r="AB4143" s="193">
        <v>107.93160901181427</v>
      </c>
    </row>
    <row r="4144" spans="27:28" ht="15">
      <c r="AA4144" s="121">
        <f t="shared" si="65"/>
        <v>4139</v>
      </c>
      <c r="AB4144" s="193">
        <v>89.345851042111406</v>
      </c>
    </row>
    <row r="4145" spans="27:28" ht="15">
      <c r="AA4145" s="121">
        <f t="shared" si="65"/>
        <v>4140</v>
      </c>
      <c r="AB4145" s="193">
        <v>93.845803132919599</v>
      </c>
    </row>
    <row r="4146" spans="27:28" ht="15">
      <c r="AA4146" s="121">
        <f t="shared" si="65"/>
        <v>4141</v>
      </c>
      <c r="AB4146" s="193">
        <v>95.991538612531656</v>
      </c>
    </row>
    <row r="4147" spans="27:28" ht="15">
      <c r="AA4147" s="121">
        <f t="shared" si="65"/>
        <v>4142</v>
      </c>
      <c r="AB4147" s="193">
        <v>89.345851042111406</v>
      </c>
    </row>
    <row r="4148" spans="27:28" ht="15">
      <c r="AA4148" s="121">
        <f t="shared" si="65"/>
        <v>4143</v>
      </c>
      <c r="AB4148" s="193">
        <v>93.845803132919599</v>
      </c>
    </row>
    <row r="4149" spans="27:28" ht="15">
      <c r="AA4149" s="121">
        <f t="shared" si="65"/>
        <v>4144</v>
      </c>
      <c r="AB4149" s="193">
        <v>95.991538612531656</v>
      </c>
    </row>
    <row r="4150" spans="27:28" ht="15">
      <c r="AA4150" s="121">
        <f t="shared" si="65"/>
        <v>4145</v>
      </c>
      <c r="AB4150" s="193">
        <v>93.845803132919599</v>
      </c>
    </row>
    <row r="4151" spans="27:28" ht="15">
      <c r="AA4151" s="121">
        <f t="shared" si="65"/>
        <v>4146</v>
      </c>
      <c r="AB4151" s="193">
        <v>107.93160901181427</v>
      </c>
    </row>
    <row r="4152" spans="27:28" ht="15">
      <c r="AA4152" s="121">
        <f t="shared" si="65"/>
        <v>4147</v>
      </c>
      <c r="AB4152" s="193">
        <v>93.845803132919599</v>
      </c>
    </row>
    <row r="4153" spans="27:28" ht="15">
      <c r="AA4153" s="121">
        <f t="shared" si="65"/>
        <v>4148</v>
      </c>
      <c r="AB4153" s="193">
        <v>101.96157381217297</v>
      </c>
    </row>
    <row r="4154" spans="27:28" ht="15">
      <c r="AA4154" s="121">
        <f t="shared" si="65"/>
        <v>4149</v>
      </c>
      <c r="AB4154" s="193">
        <v>84.845898951303241</v>
      </c>
    </row>
    <row r="4155" spans="27:28" ht="15">
      <c r="AA4155" s="121">
        <f t="shared" si="65"/>
        <v>4150</v>
      </c>
      <c r="AB4155" s="193">
        <v>101.96157381217297</v>
      </c>
    </row>
    <row r="4156" spans="27:28" ht="15">
      <c r="AA4156" s="121">
        <f t="shared" si="65"/>
        <v>4151</v>
      </c>
      <c r="AB4156" s="193">
        <v>84.845898951303241</v>
      </c>
    </row>
    <row r="4157" spans="27:28" ht="15">
      <c r="AA4157" s="121">
        <f t="shared" si="65"/>
        <v>4152</v>
      </c>
      <c r="AB4157" s="193">
        <v>89.345851042111406</v>
      </c>
    </row>
    <row r="4158" spans="27:28" ht="15">
      <c r="AA4158" s="121">
        <f t="shared" si="65"/>
        <v>4153</v>
      </c>
      <c r="AB4158" s="193">
        <v>95.991538612531656</v>
      </c>
    </row>
    <row r="4159" spans="27:28" ht="15">
      <c r="AA4159" s="121">
        <f t="shared" si="65"/>
        <v>4154</v>
      </c>
      <c r="AB4159" s="193">
        <v>84.845898951303241</v>
      </c>
    </row>
    <row r="4160" spans="27:28" ht="15">
      <c r="AA4160" s="121">
        <f t="shared" si="65"/>
        <v>4155</v>
      </c>
      <c r="AB4160" s="193">
        <v>84.845898951303241</v>
      </c>
    </row>
    <row r="4161" spans="27:28" ht="15">
      <c r="AA4161" s="121">
        <f t="shared" si="65"/>
        <v>4156</v>
      </c>
      <c r="AB4161" s="193">
        <v>95.198436607084417</v>
      </c>
    </row>
    <row r="4162" spans="27:28" ht="15">
      <c r="AA4162" s="121">
        <f t="shared" si="65"/>
        <v>4157</v>
      </c>
      <c r="AB4162" s="193">
        <v>89.345851042111406</v>
      </c>
    </row>
    <row r="4163" spans="27:28" ht="15">
      <c r="AA4163" s="121">
        <f t="shared" si="65"/>
        <v>4158</v>
      </c>
      <c r="AB4163" s="193">
        <v>93.845803132919599</v>
      </c>
    </row>
    <row r="4164" spans="27:28" ht="15">
      <c r="AA4164" s="121">
        <f t="shared" si="65"/>
        <v>4159</v>
      </c>
      <c r="AB4164" s="193">
        <v>93.845803132919599</v>
      </c>
    </row>
    <row r="4165" spans="27:28" ht="15">
      <c r="AA4165" s="121">
        <f t="shared" si="65"/>
        <v>4160</v>
      </c>
      <c r="AB4165" s="193">
        <v>100.38108875054054</v>
      </c>
    </row>
    <row r="4166" spans="27:28" ht="15">
      <c r="AA4166" s="121">
        <f t="shared" si="65"/>
        <v>4161</v>
      </c>
      <c r="AB4166" s="193">
        <v>89.345851042111406</v>
      </c>
    </row>
    <row r="4167" spans="27:28" ht="15">
      <c r="AA4167" s="121">
        <f t="shared" ref="AA4167:AA4230" si="66">+AA4166+1</f>
        <v>4162</v>
      </c>
      <c r="AB4167" s="193">
        <v>89.345851042111406</v>
      </c>
    </row>
    <row r="4168" spans="27:28" ht="15">
      <c r="AA4168" s="121">
        <f t="shared" si="66"/>
        <v>4163</v>
      </c>
      <c r="AB4168" s="193">
        <v>100.38108875054054</v>
      </c>
    </row>
    <row r="4169" spans="27:28" ht="15">
      <c r="AA4169" s="121">
        <f t="shared" si="66"/>
        <v>4164</v>
      </c>
      <c r="AB4169" s="193">
        <v>100.38108875054054</v>
      </c>
    </row>
    <row r="4170" spans="27:28" ht="15">
      <c r="AA4170" s="121">
        <f t="shared" si="66"/>
        <v>4165</v>
      </c>
      <c r="AB4170" s="193">
        <v>93.845803132919599</v>
      </c>
    </row>
    <row r="4171" spans="27:28" ht="15">
      <c r="AA4171" s="121">
        <f t="shared" si="66"/>
        <v>4166</v>
      </c>
      <c r="AB4171" s="193">
        <v>93.845803132919599</v>
      </c>
    </row>
    <row r="4172" spans="27:28" ht="15">
      <c r="AA4172" s="121">
        <f t="shared" si="66"/>
        <v>4167</v>
      </c>
      <c r="AB4172" s="193">
        <v>107.93160901181427</v>
      </c>
    </row>
    <row r="4173" spans="27:28" ht="15">
      <c r="AA4173" s="121">
        <f t="shared" si="66"/>
        <v>4168</v>
      </c>
      <c r="AB4173" s="193">
        <v>107.93160901181427</v>
      </c>
    </row>
    <row r="4174" spans="27:28" ht="15">
      <c r="AA4174" s="121">
        <f t="shared" si="66"/>
        <v>4169</v>
      </c>
      <c r="AB4174" s="193">
        <v>95.198436607084417</v>
      </c>
    </row>
    <row r="4175" spans="27:28" ht="15">
      <c r="AA4175" s="121">
        <f t="shared" si="66"/>
        <v>4170</v>
      </c>
      <c r="AB4175" s="193">
        <v>95.991538612531656</v>
      </c>
    </row>
    <row r="4176" spans="27:28" ht="15">
      <c r="AA4176" s="121">
        <f t="shared" si="66"/>
        <v>4171</v>
      </c>
      <c r="AB4176" s="193">
        <v>101.96157381217297</v>
      </c>
    </row>
    <row r="4177" spans="27:28" ht="15">
      <c r="AA4177" s="121">
        <f t="shared" si="66"/>
        <v>4172</v>
      </c>
      <c r="AB4177" s="193">
        <v>84.845898951303241</v>
      </c>
    </row>
    <row r="4178" spans="27:28" ht="15">
      <c r="AA4178" s="121">
        <f t="shared" si="66"/>
        <v>4173</v>
      </c>
      <c r="AB4178" s="193">
        <v>101.96157381217297</v>
      </c>
    </row>
    <row r="4179" spans="27:28" ht="15">
      <c r="AA4179" s="121">
        <f t="shared" si="66"/>
        <v>4174</v>
      </c>
      <c r="AB4179" s="193">
        <v>95.991538612531656</v>
      </c>
    </row>
    <row r="4180" spans="27:28" ht="15">
      <c r="AA4180" s="121">
        <f t="shared" si="66"/>
        <v>4175</v>
      </c>
      <c r="AB4180" s="193">
        <v>101.96157381217297</v>
      </c>
    </row>
    <row r="4181" spans="27:28" ht="15">
      <c r="AA4181" s="121">
        <f t="shared" si="66"/>
        <v>4176</v>
      </c>
      <c r="AB4181" s="193">
        <v>95.198436607084417</v>
      </c>
    </row>
    <row r="4182" spans="27:28" ht="15">
      <c r="AA4182" s="121">
        <f t="shared" si="66"/>
        <v>4177</v>
      </c>
      <c r="AB4182" s="193">
        <v>95.198436607084417</v>
      </c>
    </row>
    <row r="4183" spans="27:28" ht="15">
      <c r="AA4183" s="121">
        <f t="shared" si="66"/>
        <v>4178</v>
      </c>
      <c r="AB4183" s="193">
        <v>100.38108875054054</v>
      </c>
    </row>
    <row r="4184" spans="27:28" ht="15">
      <c r="AA4184" s="121">
        <f t="shared" si="66"/>
        <v>4179</v>
      </c>
      <c r="AB4184" s="193">
        <v>84.845898951303241</v>
      </c>
    </row>
    <row r="4185" spans="27:28" ht="15">
      <c r="AA4185" s="121">
        <f t="shared" si="66"/>
        <v>4180</v>
      </c>
      <c r="AB4185" s="193">
        <v>107.93160901181427</v>
      </c>
    </row>
    <row r="4186" spans="27:28" ht="15">
      <c r="AA4186" s="121">
        <f t="shared" si="66"/>
        <v>4181</v>
      </c>
      <c r="AB4186" s="193">
        <v>90.015784463628279</v>
      </c>
    </row>
    <row r="4187" spans="27:28" ht="15">
      <c r="AA4187" s="121">
        <f t="shared" si="66"/>
        <v>4182</v>
      </c>
      <c r="AB4187" s="193">
        <v>101.96157381217297</v>
      </c>
    </row>
    <row r="4188" spans="27:28" ht="15">
      <c r="AA4188" s="121">
        <f t="shared" si="66"/>
        <v>4183</v>
      </c>
      <c r="AB4188" s="193">
        <v>84.845898951303241</v>
      </c>
    </row>
    <row r="4189" spans="27:28" ht="15">
      <c r="AA4189" s="121">
        <f t="shared" si="66"/>
        <v>4184</v>
      </c>
      <c r="AB4189" s="193">
        <v>107.93160901181427</v>
      </c>
    </row>
    <row r="4190" spans="27:28" ht="15">
      <c r="AA4190" s="121">
        <f t="shared" si="66"/>
        <v>4185</v>
      </c>
      <c r="AB4190" s="193">
        <v>101.96157381217297</v>
      </c>
    </row>
    <row r="4191" spans="27:28" ht="15">
      <c r="AA4191" s="121">
        <f t="shared" si="66"/>
        <v>4186</v>
      </c>
      <c r="AB4191" s="193">
        <v>89.345851042111406</v>
      </c>
    </row>
    <row r="4192" spans="27:28" ht="15">
      <c r="AA4192" s="121">
        <f t="shared" si="66"/>
        <v>4187</v>
      </c>
      <c r="AB4192" s="193">
        <v>100.38108875054054</v>
      </c>
    </row>
    <row r="4193" spans="27:28" ht="15">
      <c r="AA4193" s="121">
        <f t="shared" si="66"/>
        <v>4188</v>
      </c>
      <c r="AB4193" s="193">
        <v>93.845803132919599</v>
      </c>
    </row>
    <row r="4194" spans="27:28" ht="15">
      <c r="AA4194" s="121">
        <f t="shared" si="66"/>
        <v>4189</v>
      </c>
      <c r="AB4194" s="193">
        <v>89.345851042111406</v>
      </c>
    </row>
    <row r="4195" spans="27:28" ht="15">
      <c r="AA4195" s="121">
        <f t="shared" si="66"/>
        <v>4190</v>
      </c>
      <c r="AB4195" s="193">
        <v>107.93160901181427</v>
      </c>
    </row>
    <row r="4196" spans="27:28" ht="15">
      <c r="AA4196" s="121">
        <f t="shared" si="66"/>
        <v>4191</v>
      </c>
      <c r="AB4196" s="193">
        <v>101.96157381217297</v>
      </c>
    </row>
    <row r="4197" spans="27:28" ht="15">
      <c r="AA4197" s="121">
        <f t="shared" si="66"/>
        <v>4192</v>
      </c>
      <c r="AB4197" s="193">
        <v>95.991538612531656</v>
      </c>
    </row>
    <row r="4198" spans="27:28" ht="15">
      <c r="AA4198" s="121">
        <f t="shared" si="66"/>
        <v>4193</v>
      </c>
      <c r="AB4198" s="193">
        <v>84.845898951303241</v>
      </c>
    </row>
    <row r="4199" spans="27:28" ht="15">
      <c r="AA4199" s="121">
        <f t="shared" si="66"/>
        <v>4194</v>
      </c>
      <c r="AB4199" s="193">
        <v>100.38108875054054</v>
      </c>
    </row>
    <row r="4200" spans="27:28" ht="15">
      <c r="AA4200" s="121">
        <f t="shared" si="66"/>
        <v>4195</v>
      </c>
      <c r="AB4200" s="193">
        <v>84.845898951303241</v>
      </c>
    </row>
    <row r="4201" spans="27:28" ht="15">
      <c r="AA4201" s="121">
        <f t="shared" si="66"/>
        <v>4196</v>
      </c>
      <c r="AB4201" s="193">
        <v>90.015784463628279</v>
      </c>
    </row>
    <row r="4202" spans="27:28" ht="15">
      <c r="AA4202" s="121">
        <f t="shared" si="66"/>
        <v>4197</v>
      </c>
      <c r="AB4202" s="193">
        <v>93.845803132919599</v>
      </c>
    </row>
    <row r="4203" spans="27:28" ht="15">
      <c r="AA4203" s="121">
        <f t="shared" si="66"/>
        <v>4198</v>
      </c>
      <c r="AB4203" s="193">
        <v>93.845803132919599</v>
      </c>
    </row>
    <row r="4204" spans="27:28" ht="15">
      <c r="AA4204" s="121">
        <f t="shared" si="66"/>
        <v>4199</v>
      </c>
      <c r="AB4204" s="193">
        <v>93.845803132919599</v>
      </c>
    </row>
    <row r="4205" spans="27:28" ht="15">
      <c r="AA4205" s="121">
        <f t="shared" si="66"/>
        <v>4200</v>
      </c>
      <c r="AB4205" s="193">
        <v>107.93160901181427</v>
      </c>
    </row>
    <row r="4206" spans="27:28" ht="15">
      <c r="AA4206" s="121">
        <f t="shared" si="66"/>
        <v>4201</v>
      </c>
      <c r="AB4206" s="193">
        <v>100.38108875054054</v>
      </c>
    </row>
    <row r="4207" spans="27:28" ht="15">
      <c r="AA4207" s="121">
        <f t="shared" si="66"/>
        <v>4202</v>
      </c>
      <c r="AB4207" s="193">
        <v>89.345851042111406</v>
      </c>
    </row>
    <row r="4208" spans="27:28" ht="15">
      <c r="AA4208" s="121">
        <f t="shared" si="66"/>
        <v>4203</v>
      </c>
      <c r="AB4208" s="193">
        <v>95.198436607084417</v>
      </c>
    </row>
    <row r="4209" spans="27:28" ht="15">
      <c r="AA4209" s="121">
        <f t="shared" si="66"/>
        <v>4204</v>
      </c>
      <c r="AB4209" s="193">
        <v>84.845898951303241</v>
      </c>
    </row>
    <row r="4210" spans="27:28" ht="15">
      <c r="AA4210" s="121">
        <f t="shared" si="66"/>
        <v>4205</v>
      </c>
      <c r="AB4210" s="193">
        <v>93.845803132919599</v>
      </c>
    </row>
    <row r="4211" spans="27:28" ht="15">
      <c r="AA4211" s="121">
        <f t="shared" si="66"/>
        <v>4206</v>
      </c>
      <c r="AB4211" s="193">
        <v>84.845898951303241</v>
      </c>
    </row>
    <row r="4212" spans="27:28" ht="15">
      <c r="AA4212" s="121">
        <f t="shared" si="66"/>
        <v>4207</v>
      </c>
      <c r="AB4212" s="193">
        <v>95.991538612531656</v>
      </c>
    </row>
    <row r="4213" spans="27:28" ht="15">
      <c r="AA4213" s="121">
        <f t="shared" si="66"/>
        <v>4208</v>
      </c>
      <c r="AB4213" s="193">
        <v>100.38108875054054</v>
      </c>
    </row>
    <row r="4214" spans="27:28" ht="15">
      <c r="AA4214" s="121">
        <f t="shared" si="66"/>
        <v>4209</v>
      </c>
      <c r="AB4214" s="193">
        <v>95.198436607084417</v>
      </c>
    </row>
    <row r="4215" spans="27:28" ht="15">
      <c r="AA4215" s="121">
        <f t="shared" si="66"/>
        <v>4210</v>
      </c>
      <c r="AB4215" s="193">
        <v>95.991538612531656</v>
      </c>
    </row>
    <row r="4216" spans="27:28" ht="15">
      <c r="AA4216" s="121">
        <f t="shared" si="66"/>
        <v>4211</v>
      </c>
      <c r="AB4216" s="193">
        <v>95.198436607084417</v>
      </c>
    </row>
    <row r="4217" spans="27:28" ht="15">
      <c r="AA4217" s="121">
        <f t="shared" si="66"/>
        <v>4212</v>
      </c>
      <c r="AB4217" s="193">
        <v>101.96157381217297</v>
      </c>
    </row>
    <row r="4218" spans="27:28" ht="15">
      <c r="AA4218" s="121">
        <f t="shared" si="66"/>
        <v>4213</v>
      </c>
      <c r="AB4218" s="193">
        <v>84.845898951303241</v>
      </c>
    </row>
    <row r="4219" spans="27:28" ht="15">
      <c r="AA4219" s="121">
        <f t="shared" si="66"/>
        <v>4214</v>
      </c>
      <c r="AB4219" s="193">
        <v>95.991538612531656</v>
      </c>
    </row>
    <row r="4220" spans="27:28" ht="15">
      <c r="AA4220" s="121">
        <f t="shared" si="66"/>
        <v>4215</v>
      </c>
      <c r="AB4220" s="193">
        <v>90.015784463628279</v>
      </c>
    </row>
    <row r="4221" spans="27:28" ht="15">
      <c r="AA4221" s="121">
        <f t="shared" si="66"/>
        <v>4216</v>
      </c>
      <c r="AB4221" s="193">
        <v>90.015784463628279</v>
      </c>
    </row>
    <row r="4222" spans="27:28" ht="15">
      <c r="AA4222" s="121">
        <f t="shared" si="66"/>
        <v>4217</v>
      </c>
      <c r="AB4222" s="193">
        <v>90.015784463628279</v>
      </c>
    </row>
    <row r="4223" spans="27:28" ht="15">
      <c r="AA4223" s="121">
        <f t="shared" si="66"/>
        <v>4218</v>
      </c>
      <c r="AB4223" s="193">
        <v>89.345851042111406</v>
      </c>
    </row>
    <row r="4224" spans="27:28" ht="15">
      <c r="AA4224" s="121">
        <f t="shared" si="66"/>
        <v>4219</v>
      </c>
      <c r="AB4224" s="193">
        <v>90.015784463628279</v>
      </c>
    </row>
    <row r="4225" spans="27:28" ht="15">
      <c r="AA4225" s="121">
        <f t="shared" si="66"/>
        <v>4220</v>
      </c>
      <c r="AB4225" s="193">
        <v>90.015784463628279</v>
      </c>
    </row>
    <row r="4226" spans="27:28" ht="15">
      <c r="AA4226" s="121">
        <f t="shared" si="66"/>
        <v>4221</v>
      </c>
      <c r="AB4226" s="193">
        <v>95.991538612531656</v>
      </c>
    </row>
    <row r="4227" spans="27:28" ht="15">
      <c r="AA4227" s="121">
        <f t="shared" si="66"/>
        <v>4222</v>
      </c>
      <c r="AB4227" s="193">
        <v>101.96157381217297</v>
      </c>
    </row>
    <row r="4228" spans="27:28" ht="15">
      <c r="AA4228" s="121">
        <f t="shared" si="66"/>
        <v>4223</v>
      </c>
      <c r="AB4228" s="193">
        <v>90.015784463628279</v>
      </c>
    </row>
    <row r="4229" spans="27:28" ht="15">
      <c r="AA4229" s="121">
        <f t="shared" si="66"/>
        <v>4224</v>
      </c>
      <c r="AB4229" s="193">
        <v>107.93160901181427</v>
      </c>
    </row>
    <row r="4230" spans="27:28" ht="15">
      <c r="AA4230" s="121">
        <f t="shared" si="66"/>
        <v>4225</v>
      </c>
      <c r="AB4230" s="193">
        <v>101.96157381217297</v>
      </c>
    </row>
    <row r="4231" spans="27:28" ht="15">
      <c r="AA4231" s="121">
        <f t="shared" ref="AA4231:AA4294" si="67">+AA4230+1</f>
        <v>4226</v>
      </c>
      <c r="AB4231" s="193">
        <v>95.198436607084417</v>
      </c>
    </row>
    <row r="4232" spans="27:28" ht="15">
      <c r="AA4232" s="121">
        <f t="shared" si="67"/>
        <v>4227</v>
      </c>
      <c r="AB4232" s="193">
        <v>90.015784463628279</v>
      </c>
    </row>
    <row r="4233" spans="27:28" ht="15">
      <c r="AA4233" s="121">
        <f t="shared" si="67"/>
        <v>4228</v>
      </c>
      <c r="AB4233" s="193">
        <v>101.96157381217297</v>
      </c>
    </row>
    <row r="4234" spans="27:28" ht="15">
      <c r="AA4234" s="121">
        <f t="shared" si="67"/>
        <v>4229</v>
      </c>
      <c r="AB4234" s="193">
        <v>101.96157381217297</v>
      </c>
    </row>
    <row r="4235" spans="27:28" ht="15">
      <c r="AA4235" s="121">
        <f t="shared" si="67"/>
        <v>4230</v>
      </c>
      <c r="AB4235" s="193">
        <v>107.93160901181427</v>
      </c>
    </row>
    <row r="4236" spans="27:28" ht="15">
      <c r="AA4236" s="121">
        <f t="shared" si="67"/>
        <v>4231</v>
      </c>
      <c r="AB4236" s="193">
        <v>100.38108875054054</v>
      </c>
    </row>
    <row r="4237" spans="27:28" ht="15">
      <c r="AA4237" s="121">
        <f t="shared" si="67"/>
        <v>4232</v>
      </c>
      <c r="AB4237" s="193">
        <v>95.198436607084417</v>
      </c>
    </row>
    <row r="4238" spans="27:28" ht="15">
      <c r="AA4238" s="121">
        <f t="shared" si="67"/>
        <v>4233</v>
      </c>
      <c r="AB4238" s="193">
        <v>95.198436607084417</v>
      </c>
    </row>
    <row r="4239" spans="27:28" ht="15">
      <c r="AA4239" s="121">
        <f t="shared" si="67"/>
        <v>4234</v>
      </c>
      <c r="AB4239" s="193">
        <v>95.198436607084417</v>
      </c>
    </row>
    <row r="4240" spans="27:28" ht="15">
      <c r="AA4240" s="121">
        <f t="shared" si="67"/>
        <v>4235</v>
      </c>
      <c r="AB4240" s="193">
        <v>84.845898951303241</v>
      </c>
    </row>
    <row r="4241" spans="27:28" ht="15">
      <c r="AA4241" s="121">
        <f t="shared" si="67"/>
        <v>4236</v>
      </c>
      <c r="AB4241" s="193">
        <v>84.845898951303241</v>
      </c>
    </row>
    <row r="4242" spans="27:28" ht="15">
      <c r="AA4242" s="121">
        <f t="shared" si="67"/>
        <v>4237</v>
      </c>
      <c r="AB4242" s="193">
        <v>93.845803132919599</v>
      </c>
    </row>
    <row r="4243" spans="27:28" ht="15">
      <c r="AA4243" s="121">
        <f t="shared" si="67"/>
        <v>4238</v>
      </c>
      <c r="AB4243" s="193">
        <v>101.96157381217297</v>
      </c>
    </row>
    <row r="4244" spans="27:28" ht="15">
      <c r="AA4244" s="121">
        <f t="shared" si="67"/>
        <v>4239</v>
      </c>
      <c r="AB4244" s="193">
        <v>101.96157381217297</v>
      </c>
    </row>
    <row r="4245" spans="27:28" ht="15">
      <c r="AA4245" s="121">
        <f t="shared" si="67"/>
        <v>4240</v>
      </c>
      <c r="AB4245" s="193">
        <v>100.38108875054054</v>
      </c>
    </row>
    <row r="4246" spans="27:28" ht="15">
      <c r="AA4246" s="121">
        <f t="shared" si="67"/>
        <v>4241</v>
      </c>
      <c r="AB4246" s="193">
        <v>100.38108875054054</v>
      </c>
    </row>
    <row r="4247" spans="27:28" ht="15">
      <c r="AA4247" s="121">
        <f t="shared" si="67"/>
        <v>4242</v>
      </c>
      <c r="AB4247" s="193">
        <v>101.96157381217297</v>
      </c>
    </row>
    <row r="4248" spans="27:28" ht="15">
      <c r="AA4248" s="121">
        <f t="shared" si="67"/>
        <v>4243</v>
      </c>
      <c r="AB4248" s="193">
        <v>84.845898951303241</v>
      </c>
    </row>
    <row r="4249" spans="27:28" ht="15">
      <c r="AA4249" s="121">
        <f t="shared" si="67"/>
        <v>4244</v>
      </c>
      <c r="AB4249" s="193">
        <v>90.015784463628279</v>
      </c>
    </row>
    <row r="4250" spans="27:28" ht="15">
      <c r="AA4250" s="121">
        <f t="shared" si="67"/>
        <v>4245</v>
      </c>
      <c r="AB4250" s="193">
        <v>107.93160901181427</v>
      </c>
    </row>
    <row r="4251" spans="27:28" ht="15">
      <c r="AA4251" s="121">
        <f t="shared" si="67"/>
        <v>4246</v>
      </c>
      <c r="AB4251" s="193">
        <v>89.345851042111406</v>
      </c>
    </row>
    <row r="4252" spans="27:28" ht="15">
      <c r="AA4252" s="121">
        <f t="shared" si="67"/>
        <v>4247</v>
      </c>
      <c r="AB4252" s="193">
        <v>84.845898951303241</v>
      </c>
    </row>
    <row r="4253" spans="27:28" ht="15">
      <c r="AA4253" s="121">
        <f t="shared" si="67"/>
        <v>4248</v>
      </c>
      <c r="AB4253" s="193">
        <v>101.96157381217297</v>
      </c>
    </row>
    <row r="4254" spans="27:28" ht="15">
      <c r="AA4254" s="121">
        <f t="shared" si="67"/>
        <v>4249</v>
      </c>
      <c r="AB4254" s="193">
        <v>107.93160901181427</v>
      </c>
    </row>
    <row r="4255" spans="27:28" ht="15">
      <c r="AA4255" s="121">
        <f t="shared" si="67"/>
        <v>4250</v>
      </c>
      <c r="AB4255" s="193">
        <v>95.198436607084417</v>
      </c>
    </row>
    <row r="4256" spans="27:28" ht="15">
      <c r="AA4256" s="121">
        <f t="shared" si="67"/>
        <v>4251</v>
      </c>
      <c r="AB4256" s="193">
        <v>100.38108875054054</v>
      </c>
    </row>
    <row r="4257" spans="27:28" ht="15">
      <c r="AA4257" s="121">
        <f t="shared" si="67"/>
        <v>4252</v>
      </c>
      <c r="AB4257" s="193">
        <v>93.845803132919599</v>
      </c>
    </row>
    <row r="4258" spans="27:28" ht="15">
      <c r="AA4258" s="121">
        <f t="shared" si="67"/>
        <v>4253</v>
      </c>
      <c r="AB4258" s="193">
        <v>95.198436607084417</v>
      </c>
    </row>
    <row r="4259" spans="27:28" ht="15">
      <c r="AA4259" s="121">
        <f t="shared" si="67"/>
        <v>4254</v>
      </c>
      <c r="AB4259" s="193">
        <v>95.991538612531656</v>
      </c>
    </row>
    <row r="4260" spans="27:28" ht="15">
      <c r="AA4260" s="121">
        <f t="shared" si="67"/>
        <v>4255</v>
      </c>
      <c r="AB4260" s="193">
        <v>90.015784463628279</v>
      </c>
    </row>
    <row r="4261" spans="27:28" ht="15">
      <c r="AA4261" s="121">
        <f t="shared" si="67"/>
        <v>4256</v>
      </c>
      <c r="AB4261" s="193">
        <v>95.991538612531656</v>
      </c>
    </row>
    <row r="4262" spans="27:28" ht="15">
      <c r="AA4262" s="121">
        <f t="shared" si="67"/>
        <v>4257</v>
      </c>
      <c r="AB4262" s="193">
        <v>93.845803132919599</v>
      </c>
    </row>
    <row r="4263" spans="27:28" ht="15">
      <c r="AA4263" s="121">
        <f t="shared" si="67"/>
        <v>4258</v>
      </c>
      <c r="AB4263" s="193">
        <v>89.345851042111406</v>
      </c>
    </row>
    <row r="4264" spans="27:28" ht="15">
      <c r="AA4264" s="121">
        <f t="shared" si="67"/>
        <v>4259</v>
      </c>
      <c r="AB4264" s="193">
        <v>84.845898951303241</v>
      </c>
    </row>
    <row r="4265" spans="27:28" ht="15">
      <c r="AA4265" s="121">
        <f t="shared" si="67"/>
        <v>4260</v>
      </c>
      <c r="AB4265" s="193">
        <v>84.845898951303241</v>
      </c>
    </row>
    <row r="4266" spans="27:28" ht="15">
      <c r="AA4266" s="121">
        <f t="shared" si="67"/>
        <v>4261</v>
      </c>
      <c r="AB4266" s="193">
        <v>93.845803132919599</v>
      </c>
    </row>
    <row r="4267" spans="27:28" ht="15">
      <c r="AA4267" s="121">
        <f t="shared" si="67"/>
        <v>4262</v>
      </c>
      <c r="AB4267" s="193">
        <v>89.345851042111406</v>
      </c>
    </row>
    <row r="4268" spans="27:28" ht="15">
      <c r="AA4268" s="121">
        <f t="shared" si="67"/>
        <v>4263</v>
      </c>
      <c r="AB4268" s="193">
        <v>89.345851042111406</v>
      </c>
    </row>
    <row r="4269" spans="27:28" ht="15">
      <c r="AA4269" s="121">
        <f t="shared" si="67"/>
        <v>4264</v>
      </c>
      <c r="AB4269" s="193">
        <v>90.015784463628279</v>
      </c>
    </row>
    <row r="4270" spans="27:28" ht="15">
      <c r="AA4270" s="121">
        <f t="shared" si="67"/>
        <v>4265</v>
      </c>
      <c r="AB4270" s="193">
        <v>93.845803132919599</v>
      </c>
    </row>
    <row r="4271" spans="27:28" ht="15">
      <c r="AA4271" s="121">
        <f t="shared" si="67"/>
        <v>4266</v>
      </c>
      <c r="AB4271" s="193">
        <v>95.991538612531656</v>
      </c>
    </row>
    <row r="4272" spans="27:28" ht="15">
      <c r="AA4272" s="121">
        <f t="shared" si="67"/>
        <v>4267</v>
      </c>
      <c r="AB4272" s="193">
        <v>107.93160901181427</v>
      </c>
    </row>
    <row r="4273" spans="27:28" ht="15">
      <c r="AA4273" s="121">
        <f t="shared" si="67"/>
        <v>4268</v>
      </c>
      <c r="AB4273" s="193">
        <v>84.845898951303241</v>
      </c>
    </row>
    <row r="4274" spans="27:28" ht="15">
      <c r="AA4274" s="121">
        <f t="shared" si="67"/>
        <v>4269</v>
      </c>
      <c r="AB4274" s="193">
        <v>90.015784463628279</v>
      </c>
    </row>
    <row r="4275" spans="27:28" ht="15">
      <c r="AA4275" s="121">
        <f t="shared" si="67"/>
        <v>4270</v>
      </c>
      <c r="AB4275" s="193">
        <v>95.991538612531656</v>
      </c>
    </row>
    <row r="4276" spans="27:28" ht="15">
      <c r="AA4276" s="121">
        <f t="shared" si="67"/>
        <v>4271</v>
      </c>
      <c r="AB4276" s="193">
        <v>89.345851042111406</v>
      </c>
    </row>
    <row r="4277" spans="27:28" ht="15">
      <c r="AA4277" s="121">
        <f t="shared" si="67"/>
        <v>4272</v>
      </c>
      <c r="AB4277" s="193">
        <v>95.198436607084417</v>
      </c>
    </row>
    <row r="4278" spans="27:28" ht="15">
      <c r="AA4278" s="121">
        <f t="shared" si="67"/>
        <v>4273</v>
      </c>
      <c r="AB4278" s="193">
        <v>90.015784463628279</v>
      </c>
    </row>
    <row r="4279" spans="27:28" ht="15">
      <c r="AA4279" s="121">
        <f t="shared" si="67"/>
        <v>4274</v>
      </c>
      <c r="AB4279" s="193">
        <v>100.38108875054054</v>
      </c>
    </row>
    <row r="4280" spans="27:28" ht="15">
      <c r="AA4280" s="121">
        <f t="shared" si="67"/>
        <v>4275</v>
      </c>
      <c r="AB4280" s="193">
        <v>93.845803132919599</v>
      </c>
    </row>
    <row r="4281" spans="27:28" ht="15">
      <c r="AA4281" s="121">
        <f t="shared" si="67"/>
        <v>4276</v>
      </c>
      <c r="AB4281" s="193">
        <v>89.345851042111406</v>
      </c>
    </row>
    <row r="4282" spans="27:28" ht="15">
      <c r="AA4282" s="121">
        <f t="shared" si="67"/>
        <v>4277</v>
      </c>
      <c r="AB4282" s="193">
        <v>101.96157381217297</v>
      </c>
    </row>
    <row r="4283" spans="27:28" ht="15">
      <c r="AA4283" s="121">
        <f t="shared" si="67"/>
        <v>4278</v>
      </c>
      <c r="AB4283" s="193">
        <v>107.93160901181427</v>
      </c>
    </row>
    <row r="4284" spans="27:28" ht="15">
      <c r="AA4284" s="121">
        <f t="shared" si="67"/>
        <v>4279</v>
      </c>
      <c r="AB4284" s="193">
        <v>100.38108875054054</v>
      </c>
    </row>
    <row r="4285" spans="27:28" ht="15">
      <c r="AA4285" s="121">
        <f t="shared" si="67"/>
        <v>4280</v>
      </c>
      <c r="AB4285" s="193">
        <v>100.38108875054054</v>
      </c>
    </row>
    <row r="4286" spans="27:28" ht="15">
      <c r="AA4286" s="121">
        <f t="shared" si="67"/>
        <v>4281</v>
      </c>
      <c r="AB4286" s="193">
        <v>84.845898951303241</v>
      </c>
    </row>
    <row r="4287" spans="27:28" ht="15">
      <c r="AA4287" s="121">
        <f t="shared" si="67"/>
        <v>4282</v>
      </c>
      <c r="AB4287" s="193">
        <v>90.015784463628279</v>
      </c>
    </row>
    <row r="4288" spans="27:28" ht="15">
      <c r="AA4288" s="121">
        <f t="shared" si="67"/>
        <v>4283</v>
      </c>
      <c r="AB4288" s="193">
        <v>95.991538612531656</v>
      </c>
    </row>
    <row r="4289" spans="27:28" ht="15">
      <c r="AA4289" s="121">
        <f t="shared" si="67"/>
        <v>4284</v>
      </c>
      <c r="AB4289" s="193">
        <v>90.015784463628279</v>
      </c>
    </row>
    <row r="4290" spans="27:28" ht="15">
      <c r="AA4290" s="121">
        <f t="shared" si="67"/>
        <v>4285</v>
      </c>
      <c r="AB4290" s="193">
        <v>84.845898951303241</v>
      </c>
    </row>
    <row r="4291" spans="27:28" ht="15">
      <c r="AA4291" s="121">
        <f t="shared" si="67"/>
        <v>4286</v>
      </c>
      <c r="AB4291" s="193">
        <v>95.198436607084417</v>
      </c>
    </row>
    <row r="4292" spans="27:28" ht="15">
      <c r="AA4292" s="121">
        <f t="shared" si="67"/>
        <v>4287</v>
      </c>
      <c r="AB4292" s="193">
        <v>95.991538612531656</v>
      </c>
    </row>
    <row r="4293" spans="27:28" ht="15">
      <c r="AA4293" s="121">
        <f t="shared" si="67"/>
        <v>4288</v>
      </c>
      <c r="AB4293" s="193">
        <v>107.93160901181427</v>
      </c>
    </row>
    <row r="4294" spans="27:28" ht="15">
      <c r="AA4294" s="121">
        <f t="shared" si="67"/>
        <v>4289</v>
      </c>
      <c r="AB4294" s="193">
        <v>84.845898951303241</v>
      </c>
    </row>
    <row r="4295" spans="27:28" ht="15">
      <c r="AA4295" s="121">
        <f t="shared" ref="AA4295:AA4358" si="68">+AA4294+1</f>
        <v>4290</v>
      </c>
      <c r="AB4295" s="193">
        <v>89.345851042111406</v>
      </c>
    </row>
    <row r="4296" spans="27:28" ht="15">
      <c r="AA4296" s="121">
        <f t="shared" si="68"/>
        <v>4291</v>
      </c>
      <c r="AB4296" s="193">
        <v>101.96157381217297</v>
      </c>
    </row>
    <row r="4297" spans="27:28" ht="15">
      <c r="AA4297" s="121">
        <f t="shared" si="68"/>
        <v>4292</v>
      </c>
      <c r="AB4297" s="193">
        <v>90.015784463628279</v>
      </c>
    </row>
    <row r="4298" spans="27:28" ht="15">
      <c r="AA4298" s="121">
        <f t="shared" si="68"/>
        <v>4293</v>
      </c>
      <c r="AB4298" s="193">
        <v>84.845898951303241</v>
      </c>
    </row>
    <row r="4299" spans="27:28" ht="15">
      <c r="AA4299" s="121">
        <f t="shared" si="68"/>
        <v>4294</v>
      </c>
      <c r="AB4299" s="193">
        <v>93.845803132919599</v>
      </c>
    </row>
    <row r="4300" spans="27:28" ht="15">
      <c r="AA4300" s="121">
        <f t="shared" si="68"/>
        <v>4295</v>
      </c>
      <c r="AB4300" s="193">
        <v>95.991538612531656</v>
      </c>
    </row>
    <row r="4301" spans="27:28" ht="15">
      <c r="AA4301" s="121">
        <f t="shared" si="68"/>
        <v>4296</v>
      </c>
      <c r="AB4301" s="193">
        <v>95.198436607084417</v>
      </c>
    </row>
    <row r="4302" spans="27:28" ht="15">
      <c r="AA4302" s="121">
        <f t="shared" si="68"/>
        <v>4297</v>
      </c>
      <c r="AB4302" s="193">
        <v>84.845898951303241</v>
      </c>
    </row>
    <row r="4303" spans="27:28" ht="15">
      <c r="AA4303" s="121">
        <f t="shared" si="68"/>
        <v>4298</v>
      </c>
      <c r="AB4303" s="193">
        <v>89.345851042111406</v>
      </c>
    </row>
    <row r="4304" spans="27:28" ht="15">
      <c r="AA4304" s="121">
        <f t="shared" si="68"/>
        <v>4299</v>
      </c>
      <c r="AB4304" s="193">
        <v>100.38108875054054</v>
      </c>
    </row>
    <row r="4305" spans="27:28" ht="15">
      <c r="AA4305" s="121">
        <f t="shared" si="68"/>
        <v>4300</v>
      </c>
      <c r="AB4305" s="193">
        <v>89.345851042111406</v>
      </c>
    </row>
    <row r="4306" spans="27:28" ht="15">
      <c r="AA4306" s="121">
        <f t="shared" si="68"/>
        <v>4301</v>
      </c>
      <c r="AB4306" s="193">
        <v>90.015784463628279</v>
      </c>
    </row>
    <row r="4307" spans="27:28" ht="15">
      <c r="AA4307" s="121">
        <f t="shared" si="68"/>
        <v>4302</v>
      </c>
      <c r="AB4307" s="193">
        <v>89.345851042111406</v>
      </c>
    </row>
    <row r="4308" spans="27:28" ht="15">
      <c r="AA4308" s="121">
        <f t="shared" si="68"/>
        <v>4303</v>
      </c>
      <c r="AB4308" s="193">
        <v>100.38108875054054</v>
      </c>
    </row>
    <row r="4309" spans="27:28" ht="15">
      <c r="AA4309" s="121">
        <f t="shared" si="68"/>
        <v>4304</v>
      </c>
      <c r="AB4309" s="193">
        <v>100.38108875054054</v>
      </c>
    </row>
    <row r="4310" spans="27:28" ht="15">
      <c r="AA4310" s="121">
        <f t="shared" si="68"/>
        <v>4305</v>
      </c>
      <c r="AB4310" s="193">
        <v>95.991538612531656</v>
      </c>
    </row>
    <row r="4311" spans="27:28" ht="15">
      <c r="AA4311" s="121">
        <f t="shared" si="68"/>
        <v>4306</v>
      </c>
      <c r="AB4311" s="193">
        <v>107.93160901181427</v>
      </c>
    </row>
    <row r="4312" spans="27:28" ht="15">
      <c r="AA4312" s="121">
        <f t="shared" si="68"/>
        <v>4307</v>
      </c>
      <c r="AB4312" s="193">
        <v>107.93160901181427</v>
      </c>
    </row>
    <row r="4313" spans="27:28" ht="15">
      <c r="AA4313" s="121">
        <f t="shared" si="68"/>
        <v>4308</v>
      </c>
      <c r="AB4313" s="193">
        <v>89.345851042111406</v>
      </c>
    </row>
    <row r="4314" spans="27:28" ht="15">
      <c r="AA4314" s="121">
        <f t="shared" si="68"/>
        <v>4309</v>
      </c>
      <c r="AB4314" s="193">
        <v>84.845898951303241</v>
      </c>
    </row>
    <row r="4315" spans="27:28" ht="15">
      <c r="AA4315" s="121">
        <f t="shared" si="68"/>
        <v>4310</v>
      </c>
      <c r="AB4315" s="193">
        <v>95.991538612531656</v>
      </c>
    </row>
    <row r="4316" spans="27:28" ht="15">
      <c r="AA4316" s="121">
        <f t="shared" si="68"/>
        <v>4311</v>
      </c>
      <c r="AB4316" s="193">
        <v>107.93160901181427</v>
      </c>
    </row>
    <row r="4317" spans="27:28" ht="15">
      <c r="AA4317" s="121">
        <f t="shared" si="68"/>
        <v>4312</v>
      </c>
      <c r="AB4317" s="193">
        <v>93.845803132919599</v>
      </c>
    </row>
    <row r="4318" spans="27:28" ht="15">
      <c r="AA4318" s="121">
        <f t="shared" si="68"/>
        <v>4313</v>
      </c>
      <c r="AB4318" s="193">
        <v>84.845898951303241</v>
      </c>
    </row>
    <row r="4319" spans="27:28" ht="15">
      <c r="AA4319" s="121">
        <f t="shared" si="68"/>
        <v>4314</v>
      </c>
      <c r="AB4319" s="193">
        <v>101.96157381217297</v>
      </c>
    </row>
    <row r="4320" spans="27:28" ht="15">
      <c r="AA4320" s="121">
        <f t="shared" si="68"/>
        <v>4315</v>
      </c>
      <c r="AB4320" s="193">
        <v>93.845803132919599</v>
      </c>
    </row>
    <row r="4321" spans="27:28" ht="15">
      <c r="AA4321" s="121">
        <f t="shared" si="68"/>
        <v>4316</v>
      </c>
      <c r="AB4321" s="193">
        <v>93.845803132919599</v>
      </c>
    </row>
    <row r="4322" spans="27:28" ht="15">
      <c r="AA4322" s="121">
        <f t="shared" si="68"/>
        <v>4317</v>
      </c>
      <c r="AB4322" s="193">
        <v>100.38108875054054</v>
      </c>
    </row>
    <row r="4323" spans="27:28" ht="15">
      <c r="AA4323" s="121">
        <f t="shared" si="68"/>
        <v>4318</v>
      </c>
      <c r="AB4323" s="193">
        <v>101.96157381217297</v>
      </c>
    </row>
    <row r="4324" spans="27:28" ht="15">
      <c r="AA4324" s="121">
        <f t="shared" si="68"/>
        <v>4319</v>
      </c>
      <c r="AB4324" s="193">
        <v>100.38108875054054</v>
      </c>
    </row>
    <row r="4325" spans="27:28" ht="15">
      <c r="AA4325" s="121">
        <f t="shared" si="68"/>
        <v>4320</v>
      </c>
      <c r="AB4325" s="193">
        <v>107.93160901181427</v>
      </c>
    </row>
    <row r="4326" spans="27:28" ht="15">
      <c r="AA4326" s="121">
        <f t="shared" si="68"/>
        <v>4321</v>
      </c>
      <c r="AB4326" s="193">
        <v>107.93160901181427</v>
      </c>
    </row>
    <row r="4327" spans="27:28" ht="15">
      <c r="AA4327" s="121">
        <f t="shared" si="68"/>
        <v>4322</v>
      </c>
      <c r="AB4327" s="193">
        <v>84.845898951303241</v>
      </c>
    </row>
    <row r="4328" spans="27:28" ht="15">
      <c r="AA4328" s="121">
        <f t="shared" si="68"/>
        <v>4323</v>
      </c>
      <c r="AB4328" s="193">
        <v>107.93160901181427</v>
      </c>
    </row>
    <row r="4329" spans="27:28" ht="15">
      <c r="AA4329" s="121">
        <f t="shared" si="68"/>
        <v>4324</v>
      </c>
      <c r="AB4329" s="193">
        <v>84.845898951303241</v>
      </c>
    </row>
    <row r="4330" spans="27:28" ht="15">
      <c r="AA4330" s="121">
        <f t="shared" si="68"/>
        <v>4325</v>
      </c>
      <c r="AB4330" s="193">
        <v>100.38108875054054</v>
      </c>
    </row>
    <row r="4331" spans="27:28" ht="15">
      <c r="AA4331" s="121">
        <f t="shared" si="68"/>
        <v>4326</v>
      </c>
      <c r="AB4331" s="193">
        <v>90.015784463628279</v>
      </c>
    </row>
    <row r="4332" spans="27:28" ht="15">
      <c r="AA4332" s="121">
        <f t="shared" si="68"/>
        <v>4327</v>
      </c>
      <c r="AB4332" s="193">
        <v>101.96157381217297</v>
      </c>
    </row>
    <row r="4333" spans="27:28" ht="15">
      <c r="AA4333" s="121">
        <f t="shared" si="68"/>
        <v>4328</v>
      </c>
      <c r="AB4333" s="193">
        <v>84.845898951303241</v>
      </c>
    </row>
    <row r="4334" spans="27:28" ht="15">
      <c r="AA4334" s="121">
        <f t="shared" si="68"/>
        <v>4329</v>
      </c>
      <c r="AB4334" s="193">
        <v>95.198436607084417</v>
      </c>
    </row>
    <row r="4335" spans="27:28" ht="15">
      <c r="AA4335" s="121">
        <f t="shared" si="68"/>
        <v>4330</v>
      </c>
      <c r="AB4335" s="193">
        <v>107.93160901181427</v>
      </c>
    </row>
    <row r="4336" spans="27:28" ht="15">
      <c r="AA4336" s="121">
        <f t="shared" si="68"/>
        <v>4331</v>
      </c>
      <c r="AB4336" s="193">
        <v>100.38108875054054</v>
      </c>
    </row>
    <row r="4337" spans="27:28" ht="15">
      <c r="AA4337" s="121">
        <f t="shared" si="68"/>
        <v>4332</v>
      </c>
      <c r="AB4337" s="193">
        <v>95.198436607084417</v>
      </c>
    </row>
    <row r="4338" spans="27:28" ht="15">
      <c r="AA4338" s="121">
        <f t="shared" si="68"/>
        <v>4333</v>
      </c>
      <c r="AB4338" s="193">
        <v>95.991538612531656</v>
      </c>
    </row>
    <row r="4339" spans="27:28" ht="15">
      <c r="AA4339" s="121">
        <f t="shared" si="68"/>
        <v>4334</v>
      </c>
      <c r="AB4339" s="193">
        <v>90.015784463628279</v>
      </c>
    </row>
    <row r="4340" spans="27:28" ht="15">
      <c r="AA4340" s="121">
        <f t="shared" si="68"/>
        <v>4335</v>
      </c>
      <c r="AB4340" s="193">
        <v>107.93160901181427</v>
      </c>
    </row>
    <row r="4341" spans="27:28" ht="15">
      <c r="AA4341" s="121">
        <f t="shared" si="68"/>
        <v>4336</v>
      </c>
      <c r="AB4341" s="193">
        <v>101.96157381217297</v>
      </c>
    </row>
    <row r="4342" spans="27:28" ht="15">
      <c r="AA4342" s="121">
        <f t="shared" si="68"/>
        <v>4337</v>
      </c>
      <c r="AB4342" s="193">
        <v>100.38108875054054</v>
      </c>
    </row>
    <row r="4343" spans="27:28" ht="15">
      <c r="AA4343" s="121">
        <f t="shared" si="68"/>
        <v>4338</v>
      </c>
      <c r="AB4343" s="193">
        <v>95.198436607084417</v>
      </c>
    </row>
    <row r="4344" spans="27:28" ht="15">
      <c r="AA4344" s="121">
        <f t="shared" si="68"/>
        <v>4339</v>
      </c>
      <c r="AB4344" s="193">
        <v>93.845803132919599</v>
      </c>
    </row>
    <row r="4345" spans="27:28" ht="15">
      <c r="AA4345" s="121">
        <f t="shared" si="68"/>
        <v>4340</v>
      </c>
      <c r="AB4345" s="193">
        <v>90.015784463628279</v>
      </c>
    </row>
    <row r="4346" spans="27:28" ht="15">
      <c r="AA4346" s="121">
        <f t="shared" si="68"/>
        <v>4341</v>
      </c>
      <c r="AB4346" s="193">
        <v>101.96157381217297</v>
      </c>
    </row>
    <row r="4347" spans="27:28" ht="15">
      <c r="AA4347" s="121">
        <f t="shared" si="68"/>
        <v>4342</v>
      </c>
      <c r="AB4347" s="193">
        <v>93.845803132919599</v>
      </c>
    </row>
    <row r="4348" spans="27:28" ht="15">
      <c r="AA4348" s="121">
        <f t="shared" si="68"/>
        <v>4343</v>
      </c>
      <c r="AB4348" s="193">
        <v>93.845803132919599</v>
      </c>
    </row>
    <row r="4349" spans="27:28" ht="15">
      <c r="AA4349" s="121">
        <f t="shared" si="68"/>
        <v>4344</v>
      </c>
      <c r="AB4349" s="193">
        <v>101.96157381217297</v>
      </c>
    </row>
    <row r="4350" spans="27:28" ht="15">
      <c r="AA4350" s="121">
        <f t="shared" si="68"/>
        <v>4345</v>
      </c>
      <c r="AB4350" s="193">
        <v>93.845803132919599</v>
      </c>
    </row>
    <row r="4351" spans="27:28" ht="15">
      <c r="AA4351" s="121">
        <f t="shared" si="68"/>
        <v>4346</v>
      </c>
      <c r="AB4351" s="193">
        <v>95.991538612531656</v>
      </c>
    </row>
    <row r="4352" spans="27:28" ht="15">
      <c r="AA4352" s="121">
        <f t="shared" si="68"/>
        <v>4347</v>
      </c>
      <c r="AB4352" s="193">
        <v>100.38108875054054</v>
      </c>
    </row>
    <row r="4353" spans="27:28" ht="15">
      <c r="AA4353" s="121">
        <f t="shared" si="68"/>
        <v>4348</v>
      </c>
      <c r="AB4353" s="193">
        <v>100.38108875054054</v>
      </c>
    </row>
    <row r="4354" spans="27:28" ht="15">
      <c r="AA4354" s="121">
        <f t="shared" si="68"/>
        <v>4349</v>
      </c>
      <c r="AB4354" s="193">
        <v>93.845803132919599</v>
      </c>
    </row>
    <row r="4355" spans="27:28" ht="15">
      <c r="AA4355" s="121">
        <f t="shared" si="68"/>
        <v>4350</v>
      </c>
      <c r="AB4355" s="193">
        <v>89.345851042111406</v>
      </c>
    </row>
    <row r="4356" spans="27:28" ht="15">
      <c r="AA4356" s="121">
        <f t="shared" si="68"/>
        <v>4351</v>
      </c>
      <c r="AB4356" s="193">
        <v>89.345851042111406</v>
      </c>
    </row>
    <row r="4357" spans="27:28" ht="15">
      <c r="AA4357" s="121">
        <f t="shared" si="68"/>
        <v>4352</v>
      </c>
      <c r="AB4357" s="193">
        <v>93.845803132919599</v>
      </c>
    </row>
    <row r="4358" spans="27:28" ht="15">
      <c r="AA4358" s="121">
        <f t="shared" si="68"/>
        <v>4353</v>
      </c>
      <c r="AB4358" s="193">
        <v>101.96157381217297</v>
      </c>
    </row>
    <row r="4359" spans="27:28" ht="15">
      <c r="AA4359" s="121">
        <f t="shared" ref="AA4359:AA4422" si="69">+AA4358+1</f>
        <v>4354</v>
      </c>
      <c r="AB4359" s="193">
        <v>100.38108875054054</v>
      </c>
    </row>
    <row r="4360" spans="27:28" ht="15">
      <c r="AA4360" s="121">
        <f t="shared" si="69"/>
        <v>4355</v>
      </c>
      <c r="AB4360" s="193">
        <v>95.991538612531656</v>
      </c>
    </row>
    <row r="4361" spans="27:28" ht="15">
      <c r="AA4361" s="121">
        <f t="shared" si="69"/>
        <v>4356</v>
      </c>
      <c r="AB4361" s="193">
        <v>89.345851042111406</v>
      </c>
    </row>
    <row r="4362" spans="27:28" ht="15">
      <c r="AA4362" s="121">
        <f t="shared" si="69"/>
        <v>4357</v>
      </c>
      <c r="AB4362" s="193">
        <v>100.38108875054054</v>
      </c>
    </row>
    <row r="4363" spans="27:28" ht="15">
      <c r="AA4363" s="121">
        <f t="shared" si="69"/>
        <v>4358</v>
      </c>
      <c r="AB4363" s="193">
        <v>107.93160901181427</v>
      </c>
    </row>
    <row r="4364" spans="27:28" ht="15">
      <c r="AA4364" s="121">
        <f t="shared" si="69"/>
        <v>4359</v>
      </c>
      <c r="AB4364" s="193">
        <v>100.38108875054054</v>
      </c>
    </row>
    <row r="4365" spans="27:28" ht="15">
      <c r="AA4365" s="121">
        <f t="shared" si="69"/>
        <v>4360</v>
      </c>
      <c r="AB4365" s="193">
        <v>95.991538612531656</v>
      </c>
    </row>
    <row r="4366" spans="27:28" ht="15">
      <c r="AA4366" s="121">
        <f t="shared" si="69"/>
        <v>4361</v>
      </c>
      <c r="AB4366" s="193">
        <v>90.015784463628279</v>
      </c>
    </row>
    <row r="4367" spans="27:28" ht="15">
      <c r="AA4367" s="121">
        <f t="shared" si="69"/>
        <v>4362</v>
      </c>
      <c r="AB4367" s="193">
        <v>95.198436607084417</v>
      </c>
    </row>
    <row r="4368" spans="27:28" ht="15">
      <c r="AA4368" s="121">
        <f t="shared" si="69"/>
        <v>4363</v>
      </c>
      <c r="AB4368" s="193">
        <v>95.198436607084417</v>
      </c>
    </row>
    <row r="4369" spans="27:28" ht="15">
      <c r="AA4369" s="121">
        <f t="shared" si="69"/>
        <v>4364</v>
      </c>
      <c r="AB4369" s="193">
        <v>90.015784463628279</v>
      </c>
    </row>
    <row r="4370" spans="27:28" ht="15">
      <c r="AA4370" s="121">
        <f t="shared" si="69"/>
        <v>4365</v>
      </c>
      <c r="AB4370" s="193">
        <v>95.198436607084417</v>
      </c>
    </row>
    <row r="4371" spans="27:28" ht="15">
      <c r="AA4371" s="121">
        <f t="shared" si="69"/>
        <v>4366</v>
      </c>
      <c r="AB4371" s="193">
        <v>95.991538612531656</v>
      </c>
    </row>
    <row r="4372" spans="27:28" ht="15">
      <c r="AA4372" s="121">
        <f t="shared" si="69"/>
        <v>4367</v>
      </c>
      <c r="AB4372" s="193">
        <v>107.93160901181427</v>
      </c>
    </row>
    <row r="4373" spans="27:28" ht="15">
      <c r="AA4373" s="121">
        <f t="shared" si="69"/>
        <v>4368</v>
      </c>
      <c r="AB4373" s="193">
        <v>101.96157381217297</v>
      </c>
    </row>
    <row r="4374" spans="27:28" ht="15">
      <c r="AA4374" s="121">
        <f t="shared" si="69"/>
        <v>4369</v>
      </c>
      <c r="AB4374" s="193">
        <v>95.991538612531656</v>
      </c>
    </row>
    <row r="4375" spans="27:28" ht="15">
      <c r="AA4375" s="121">
        <f t="shared" si="69"/>
        <v>4370</v>
      </c>
      <c r="AB4375" s="193">
        <v>84.845898951303241</v>
      </c>
    </row>
    <row r="4376" spans="27:28" ht="15">
      <c r="AA4376" s="121">
        <f t="shared" si="69"/>
        <v>4371</v>
      </c>
      <c r="AB4376" s="193">
        <v>95.198436607084417</v>
      </c>
    </row>
    <row r="4377" spans="27:28" ht="15">
      <c r="AA4377" s="121">
        <f t="shared" si="69"/>
        <v>4372</v>
      </c>
      <c r="AB4377" s="193">
        <v>95.198436607084417</v>
      </c>
    </row>
    <row r="4378" spans="27:28" ht="15">
      <c r="AA4378" s="121">
        <f t="shared" si="69"/>
        <v>4373</v>
      </c>
      <c r="AB4378" s="193">
        <v>84.845898951303241</v>
      </c>
    </row>
    <row r="4379" spans="27:28" ht="15">
      <c r="AA4379" s="121">
        <f t="shared" si="69"/>
        <v>4374</v>
      </c>
      <c r="AB4379" s="193">
        <v>107.93160901181427</v>
      </c>
    </row>
    <row r="4380" spans="27:28" ht="15">
      <c r="AA4380" s="121">
        <f t="shared" si="69"/>
        <v>4375</v>
      </c>
      <c r="AB4380" s="193">
        <v>95.991538612531656</v>
      </c>
    </row>
    <row r="4381" spans="27:28" ht="15">
      <c r="AA4381" s="121">
        <f t="shared" si="69"/>
        <v>4376</v>
      </c>
      <c r="AB4381" s="193">
        <v>107.93160901181427</v>
      </c>
    </row>
    <row r="4382" spans="27:28" ht="15">
      <c r="AA4382" s="121">
        <f t="shared" si="69"/>
        <v>4377</v>
      </c>
      <c r="AB4382" s="193">
        <v>90.015784463628279</v>
      </c>
    </row>
    <row r="4383" spans="27:28" ht="15">
      <c r="AA4383" s="121">
        <f t="shared" si="69"/>
        <v>4378</v>
      </c>
      <c r="AB4383" s="193">
        <v>90.015784463628279</v>
      </c>
    </row>
    <row r="4384" spans="27:28" ht="15">
      <c r="AA4384" s="121">
        <f t="shared" si="69"/>
        <v>4379</v>
      </c>
      <c r="AB4384" s="193">
        <v>84.845898951303241</v>
      </c>
    </row>
    <row r="4385" spans="27:28" ht="15">
      <c r="AA4385" s="121">
        <f t="shared" si="69"/>
        <v>4380</v>
      </c>
      <c r="AB4385" s="193">
        <v>89.345851042111406</v>
      </c>
    </row>
    <row r="4386" spans="27:28" ht="15">
      <c r="AA4386" s="121">
        <f t="shared" si="69"/>
        <v>4381</v>
      </c>
      <c r="AB4386" s="193">
        <v>95.198436607084417</v>
      </c>
    </row>
    <row r="4387" spans="27:28" ht="15">
      <c r="AA4387" s="121">
        <f t="shared" si="69"/>
        <v>4382</v>
      </c>
      <c r="AB4387" s="193">
        <v>93.845803132919599</v>
      </c>
    </row>
    <row r="4388" spans="27:28" ht="15">
      <c r="AA4388" s="121">
        <f t="shared" si="69"/>
        <v>4383</v>
      </c>
      <c r="AB4388" s="193">
        <v>95.991538612531656</v>
      </c>
    </row>
    <row r="4389" spans="27:28" ht="15">
      <c r="AA4389" s="121">
        <f t="shared" si="69"/>
        <v>4384</v>
      </c>
      <c r="AB4389" s="193">
        <v>89.345851042111406</v>
      </c>
    </row>
    <row r="4390" spans="27:28" ht="15">
      <c r="AA4390" s="121">
        <f t="shared" si="69"/>
        <v>4385</v>
      </c>
      <c r="AB4390" s="193">
        <v>100.38108875054054</v>
      </c>
    </row>
    <row r="4391" spans="27:28" ht="15">
      <c r="AA4391" s="121">
        <f t="shared" si="69"/>
        <v>4386</v>
      </c>
      <c r="AB4391" s="193">
        <v>89.345851042111406</v>
      </c>
    </row>
    <row r="4392" spans="27:28" ht="15">
      <c r="AA4392" s="121">
        <f t="shared" si="69"/>
        <v>4387</v>
      </c>
      <c r="AB4392" s="193">
        <v>84.845898951303241</v>
      </c>
    </row>
    <row r="4393" spans="27:28" ht="15">
      <c r="AA4393" s="121">
        <f t="shared" si="69"/>
        <v>4388</v>
      </c>
      <c r="AB4393" s="193">
        <v>90.015784463628279</v>
      </c>
    </row>
    <row r="4394" spans="27:28" ht="15">
      <c r="AA4394" s="121">
        <f t="shared" si="69"/>
        <v>4389</v>
      </c>
      <c r="AB4394" s="193">
        <v>101.96157381217297</v>
      </c>
    </row>
    <row r="4395" spans="27:28" ht="15">
      <c r="AA4395" s="121">
        <f t="shared" si="69"/>
        <v>4390</v>
      </c>
      <c r="AB4395" s="193">
        <v>101.96157381217297</v>
      </c>
    </row>
    <row r="4396" spans="27:28" ht="15">
      <c r="AA4396" s="121">
        <f t="shared" si="69"/>
        <v>4391</v>
      </c>
      <c r="AB4396" s="193">
        <v>100.38108875054054</v>
      </c>
    </row>
    <row r="4397" spans="27:28" ht="15">
      <c r="AA4397" s="121">
        <f t="shared" si="69"/>
        <v>4392</v>
      </c>
      <c r="AB4397" s="193">
        <v>107.93160901181427</v>
      </c>
    </row>
    <row r="4398" spans="27:28" ht="15">
      <c r="AA4398" s="121">
        <f t="shared" si="69"/>
        <v>4393</v>
      </c>
      <c r="AB4398" s="193">
        <v>84.845898951303241</v>
      </c>
    </row>
    <row r="4399" spans="27:28" ht="15">
      <c r="AA4399" s="121">
        <f t="shared" si="69"/>
        <v>4394</v>
      </c>
      <c r="AB4399" s="193">
        <v>100.38108875054054</v>
      </c>
    </row>
    <row r="4400" spans="27:28" ht="15">
      <c r="AA4400" s="121">
        <f t="shared" si="69"/>
        <v>4395</v>
      </c>
      <c r="AB4400" s="193">
        <v>95.198436607084417</v>
      </c>
    </row>
    <row r="4401" spans="27:28" ht="15">
      <c r="AA4401" s="121">
        <f t="shared" si="69"/>
        <v>4396</v>
      </c>
      <c r="AB4401" s="193">
        <v>100.38108875054054</v>
      </c>
    </row>
    <row r="4402" spans="27:28" ht="15">
      <c r="AA4402" s="121">
        <f t="shared" si="69"/>
        <v>4397</v>
      </c>
      <c r="AB4402" s="193">
        <v>101.96157381217297</v>
      </c>
    </row>
    <row r="4403" spans="27:28" ht="15">
      <c r="AA4403" s="121">
        <f t="shared" si="69"/>
        <v>4398</v>
      </c>
      <c r="AB4403" s="193">
        <v>95.991538612531656</v>
      </c>
    </row>
    <row r="4404" spans="27:28" ht="15">
      <c r="AA4404" s="121">
        <f t="shared" si="69"/>
        <v>4399</v>
      </c>
      <c r="AB4404" s="193">
        <v>95.991538612531656</v>
      </c>
    </row>
    <row r="4405" spans="27:28" ht="15">
      <c r="AA4405" s="121">
        <f t="shared" si="69"/>
        <v>4400</v>
      </c>
      <c r="AB4405" s="193">
        <v>95.198436607084417</v>
      </c>
    </row>
    <row r="4406" spans="27:28" ht="15">
      <c r="AA4406" s="121">
        <f t="shared" si="69"/>
        <v>4401</v>
      </c>
      <c r="AB4406" s="193">
        <v>101.96157381217297</v>
      </c>
    </row>
    <row r="4407" spans="27:28" ht="15">
      <c r="AA4407" s="121">
        <f t="shared" si="69"/>
        <v>4402</v>
      </c>
      <c r="AB4407" s="193">
        <v>95.991538612531656</v>
      </c>
    </row>
    <row r="4408" spans="27:28" ht="15">
      <c r="AA4408" s="121">
        <f t="shared" si="69"/>
        <v>4403</v>
      </c>
      <c r="AB4408" s="193">
        <v>89.345851042111406</v>
      </c>
    </row>
    <row r="4409" spans="27:28" ht="15">
      <c r="AA4409" s="121">
        <f t="shared" si="69"/>
        <v>4404</v>
      </c>
      <c r="AB4409" s="193">
        <v>84.845898951303241</v>
      </c>
    </row>
    <row r="4410" spans="27:28" ht="15">
      <c r="AA4410" s="121">
        <f t="shared" si="69"/>
        <v>4405</v>
      </c>
      <c r="AB4410" s="193">
        <v>95.991538612531656</v>
      </c>
    </row>
    <row r="4411" spans="27:28" ht="15">
      <c r="AA4411" s="121">
        <f t="shared" si="69"/>
        <v>4406</v>
      </c>
      <c r="AB4411" s="193">
        <v>84.845898951303241</v>
      </c>
    </row>
    <row r="4412" spans="27:28" ht="15">
      <c r="AA4412" s="121">
        <f t="shared" si="69"/>
        <v>4407</v>
      </c>
      <c r="AB4412" s="193">
        <v>89.345851042111406</v>
      </c>
    </row>
    <row r="4413" spans="27:28" ht="15">
      <c r="AA4413" s="121">
        <f t="shared" si="69"/>
        <v>4408</v>
      </c>
      <c r="AB4413" s="193">
        <v>90.015784463628279</v>
      </c>
    </row>
    <row r="4414" spans="27:28" ht="15">
      <c r="AA4414" s="121">
        <f t="shared" si="69"/>
        <v>4409</v>
      </c>
      <c r="AB4414" s="193">
        <v>89.345851042111406</v>
      </c>
    </row>
    <row r="4415" spans="27:28" ht="15">
      <c r="AA4415" s="121">
        <f t="shared" si="69"/>
        <v>4410</v>
      </c>
      <c r="AB4415" s="193">
        <v>101.96157381217297</v>
      </c>
    </row>
    <row r="4416" spans="27:28" ht="15">
      <c r="AA4416" s="121">
        <f t="shared" si="69"/>
        <v>4411</v>
      </c>
      <c r="AB4416" s="193">
        <v>100.38108875054054</v>
      </c>
    </row>
    <row r="4417" spans="27:28" ht="15">
      <c r="AA4417" s="121">
        <f t="shared" si="69"/>
        <v>4412</v>
      </c>
      <c r="AB4417" s="193">
        <v>89.345851042111406</v>
      </c>
    </row>
    <row r="4418" spans="27:28" ht="15">
      <c r="AA4418" s="121">
        <f t="shared" si="69"/>
        <v>4413</v>
      </c>
      <c r="AB4418" s="193">
        <v>89.345851042111406</v>
      </c>
    </row>
    <row r="4419" spans="27:28" ht="15">
      <c r="AA4419" s="121">
        <f t="shared" si="69"/>
        <v>4414</v>
      </c>
      <c r="AB4419" s="193">
        <v>95.198436607084417</v>
      </c>
    </row>
    <row r="4420" spans="27:28" ht="15">
      <c r="AA4420" s="121">
        <f t="shared" si="69"/>
        <v>4415</v>
      </c>
      <c r="AB4420" s="193">
        <v>93.845803132919599</v>
      </c>
    </row>
    <row r="4421" spans="27:28" ht="15">
      <c r="AA4421" s="121">
        <f t="shared" si="69"/>
        <v>4416</v>
      </c>
      <c r="AB4421" s="193">
        <v>89.345851042111406</v>
      </c>
    </row>
    <row r="4422" spans="27:28" ht="15">
      <c r="AA4422" s="121">
        <f t="shared" si="69"/>
        <v>4417</v>
      </c>
      <c r="AB4422" s="193">
        <v>93.845803132919599</v>
      </c>
    </row>
    <row r="4423" spans="27:28" ht="15">
      <c r="AA4423" s="121">
        <f t="shared" ref="AA4423:AA4486" si="70">+AA4422+1</f>
        <v>4418</v>
      </c>
      <c r="AB4423" s="193">
        <v>93.845803132919599</v>
      </c>
    </row>
    <row r="4424" spans="27:28" ht="15">
      <c r="AA4424" s="121">
        <f t="shared" si="70"/>
        <v>4419</v>
      </c>
      <c r="AB4424" s="193">
        <v>95.198436607084417</v>
      </c>
    </row>
    <row r="4425" spans="27:28" ht="15">
      <c r="AA4425" s="121">
        <f t="shared" si="70"/>
        <v>4420</v>
      </c>
      <c r="AB4425" s="193">
        <v>101.96157381217297</v>
      </c>
    </row>
    <row r="4426" spans="27:28" ht="15">
      <c r="AA4426" s="121">
        <f t="shared" si="70"/>
        <v>4421</v>
      </c>
      <c r="AB4426" s="193">
        <v>95.198436607084417</v>
      </c>
    </row>
    <row r="4427" spans="27:28" ht="15">
      <c r="AA4427" s="121">
        <f t="shared" si="70"/>
        <v>4422</v>
      </c>
      <c r="AB4427" s="193">
        <v>90.015784463628279</v>
      </c>
    </row>
    <row r="4428" spans="27:28" ht="15">
      <c r="AA4428" s="121">
        <f t="shared" si="70"/>
        <v>4423</v>
      </c>
      <c r="AB4428" s="193">
        <v>90.015784463628279</v>
      </c>
    </row>
    <row r="4429" spans="27:28" ht="15">
      <c r="AA4429" s="121">
        <f t="shared" si="70"/>
        <v>4424</v>
      </c>
      <c r="AB4429" s="193">
        <v>93.845803132919599</v>
      </c>
    </row>
    <row r="4430" spans="27:28" ht="15">
      <c r="AA4430" s="121">
        <f t="shared" si="70"/>
        <v>4425</v>
      </c>
      <c r="AB4430" s="193">
        <v>107.93160901181427</v>
      </c>
    </row>
    <row r="4431" spans="27:28" ht="15">
      <c r="AA4431" s="121">
        <f t="shared" si="70"/>
        <v>4426</v>
      </c>
      <c r="AB4431" s="193">
        <v>93.845803132919599</v>
      </c>
    </row>
    <row r="4432" spans="27:28" ht="15">
      <c r="AA4432" s="121">
        <f t="shared" si="70"/>
        <v>4427</v>
      </c>
      <c r="AB4432" s="193">
        <v>101.96157381217297</v>
      </c>
    </row>
    <row r="4433" spans="27:28" ht="15">
      <c r="AA4433" s="121">
        <f t="shared" si="70"/>
        <v>4428</v>
      </c>
      <c r="AB4433" s="193">
        <v>101.96157381217297</v>
      </c>
    </row>
    <row r="4434" spans="27:28" ht="15">
      <c r="AA4434" s="121">
        <f t="shared" si="70"/>
        <v>4429</v>
      </c>
      <c r="AB4434" s="193">
        <v>84.845898951303241</v>
      </c>
    </row>
    <row r="4435" spans="27:28" ht="15">
      <c r="AA4435" s="121">
        <f t="shared" si="70"/>
        <v>4430</v>
      </c>
      <c r="AB4435" s="193">
        <v>90.015784463628279</v>
      </c>
    </row>
    <row r="4436" spans="27:28" ht="15">
      <c r="AA4436" s="121">
        <f t="shared" si="70"/>
        <v>4431</v>
      </c>
      <c r="AB4436" s="193">
        <v>89.345851042111406</v>
      </c>
    </row>
    <row r="4437" spans="27:28" ht="15">
      <c r="AA4437" s="121">
        <f t="shared" si="70"/>
        <v>4432</v>
      </c>
      <c r="AB4437" s="193">
        <v>95.991538612531656</v>
      </c>
    </row>
    <row r="4438" spans="27:28" ht="15">
      <c r="AA4438" s="121">
        <f t="shared" si="70"/>
        <v>4433</v>
      </c>
      <c r="AB4438" s="193">
        <v>101.96157381217297</v>
      </c>
    </row>
    <row r="4439" spans="27:28" ht="15">
      <c r="AA4439" s="121">
        <f t="shared" si="70"/>
        <v>4434</v>
      </c>
      <c r="AB4439" s="193">
        <v>93.845803132919599</v>
      </c>
    </row>
    <row r="4440" spans="27:28" ht="15">
      <c r="AA4440" s="121">
        <f t="shared" si="70"/>
        <v>4435</v>
      </c>
      <c r="AB4440" s="193">
        <v>90.015784463628279</v>
      </c>
    </row>
    <row r="4441" spans="27:28" ht="15">
      <c r="AA4441" s="121">
        <f t="shared" si="70"/>
        <v>4436</v>
      </c>
      <c r="AB4441" s="193">
        <v>101.96157381217297</v>
      </c>
    </row>
    <row r="4442" spans="27:28" ht="15">
      <c r="AA4442" s="121">
        <f t="shared" si="70"/>
        <v>4437</v>
      </c>
      <c r="AB4442" s="193">
        <v>107.93160901181427</v>
      </c>
    </row>
    <row r="4443" spans="27:28" ht="15">
      <c r="AA4443" s="121">
        <f t="shared" si="70"/>
        <v>4438</v>
      </c>
      <c r="AB4443" s="193">
        <v>101.96157381217297</v>
      </c>
    </row>
    <row r="4444" spans="27:28" ht="15">
      <c r="AA4444" s="121">
        <f t="shared" si="70"/>
        <v>4439</v>
      </c>
      <c r="AB4444" s="193">
        <v>95.991538612531656</v>
      </c>
    </row>
    <row r="4445" spans="27:28" ht="15">
      <c r="AA4445" s="121">
        <f t="shared" si="70"/>
        <v>4440</v>
      </c>
      <c r="AB4445" s="193">
        <v>101.96157381217297</v>
      </c>
    </row>
    <row r="4446" spans="27:28" ht="15">
      <c r="AA4446" s="121">
        <f t="shared" si="70"/>
        <v>4441</v>
      </c>
      <c r="AB4446" s="193">
        <v>89.345851042111406</v>
      </c>
    </row>
    <row r="4447" spans="27:28" ht="15">
      <c r="AA4447" s="121">
        <f t="shared" si="70"/>
        <v>4442</v>
      </c>
      <c r="AB4447" s="193">
        <v>95.991538612531656</v>
      </c>
    </row>
    <row r="4448" spans="27:28" ht="15">
      <c r="AA4448" s="121">
        <f t="shared" si="70"/>
        <v>4443</v>
      </c>
      <c r="AB4448" s="193">
        <v>93.845803132919599</v>
      </c>
    </row>
    <row r="4449" spans="27:28" ht="15">
      <c r="AA4449" s="121">
        <f t="shared" si="70"/>
        <v>4444</v>
      </c>
      <c r="AB4449" s="193">
        <v>84.845898951303241</v>
      </c>
    </row>
    <row r="4450" spans="27:28" ht="15">
      <c r="AA4450" s="121">
        <f t="shared" si="70"/>
        <v>4445</v>
      </c>
      <c r="AB4450" s="193">
        <v>95.198436607084417</v>
      </c>
    </row>
    <row r="4451" spans="27:28" ht="15">
      <c r="AA4451" s="121">
        <f t="shared" si="70"/>
        <v>4446</v>
      </c>
      <c r="AB4451" s="193">
        <v>95.991538612531656</v>
      </c>
    </row>
    <row r="4452" spans="27:28" ht="15">
      <c r="AA4452" s="121">
        <f t="shared" si="70"/>
        <v>4447</v>
      </c>
      <c r="AB4452" s="193">
        <v>95.198436607084417</v>
      </c>
    </row>
    <row r="4453" spans="27:28" ht="15">
      <c r="AA4453" s="121">
        <f t="shared" si="70"/>
        <v>4448</v>
      </c>
      <c r="AB4453" s="193">
        <v>95.991538612531656</v>
      </c>
    </row>
    <row r="4454" spans="27:28" ht="15">
      <c r="AA4454" s="121">
        <f t="shared" si="70"/>
        <v>4449</v>
      </c>
      <c r="AB4454" s="193">
        <v>101.96157381217297</v>
      </c>
    </row>
    <row r="4455" spans="27:28" ht="15">
      <c r="AA4455" s="121">
        <f t="shared" si="70"/>
        <v>4450</v>
      </c>
      <c r="AB4455" s="193">
        <v>89.345851042111406</v>
      </c>
    </row>
    <row r="4456" spans="27:28" ht="15">
      <c r="AA4456" s="121">
        <f t="shared" si="70"/>
        <v>4451</v>
      </c>
      <c r="AB4456" s="193">
        <v>93.845803132919599</v>
      </c>
    </row>
    <row r="4457" spans="27:28" ht="15">
      <c r="AA4457" s="121">
        <f t="shared" si="70"/>
        <v>4452</v>
      </c>
      <c r="AB4457" s="193">
        <v>95.198436607084417</v>
      </c>
    </row>
    <row r="4458" spans="27:28" ht="15">
      <c r="AA4458" s="121">
        <f t="shared" si="70"/>
        <v>4453</v>
      </c>
      <c r="AB4458" s="193">
        <v>107.93160901181427</v>
      </c>
    </row>
    <row r="4459" spans="27:28" ht="15">
      <c r="AA4459" s="121">
        <f t="shared" si="70"/>
        <v>4454</v>
      </c>
      <c r="AB4459" s="193">
        <v>95.991538612531656</v>
      </c>
    </row>
    <row r="4460" spans="27:28" ht="15">
      <c r="AA4460" s="121">
        <f t="shared" si="70"/>
        <v>4455</v>
      </c>
      <c r="AB4460" s="193">
        <v>95.198436607084417</v>
      </c>
    </row>
    <row r="4461" spans="27:28" ht="15">
      <c r="AA4461" s="121">
        <f t="shared" si="70"/>
        <v>4456</v>
      </c>
      <c r="AB4461" s="193">
        <v>95.198436607084417</v>
      </c>
    </row>
    <row r="4462" spans="27:28" ht="15">
      <c r="AA4462" s="121">
        <f t="shared" si="70"/>
        <v>4457</v>
      </c>
      <c r="AB4462" s="193">
        <v>95.991538612531656</v>
      </c>
    </row>
    <row r="4463" spans="27:28" ht="15">
      <c r="AA4463" s="121">
        <f t="shared" si="70"/>
        <v>4458</v>
      </c>
      <c r="AB4463" s="193">
        <v>90.015784463628279</v>
      </c>
    </row>
    <row r="4464" spans="27:28" ht="15">
      <c r="AA4464" s="121">
        <f t="shared" si="70"/>
        <v>4459</v>
      </c>
      <c r="AB4464" s="193">
        <v>101.96157381217297</v>
      </c>
    </row>
    <row r="4465" spans="27:28" ht="15">
      <c r="AA4465" s="121">
        <f t="shared" si="70"/>
        <v>4460</v>
      </c>
      <c r="AB4465" s="193">
        <v>90.015784463628279</v>
      </c>
    </row>
    <row r="4466" spans="27:28" ht="15">
      <c r="AA4466" s="121">
        <f t="shared" si="70"/>
        <v>4461</v>
      </c>
      <c r="AB4466" s="193">
        <v>84.845898951303241</v>
      </c>
    </row>
    <row r="4467" spans="27:28" ht="15">
      <c r="AA4467" s="121">
        <f t="shared" si="70"/>
        <v>4462</v>
      </c>
      <c r="AB4467" s="193">
        <v>95.198436607084417</v>
      </c>
    </row>
    <row r="4468" spans="27:28" ht="15">
      <c r="AA4468" s="121">
        <f t="shared" si="70"/>
        <v>4463</v>
      </c>
      <c r="AB4468" s="193">
        <v>93.845803132919599</v>
      </c>
    </row>
    <row r="4469" spans="27:28" ht="15">
      <c r="AA4469" s="121">
        <f t="shared" si="70"/>
        <v>4464</v>
      </c>
      <c r="AB4469" s="193">
        <v>95.198436607084417</v>
      </c>
    </row>
    <row r="4470" spans="27:28" ht="15">
      <c r="AA4470" s="121">
        <f t="shared" si="70"/>
        <v>4465</v>
      </c>
      <c r="AB4470" s="193">
        <v>89.345851042111406</v>
      </c>
    </row>
    <row r="4471" spans="27:28" ht="15">
      <c r="AA4471" s="121">
        <f t="shared" si="70"/>
        <v>4466</v>
      </c>
      <c r="AB4471" s="193">
        <v>107.93160901181427</v>
      </c>
    </row>
    <row r="4472" spans="27:28" ht="15">
      <c r="AA4472" s="121">
        <f t="shared" si="70"/>
        <v>4467</v>
      </c>
      <c r="AB4472" s="193">
        <v>95.198436607084417</v>
      </c>
    </row>
    <row r="4473" spans="27:28" ht="15">
      <c r="AA4473" s="121">
        <f t="shared" si="70"/>
        <v>4468</v>
      </c>
      <c r="AB4473" s="193">
        <v>84.845898951303241</v>
      </c>
    </row>
    <row r="4474" spans="27:28" ht="15">
      <c r="AA4474" s="121">
        <f t="shared" si="70"/>
        <v>4469</v>
      </c>
      <c r="AB4474" s="193">
        <v>95.991538612531656</v>
      </c>
    </row>
    <row r="4475" spans="27:28" ht="15">
      <c r="AA4475" s="121">
        <f t="shared" si="70"/>
        <v>4470</v>
      </c>
      <c r="AB4475" s="193">
        <v>101.96157381217297</v>
      </c>
    </row>
    <row r="4476" spans="27:28" ht="15">
      <c r="AA4476" s="121">
        <f t="shared" si="70"/>
        <v>4471</v>
      </c>
      <c r="AB4476" s="193">
        <v>100.38108875054054</v>
      </c>
    </row>
    <row r="4477" spans="27:28" ht="15">
      <c r="AA4477" s="121">
        <f t="shared" si="70"/>
        <v>4472</v>
      </c>
      <c r="AB4477" s="193">
        <v>100.38108875054054</v>
      </c>
    </row>
    <row r="4478" spans="27:28" ht="15">
      <c r="AA4478" s="121">
        <f t="shared" si="70"/>
        <v>4473</v>
      </c>
      <c r="AB4478" s="193">
        <v>84.845898951303241</v>
      </c>
    </row>
    <row r="4479" spans="27:28" ht="15">
      <c r="AA4479" s="121">
        <f t="shared" si="70"/>
        <v>4474</v>
      </c>
      <c r="AB4479" s="193">
        <v>90.015784463628279</v>
      </c>
    </row>
    <row r="4480" spans="27:28" ht="15">
      <c r="AA4480" s="121">
        <f t="shared" si="70"/>
        <v>4475</v>
      </c>
      <c r="AB4480" s="193">
        <v>84.845898951303241</v>
      </c>
    </row>
    <row r="4481" spans="27:28" ht="15">
      <c r="AA4481" s="121">
        <f t="shared" si="70"/>
        <v>4476</v>
      </c>
      <c r="AB4481" s="193">
        <v>100.38108875054054</v>
      </c>
    </row>
    <row r="4482" spans="27:28" ht="15">
      <c r="AA4482" s="121">
        <f t="shared" si="70"/>
        <v>4477</v>
      </c>
      <c r="AB4482" s="193">
        <v>84.845898951303241</v>
      </c>
    </row>
    <row r="4483" spans="27:28" ht="15">
      <c r="AA4483" s="121">
        <f t="shared" si="70"/>
        <v>4478</v>
      </c>
      <c r="AB4483" s="193">
        <v>95.991538612531656</v>
      </c>
    </row>
    <row r="4484" spans="27:28" ht="15">
      <c r="AA4484" s="121">
        <f t="shared" si="70"/>
        <v>4479</v>
      </c>
      <c r="AB4484" s="193">
        <v>101.96157381217297</v>
      </c>
    </row>
    <row r="4485" spans="27:28" ht="15">
      <c r="AA4485" s="121">
        <f t="shared" si="70"/>
        <v>4480</v>
      </c>
      <c r="AB4485" s="193">
        <v>90.015784463628279</v>
      </c>
    </row>
    <row r="4486" spans="27:28" ht="15">
      <c r="AA4486" s="121">
        <f t="shared" si="70"/>
        <v>4481</v>
      </c>
      <c r="AB4486" s="193">
        <v>95.991538612531656</v>
      </c>
    </row>
    <row r="4487" spans="27:28" ht="15">
      <c r="AA4487" s="121">
        <f t="shared" ref="AA4487:AA4550" si="71">+AA4486+1</f>
        <v>4482</v>
      </c>
      <c r="AB4487" s="193">
        <v>100.38108875054054</v>
      </c>
    </row>
    <row r="4488" spans="27:28" ht="15">
      <c r="AA4488" s="121">
        <f t="shared" si="71"/>
        <v>4483</v>
      </c>
      <c r="AB4488" s="193">
        <v>84.845898951303241</v>
      </c>
    </row>
    <row r="4489" spans="27:28" ht="15">
      <c r="AA4489" s="121">
        <f t="shared" si="71"/>
        <v>4484</v>
      </c>
      <c r="AB4489" s="193">
        <v>95.198436607084417</v>
      </c>
    </row>
    <row r="4490" spans="27:28" ht="15">
      <c r="AA4490" s="121">
        <f t="shared" si="71"/>
        <v>4485</v>
      </c>
      <c r="AB4490" s="193">
        <v>100.38108875054054</v>
      </c>
    </row>
    <row r="4491" spans="27:28" ht="15">
      <c r="AA4491" s="121">
        <f t="shared" si="71"/>
        <v>4486</v>
      </c>
      <c r="AB4491" s="193">
        <v>89.345851042111406</v>
      </c>
    </row>
    <row r="4492" spans="27:28" ht="15">
      <c r="AA4492" s="121">
        <f t="shared" si="71"/>
        <v>4487</v>
      </c>
      <c r="AB4492" s="193">
        <v>84.845898951303241</v>
      </c>
    </row>
    <row r="4493" spans="27:28" ht="15">
      <c r="AA4493" s="121">
        <f t="shared" si="71"/>
        <v>4488</v>
      </c>
      <c r="AB4493" s="193">
        <v>95.991538612531656</v>
      </c>
    </row>
    <row r="4494" spans="27:28" ht="15">
      <c r="AA4494" s="121">
        <f t="shared" si="71"/>
        <v>4489</v>
      </c>
      <c r="AB4494" s="193">
        <v>90.015784463628279</v>
      </c>
    </row>
    <row r="4495" spans="27:28" ht="15">
      <c r="AA4495" s="121">
        <f t="shared" si="71"/>
        <v>4490</v>
      </c>
      <c r="AB4495" s="193">
        <v>101.96157381217297</v>
      </c>
    </row>
    <row r="4496" spans="27:28" ht="15">
      <c r="AA4496" s="121">
        <f t="shared" si="71"/>
        <v>4491</v>
      </c>
      <c r="AB4496" s="193">
        <v>90.015784463628279</v>
      </c>
    </row>
    <row r="4497" spans="27:28" ht="15">
      <c r="AA4497" s="121">
        <f t="shared" si="71"/>
        <v>4492</v>
      </c>
      <c r="AB4497" s="193">
        <v>84.845898951303241</v>
      </c>
    </row>
    <row r="4498" spans="27:28" ht="15">
      <c r="AA4498" s="121">
        <f t="shared" si="71"/>
        <v>4493</v>
      </c>
      <c r="AB4498" s="193">
        <v>100.38108875054054</v>
      </c>
    </row>
    <row r="4499" spans="27:28" ht="15">
      <c r="AA4499" s="121">
        <f t="shared" si="71"/>
        <v>4494</v>
      </c>
      <c r="AB4499" s="193">
        <v>95.991538612531656</v>
      </c>
    </row>
    <row r="4500" spans="27:28" ht="15">
      <c r="AA4500" s="121">
        <f t="shared" si="71"/>
        <v>4495</v>
      </c>
      <c r="AB4500" s="193">
        <v>100.38108875054054</v>
      </c>
    </row>
    <row r="4501" spans="27:28" ht="15">
      <c r="AA4501" s="121">
        <f t="shared" si="71"/>
        <v>4496</v>
      </c>
      <c r="AB4501" s="193">
        <v>100.38108875054054</v>
      </c>
    </row>
    <row r="4502" spans="27:28" ht="15">
      <c r="AA4502" s="121">
        <f t="shared" si="71"/>
        <v>4497</v>
      </c>
      <c r="AB4502" s="193">
        <v>89.345851042111406</v>
      </c>
    </row>
    <row r="4503" spans="27:28" ht="15">
      <c r="AA4503" s="121">
        <f t="shared" si="71"/>
        <v>4498</v>
      </c>
      <c r="AB4503" s="193">
        <v>95.991538612531656</v>
      </c>
    </row>
    <row r="4504" spans="27:28" ht="15">
      <c r="AA4504" s="121">
        <f t="shared" si="71"/>
        <v>4499</v>
      </c>
      <c r="AB4504" s="193">
        <v>100.38108875054054</v>
      </c>
    </row>
    <row r="4505" spans="27:28" ht="15">
      <c r="AA4505" s="121">
        <f t="shared" si="71"/>
        <v>4500</v>
      </c>
      <c r="AB4505" s="193">
        <v>107.93160901181427</v>
      </c>
    </row>
    <row r="4506" spans="27:28" ht="15">
      <c r="AA4506" s="121">
        <f t="shared" si="71"/>
        <v>4501</v>
      </c>
      <c r="AB4506" s="193">
        <v>90.015784463628279</v>
      </c>
    </row>
    <row r="4507" spans="27:28" ht="15">
      <c r="AA4507" s="121">
        <f t="shared" si="71"/>
        <v>4502</v>
      </c>
      <c r="AB4507" s="193">
        <v>100.38108875054054</v>
      </c>
    </row>
    <row r="4508" spans="27:28" ht="15">
      <c r="AA4508" s="121">
        <f t="shared" si="71"/>
        <v>4503</v>
      </c>
      <c r="AB4508" s="193">
        <v>89.345851042111406</v>
      </c>
    </row>
    <row r="4509" spans="27:28" ht="15">
      <c r="AA4509" s="121">
        <f t="shared" si="71"/>
        <v>4504</v>
      </c>
      <c r="AB4509" s="193">
        <v>90.015784463628279</v>
      </c>
    </row>
    <row r="4510" spans="27:28" ht="15">
      <c r="AA4510" s="121">
        <f t="shared" si="71"/>
        <v>4505</v>
      </c>
      <c r="AB4510" s="193">
        <v>90.015784463628279</v>
      </c>
    </row>
    <row r="4511" spans="27:28" ht="15">
      <c r="AA4511" s="121">
        <f t="shared" si="71"/>
        <v>4506</v>
      </c>
      <c r="AB4511" s="193">
        <v>95.198436607084417</v>
      </c>
    </row>
    <row r="4512" spans="27:28" ht="15">
      <c r="AA4512" s="121">
        <f t="shared" si="71"/>
        <v>4507</v>
      </c>
      <c r="AB4512" s="193">
        <v>93.845803132919599</v>
      </c>
    </row>
    <row r="4513" spans="27:28" ht="15">
      <c r="AA4513" s="121">
        <f t="shared" si="71"/>
        <v>4508</v>
      </c>
      <c r="AB4513" s="193">
        <v>89.345851042111406</v>
      </c>
    </row>
    <row r="4514" spans="27:28" ht="15">
      <c r="AA4514" s="121">
        <f t="shared" si="71"/>
        <v>4509</v>
      </c>
      <c r="AB4514" s="193">
        <v>89.345851042111406</v>
      </c>
    </row>
    <row r="4515" spans="27:28" ht="15">
      <c r="AA4515" s="121">
        <f t="shared" si="71"/>
        <v>4510</v>
      </c>
      <c r="AB4515" s="193">
        <v>84.845898951303241</v>
      </c>
    </row>
    <row r="4516" spans="27:28" ht="15">
      <c r="AA4516" s="121">
        <f t="shared" si="71"/>
        <v>4511</v>
      </c>
      <c r="AB4516" s="193">
        <v>95.198436607084417</v>
      </c>
    </row>
    <row r="4517" spans="27:28" ht="15">
      <c r="AA4517" s="121">
        <f t="shared" si="71"/>
        <v>4512</v>
      </c>
      <c r="AB4517" s="193">
        <v>84.845898951303241</v>
      </c>
    </row>
    <row r="4518" spans="27:28" ht="15">
      <c r="AA4518" s="121">
        <f t="shared" si="71"/>
        <v>4513</v>
      </c>
      <c r="AB4518" s="193">
        <v>90.015784463628279</v>
      </c>
    </row>
    <row r="4519" spans="27:28" ht="15">
      <c r="AA4519" s="121">
        <f t="shared" si="71"/>
        <v>4514</v>
      </c>
      <c r="AB4519" s="193">
        <v>107.93160901181427</v>
      </c>
    </row>
    <row r="4520" spans="27:28" ht="15">
      <c r="AA4520" s="121">
        <f t="shared" si="71"/>
        <v>4515</v>
      </c>
      <c r="AB4520" s="193">
        <v>107.93160901181427</v>
      </c>
    </row>
    <row r="4521" spans="27:28" ht="15">
      <c r="AA4521" s="121">
        <f t="shared" si="71"/>
        <v>4516</v>
      </c>
      <c r="AB4521" s="193">
        <v>90.015784463628279</v>
      </c>
    </row>
    <row r="4522" spans="27:28" ht="15">
      <c r="AA4522" s="121">
        <f t="shared" si="71"/>
        <v>4517</v>
      </c>
      <c r="AB4522" s="193">
        <v>107.93160901181427</v>
      </c>
    </row>
    <row r="4523" spans="27:28" ht="15">
      <c r="AA4523" s="121">
        <f t="shared" si="71"/>
        <v>4518</v>
      </c>
      <c r="AB4523" s="193">
        <v>107.93160901181427</v>
      </c>
    </row>
    <row r="4524" spans="27:28" ht="15">
      <c r="AA4524" s="121">
        <f t="shared" si="71"/>
        <v>4519</v>
      </c>
      <c r="AB4524" s="193">
        <v>93.845803132919599</v>
      </c>
    </row>
    <row r="4525" spans="27:28" ht="15">
      <c r="AA4525" s="121">
        <f t="shared" si="71"/>
        <v>4520</v>
      </c>
      <c r="AB4525" s="193">
        <v>107.93160901181427</v>
      </c>
    </row>
    <row r="4526" spans="27:28" ht="15">
      <c r="AA4526" s="121">
        <f t="shared" si="71"/>
        <v>4521</v>
      </c>
      <c r="AB4526" s="193">
        <v>95.991538612531656</v>
      </c>
    </row>
    <row r="4527" spans="27:28" ht="15">
      <c r="AA4527" s="121">
        <f t="shared" si="71"/>
        <v>4522</v>
      </c>
      <c r="AB4527" s="193">
        <v>107.93160901181427</v>
      </c>
    </row>
    <row r="4528" spans="27:28" ht="15">
      <c r="AA4528" s="121">
        <f t="shared" si="71"/>
        <v>4523</v>
      </c>
      <c r="AB4528" s="193">
        <v>90.015784463628279</v>
      </c>
    </row>
    <row r="4529" spans="27:28" ht="15">
      <c r="AA4529" s="121">
        <f t="shared" si="71"/>
        <v>4524</v>
      </c>
      <c r="AB4529" s="193">
        <v>101.96157381217297</v>
      </c>
    </row>
    <row r="4530" spans="27:28" ht="15">
      <c r="AA4530" s="121">
        <f t="shared" si="71"/>
        <v>4525</v>
      </c>
      <c r="AB4530" s="193">
        <v>107.93160901181427</v>
      </c>
    </row>
    <row r="4531" spans="27:28" ht="15">
      <c r="AA4531" s="121">
        <f t="shared" si="71"/>
        <v>4526</v>
      </c>
      <c r="AB4531" s="193">
        <v>100.38108875054054</v>
      </c>
    </row>
    <row r="4532" spans="27:28" ht="15">
      <c r="AA4532" s="121">
        <f t="shared" si="71"/>
        <v>4527</v>
      </c>
      <c r="AB4532" s="193">
        <v>95.991538612531656</v>
      </c>
    </row>
    <row r="4533" spans="27:28" ht="15">
      <c r="AA4533" s="121">
        <f t="shared" si="71"/>
        <v>4528</v>
      </c>
      <c r="AB4533" s="193">
        <v>89.345851042111406</v>
      </c>
    </row>
    <row r="4534" spans="27:28" ht="15">
      <c r="AA4534" s="121">
        <f t="shared" si="71"/>
        <v>4529</v>
      </c>
      <c r="AB4534" s="193">
        <v>89.345851042111406</v>
      </c>
    </row>
    <row r="4535" spans="27:28" ht="15">
      <c r="AA4535" s="121">
        <f t="shared" si="71"/>
        <v>4530</v>
      </c>
      <c r="AB4535" s="193">
        <v>107.93160901181427</v>
      </c>
    </row>
    <row r="4536" spans="27:28" ht="15">
      <c r="AA4536" s="121">
        <f t="shared" si="71"/>
        <v>4531</v>
      </c>
      <c r="AB4536" s="193">
        <v>107.93160901181427</v>
      </c>
    </row>
    <row r="4537" spans="27:28" ht="15">
      <c r="AA4537" s="121">
        <f t="shared" si="71"/>
        <v>4532</v>
      </c>
      <c r="AB4537" s="193">
        <v>95.198436607084417</v>
      </c>
    </row>
    <row r="4538" spans="27:28" ht="15">
      <c r="AA4538" s="121">
        <f t="shared" si="71"/>
        <v>4533</v>
      </c>
      <c r="AB4538" s="193">
        <v>90.015784463628279</v>
      </c>
    </row>
    <row r="4539" spans="27:28" ht="15">
      <c r="AA4539" s="121">
        <f t="shared" si="71"/>
        <v>4534</v>
      </c>
      <c r="AB4539" s="193">
        <v>89.345851042111406</v>
      </c>
    </row>
    <row r="4540" spans="27:28" ht="15">
      <c r="AA4540" s="121">
        <f t="shared" si="71"/>
        <v>4535</v>
      </c>
      <c r="AB4540" s="193">
        <v>89.345851042111406</v>
      </c>
    </row>
    <row r="4541" spans="27:28" ht="15">
      <c r="AA4541" s="121">
        <f t="shared" si="71"/>
        <v>4536</v>
      </c>
      <c r="AB4541" s="193">
        <v>89.345851042111406</v>
      </c>
    </row>
    <row r="4542" spans="27:28" ht="15">
      <c r="AA4542" s="121">
        <f t="shared" si="71"/>
        <v>4537</v>
      </c>
      <c r="AB4542" s="193">
        <v>107.93160901181427</v>
      </c>
    </row>
    <row r="4543" spans="27:28" ht="15">
      <c r="AA4543" s="121">
        <f t="shared" si="71"/>
        <v>4538</v>
      </c>
      <c r="AB4543" s="193">
        <v>95.991538612531656</v>
      </c>
    </row>
    <row r="4544" spans="27:28" ht="15">
      <c r="AA4544" s="121">
        <f t="shared" si="71"/>
        <v>4539</v>
      </c>
      <c r="AB4544" s="193">
        <v>84.845898951303241</v>
      </c>
    </row>
    <row r="4545" spans="27:28" ht="15">
      <c r="AA4545" s="121">
        <f t="shared" si="71"/>
        <v>4540</v>
      </c>
      <c r="AB4545" s="193">
        <v>84.845898951303241</v>
      </c>
    </row>
    <row r="4546" spans="27:28" ht="15">
      <c r="AA4546" s="121">
        <f t="shared" si="71"/>
        <v>4541</v>
      </c>
      <c r="AB4546" s="193">
        <v>101.96157381217297</v>
      </c>
    </row>
    <row r="4547" spans="27:28" ht="15">
      <c r="AA4547" s="121">
        <f t="shared" si="71"/>
        <v>4542</v>
      </c>
      <c r="AB4547" s="193">
        <v>84.845898951303241</v>
      </c>
    </row>
    <row r="4548" spans="27:28" ht="15">
      <c r="AA4548" s="121">
        <f t="shared" si="71"/>
        <v>4543</v>
      </c>
      <c r="AB4548" s="193">
        <v>95.198436607084417</v>
      </c>
    </row>
    <row r="4549" spans="27:28" ht="15">
      <c r="AA4549" s="121">
        <f t="shared" si="71"/>
        <v>4544</v>
      </c>
      <c r="AB4549" s="193">
        <v>90.015784463628279</v>
      </c>
    </row>
    <row r="4550" spans="27:28" ht="15">
      <c r="AA4550" s="121">
        <f t="shared" si="71"/>
        <v>4545</v>
      </c>
      <c r="AB4550" s="193">
        <v>95.198436607084417</v>
      </c>
    </row>
    <row r="4551" spans="27:28" ht="15">
      <c r="AA4551" s="121">
        <f t="shared" ref="AA4551:AA4614" si="72">+AA4550+1</f>
        <v>4546</v>
      </c>
      <c r="AB4551" s="193">
        <v>101.96157381217297</v>
      </c>
    </row>
    <row r="4552" spans="27:28" ht="15">
      <c r="AA4552" s="121">
        <f t="shared" si="72"/>
        <v>4547</v>
      </c>
      <c r="AB4552" s="193">
        <v>107.93160901181427</v>
      </c>
    </row>
    <row r="4553" spans="27:28" ht="15">
      <c r="AA4553" s="121">
        <f t="shared" si="72"/>
        <v>4548</v>
      </c>
      <c r="AB4553" s="193">
        <v>101.96157381217297</v>
      </c>
    </row>
    <row r="4554" spans="27:28" ht="15">
      <c r="AA4554" s="121">
        <f t="shared" si="72"/>
        <v>4549</v>
      </c>
      <c r="AB4554" s="193">
        <v>95.198436607084417</v>
      </c>
    </row>
    <row r="4555" spans="27:28" ht="15">
      <c r="AA4555" s="121">
        <f t="shared" si="72"/>
        <v>4550</v>
      </c>
      <c r="AB4555" s="193">
        <v>84.845898951303241</v>
      </c>
    </row>
    <row r="4556" spans="27:28" ht="15">
      <c r="AA4556" s="121">
        <f t="shared" si="72"/>
        <v>4551</v>
      </c>
      <c r="AB4556" s="193">
        <v>89.345851042111406</v>
      </c>
    </row>
    <row r="4557" spans="27:28" ht="15">
      <c r="AA4557" s="121">
        <f t="shared" si="72"/>
        <v>4552</v>
      </c>
      <c r="AB4557" s="193">
        <v>93.845803132919599</v>
      </c>
    </row>
    <row r="4558" spans="27:28" ht="15">
      <c r="AA4558" s="121">
        <f t="shared" si="72"/>
        <v>4553</v>
      </c>
      <c r="AB4558" s="193">
        <v>93.845803132919599</v>
      </c>
    </row>
    <row r="4559" spans="27:28" ht="15">
      <c r="AA4559" s="121">
        <f t="shared" si="72"/>
        <v>4554</v>
      </c>
      <c r="AB4559" s="193">
        <v>93.845803132919599</v>
      </c>
    </row>
    <row r="4560" spans="27:28" ht="15">
      <c r="AA4560" s="121">
        <f t="shared" si="72"/>
        <v>4555</v>
      </c>
      <c r="AB4560" s="193">
        <v>95.198436607084417</v>
      </c>
    </row>
    <row r="4561" spans="27:28" ht="15">
      <c r="AA4561" s="121">
        <f t="shared" si="72"/>
        <v>4556</v>
      </c>
      <c r="AB4561" s="193">
        <v>107.93160901181427</v>
      </c>
    </row>
    <row r="4562" spans="27:28" ht="15">
      <c r="AA4562" s="121">
        <f t="shared" si="72"/>
        <v>4557</v>
      </c>
      <c r="AB4562" s="193">
        <v>95.198436607084417</v>
      </c>
    </row>
    <row r="4563" spans="27:28" ht="15">
      <c r="AA4563" s="121">
        <f t="shared" si="72"/>
        <v>4558</v>
      </c>
      <c r="AB4563" s="193">
        <v>100.38108875054054</v>
      </c>
    </row>
    <row r="4564" spans="27:28" ht="15">
      <c r="AA4564" s="121">
        <f t="shared" si="72"/>
        <v>4559</v>
      </c>
      <c r="AB4564" s="193">
        <v>107.93160901181427</v>
      </c>
    </row>
    <row r="4565" spans="27:28" ht="15">
      <c r="AA4565" s="121">
        <f t="shared" si="72"/>
        <v>4560</v>
      </c>
      <c r="AB4565" s="193">
        <v>101.96157381217297</v>
      </c>
    </row>
    <row r="4566" spans="27:28" ht="15">
      <c r="AA4566" s="121">
        <f t="shared" si="72"/>
        <v>4561</v>
      </c>
      <c r="AB4566" s="193">
        <v>84.845898951303241</v>
      </c>
    </row>
    <row r="4567" spans="27:28" ht="15">
      <c r="AA4567" s="121">
        <f t="shared" si="72"/>
        <v>4562</v>
      </c>
      <c r="AB4567" s="193">
        <v>84.845898951303241</v>
      </c>
    </row>
    <row r="4568" spans="27:28" ht="15">
      <c r="AA4568" s="121">
        <f t="shared" si="72"/>
        <v>4563</v>
      </c>
      <c r="AB4568" s="193">
        <v>95.991538612531656</v>
      </c>
    </row>
    <row r="4569" spans="27:28" ht="15">
      <c r="AA4569" s="121">
        <f t="shared" si="72"/>
        <v>4564</v>
      </c>
      <c r="AB4569" s="193">
        <v>95.991538612531656</v>
      </c>
    </row>
    <row r="4570" spans="27:28" ht="15">
      <c r="AA4570" s="121">
        <f t="shared" si="72"/>
        <v>4565</v>
      </c>
      <c r="AB4570" s="193">
        <v>95.991538612531656</v>
      </c>
    </row>
    <row r="4571" spans="27:28" ht="15">
      <c r="AA4571" s="121">
        <f t="shared" si="72"/>
        <v>4566</v>
      </c>
      <c r="AB4571" s="193">
        <v>90.015784463628279</v>
      </c>
    </row>
    <row r="4572" spans="27:28" ht="15">
      <c r="AA4572" s="121">
        <f t="shared" si="72"/>
        <v>4567</v>
      </c>
      <c r="AB4572" s="193">
        <v>95.198436607084417</v>
      </c>
    </row>
    <row r="4573" spans="27:28" ht="15">
      <c r="AA4573" s="121">
        <f t="shared" si="72"/>
        <v>4568</v>
      </c>
      <c r="AB4573" s="193">
        <v>93.845803132919599</v>
      </c>
    </row>
    <row r="4574" spans="27:28" ht="15">
      <c r="AA4574" s="121">
        <f t="shared" si="72"/>
        <v>4569</v>
      </c>
      <c r="AB4574" s="193">
        <v>95.198436607084417</v>
      </c>
    </row>
    <row r="4575" spans="27:28" ht="15">
      <c r="AA4575" s="121">
        <f t="shared" si="72"/>
        <v>4570</v>
      </c>
      <c r="AB4575" s="193">
        <v>95.991538612531656</v>
      </c>
    </row>
    <row r="4576" spans="27:28" ht="15">
      <c r="AA4576" s="121">
        <f t="shared" si="72"/>
        <v>4571</v>
      </c>
      <c r="AB4576" s="193">
        <v>90.015784463628279</v>
      </c>
    </row>
    <row r="4577" spans="27:28" ht="15">
      <c r="AA4577" s="121">
        <f t="shared" si="72"/>
        <v>4572</v>
      </c>
      <c r="AB4577" s="193">
        <v>90.015784463628279</v>
      </c>
    </row>
    <row r="4578" spans="27:28" ht="15">
      <c r="AA4578" s="121">
        <f t="shared" si="72"/>
        <v>4573</v>
      </c>
      <c r="AB4578" s="193">
        <v>100.38108875054054</v>
      </c>
    </row>
    <row r="4579" spans="27:28" ht="15">
      <c r="AA4579" s="121">
        <f t="shared" si="72"/>
        <v>4574</v>
      </c>
      <c r="AB4579" s="193">
        <v>84.845898951303241</v>
      </c>
    </row>
    <row r="4580" spans="27:28" ht="15">
      <c r="AA4580" s="121">
        <f t="shared" si="72"/>
        <v>4575</v>
      </c>
      <c r="AB4580" s="193">
        <v>107.93160901181427</v>
      </c>
    </row>
    <row r="4581" spans="27:28" ht="15">
      <c r="AA4581" s="121">
        <f t="shared" si="72"/>
        <v>4576</v>
      </c>
      <c r="AB4581" s="193">
        <v>84.845898951303241</v>
      </c>
    </row>
    <row r="4582" spans="27:28" ht="15">
      <c r="AA4582" s="121">
        <f t="shared" si="72"/>
        <v>4577</v>
      </c>
      <c r="AB4582" s="193">
        <v>95.991538612531656</v>
      </c>
    </row>
    <row r="4583" spans="27:28" ht="15">
      <c r="AA4583" s="121">
        <f t="shared" si="72"/>
        <v>4578</v>
      </c>
      <c r="AB4583" s="193">
        <v>107.93160901181427</v>
      </c>
    </row>
    <row r="4584" spans="27:28" ht="15">
      <c r="AA4584" s="121">
        <f t="shared" si="72"/>
        <v>4579</v>
      </c>
      <c r="AB4584" s="193">
        <v>89.345851042111406</v>
      </c>
    </row>
    <row r="4585" spans="27:28" ht="15">
      <c r="AA4585" s="121">
        <f t="shared" si="72"/>
        <v>4580</v>
      </c>
      <c r="AB4585" s="193">
        <v>95.198436607084417</v>
      </c>
    </row>
    <row r="4586" spans="27:28" ht="15">
      <c r="AA4586" s="121">
        <f t="shared" si="72"/>
        <v>4581</v>
      </c>
      <c r="AB4586" s="193">
        <v>107.93160901181427</v>
      </c>
    </row>
    <row r="4587" spans="27:28" ht="15">
      <c r="AA4587" s="121">
        <f t="shared" si="72"/>
        <v>4582</v>
      </c>
      <c r="AB4587" s="193">
        <v>107.93160901181427</v>
      </c>
    </row>
    <row r="4588" spans="27:28" ht="15">
      <c r="AA4588" s="121">
        <f t="shared" si="72"/>
        <v>4583</v>
      </c>
      <c r="AB4588" s="193">
        <v>93.845803132919599</v>
      </c>
    </row>
    <row r="4589" spans="27:28" ht="15">
      <c r="AA4589" s="121">
        <f t="shared" si="72"/>
        <v>4584</v>
      </c>
      <c r="AB4589" s="193">
        <v>90.015784463628279</v>
      </c>
    </row>
    <row r="4590" spans="27:28" ht="15">
      <c r="AA4590" s="121">
        <f t="shared" si="72"/>
        <v>4585</v>
      </c>
      <c r="AB4590" s="193">
        <v>93.845803132919599</v>
      </c>
    </row>
    <row r="4591" spans="27:28" ht="15">
      <c r="AA4591" s="121">
        <f t="shared" si="72"/>
        <v>4586</v>
      </c>
      <c r="AB4591" s="193">
        <v>89.345851042111406</v>
      </c>
    </row>
    <row r="4592" spans="27:28" ht="15">
      <c r="AA4592" s="121">
        <f t="shared" si="72"/>
        <v>4587</v>
      </c>
      <c r="AB4592" s="193">
        <v>95.991538612531656</v>
      </c>
    </row>
    <row r="4593" spans="27:28" ht="15">
      <c r="AA4593" s="121">
        <f t="shared" si="72"/>
        <v>4588</v>
      </c>
      <c r="AB4593" s="193">
        <v>101.96157381217297</v>
      </c>
    </row>
    <row r="4594" spans="27:28" ht="15">
      <c r="AA4594" s="121">
        <f t="shared" si="72"/>
        <v>4589</v>
      </c>
      <c r="AB4594" s="193">
        <v>107.93160901181427</v>
      </c>
    </row>
    <row r="4595" spans="27:28" ht="15">
      <c r="AA4595" s="121">
        <f t="shared" si="72"/>
        <v>4590</v>
      </c>
      <c r="AB4595" s="193">
        <v>100.38108875054054</v>
      </c>
    </row>
    <row r="4596" spans="27:28" ht="15">
      <c r="AA4596" s="121">
        <f t="shared" si="72"/>
        <v>4591</v>
      </c>
      <c r="AB4596" s="193">
        <v>84.845898951303241</v>
      </c>
    </row>
    <row r="4597" spans="27:28" ht="15">
      <c r="AA4597" s="121">
        <f t="shared" si="72"/>
        <v>4592</v>
      </c>
      <c r="AB4597" s="193">
        <v>95.198436607084417</v>
      </c>
    </row>
    <row r="4598" spans="27:28" ht="15">
      <c r="AA4598" s="121">
        <f t="shared" si="72"/>
        <v>4593</v>
      </c>
      <c r="AB4598" s="193">
        <v>107.93160901181427</v>
      </c>
    </row>
    <row r="4599" spans="27:28" ht="15">
      <c r="AA4599" s="121">
        <f t="shared" si="72"/>
        <v>4594</v>
      </c>
      <c r="AB4599" s="193">
        <v>90.015784463628279</v>
      </c>
    </row>
    <row r="4600" spans="27:28" ht="15">
      <c r="AA4600" s="121">
        <f t="shared" si="72"/>
        <v>4595</v>
      </c>
      <c r="AB4600" s="193">
        <v>93.845803132919599</v>
      </c>
    </row>
    <row r="4601" spans="27:28" ht="15">
      <c r="AA4601" s="121">
        <f t="shared" si="72"/>
        <v>4596</v>
      </c>
      <c r="AB4601" s="193">
        <v>90.015784463628279</v>
      </c>
    </row>
    <row r="4602" spans="27:28" ht="15">
      <c r="AA4602" s="121">
        <f t="shared" si="72"/>
        <v>4597</v>
      </c>
      <c r="AB4602" s="193">
        <v>95.198436607084417</v>
      </c>
    </row>
    <row r="4603" spans="27:28" ht="15">
      <c r="AA4603" s="121">
        <f t="shared" si="72"/>
        <v>4598</v>
      </c>
      <c r="AB4603" s="193">
        <v>90.015784463628279</v>
      </c>
    </row>
    <row r="4604" spans="27:28" ht="15">
      <c r="AA4604" s="121">
        <f t="shared" si="72"/>
        <v>4599</v>
      </c>
      <c r="AB4604" s="193">
        <v>89.345851042111406</v>
      </c>
    </row>
    <row r="4605" spans="27:28" ht="15">
      <c r="AA4605" s="121">
        <f t="shared" si="72"/>
        <v>4600</v>
      </c>
      <c r="AB4605" s="193">
        <v>89.345851042111406</v>
      </c>
    </row>
    <row r="4606" spans="27:28" ht="15">
      <c r="AA4606" s="121">
        <f t="shared" si="72"/>
        <v>4601</v>
      </c>
      <c r="AB4606" s="193">
        <v>95.991538612531656</v>
      </c>
    </row>
    <row r="4607" spans="27:28" ht="15">
      <c r="AA4607" s="121">
        <f t="shared" si="72"/>
        <v>4602</v>
      </c>
      <c r="AB4607" s="193">
        <v>93.845803132919599</v>
      </c>
    </row>
    <row r="4608" spans="27:28" ht="15">
      <c r="AA4608" s="121">
        <f t="shared" si="72"/>
        <v>4603</v>
      </c>
      <c r="AB4608" s="193">
        <v>95.991538612531656</v>
      </c>
    </row>
    <row r="4609" spans="27:28" ht="15">
      <c r="AA4609" s="121">
        <f t="shared" si="72"/>
        <v>4604</v>
      </c>
      <c r="AB4609" s="193">
        <v>100.38108875054054</v>
      </c>
    </row>
    <row r="4610" spans="27:28" ht="15">
      <c r="AA4610" s="121">
        <f t="shared" si="72"/>
        <v>4605</v>
      </c>
      <c r="AB4610" s="193">
        <v>93.845803132919599</v>
      </c>
    </row>
    <row r="4611" spans="27:28" ht="15">
      <c r="AA4611" s="121">
        <f t="shared" si="72"/>
        <v>4606</v>
      </c>
      <c r="AB4611" s="193">
        <v>90.015784463628279</v>
      </c>
    </row>
    <row r="4612" spans="27:28" ht="15">
      <c r="AA4612" s="121">
        <f t="shared" si="72"/>
        <v>4607</v>
      </c>
      <c r="AB4612" s="193">
        <v>101.96157381217297</v>
      </c>
    </row>
    <row r="4613" spans="27:28" ht="15">
      <c r="AA4613" s="121">
        <f t="shared" si="72"/>
        <v>4608</v>
      </c>
      <c r="AB4613" s="193">
        <v>101.96157381217297</v>
      </c>
    </row>
    <row r="4614" spans="27:28" ht="15">
      <c r="AA4614" s="121">
        <f t="shared" si="72"/>
        <v>4609</v>
      </c>
      <c r="AB4614" s="193">
        <v>100.38108875054054</v>
      </c>
    </row>
    <row r="4615" spans="27:28" ht="15">
      <c r="AA4615" s="121">
        <f t="shared" ref="AA4615:AA4678" si="73">+AA4614+1</f>
        <v>4610</v>
      </c>
      <c r="AB4615" s="193">
        <v>93.845803132919599</v>
      </c>
    </row>
    <row r="4616" spans="27:28" ht="15">
      <c r="AA4616" s="121">
        <f t="shared" si="73"/>
        <v>4611</v>
      </c>
      <c r="AB4616" s="193">
        <v>95.198436607084417</v>
      </c>
    </row>
    <row r="4617" spans="27:28" ht="15">
      <c r="AA4617" s="121">
        <f t="shared" si="73"/>
        <v>4612</v>
      </c>
      <c r="AB4617" s="193">
        <v>107.93160901181427</v>
      </c>
    </row>
    <row r="4618" spans="27:28" ht="15">
      <c r="AA4618" s="121">
        <f t="shared" si="73"/>
        <v>4613</v>
      </c>
      <c r="AB4618" s="193">
        <v>95.991538612531656</v>
      </c>
    </row>
    <row r="4619" spans="27:28" ht="15">
      <c r="AA4619" s="121">
        <f t="shared" si="73"/>
        <v>4614</v>
      </c>
      <c r="AB4619" s="193">
        <v>101.96157381217297</v>
      </c>
    </row>
    <row r="4620" spans="27:28" ht="15">
      <c r="AA4620" s="121">
        <f t="shared" si="73"/>
        <v>4615</v>
      </c>
      <c r="AB4620" s="193">
        <v>93.845803132919599</v>
      </c>
    </row>
    <row r="4621" spans="27:28" ht="15">
      <c r="AA4621" s="121">
        <f t="shared" si="73"/>
        <v>4616</v>
      </c>
      <c r="AB4621" s="193">
        <v>107.93160901181427</v>
      </c>
    </row>
    <row r="4622" spans="27:28" ht="15">
      <c r="AA4622" s="121">
        <f t="shared" si="73"/>
        <v>4617</v>
      </c>
      <c r="AB4622" s="193">
        <v>93.845803132919599</v>
      </c>
    </row>
    <row r="4623" spans="27:28" ht="15">
      <c r="AA4623" s="121">
        <f t="shared" si="73"/>
        <v>4618</v>
      </c>
      <c r="AB4623" s="193">
        <v>107.93160901181427</v>
      </c>
    </row>
    <row r="4624" spans="27:28" ht="15">
      <c r="AA4624" s="121">
        <f t="shared" si="73"/>
        <v>4619</v>
      </c>
      <c r="AB4624" s="193">
        <v>100.38108875054054</v>
      </c>
    </row>
    <row r="4625" spans="27:28" ht="15">
      <c r="AA4625" s="121">
        <f t="shared" si="73"/>
        <v>4620</v>
      </c>
      <c r="AB4625" s="193">
        <v>100.38108875054054</v>
      </c>
    </row>
    <row r="4626" spans="27:28" ht="15">
      <c r="AA4626" s="121">
        <f t="shared" si="73"/>
        <v>4621</v>
      </c>
      <c r="AB4626" s="193">
        <v>95.198436607084417</v>
      </c>
    </row>
    <row r="4627" spans="27:28" ht="15">
      <c r="AA4627" s="121">
        <f t="shared" si="73"/>
        <v>4622</v>
      </c>
      <c r="AB4627" s="193">
        <v>95.991538612531656</v>
      </c>
    </row>
    <row r="4628" spans="27:28" ht="15">
      <c r="AA4628" s="121">
        <f t="shared" si="73"/>
        <v>4623</v>
      </c>
      <c r="AB4628" s="193">
        <v>93.845803132919599</v>
      </c>
    </row>
    <row r="4629" spans="27:28" ht="15">
      <c r="AA4629" s="121">
        <f t="shared" si="73"/>
        <v>4624</v>
      </c>
      <c r="AB4629" s="193">
        <v>101.96157381217297</v>
      </c>
    </row>
    <row r="4630" spans="27:28" ht="15">
      <c r="AA4630" s="121">
        <f t="shared" si="73"/>
        <v>4625</v>
      </c>
      <c r="AB4630" s="193">
        <v>89.345851042111406</v>
      </c>
    </row>
    <row r="4631" spans="27:28" ht="15">
      <c r="AA4631" s="121">
        <f t="shared" si="73"/>
        <v>4626</v>
      </c>
      <c r="AB4631" s="193">
        <v>95.991538612531656</v>
      </c>
    </row>
    <row r="4632" spans="27:28" ht="15">
      <c r="AA4632" s="121">
        <f t="shared" si="73"/>
        <v>4627</v>
      </c>
      <c r="AB4632" s="193">
        <v>95.991538612531656</v>
      </c>
    </row>
    <row r="4633" spans="27:28" ht="15">
      <c r="AA4633" s="121">
        <f t="shared" si="73"/>
        <v>4628</v>
      </c>
      <c r="AB4633" s="193">
        <v>90.015784463628279</v>
      </c>
    </row>
    <row r="4634" spans="27:28" ht="15">
      <c r="AA4634" s="121">
        <f t="shared" si="73"/>
        <v>4629</v>
      </c>
      <c r="AB4634" s="193">
        <v>89.345851042111406</v>
      </c>
    </row>
    <row r="4635" spans="27:28" ht="15">
      <c r="AA4635" s="121">
        <f t="shared" si="73"/>
        <v>4630</v>
      </c>
      <c r="AB4635" s="193">
        <v>93.845803132919599</v>
      </c>
    </row>
    <row r="4636" spans="27:28" ht="15">
      <c r="AA4636" s="121">
        <f t="shared" si="73"/>
        <v>4631</v>
      </c>
      <c r="AB4636" s="193">
        <v>93.845803132919599</v>
      </c>
    </row>
    <row r="4637" spans="27:28" ht="15">
      <c r="AA4637" s="121">
        <f t="shared" si="73"/>
        <v>4632</v>
      </c>
      <c r="AB4637" s="193">
        <v>84.845898951303241</v>
      </c>
    </row>
    <row r="4638" spans="27:28" ht="15">
      <c r="AA4638" s="121">
        <f t="shared" si="73"/>
        <v>4633</v>
      </c>
      <c r="AB4638" s="193">
        <v>95.991538612531656</v>
      </c>
    </row>
    <row r="4639" spans="27:28" ht="15">
      <c r="AA4639" s="121">
        <f t="shared" si="73"/>
        <v>4634</v>
      </c>
      <c r="AB4639" s="193">
        <v>93.845803132919599</v>
      </c>
    </row>
    <row r="4640" spans="27:28" ht="15">
      <c r="AA4640" s="121">
        <f t="shared" si="73"/>
        <v>4635</v>
      </c>
      <c r="AB4640" s="193">
        <v>107.93160901181427</v>
      </c>
    </row>
    <row r="4641" spans="27:28" ht="15">
      <c r="AA4641" s="121">
        <f t="shared" si="73"/>
        <v>4636</v>
      </c>
      <c r="AB4641" s="193">
        <v>93.845803132919599</v>
      </c>
    </row>
    <row r="4642" spans="27:28" ht="15">
      <c r="AA4642" s="121">
        <f t="shared" si="73"/>
        <v>4637</v>
      </c>
      <c r="AB4642" s="193">
        <v>95.198436607084417</v>
      </c>
    </row>
    <row r="4643" spans="27:28" ht="15">
      <c r="AA4643" s="121">
        <f t="shared" si="73"/>
        <v>4638</v>
      </c>
      <c r="AB4643" s="193">
        <v>95.198436607084417</v>
      </c>
    </row>
    <row r="4644" spans="27:28" ht="15">
      <c r="AA4644" s="121">
        <f t="shared" si="73"/>
        <v>4639</v>
      </c>
      <c r="AB4644" s="193">
        <v>84.845898951303241</v>
      </c>
    </row>
    <row r="4645" spans="27:28" ht="15">
      <c r="AA4645" s="121">
        <f t="shared" si="73"/>
        <v>4640</v>
      </c>
      <c r="AB4645" s="193">
        <v>90.015784463628279</v>
      </c>
    </row>
    <row r="4646" spans="27:28" ht="15">
      <c r="AA4646" s="121">
        <f t="shared" si="73"/>
        <v>4641</v>
      </c>
      <c r="AB4646" s="193">
        <v>100.38108875054054</v>
      </c>
    </row>
    <row r="4647" spans="27:28" ht="15">
      <c r="AA4647" s="121">
        <f t="shared" si="73"/>
        <v>4642</v>
      </c>
      <c r="AB4647" s="193">
        <v>107.93160901181427</v>
      </c>
    </row>
    <row r="4648" spans="27:28" ht="15">
      <c r="AA4648" s="121">
        <f t="shared" si="73"/>
        <v>4643</v>
      </c>
      <c r="AB4648" s="193">
        <v>90.015784463628279</v>
      </c>
    </row>
    <row r="4649" spans="27:28" ht="15">
      <c r="AA4649" s="121">
        <f t="shared" si="73"/>
        <v>4644</v>
      </c>
      <c r="AB4649" s="193">
        <v>100.38108875054054</v>
      </c>
    </row>
    <row r="4650" spans="27:28" ht="15">
      <c r="AA4650" s="121">
        <f t="shared" si="73"/>
        <v>4645</v>
      </c>
      <c r="AB4650" s="193">
        <v>84.845898951303241</v>
      </c>
    </row>
    <row r="4651" spans="27:28" ht="15">
      <c r="AA4651" s="121">
        <f t="shared" si="73"/>
        <v>4646</v>
      </c>
      <c r="AB4651" s="193">
        <v>93.845803132919599</v>
      </c>
    </row>
    <row r="4652" spans="27:28" ht="15">
      <c r="AA4652" s="121">
        <f t="shared" si="73"/>
        <v>4647</v>
      </c>
      <c r="AB4652" s="193">
        <v>95.991538612531656</v>
      </c>
    </row>
    <row r="4653" spans="27:28" ht="15">
      <c r="AA4653" s="121">
        <f t="shared" si="73"/>
        <v>4648</v>
      </c>
      <c r="AB4653" s="193">
        <v>93.845803132919599</v>
      </c>
    </row>
    <row r="4654" spans="27:28" ht="15">
      <c r="AA4654" s="121">
        <f t="shared" si="73"/>
        <v>4649</v>
      </c>
      <c r="AB4654" s="193">
        <v>89.345851042111406</v>
      </c>
    </row>
    <row r="4655" spans="27:28" ht="15">
      <c r="AA4655" s="121">
        <f t="shared" si="73"/>
        <v>4650</v>
      </c>
      <c r="AB4655" s="193">
        <v>90.015784463628279</v>
      </c>
    </row>
    <row r="4656" spans="27:28" ht="15">
      <c r="AA4656" s="121">
        <f t="shared" si="73"/>
        <v>4651</v>
      </c>
      <c r="AB4656" s="193">
        <v>101.96157381217297</v>
      </c>
    </row>
    <row r="4657" spans="27:28" ht="15">
      <c r="AA4657" s="121">
        <f t="shared" si="73"/>
        <v>4652</v>
      </c>
      <c r="AB4657" s="193">
        <v>93.845803132919599</v>
      </c>
    </row>
    <row r="4658" spans="27:28" ht="15">
      <c r="AA4658" s="121">
        <f t="shared" si="73"/>
        <v>4653</v>
      </c>
      <c r="AB4658" s="193">
        <v>101.96157381217297</v>
      </c>
    </row>
    <row r="4659" spans="27:28" ht="15">
      <c r="AA4659" s="121">
        <f t="shared" si="73"/>
        <v>4654</v>
      </c>
      <c r="AB4659" s="193">
        <v>84.845898951303241</v>
      </c>
    </row>
    <row r="4660" spans="27:28" ht="15">
      <c r="AA4660" s="121">
        <f t="shared" si="73"/>
        <v>4655</v>
      </c>
      <c r="AB4660" s="193">
        <v>84.845898951303241</v>
      </c>
    </row>
    <row r="4661" spans="27:28" ht="15">
      <c r="AA4661" s="121">
        <f t="shared" si="73"/>
        <v>4656</v>
      </c>
      <c r="AB4661" s="193">
        <v>95.991538612531656</v>
      </c>
    </row>
    <row r="4662" spans="27:28" ht="15">
      <c r="AA4662" s="121">
        <f t="shared" si="73"/>
        <v>4657</v>
      </c>
      <c r="AB4662" s="193">
        <v>89.345851042111406</v>
      </c>
    </row>
    <row r="4663" spans="27:28" ht="15">
      <c r="AA4663" s="121">
        <f t="shared" si="73"/>
        <v>4658</v>
      </c>
      <c r="AB4663" s="193">
        <v>100.38108875054054</v>
      </c>
    </row>
    <row r="4664" spans="27:28" ht="15">
      <c r="AA4664" s="121">
        <f t="shared" si="73"/>
        <v>4659</v>
      </c>
      <c r="AB4664" s="193">
        <v>100.38108875054054</v>
      </c>
    </row>
    <row r="4665" spans="27:28" ht="15">
      <c r="AA4665" s="121">
        <f t="shared" si="73"/>
        <v>4660</v>
      </c>
      <c r="AB4665" s="193">
        <v>107.93160901181427</v>
      </c>
    </row>
    <row r="4666" spans="27:28" ht="15">
      <c r="AA4666" s="121">
        <f t="shared" si="73"/>
        <v>4661</v>
      </c>
      <c r="AB4666" s="193">
        <v>100.38108875054054</v>
      </c>
    </row>
    <row r="4667" spans="27:28" ht="15">
      <c r="AA4667" s="121">
        <f t="shared" si="73"/>
        <v>4662</v>
      </c>
      <c r="AB4667" s="193">
        <v>95.198436607084417</v>
      </c>
    </row>
    <row r="4668" spans="27:28" ht="15">
      <c r="AA4668" s="121">
        <f t="shared" si="73"/>
        <v>4663</v>
      </c>
      <c r="AB4668" s="193">
        <v>100.38108875054054</v>
      </c>
    </row>
    <row r="4669" spans="27:28" ht="15">
      <c r="AA4669" s="121">
        <f t="shared" si="73"/>
        <v>4664</v>
      </c>
      <c r="AB4669" s="193">
        <v>89.345851042111406</v>
      </c>
    </row>
    <row r="4670" spans="27:28" ht="15">
      <c r="AA4670" s="121">
        <f t="shared" si="73"/>
        <v>4665</v>
      </c>
      <c r="AB4670" s="193">
        <v>90.015784463628279</v>
      </c>
    </row>
    <row r="4671" spans="27:28" ht="15">
      <c r="AA4671" s="121">
        <f t="shared" si="73"/>
        <v>4666</v>
      </c>
      <c r="AB4671" s="193">
        <v>89.345851042111406</v>
      </c>
    </row>
    <row r="4672" spans="27:28" ht="15">
      <c r="AA4672" s="121">
        <f t="shared" si="73"/>
        <v>4667</v>
      </c>
      <c r="AB4672" s="193">
        <v>101.96157381217297</v>
      </c>
    </row>
    <row r="4673" spans="27:28" ht="15">
      <c r="AA4673" s="121">
        <f t="shared" si="73"/>
        <v>4668</v>
      </c>
      <c r="AB4673" s="193">
        <v>100.38108875054054</v>
      </c>
    </row>
    <row r="4674" spans="27:28" ht="15">
      <c r="AA4674" s="121">
        <f t="shared" si="73"/>
        <v>4669</v>
      </c>
      <c r="AB4674" s="193">
        <v>95.991538612531656</v>
      </c>
    </row>
    <row r="4675" spans="27:28" ht="15">
      <c r="AA4675" s="121">
        <f t="shared" si="73"/>
        <v>4670</v>
      </c>
      <c r="AB4675" s="193">
        <v>93.845803132919599</v>
      </c>
    </row>
    <row r="4676" spans="27:28" ht="15">
      <c r="AA4676" s="121">
        <f t="shared" si="73"/>
        <v>4671</v>
      </c>
      <c r="AB4676" s="193">
        <v>90.015784463628279</v>
      </c>
    </row>
    <row r="4677" spans="27:28" ht="15">
      <c r="AA4677" s="121">
        <f t="shared" si="73"/>
        <v>4672</v>
      </c>
      <c r="AB4677" s="193">
        <v>89.345851042111406</v>
      </c>
    </row>
    <row r="4678" spans="27:28" ht="15">
      <c r="AA4678" s="121">
        <f t="shared" si="73"/>
        <v>4673</v>
      </c>
      <c r="AB4678" s="193">
        <v>95.198436607084417</v>
      </c>
    </row>
    <row r="4679" spans="27:28" ht="15">
      <c r="AA4679" s="121">
        <f t="shared" ref="AA4679:AA4742" si="74">+AA4678+1</f>
        <v>4674</v>
      </c>
      <c r="AB4679" s="193">
        <v>100.38108875054054</v>
      </c>
    </row>
    <row r="4680" spans="27:28" ht="15">
      <c r="AA4680" s="121">
        <f t="shared" si="74"/>
        <v>4675</v>
      </c>
      <c r="AB4680" s="193">
        <v>95.198436607084417</v>
      </c>
    </row>
    <row r="4681" spans="27:28" ht="15">
      <c r="AA4681" s="121">
        <f t="shared" si="74"/>
        <v>4676</v>
      </c>
      <c r="AB4681" s="193">
        <v>107.93160901181427</v>
      </c>
    </row>
    <row r="4682" spans="27:28" ht="15">
      <c r="AA4682" s="121">
        <f t="shared" si="74"/>
        <v>4677</v>
      </c>
      <c r="AB4682" s="193">
        <v>90.015784463628279</v>
      </c>
    </row>
    <row r="4683" spans="27:28" ht="15">
      <c r="AA4683" s="121">
        <f t="shared" si="74"/>
        <v>4678</v>
      </c>
      <c r="AB4683" s="193">
        <v>95.198436607084417</v>
      </c>
    </row>
    <row r="4684" spans="27:28" ht="15">
      <c r="AA4684" s="121">
        <f t="shared" si="74"/>
        <v>4679</v>
      </c>
      <c r="AB4684" s="193">
        <v>107.93160901181427</v>
      </c>
    </row>
    <row r="4685" spans="27:28" ht="15">
      <c r="AA4685" s="121">
        <f t="shared" si="74"/>
        <v>4680</v>
      </c>
      <c r="AB4685" s="193">
        <v>84.845898951303241</v>
      </c>
    </row>
    <row r="4686" spans="27:28" ht="15">
      <c r="AA4686" s="121">
        <f t="shared" si="74"/>
        <v>4681</v>
      </c>
      <c r="AB4686" s="193">
        <v>93.845803132919599</v>
      </c>
    </row>
    <row r="4687" spans="27:28" ht="15">
      <c r="AA4687" s="121">
        <f t="shared" si="74"/>
        <v>4682</v>
      </c>
      <c r="AB4687" s="193">
        <v>95.991538612531656</v>
      </c>
    </row>
    <row r="4688" spans="27:28" ht="15">
      <c r="AA4688" s="121">
        <f t="shared" si="74"/>
        <v>4683</v>
      </c>
      <c r="AB4688" s="193">
        <v>93.845803132919599</v>
      </c>
    </row>
    <row r="4689" spans="27:28" ht="15">
      <c r="AA4689" s="121">
        <f t="shared" si="74"/>
        <v>4684</v>
      </c>
      <c r="AB4689" s="193">
        <v>84.845898951303241</v>
      </c>
    </row>
    <row r="4690" spans="27:28" ht="15">
      <c r="AA4690" s="121">
        <f t="shared" si="74"/>
        <v>4685</v>
      </c>
      <c r="AB4690" s="193">
        <v>90.015784463628279</v>
      </c>
    </row>
    <row r="4691" spans="27:28" ht="15">
      <c r="AA4691" s="121">
        <f t="shared" si="74"/>
        <v>4686</v>
      </c>
      <c r="AB4691" s="193">
        <v>93.845803132919599</v>
      </c>
    </row>
    <row r="4692" spans="27:28" ht="15">
      <c r="AA4692" s="121">
        <f t="shared" si="74"/>
        <v>4687</v>
      </c>
      <c r="AB4692" s="193">
        <v>89.345851042111406</v>
      </c>
    </row>
    <row r="4693" spans="27:28" ht="15">
      <c r="AA4693" s="121">
        <f t="shared" si="74"/>
        <v>4688</v>
      </c>
      <c r="AB4693" s="193">
        <v>95.198436607084417</v>
      </c>
    </row>
    <row r="4694" spans="27:28" ht="15">
      <c r="AA4694" s="121">
        <f t="shared" si="74"/>
        <v>4689</v>
      </c>
      <c r="AB4694" s="193">
        <v>107.93160901181427</v>
      </c>
    </row>
    <row r="4695" spans="27:28" ht="15">
      <c r="AA4695" s="121">
        <f t="shared" si="74"/>
        <v>4690</v>
      </c>
      <c r="AB4695" s="193">
        <v>93.845803132919599</v>
      </c>
    </row>
    <row r="4696" spans="27:28" ht="15">
      <c r="AA4696" s="121">
        <f t="shared" si="74"/>
        <v>4691</v>
      </c>
      <c r="AB4696" s="193">
        <v>100.38108875054054</v>
      </c>
    </row>
    <row r="4697" spans="27:28" ht="15">
      <c r="AA4697" s="121">
        <f t="shared" si="74"/>
        <v>4692</v>
      </c>
      <c r="AB4697" s="193">
        <v>101.96157381217297</v>
      </c>
    </row>
    <row r="4698" spans="27:28" ht="15">
      <c r="AA4698" s="121">
        <f t="shared" si="74"/>
        <v>4693</v>
      </c>
      <c r="AB4698" s="193">
        <v>90.015784463628279</v>
      </c>
    </row>
    <row r="4699" spans="27:28" ht="15">
      <c r="AA4699" s="121">
        <f t="shared" si="74"/>
        <v>4694</v>
      </c>
      <c r="AB4699" s="193">
        <v>95.991538612531656</v>
      </c>
    </row>
    <row r="4700" spans="27:28" ht="15">
      <c r="AA4700" s="121">
        <f t="shared" si="74"/>
        <v>4695</v>
      </c>
      <c r="AB4700" s="193">
        <v>95.198436607084417</v>
      </c>
    </row>
    <row r="4701" spans="27:28" ht="15">
      <c r="AA4701" s="121">
        <f t="shared" si="74"/>
        <v>4696</v>
      </c>
      <c r="AB4701" s="193">
        <v>84.845898951303241</v>
      </c>
    </row>
    <row r="4702" spans="27:28" ht="15">
      <c r="AA4702" s="121">
        <f t="shared" si="74"/>
        <v>4697</v>
      </c>
      <c r="AB4702" s="193">
        <v>95.991538612531656</v>
      </c>
    </row>
    <row r="4703" spans="27:28" ht="15">
      <c r="AA4703" s="121">
        <f t="shared" si="74"/>
        <v>4698</v>
      </c>
      <c r="AB4703" s="193">
        <v>107.93160901181427</v>
      </c>
    </row>
    <row r="4704" spans="27:28" ht="15">
      <c r="AA4704" s="121">
        <f t="shared" si="74"/>
        <v>4699</v>
      </c>
      <c r="AB4704" s="193">
        <v>89.345851042111406</v>
      </c>
    </row>
    <row r="4705" spans="27:28" ht="15">
      <c r="AA4705" s="121">
        <f t="shared" si="74"/>
        <v>4700</v>
      </c>
      <c r="AB4705" s="193">
        <v>101.96157381217297</v>
      </c>
    </row>
    <row r="4706" spans="27:28" ht="15">
      <c r="AA4706" s="121">
        <f t="shared" si="74"/>
        <v>4701</v>
      </c>
      <c r="AB4706" s="193">
        <v>95.198436607084417</v>
      </c>
    </row>
    <row r="4707" spans="27:28" ht="15">
      <c r="AA4707" s="121">
        <f t="shared" si="74"/>
        <v>4702</v>
      </c>
      <c r="AB4707" s="193">
        <v>95.991538612531656</v>
      </c>
    </row>
    <row r="4708" spans="27:28" ht="15">
      <c r="AA4708" s="121">
        <f t="shared" si="74"/>
        <v>4703</v>
      </c>
      <c r="AB4708" s="193">
        <v>89.345851042111406</v>
      </c>
    </row>
    <row r="4709" spans="27:28" ht="15">
      <c r="AA4709" s="121">
        <f t="shared" si="74"/>
        <v>4704</v>
      </c>
      <c r="AB4709" s="193">
        <v>95.198436607084417</v>
      </c>
    </row>
    <row r="4710" spans="27:28" ht="15">
      <c r="AA4710" s="121">
        <f t="shared" si="74"/>
        <v>4705</v>
      </c>
      <c r="AB4710" s="193">
        <v>90.015784463628279</v>
      </c>
    </row>
    <row r="4711" spans="27:28" ht="15">
      <c r="AA4711" s="121">
        <f t="shared" si="74"/>
        <v>4706</v>
      </c>
      <c r="AB4711" s="193">
        <v>89.345851042111406</v>
      </c>
    </row>
    <row r="4712" spans="27:28" ht="15">
      <c r="AA4712" s="121">
        <f t="shared" si="74"/>
        <v>4707</v>
      </c>
      <c r="AB4712" s="193">
        <v>90.015784463628279</v>
      </c>
    </row>
    <row r="4713" spans="27:28" ht="15">
      <c r="AA4713" s="121">
        <f t="shared" si="74"/>
        <v>4708</v>
      </c>
      <c r="AB4713" s="193">
        <v>107.93160901181427</v>
      </c>
    </row>
    <row r="4714" spans="27:28" ht="15">
      <c r="AA4714" s="121">
        <f t="shared" si="74"/>
        <v>4709</v>
      </c>
      <c r="AB4714" s="193">
        <v>107.93160901181427</v>
      </c>
    </row>
    <row r="4715" spans="27:28" ht="15">
      <c r="AA4715" s="121">
        <f t="shared" si="74"/>
        <v>4710</v>
      </c>
      <c r="AB4715" s="193">
        <v>84.845898951303241</v>
      </c>
    </row>
    <row r="4716" spans="27:28" ht="15">
      <c r="AA4716" s="121">
        <f t="shared" si="74"/>
        <v>4711</v>
      </c>
      <c r="AB4716" s="193">
        <v>90.015784463628279</v>
      </c>
    </row>
    <row r="4717" spans="27:28" ht="15">
      <c r="AA4717" s="121">
        <f t="shared" si="74"/>
        <v>4712</v>
      </c>
      <c r="AB4717" s="193">
        <v>95.991538612531656</v>
      </c>
    </row>
    <row r="4718" spans="27:28" ht="15">
      <c r="AA4718" s="121">
        <f t="shared" si="74"/>
        <v>4713</v>
      </c>
      <c r="AB4718" s="193">
        <v>90.015784463628279</v>
      </c>
    </row>
    <row r="4719" spans="27:28" ht="15">
      <c r="AA4719" s="121">
        <f t="shared" si="74"/>
        <v>4714</v>
      </c>
      <c r="AB4719" s="193">
        <v>101.96157381217297</v>
      </c>
    </row>
    <row r="4720" spans="27:28" ht="15">
      <c r="AA4720" s="121">
        <f t="shared" si="74"/>
        <v>4715</v>
      </c>
      <c r="AB4720" s="193">
        <v>107.93160901181427</v>
      </c>
    </row>
    <row r="4721" spans="27:28" ht="15">
      <c r="AA4721" s="121">
        <f t="shared" si="74"/>
        <v>4716</v>
      </c>
      <c r="AB4721" s="193">
        <v>95.991538612531656</v>
      </c>
    </row>
    <row r="4722" spans="27:28" ht="15">
      <c r="AA4722" s="121">
        <f t="shared" si="74"/>
        <v>4717</v>
      </c>
      <c r="AB4722" s="193">
        <v>84.845898951303241</v>
      </c>
    </row>
    <row r="4723" spans="27:28" ht="15">
      <c r="AA4723" s="121">
        <f t="shared" si="74"/>
        <v>4718</v>
      </c>
      <c r="AB4723" s="193">
        <v>95.198436607084417</v>
      </c>
    </row>
    <row r="4724" spans="27:28" ht="15">
      <c r="AA4724" s="121">
        <f t="shared" si="74"/>
        <v>4719</v>
      </c>
      <c r="AB4724" s="193">
        <v>89.345851042111406</v>
      </c>
    </row>
    <row r="4725" spans="27:28" ht="15">
      <c r="AA4725" s="121">
        <f t="shared" si="74"/>
        <v>4720</v>
      </c>
      <c r="AB4725" s="193">
        <v>89.345851042111406</v>
      </c>
    </row>
    <row r="4726" spans="27:28" ht="15">
      <c r="AA4726" s="121">
        <f t="shared" si="74"/>
        <v>4721</v>
      </c>
      <c r="AB4726" s="193">
        <v>95.198436607084417</v>
      </c>
    </row>
    <row r="4727" spans="27:28" ht="15">
      <c r="AA4727" s="121">
        <f t="shared" si="74"/>
        <v>4722</v>
      </c>
      <c r="AB4727" s="193">
        <v>95.198436607084417</v>
      </c>
    </row>
    <row r="4728" spans="27:28" ht="15">
      <c r="AA4728" s="121">
        <f t="shared" si="74"/>
        <v>4723</v>
      </c>
      <c r="AB4728" s="193">
        <v>84.845898951303241</v>
      </c>
    </row>
    <row r="4729" spans="27:28" ht="15">
      <c r="AA4729" s="121">
        <f t="shared" si="74"/>
        <v>4724</v>
      </c>
      <c r="AB4729" s="193">
        <v>107.93160901181427</v>
      </c>
    </row>
    <row r="4730" spans="27:28" ht="15">
      <c r="AA4730" s="121">
        <f t="shared" si="74"/>
        <v>4725</v>
      </c>
      <c r="AB4730" s="193">
        <v>95.198436607084417</v>
      </c>
    </row>
    <row r="4731" spans="27:28" ht="15">
      <c r="AA4731" s="121">
        <f t="shared" si="74"/>
        <v>4726</v>
      </c>
      <c r="AB4731" s="193">
        <v>95.991538612531656</v>
      </c>
    </row>
    <row r="4732" spans="27:28" ht="15">
      <c r="AA4732" s="121">
        <f t="shared" si="74"/>
        <v>4727</v>
      </c>
      <c r="AB4732" s="193">
        <v>84.845898951303241</v>
      </c>
    </row>
    <row r="4733" spans="27:28" ht="15">
      <c r="AA4733" s="121">
        <f t="shared" si="74"/>
        <v>4728</v>
      </c>
      <c r="AB4733" s="193">
        <v>107.93160901181427</v>
      </c>
    </row>
    <row r="4734" spans="27:28" ht="15">
      <c r="AA4734" s="121">
        <f t="shared" si="74"/>
        <v>4729</v>
      </c>
      <c r="AB4734" s="193">
        <v>95.991538612531656</v>
      </c>
    </row>
    <row r="4735" spans="27:28" ht="15">
      <c r="AA4735" s="121">
        <f t="shared" si="74"/>
        <v>4730</v>
      </c>
      <c r="AB4735" s="193">
        <v>95.198436607084417</v>
      </c>
    </row>
    <row r="4736" spans="27:28" ht="15">
      <c r="AA4736" s="121">
        <f t="shared" si="74"/>
        <v>4731</v>
      </c>
      <c r="AB4736" s="193">
        <v>101.96157381217297</v>
      </c>
    </row>
    <row r="4737" spans="27:28" ht="15">
      <c r="AA4737" s="121">
        <f t="shared" si="74"/>
        <v>4732</v>
      </c>
      <c r="AB4737" s="193">
        <v>100.38108875054054</v>
      </c>
    </row>
    <row r="4738" spans="27:28" ht="15">
      <c r="AA4738" s="121">
        <f t="shared" si="74"/>
        <v>4733</v>
      </c>
      <c r="AB4738" s="193">
        <v>90.015784463628279</v>
      </c>
    </row>
    <row r="4739" spans="27:28" ht="15">
      <c r="AA4739" s="121">
        <f t="shared" si="74"/>
        <v>4734</v>
      </c>
      <c r="AB4739" s="193">
        <v>84.845898951303241</v>
      </c>
    </row>
    <row r="4740" spans="27:28" ht="15">
      <c r="AA4740" s="121">
        <f t="shared" si="74"/>
        <v>4735</v>
      </c>
      <c r="AB4740" s="193">
        <v>107.93160901181427</v>
      </c>
    </row>
    <row r="4741" spans="27:28" ht="15">
      <c r="AA4741" s="121">
        <f t="shared" si="74"/>
        <v>4736</v>
      </c>
      <c r="AB4741" s="193">
        <v>93.845803132919599</v>
      </c>
    </row>
    <row r="4742" spans="27:28" ht="15">
      <c r="AA4742" s="121">
        <f t="shared" si="74"/>
        <v>4737</v>
      </c>
      <c r="AB4742" s="193">
        <v>95.991538612531656</v>
      </c>
    </row>
    <row r="4743" spans="27:28" ht="15">
      <c r="AA4743" s="121">
        <f t="shared" ref="AA4743:AA4806" si="75">+AA4742+1</f>
        <v>4738</v>
      </c>
      <c r="AB4743" s="193">
        <v>93.845803132919599</v>
      </c>
    </row>
    <row r="4744" spans="27:28" ht="15">
      <c r="AA4744" s="121">
        <f t="shared" si="75"/>
        <v>4739</v>
      </c>
      <c r="AB4744" s="193">
        <v>100.38108875054054</v>
      </c>
    </row>
    <row r="4745" spans="27:28" ht="15">
      <c r="AA4745" s="121">
        <f t="shared" si="75"/>
        <v>4740</v>
      </c>
      <c r="AB4745" s="193">
        <v>100.38108875054054</v>
      </c>
    </row>
    <row r="4746" spans="27:28" ht="15">
      <c r="AA4746" s="121">
        <f t="shared" si="75"/>
        <v>4741</v>
      </c>
      <c r="AB4746" s="193">
        <v>100.38108875054054</v>
      </c>
    </row>
    <row r="4747" spans="27:28" ht="15">
      <c r="AA4747" s="121">
        <f t="shared" si="75"/>
        <v>4742</v>
      </c>
      <c r="AB4747" s="193">
        <v>95.198436607084417</v>
      </c>
    </row>
    <row r="4748" spans="27:28" ht="15">
      <c r="AA4748" s="121">
        <f t="shared" si="75"/>
        <v>4743</v>
      </c>
      <c r="AB4748" s="193">
        <v>93.845803132919599</v>
      </c>
    </row>
    <row r="4749" spans="27:28" ht="15">
      <c r="AA4749" s="121">
        <f t="shared" si="75"/>
        <v>4744</v>
      </c>
      <c r="AB4749" s="193">
        <v>90.015784463628279</v>
      </c>
    </row>
    <row r="4750" spans="27:28" ht="15">
      <c r="AA4750" s="121">
        <f t="shared" si="75"/>
        <v>4745</v>
      </c>
      <c r="AB4750" s="193">
        <v>93.845803132919599</v>
      </c>
    </row>
    <row r="4751" spans="27:28" ht="15">
      <c r="AA4751" s="121">
        <f t="shared" si="75"/>
        <v>4746</v>
      </c>
      <c r="AB4751" s="193">
        <v>107.93160901181427</v>
      </c>
    </row>
    <row r="4752" spans="27:28" ht="15">
      <c r="AA4752" s="121">
        <f t="shared" si="75"/>
        <v>4747</v>
      </c>
      <c r="AB4752" s="193">
        <v>84.845898951303241</v>
      </c>
    </row>
    <row r="4753" spans="27:28" ht="15">
      <c r="AA4753" s="121">
        <f t="shared" si="75"/>
        <v>4748</v>
      </c>
      <c r="AB4753" s="193">
        <v>107.93160901181427</v>
      </c>
    </row>
    <row r="4754" spans="27:28" ht="15">
      <c r="AA4754" s="121">
        <f t="shared" si="75"/>
        <v>4749</v>
      </c>
      <c r="AB4754" s="193">
        <v>90.015784463628279</v>
      </c>
    </row>
    <row r="4755" spans="27:28" ht="15">
      <c r="AA4755" s="121">
        <f t="shared" si="75"/>
        <v>4750</v>
      </c>
      <c r="AB4755" s="193">
        <v>95.991538612531656</v>
      </c>
    </row>
    <row r="4756" spans="27:28" ht="15">
      <c r="AA4756" s="121">
        <f t="shared" si="75"/>
        <v>4751</v>
      </c>
      <c r="AB4756" s="193">
        <v>89.345851042111406</v>
      </c>
    </row>
    <row r="4757" spans="27:28" ht="15">
      <c r="AA4757" s="121">
        <f t="shared" si="75"/>
        <v>4752</v>
      </c>
      <c r="AB4757" s="193">
        <v>84.845898951303241</v>
      </c>
    </row>
    <row r="4758" spans="27:28" ht="15">
      <c r="AA4758" s="121">
        <f t="shared" si="75"/>
        <v>4753</v>
      </c>
      <c r="AB4758" s="193">
        <v>84.845898951303241</v>
      </c>
    </row>
    <row r="4759" spans="27:28" ht="15">
      <c r="AA4759" s="121">
        <f t="shared" si="75"/>
        <v>4754</v>
      </c>
      <c r="AB4759" s="193">
        <v>95.198436607084417</v>
      </c>
    </row>
    <row r="4760" spans="27:28" ht="15">
      <c r="AA4760" s="121">
        <f t="shared" si="75"/>
        <v>4755</v>
      </c>
      <c r="AB4760" s="193">
        <v>89.345851042111406</v>
      </c>
    </row>
    <row r="4761" spans="27:28" ht="15">
      <c r="AA4761" s="121">
        <f t="shared" si="75"/>
        <v>4756</v>
      </c>
      <c r="AB4761" s="193">
        <v>95.198436607084417</v>
      </c>
    </row>
    <row r="4762" spans="27:28" ht="15">
      <c r="AA4762" s="121">
        <f t="shared" si="75"/>
        <v>4757</v>
      </c>
      <c r="AB4762" s="193">
        <v>101.96157381217297</v>
      </c>
    </row>
    <row r="4763" spans="27:28" ht="15">
      <c r="AA4763" s="121">
        <f t="shared" si="75"/>
        <v>4758</v>
      </c>
      <c r="AB4763" s="193">
        <v>84.845898951303241</v>
      </c>
    </row>
    <row r="4764" spans="27:28" ht="15">
      <c r="AA4764" s="121">
        <f t="shared" si="75"/>
        <v>4759</v>
      </c>
      <c r="AB4764" s="193">
        <v>84.845898951303241</v>
      </c>
    </row>
    <row r="4765" spans="27:28" ht="15">
      <c r="AA4765" s="121">
        <f t="shared" si="75"/>
        <v>4760</v>
      </c>
      <c r="AB4765" s="193">
        <v>100.38108875054054</v>
      </c>
    </row>
    <row r="4766" spans="27:28" ht="15">
      <c r="AA4766" s="121">
        <f t="shared" si="75"/>
        <v>4761</v>
      </c>
      <c r="AB4766" s="193">
        <v>100.38108875054054</v>
      </c>
    </row>
    <row r="4767" spans="27:28" ht="15">
      <c r="AA4767" s="121">
        <f t="shared" si="75"/>
        <v>4762</v>
      </c>
      <c r="AB4767" s="193">
        <v>84.845898951303241</v>
      </c>
    </row>
    <row r="4768" spans="27:28" ht="15">
      <c r="AA4768" s="121">
        <f t="shared" si="75"/>
        <v>4763</v>
      </c>
      <c r="AB4768" s="193">
        <v>95.198436607084417</v>
      </c>
    </row>
    <row r="4769" spans="27:28" ht="15">
      <c r="AA4769" s="121">
        <f t="shared" si="75"/>
        <v>4764</v>
      </c>
      <c r="AB4769" s="193">
        <v>95.198436607084417</v>
      </c>
    </row>
    <row r="4770" spans="27:28" ht="15">
      <c r="AA4770" s="121">
        <f t="shared" si="75"/>
        <v>4765</v>
      </c>
      <c r="AB4770" s="193">
        <v>84.845898951303241</v>
      </c>
    </row>
    <row r="4771" spans="27:28" ht="15">
      <c r="AA4771" s="121">
        <f t="shared" si="75"/>
        <v>4766</v>
      </c>
      <c r="AB4771" s="193">
        <v>90.015784463628279</v>
      </c>
    </row>
    <row r="4772" spans="27:28" ht="15">
      <c r="AA4772" s="121">
        <f t="shared" si="75"/>
        <v>4767</v>
      </c>
      <c r="AB4772" s="193">
        <v>90.015784463628279</v>
      </c>
    </row>
    <row r="4773" spans="27:28" ht="15">
      <c r="AA4773" s="121">
        <f t="shared" si="75"/>
        <v>4768</v>
      </c>
      <c r="AB4773" s="193">
        <v>93.845803132919599</v>
      </c>
    </row>
    <row r="4774" spans="27:28" ht="15">
      <c r="AA4774" s="121">
        <f t="shared" si="75"/>
        <v>4769</v>
      </c>
      <c r="AB4774" s="193">
        <v>89.345851042111406</v>
      </c>
    </row>
    <row r="4775" spans="27:28" ht="15">
      <c r="AA4775" s="121">
        <f t="shared" si="75"/>
        <v>4770</v>
      </c>
      <c r="AB4775" s="193">
        <v>95.991538612531656</v>
      </c>
    </row>
    <row r="4776" spans="27:28" ht="15">
      <c r="AA4776" s="121">
        <f t="shared" si="75"/>
        <v>4771</v>
      </c>
      <c r="AB4776" s="193">
        <v>89.345851042111406</v>
      </c>
    </row>
    <row r="4777" spans="27:28" ht="15">
      <c r="AA4777" s="121">
        <f t="shared" si="75"/>
        <v>4772</v>
      </c>
      <c r="AB4777" s="193">
        <v>100.38108875054054</v>
      </c>
    </row>
    <row r="4778" spans="27:28" ht="15">
      <c r="AA4778" s="121">
        <f t="shared" si="75"/>
        <v>4773</v>
      </c>
      <c r="AB4778" s="193">
        <v>89.345851042111406</v>
      </c>
    </row>
    <row r="4779" spans="27:28" ht="15">
      <c r="AA4779" s="121">
        <f t="shared" si="75"/>
        <v>4774</v>
      </c>
      <c r="AB4779" s="193">
        <v>95.991538612531656</v>
      </c>
    </row>
    <row r="4780" spans="27:28" ht="15">
      <c r="AA4780" s="121">
        <f t="shared" si="75"/>
        <v>4775</v>
      </c>
      <c r="AB4780" s="193">
        <v>90.015784463628279</v>
      </c>
    </row>
    <row r="4781" spans="27:28" ht="15">
      <c r="AA4781" s="121">
        <f t="shared" si="75"/>
        <v>4776</v>
      </c>
      <c r="AB4781" s="193">
        <v>100.38108875054054</v>
      </c>
    </row>
    <row r="4782" spans="27:28" ht="15">
      <c r="AA4782" s="121">
        <f t="shared" si="75"/>
        <v>4777</v>
      </c>
      <c r="AB4782" s="193">
        <v>101.96157381217297</v>
      </c>
    </row>
    <row r="4783" spans="27:28" ht="15">
      <c r="AA4783" s="121">
        <f t="shared" si="75"/>
        <v>4778</v>
      </c>
      <c r="AB4783" s="193">
        <v>95.991538612531656</v>
      </c>
    </row>
    <row r="4784" spans="27:28" ht="15">
      <c r="AA4784" s="121">
        <f t="shared" si="75"/>
        <v>4779</v>
      </c>
      <c r="AB4784" s="193">
        <v>95.198436607084417</v>
      </c>
    </row>
    <row r="4785" spans="27:28" ht="15">
      <c r="AA4785" s="121">
        <f t="shared" si="75"/>
        <v>4780</v>
      </c>
      <c r="AB4785" s="193">
        <v>95.198436607084417</v>
      </c>
    </row>
    <row r="4786" spans="27:28" ht="15">
      <c r="AA4786" s="121">
        <f t="shared" si="75"/>
        <v>4781</v>
      </c>
      <c r="AB4786" s="193">
        <v>89.345851042111406</v>
      </c>
    </row>
    <row r="4787" spans="27:28" ht="15">
      <c r="AA4787" s="121">
        <f t="shared" si="75"/>
        <v>4782</v>
      </c>
      <c r="AB4787" s="193">
        <v>84.845898951303241</v>
      </c>
    </row>
    <row r="4788" spans="27:28" ht="15">
      <c r="AA4788" s="121">
        <f t="shared" si="75"/>
        <v>4783</v>
      </c>
      <c r="AB4788" s="193">
        <v>101.96157381217297</v>
      </c>
    </row>
    <row r="4789" spans="27:28" ht="15">
      <c r="AA4789" s="121">
        <f t="shared" si="75"/>
        <v>4784</v>
      </c>
      <c r="AB4789" s="193">
        <v>90.015784463628279</v>
      </c>
    </row>
    <row r="4790" spans="27:28" ht="15">
      <c r="AA4790" s="121">
        <f t="shared" si="75"/>
        <v>4785</v>
      </c>
      <c r="AB4790" s="193">
        <v>93.845803132919599</v>
      </c>
    </row>
    <row r="4791" spans="27:28" ht="15">
      <c r="AA4791" s="121">
        <f t="shared" si="75"/>
        <v>4786</v>
      </c>
      <c r="AB4791" s="193">
        <v>95.198436607084417</v>
      </c>
    </row>
    <row r="4792" spans="27:28" ht="15">
      <c r="AA4792" s="121">
        <f t="shared" si="75"/>
        <v>4787</v>
      </c>
      <c r="AB4792" s="193">
        <v>101.96157381217297</v>
      </c>
    </row>
    <row r="4793" spans="27:28" ht="15">
      <c r="AA4793" s="121">
        <f t="shared" si="75"/>
        <v>4788</v>
      </c>
      <c r="AB4793" s="193">
        <v>107.93160901181427</v>
      </c>
    </row>
    <row r="4794" spans="27:28" ht="15">
      <c r="AA4794" s="121">
        <f t="shared" si="75"/>
        <v>4789</v>
      </c>
      <c r="AB4794" s="193">
        <v>90.015784463628279</v>
      </c>
    </row>
    <row r="4795" spans="27:28" ht="15">
      <c r="AA4795" s="121">
        <f t="shared" si="75"/>
        <v>4790</v>
      </c>
      <c r="AB4795" s="193">
        <v>107.93160901181427</v>
      </c>
    </row>
    <row r="4796" spans="27:28" ht="15">
      <c r="AA4796" s="121">
        <f t="shared" si="75"/>
        <v>4791</v>
      </c>
      <c r="AB4796" s="193">
        <v>101.96157381217297</v>
      </c>
    </row>
    <row r="4797" spans="27:28" ht="15">
      <c r="AA4797" s="121">
        <f t="shared" si="75"/>
        <v>4792</v>
      </c>
      <c r="AB4797" s="193">
        <v>89.345851042111406</v>
      </c>
    </row>
    <row r="4798" spans="27:28" ht="15">
      <c r="AA4798" s="121">
        <f t="shared" si="75"/>
        <v>4793</v>
      </c>
      <c r="AB4798" s="193">
        <v>101.96157381217297</v>
      </c>
    </row>
    <row r="4799" spans="27:28" ht="15">
      <c r="AA4799" s="121">
        <f t="shared" si="75"/>
        <v>4794</v>
      </c>
      <c r="AB4799" s="193">
        <v>95.991538612531656</v>
      </c>
    </row>
    <row r="4800" spans="27:28" ht="15">
      <c r="AA4800" s="121">
        <f t="shared" si="75"/>
        <v>4795</v>
      </c>
      <c r="AB4800" s="193">
        <v>84.845898951303241</v>
      </c>
    </row>
    <row r="4801" spans="27:28" ht="15">
      <c r="AA4801" s="121">
        <f t="shared" si="75"/>
        <v>4796</v>
      </c>
      <c r="AB4801" s="193">
        <v>95.991538612531656</v>
      </c>
    </row>
    <row r="4802" spans="27:28" ht="15">
      <c r="AA4802" s="121">
        <f t="shared" si="75"/>
        <v>4797</v>
      </c>
      <c r="AB4802" s="193">
        <v>95.991538612531656</v>
      </c>
    </row>
    <row r="4803" spans="27:28" ht="15">
      <c r="AA4803" s="121">
        <f t="shared" si="75"/>
        <v>4798</v>
      </c>
      <c r="AB4803" s="193">
        <v>95.198436607084417</v>
      </c>
    </row>
    <row r="4804" spans="27:28" ht="15">
      <c r="AA4804" s="121">
        <f t="shared" si="75"/>
        <v>4799</v>
      </c>
      <c r="AB4804" s="193">
        <v>107.93160901181427</v>
      </c>
    </row>
    <row r="4805" spans="27:28" ht="15">
      <c r="AA4805" s="121">
        <f t="shared" si="75"/>
        <v>4800</v>
      </c>
      <c r="AB4805" s="193">
        <v>90.015784463628279</v>
      </c>
    </row>
    <row r="4806" spans="27:28" ht="15">
      <c r="AA4806" s="121">
        <f t="shared" si="75"/>
        <v>4801</v>
      </c>
      <c r="AB4806" s="193">
        <v>100.38108875054054</v>
      </c>
    </row>
    <row r="4807" spans="27:28" ht="15">
      <c r="AA4807" s="121">
        <f t="shared" ref="AA4807:AA4870" si="76">+AA4806+1</f>
        <v>4802</v>
      </c>
      <c r="AB4807" s="193">
        <v>95.991538612531656</v>
      </c>
    </row>
    <row r="4808" spans="27:28" ht="15">
      <c r="AA4808" s="121">
        <f t="shared" si="76"/>
        <v>4803</v>
      </c>
      <c r="AB4808" s="193">
        <v>93.845803132919599</v>
      </c>
    </row>
    <row r="4809" spans="27:28" ht="15">
      <c r="AA4809" s="121">
        <f t="shared" si="76"/>
        <v>4804</v>
      </c>
      <c r="AB4809" s="193">
        <v>95.198436607084417</v>
      </c>
    </row>
    <row r="4810" spans="27:28" ht="15">
      <c r="AA4810" s="121">
        <f t="shared" si="76"/>
        <v>4805</v>
      </c>
      <c r="AB4810" s="193">
        <v>95.198436607084417</v>
      </c>
    </row>
    <row r="4811" spans="27:28" ht="15">
      <c r="AA4811" s="121">
        <f t="shared" si="76"/>
        <v>4806</v>
      </c>
      <c r="AB4811" s="193">
        <v>100.38108875054054</v>
      </c>
    </row>
    <row r="4812" spans="27:28" ht="15">
      <c r="AA4812" s="121">
        <f t="shared" si="76"/>
        <v>4807</v>
      </c>
      <c r="AB4812" s="193">
        <v>101.96157381217297</v>
      </c>
    </row>
    <row r="4813" spans="27:28" ht="15">
      <c r="AA4813" s="121">
        <f t="shared" si="76"/>
        <v>4808</v>
      </c>
      <c r="AB4813" s="193">
        <v>89.345851042111406</v>
      </c>
    </row>
    <row r="4814" spans="27:28" ht="15">
      <c r="AA4814" s="121">
        <f t="shared" si="76"/>
        <v>4809</v>
      </c>
      <c r="AB4814" s="193">
        <v>95.198436607084417</v>
      </c>
    </row>
    <row r="4815" spans="27:28" ht="15">
      <c r="AA4815" s="121">
        <f t="shared" si="76"/>
        <v>4810</v>
      </c>
      <c r="AB4815" s="193">
        <v>93.845803132919599</v>
      </c>
    </row>
    <row r="4816" spans="27:28" ht="15">
      <c r="AA4816" s="121">
        <f t="shared" si="76"/>
        <v>4811</v>
      </c>
      <c r="AB4816" s="193">
        <v>84.845898951303241</v>
      </c>
    </row>
    <row r="4817" spans="27:28" ht="15">
      <c r="AA4817" s="121">
        <f t="shared" si="76"/>
        <v>4812</v>
      </c>
      <c r="AB4817" s="193">
        <v>89.345851042111406</v>
      </c>
    </row>
    <row r="4818" spans="27:28" ht="15">
      <c r="AA4818" s="121">
        <f t="shared" si="76"/>
        <v>4813</v>
      </c>
      <c r="AB4818" s="193">
        <v>101.96157381217297</v>
      </c>
    </row>
    <row r="4819" spans="27:28" ht="15">
      <c r="AA4819" s="121">
        <f t="shared" si="76"/>
        <v>4814</v>
      </c>
      <c r="AB4819" s="193">
        <v>84.845898951303241</v>
      </c>
    </row>
    <row r="4820" spans="27:28" ht="15">
      <c r="AA4820" s="121">
        <f t="shared" si="76"/>
        <v>4815</v>
      </c>
      <c r="AB4820" s="193">
        <v>100.38108875054054</v>
      </c>
    </row>
    <row r="4821" spans="27:28" ht="15">
      <c r="AA4821" s="121">
        <f t="shared" si="76"/>
        <v>4816</v>
      </c>
      <c r="AB4821" s="193">
        <v>90.015784463628279</v>
      </c>
    </row>
    <row r="4822" spans="27:28" ht="15">
      <c r="AA4822" s="121">
        <f t="shared" si="76"/>
        <v>4817</v>
      </c>
      <c r="AB4822" s="193">
        <v>95.991538612531656</v>
      </c>
    </row>
    <row r="4823" spans="27:28" ht="15">
      <c r="AA4823" s="121">
        <f t="shared" si="76"/>
        <v>4818</v>
      </c>
      <c r="AB4823" s="193">
        <v>101.96157381217297</v>
      </c>
    </row>
    <row r="4824" spans="27:28" ht="15">
      <c r="AA4824" s="121">
        <f t="shared" si="76"/>
        <v>4819</v>
      </c>
      <c r="AB4824" s="193">
        <v>95.198436607084417</v>
      </c>
    </row>
    <row r="4825" spans="27:28" ht="15">
      <c r="AA4825" s="121">
        <f t="shared" si="76"/>
        <v>4820</v>
      </c>
      <c r="AB4825" s="193">
        <v>93.845803132919599</v>
      </c>
    </row>
    <row r="4826" spans="27:28" ht="15">
      <c r="AA4826" s="121">
        <f t="shared" si="76"/>
        <v>4821</v>
      </c>
      <c r="AB4826" s="193">
        <v>101.96157381217297</v>
      </c>
    </row>
    <row r="4827" spans="27:28" ht="15">
      <c r="AA4827" s="121">
        <f t="shared" si="76"/>
        <v>4822</v>
      </c>
      <c r="AB4827" s="193">
        <v>93.845803132919599</v>
      </c>
    </row>
    <row r="4828" spans="27:28" ht="15">
      <c r="AA4828" s="121">
        <f t="shared" si="76"/>
        <v>4823</v>
      </c>
      <c r="AB4828" s="193">
        <v>89.345851042111406</v>
      </c>
    </row>
    <row r="4829" spans="27:28" ht="15">
      <c r="AA4829" s="121">
        <f t="shared" si="76"/>
        <v>4824</v>
      </c>
      <c r="AB4829" s="193">
        <v>90.015784463628279</v>
      </c>
    </row>
    <row r="4830" spans="27:28" ht="15">
      <c r="AA4830" s="121">
        <f t="shared" si="76"/>
        <v>4825</v>
      </c>
      <c r="AB4830" s="193">
        <v>90.015784463628279</v>
      </c>
    </row>
    <row r="4831" spans="27:28" ht="15">
      <c r="AA4831" s="121">
        <f t="shared" si="76"/>
        <v>4826</v>
      </c>
      <c r="AB4831" s="193">
        <v>95.198436607084417</v>
      </c>
    </row>
    <row r="4832" spans="27:28" ht="15">
      <c r="AA4832" s="121">
        <f t="shared" si="76"/>
        <v>4827</v>
      </c>
      <c r="AB4832" s="193">
        <v>100.38108875054054</v>
      </c>
    </row>
    <row r="4833" spans="27:28" ht="15">
      <c r="AA4833" s="121">
        <f t="shared" si="76"/>
        <v>4828</v>
      </c>
      <c r="AB4833" s="193">
        <v>95.991538612531656</v>
      </c>
    </row>
    <row r="4834" spans="27:28" ht="15">
      <c r="AA4834" s="121">
        <f t="shared" si="76"/>
        <v>4829</v>
      </c>
      <c r="AB4834" s="193">
        <v>84.845898951303241</v>
      </c>
    </row>
    <row r="4835" spans="27:28" ht="15">
      <c r="AA4835" s="121">
        <f t="shared" si="76"/>
        <v>4830</v>
      </c>
      <c r="AB4835" s="193">
        <v>95.198436607084417</v>
      </c>
    </row>
    <row r="4836" spans="27:28" ht="15">
      <c r="AA4836" s="121">
        <f t="shared" si="76"/>
        <v>4831</v>
      </c>
      <c r="AB4836" s="193">
        <v>84.845898951303241</v>
      </c>
    </row>
    <row r="4837" spans="27:28" ht="15">
      <c r="AA4837" s="121">
        <f t="shared" si="76"/>
        <v>4832</v>
      </c>
      <c r="AB4837" s="193">
        <v>89.345851042111406</v>
      </c>
    </row>
    <row r="4838" spans="27:28" ht="15">
      <c r="AA4838" s="121">
        <f t="shared" si="76"/>
        <v>4833</v>
      </c>
      <c r="AB4838" s="193">
        <v>100.38108875054054</v>
      </c>
    </row>
    <row r="4839" spans="27:28" ht="15">
      <c r="AA4839" s="121">
        <f t="shared" si="76"/>
        <v>4834</v>
      </c>
      <c r="AB4839" s="193">
        <v>100.38108875054054</v>
      </c>
    </row>
    <row r="4840" spans="27:28" ht="15">
      <c r="AA4840" s="121">
        <f t="shared" si="76"/>
        <v>4835</v>
      </c>
      <c r="AB4840" s="193">
        <v>84.845898951303241</v>
      </c>
    </row>
    <row r="4841" spans="27:28" ht="15">
      <c r="AA4841" s="121">
        <f t="shared" si="76"/>
        <v>4836</v>
      </c>
      <c r="AB4841" s="193">
        <v>95.991538612531656</v>
      </c>
    </row>
    <row r="4842" spans="27:28" ht="15">
      <c r="AA4842" s="121">
        <f t="shared" si="76"/>
        <v>4837</v>
      </c>
      <c r="AB4842" s="193">
        <v>107.93160901181427</v>
      </c>
    </row>
    <row r="4843" spans="27:28" ht="15">
      <c r="AA4843" s="121">
        <f t="shared" si="76"/>
        <v>4838</v>
      </c>
      <c r="AB4843" s="193">
        <v>95.198436607084417</v>
      </c>
    </row>
    <row r="4844" spans="27:28" ht="15">
      <c r="AA4844" s="121">
        <f t="shared" si="76"/>
        <v>4839</v>
      </c>
      <c r="AB4844" s="193">
        <v>84.845898951303241</v>
      </c>
    </row>
    <row r="4845" spans="27:28" ht="15">
      <c r="AA4845" s="121">
        <f t="shared" si="76"/>
        <v>4840</v>
      </c>
      <c r="AB4845" s="193">
        <v>95.198436607084417</v>
      </c>
    </row>
    <row r="4846" spans="27:28" ht="15">
      <c r="AA4846" s="121">
        <f t="shared" si="76"/>
        <v>4841</v>
      </c>
      <c r="AB4846" s="193">
        <v>107.93160901181427</v>
      </c>
    </row>
    <row r="4847" spans="27:28" ht="15">
      <c r="AA4847" s="121">
        <f t="shared" si="76"/>
        <v>4842</v>
      </c>
      <c r="AB4847" s="193">
        <v>84.845898951303241</v>
      </c>
    </row>
    <row r="4848" spans="27:28" ht="15">
      <c r="AA4848" s="121">
        <f t="shared" si="76"/>
        <v>4843</v>
      </c>
      <c r="AB4848" s="193">
        <v>95.991538612531656</v>
      </c>
    </row>
    <row r="4849" spans="27:28" ht="15">
      <c r="AA4849" s="121">
        <f t="shared" si="76"/>
        <v>4844</v>
      </c>
      <c r="AB4849" s="193">
        <v>89.345851042111406</v>
      </c>
    </row>
    <row r="4850" spans="27:28" ht="15">
      <c r="AA4850" s="121">
        <f t="shared" si="76"/>
        <v>4845</v>
      </c>
      <c r="AB4850" s="193">
        <v>90.015784463628279</v>
      </c>
    </row>
    <row r="4851" spans="27:28" ht="15">
      <c r="AA4851" s="121">
        <f t="shared" si="76"/>
        <v>4846</v>
      </c>
      <c r="AB4851" s="193">
        <v>95.991538612531656</v>
      </c>
    </row>
    <row r="4852" spans="27:28" ht="15">
      <c r="AA4852" s="121">
        <f t="shared" si="76"/>
        <v>4847</v>
      </c>
      <c r="AB4852" s="193">
        <v>107.93160901181427</v>
      </c>
    </row>
    <row r="4853" spans="27:28" ht="15">
      <c r="AA4853" s="121">
        <f t="shared" si="76"/>
        <v>4848</v>
      </c>
      <c r="AB4853" s="193">
        <v>101.96157381217297</v>
      </c>
    </row>
    <row r="4854" spans="27:28" ht="15">
      <c r="AA4854" s="121">
        <f t="shared" si="76"/>
        <v>4849</v>
      </c>
      <c r="AB4854" s="193">
        <v>95.991538612531656</v>
      </c>
    </row>
    <row r="4855" spans="27:28" ht="15">
      <c r="AA4855" s="121">
        <f t="shared" si="76"/>
        <v>4850</v>
      </c>
      <c r="AB4855" s="193">
        <v>95.198436607084417</v>
      </c>
    </row>
    <row r="4856" spans="27:28" ht="15">
      <c r="AA4856" s="121">
        <f t="shared" si="76"/>
        <v>4851</v>
      </c>
      <c r="AB4856" s="193">
        <v>107.93160901181427</v>
      </c>
    </row>
    <row r="4857" spans="27:28" ht="15">
      <c r="AA4857" s="121">
        <f t="shared" si="76"/>
        <v>4852</v>
      </c>
      <c r="AB4857" s="193">
        <v>95.991538612531656</v>
      </c>
    </row>
    <row r="4858" spans="27:28" ht="15">
      <c r="AA4858" s="121">
        <f t="shared" si="76"/>
        <v>4853</v>
      </c>
      <c r="AB4858" s="193">
        <v>89.345851042111406</v>
      </c>
    </row>
    <row r="4859" spans="27:28" ht="15">
      <c r="AA4859" s="121">
        <f t="shared" si="76"/>
        <v>4854</v>
      </c>
      <c r="AB4859" s="193">
        <v>95.198436607084417</v>
      </c>
    </row>
    <row r="4860" spans="27:28" ht="15">
      <c r="AA4860" s="121">
        <f t="shared" si="76"/>
        <v>4855</v>
      </c>
      <c r="AB4860" s="193">
        <v>84.845898951303241</v>
      </c>
    </row>
    <row r="4861" spans="27:28" ht="15">
      <c r="AA4861" s="121">
        <f t="shared" si="76"/>
        <v>4856</v>
      </c>
      <c r="AB4861" s="193">
        <v>84.845898951303241</v>
      </c>
    </row>
    <row r="4862" spans="27:28" ht="15">
      <c r="AA4862" s="121">
        <f t="shared" si="76"/>
        <v>4857</v>
      </c>
      <c r="AB4862" s="193">
        <v>93.845803132919599</v>
      </c>
    </row>
    <row r="4863" spans="27:28" ht="15">
      <c r="AA4863" s="121">
        <f t="shared" si="76"/>
        <v>4858</v>
      </c>
      <c r="AB4863" s="193">
        <v>95.198436607084417</v>
      </c>
    </row>
    <row r="4864" spans="27:28" ht="15">
      <c r="AA4864" s="121">
        <f t="shared" si="76"/>
        <v>4859</v>
      </c>
      <c r="AB4864" s="193">
        <v>95.991538612531656</v>
      </c>
    </row>
    <row r="4865" spans="27:28" ht="15">
      <c r="AA4865" s="121">
        <f t="shared" si="76"/>
        <v>4860</v>
      </c>
      <c r="AB4865" s="193">
        <v>84.845898951303241</v>
      </c>
    </row>
    <row r="4866" spans="27:28" ht="15">
      <c r="AA4866" s="121">
        <f t="shared" si="76"/>
        <v>4861</v>
      </c>
      <c r="AB4866" s="193">
        <v>90.015784463628279</v>
      </c>
    </row>
    <row r="4867" spans="27:28" ht="15">
      <c r="AA4867" s="121">
        <f t="shared" si="76"/>
        <v>4862</v>
      </c>
      <c r="AB4867" s="193">
        <v>95.198436607084417</v>
      </c>
    </row>
    <row r="4868" spans="27:28" ht="15">
      <c r="AA4868" s="121">
        <f t="shared" si="76"/>
        <v>4863</v>
      </c>
      <c r="AB4868" s="193">
        <v>95.198436607084417</v>
      </c>
    </row>
    <row r="4869" spans="27:28" ht="15">
      <c r="AA4869" s="121">
        <f t="shared" si="76"/>
        <v>4864</v>
      </c>
      <c r="AB4869" s="193">
        <v>84.845898951303241</v>
      </c>
    </row>
    <row r="4870" spans="27:28" ht="15">
      <c r="AA4870" s="121">
        <f t="shared" si="76"/>
        <v>4865</v>
      </c>
      <c r="AB4870" s="193">
        <v>95.198436607084417</v>
      </c>
    </row>
    <row r="4871" spans="27:28" ht="15">
      <c r="AA4871" s="121">
        <f t="shared" ref="AA4871:AA4934" si="77">+AA4870+1</f>
        <v>4866</v>
      </c>
      <c r="AB4871" s="193">
        <v>107.93160901181427</v>
      </c>
    </row>
    <row r="4872" spans="27:28" ht="15">
      <c r="AA4872" s="121">
        <f t="shared" si="77"/>
        <v>4867</v>
      </c>
      <c r="AB4872" s="193">
        <v>107.93160901181427</v>
      </c>
    </row>
    <row r="4873" spans="27:28" ht="15">
      <c r="AA4873" s="121">
        <f t="shared" si="77"/>
        <v>4868</v>
      </c>
      <c r="AB4873" s="193">
        <v>95.991538612531656</v>
      </c>
    </row>
    <row r="4874" spans="27:28" ht="15">
      <c r="AA4874" s="121">
        <f t="shared" si="77"/>
        <v>4869</v>
      </c>
      <c r="AB4874" s="193">
        <v>93.845803132919599</v>
      </c>
    </row>
    <row r="4875" spans="27:28" ht="15">
      <c r="AA4875" s="121">
        <f t="shared" si="77"/>
        <v>4870</v>
      </c>
      <c r="AB4875" s="193">
        <v>90.015784463628279</v>
      </c>
    </row>
    <row r="4876" spans="27:28" ht="15">
      <c r="AA4876" s="121">
        <f t="shared" si="77"/>
        <v>4871</v>
      </c>
      <c r="AB4876" s="193">
        <v>100.38108875054054</v>
      </c>
    </row>
    <row r="4877" spans="27:28" ht="15">
      <c r="AA4877" s="121">
        <f t="shared" si="77"/>
        <v>4872</v>
      </c>
      <c r="AB4877" s="193">
        <v>95.991538612531656</v>
      </c>
    </row>
    <row r="4878" spans="27:28" ht="15">
      <c r="AA4878" s="121">
        <f t="shared" si="77"/>
        <v>4873</v>
      </c>
      <c r="AB4878" s="193">
        <v>100.38108875054054</v>
      </c>
    </row>
    <row r="4879" spans="27:28" ht="15">
      <c r="AA4879" s="121">
        <f t="shared" si="77"/>
        <v>4874</v>
      </c>
      <c r="AB4879" s="193">
        <v>100.38108875054054</v>
      </c>
    </row>
    <row r="4880" spans="27:28" ht="15">
      <c r="AA4880" s="121">
        <f t="shared" si="77"/>
        <v>4875</v>
      </c>
      <c r="AB4880" s="193">
        <v>93.845803132919599</v>
      </c>
    </row>
    <row r="4881" spans="27:28" ht="15">
      <c r="AA4881" s="121">
        <f t="shared" si="77"/>
        <v>4876</v>
      </c>
      <c r="AB4881" s="193">
        <v>89.345851042111406</v>
      </c>
    </row>
    <row r="4882" spans="27:28" ht="15">
      <c r="AA4882" s="121">
        <f t="shared" si="77"/>
        <v>4877</v>
      </c>
      <c r="AB4882" s="193">
        <v>90.015784463628279</v>
      </c>
    </row>
    <row r="4883" spans="27:28" ht="15">
      <c r="AA4883" s="121">
        <f t="shared" si="77"/>
        <v>4878</v>
      </c>
      <c r="AB4883" s="193">
        <v>89.345851042111406</v>
      </c>
    </row>
    <row r="4884" spans="27:28" ht="15">
      <c r="AA4884" s="121">
        <f t="shared" si="77"/>
        <v>4879</v>
      </c>
      <c r="AB4884" s="193">
        <v>101.96157381217297</v>
      </c>
    </row>
    <row r="4885" spans="27:28" ht="15">
      <c r="AA4885" s="121">
        <f t="shared" si="77"/>
        <v>4880</v>
      </c>
      <c r="AB4885" s="193">
        <v>90.015784463628279</v>
      </c>
    </row>
    <row r="4886" spans="27:28" ht="15">
      <c r="AA4886" s="121">
        <f t="shared" si="77"/>
        <v>4881</v>
      </c>
      <c r="AB4886" s="193">
        <v>95.991538612531656</v>
      </c>
    </row>
    <row r="4887" spans="27:28" ht="15">
      <c r="AA4887" s="121">
        <f t="shared" si="77"/>
        <v>4882</v>
      </c>
      <c r="AB4887" s="193">
        <v>84.845898951303241</v>
      </c>
    </row>
    <row r="4888" spans="27:28" ht="15">
      <c r="AA4888" s="121">
        <f t="shared" si="77"/>
        <v>4883</v>
      </c>
      <c r="AB4888" s="193">
        <v>84.845898951303241</v>
      </c>
    </row>
    <row r="4889" spans="27:28" ht="15">
      <c r="AA4889" s="121">
        <f t="shared" si="77"/>
        <v>4884</v>
      </c>
      <c r="AB4889" s="193">
        <v>84.845898951303241</v>
      </c>
    </row>
    <row r="4890" spans="27:28" ht="15">
      <c r="AA4890" s="121">
        <f t="shared" si="77"/>
        <v>4885</v>
      </c>
      <c r="AB4890" s="193">
        <v>90.015784463628279</v>
      </c>
    </row>
    <row r="4891" spans="27:28" ht="15">
      <c r="AA4891" s="121">
        <f t="shared" si="77"/>
        <v>4886</v>
      </c>
      <c r="AB4891" s="193">
        <v>90.015784463628279</v>
      </c>
    </row>
    <row r="4892" spans="27:28" ht="15">
      <c r="AA4892" s="121">
        <f t="shared" si="77"/>
        <v>4887</v>
      </c>
      <c r="AB4892" s="193">
        <v>84.845898951303241</v>
      </c>
    </row>
    <row r="4893" spans="27:28" ht="15">
      <c r="AA4893" s="121">
        <f t="shared" si="77"/>
        <v>4888</v>
      </c>
      <c r="AB4893" s="193">
        <v>93.845803132919599</v>
      </c>
    </row>
    <row r="4894" spans="27:28" ht="15">
      <c r="AA4894" s="121">
        <f t="shared" si="77"/>
        <v>4889</v>
      </c>
      <c r="AB4894" s="193">
        <v>95.991538612531656</v>
      </c>
    </row>
    <row r="4895" spans="27:28" ht="15">
      <c r="AA4895" s="121">
        <f t="shared" si="77"/>
        <v>4890</v>
      </c>
      <c r="AB4895" s="193">
        <v>95.198436607084417</v>
      </c>
    </row>
    <row r="4896" spans="27:28" ht="15">
      <c r="AA4896" s="121">
        <f t="shared" si="77"/>
        <v>4891</v>
      </c>
      <c r="AB4896" s="193">
        <v>84.845898951303241</v>
      </c>
    </row>
    <row r="4897" spans="27:28" ht="15">
      <c r="AA4897" s="121">
        <f t="shared" si="77"/>
        <v>4892</v>
      </c>
      <c r="AB4897" s="193">
        <v>90.015784463628279</v>
      </c>
    </row>
    <row r="4898" spans="27:28" ht="15">
      <c r="AA4898" s="121">
        <f t="shared" si="77"/>
        <v>4893</v>
      </c>
      <c r="AB4898" s="193">
        <v>95.198436607084417</v>
      </c>
    </row>
    <row r="4899" spans="27:28" ht="15">
      <c r="AA4899" s="121">
        <f t="shared" si="77"/>
        <v>4894</v>
      </c>
      <c r="AB4899" s="193">
        <v>101.96157381217297</v>
      </c>
    </row>
    <row r="4900" spans="27:28" ht="15">
      <c r="AA4900" s="121">
        <f t="shared" si="77"/>
        <v>4895</v>
      </c>
      <c r="AB4900" s="193">
        <v>95.991538612531656</v>
      </c>
    </row>
    <row r="4901" spans="27:28" ht="15">
      <c r="AA4901" s="121">
        <f t="shared" si="77"/>
        <v>4896</v>
      </c>
      <c r="AB4901" s="193">
        <v>95.198436607084417</v>
      </c>
    </row>
    <row r="4902" spans="27:28" ht="15">
      <c r="AA4902" s="121">
        <f t="shared" si="77"/>
        <v>4897</v>
      </c>
      <c r="AB4902" s="193">
        <v>100.38108875054054</v>
      </c>
    </row>
    <row r="4903" spans="27:28" ht="15">
      <c r="AA4903" s="121">
        <f t="shared" si="77"/>
        <v>4898</v>
      </c>
      <c r="AB4903" s="193">
        <v>95.991538612531656</v>
      </c>
    </row>
    <row r="4904" spans="27:28" ht="15">
      <c r="AA4904" s="121">
        <f t="shared" si="77"/>
        <v>4899</v>
      </c>
      <c r="AB4904" s="193">
        <v>93.845803132919599</v>
      </c>
    </row>
    <row r="4905" spans="27:28" ht="15">
      <c r="AA4905" s="121">
        <f t="shared" si="77"/>
        <v>4900</v>
      </c>
      <c r="AB4905" s="193">
        <v>101.96157381217297</v>
      </c>
    </row>
    <row r="4906" spans="27:28" ht="15">
      <c r="AA4906" s="121">
        <f t="shared" si="77"/>
        <v>4901</v>
      </c>
      <c r="AB4906" s="193">
        <v>101.96157381217297</v>
      </c>
    </row>
    <row r="4907" spans="27:28" ht="15">
      <c r="AA4907" s="121">
        <f t="shared" si="77"/>
        <v>4902</v>
      </c>
      <c r="AB4907" s="193">
        <v>93.845803132919599</v>
      </c>
    </row>
    <row r="4908" spans="27:28" ht="15">
      <c r="AA4908" s="121">
        <f t="shared" si="77"/>
        <v>4903</v>
      </c>
      <c r="AB4908" s="193">
        <v>90.015784463628279</v>
      </c>
    </row>
    <row r="4909" spans="27:28" ht="15">
      <c r="AA4909" s="121">
        <f t="shared" si="77"/>
        <v>4904</v>
      </c>
      <c r="AB4909" s="193">
        <v>101.96157381217297</v>
      </c>
    </row>
    <row r="4910" spans="27:28" ht="15">
      <c r="AA4910" s="121">
        <f t="shared" si="77"/>
        <v>4905</v>
      </c>
      <c r="AB4910" s="193">
        <v>95.198436607084417</v>
      </c>
    </row>
    <row r="4911" spans="27:28" ht="15">
      <c r="AA4911" s="121">
        <f t="shared" si="77"/>
        <v>4906</v>
      </c>
      <c r="AB4911" s="193">
        <v>101.96157381217297</v>
      </c>
    </row>
    <row r="4912" spans="27:28" ht="15">
      <c r="AA4912" s="121">
        <f t="shared" si="77"/>
        <v>4907</v>
      </c>
      <c r="AB4912" s="193">
        <v>93.845803132919599</v>
      </c>
    </row>
    <row r="4913" spans="27:28" ht="15">
      <c r="AA4913" s="121">
        <f t="shared" si="77"/>
        <v>4908</v>
      </c>
      <c r="AB4913" s="193">
        <v>101.96157381217297</v>
      </c>
    </row>
    <row r="4914" spans="27:28" ht="15">
      <c r="AA4914" s="121">
        <f t="shared" si="77"/>
        <v>4909</v>
      </c>
      <c r="AB4914" s="193">
        <v>95.991538612531656</v>
      </c>
    </row>
    <row r="4915" spans="27:28" ht="15">
      <c r="AA4915" s="121">
        <f t="shared" si="77"/>
        <v>4910</v>
      </c>
      <c r="AB4915" s="193">
        <v>93.845803132919599</v>
      </c>
    </row>
    <row r="4916" spans="27:28" ht="15">
      <c r="AA4916" s="121">
        <f t="shared" si="77"/>
        <v>4911</v>
      </c>
      <c r="AB4916" s="193">
        <v>90.015784463628279</v>
      </c>
    </row>
    <row r="4917" spans="27:28" ht="15">
      <c r="AA4917" s="121">
        <f t="shared" si="77"/>
        <v>4912</v>
      </c>
      <c r="AB4917" s="193">
        <v>93.845803132919599</v>
      </c>
    </row>
    <row r="4918" spans="27:28" ht="15">
      <c r="AA4918" s="121">
        <f t="shared" si="77"/>
        <v>4913</v>
      </c>
      <c r="AB4918" s="193">
        <v>95.991538612531656</v>
      </c>
    </row>
    <row r="4919" spans="27:28" ht="15">
      <c r="AA4919" s="121">
        <f t="shared" si="77"/>
        <v>4914</v>
      </c>
      <c r="AB4919" s="193">
        <v>100.38108875054054</v>
      </c>
    </row>
    <row r="4920" spans="27:28" ht="15">
      <c r="AA4920" s="121">
        <f t="shared" si="77"/>
        <v>4915</v>
      </c>
      <c r="AB4920" s="193">
        <v>95.991538612531656</v>
      </c>
    </row>
    <row r="4921" spans="27:28" ht="15">
      <c r="AA4921" s="121">
        <f t="shared" si="77"/>
        <v>4916</v>
      </c>
      <c r="AB4921" s="193">
        <v>89.345851042111406</v>
      </c>
    </row>
    <row r="4922" spans="27:28" ht="15">
      <c r="AA4922" s="121">
        <f t="shared" si="77"/>
        <v>4917</v>
      </c>
      <c r="AB4922" s="193">
        <v>107.93160901181427</v>
      </c>
    </row>
    <row r="4923" spans="27:28" ht="15">
      <c r="AA4923" s="121">
        <f t="shared" si="77"/>
        <v>4918</v>
      </c>
      <c r="AB4923" s="193">
        <v>90.015784463628279</v>
      </c>
    </row>
    <row r="4924" spans="27:28" ht="15">
      <c r="AA4924" s="121">
        <f t="shared" si="77"/>
        <v>4919</v>
      </c>
      <c r="AB4924" s="193">
        <v>95.991538612531656</v>
      </c>
    </row>
    <row r="4925" spans="27:28" ht="15">
      <c r="AA4925" s="121">
        <f t="shared" si="77"/>
        <v>4920</v>
      </c>
      <c r="AB4925" s="193">
        <v>107.93160901181427</v>
      </c>
    </row>
    <row r="4926" spans="27:28" ht="15">
      <c r="AA4926" s="121">
        <f t="shared" si="77"/>
        <v>4921</v>
      </c>
      <c r="AB4926" s="193">
        <v>100.38108875054054</v>
      </c>
    </row>
    <row r="4927" spans="27:28" ht="15">
      <c r="AA4927" s="121">
        <f t="shared" si="77"/>
        <v>4922</v>
      </c>
      <c r="AB4927" s="193">
        <v>84.845898951303241</v>
      </c>
    </row>
    <row r="4928" spans="27:28" ht="15">
      <c r="AA4928" s="121">
        <f t="shared" si="77"/>
        <v>4923</v>
      </c>
      <c r="AB4928" s="193">
        <v>95.991538612531656</v>
      </c>
    </row>
    <row r="4929" spans="27:28" ht="15">
      <c r="AA4929" s="121">
        <f t="shared" si="77"/>
        <v>4924</v>
      </c>
      <c r="AB4929" s="193">
        <v>89.345851042111406</v>
      </c>
    </row>
    <row r="4930" spans="27:28" ht="15">
      <c r="AA4930" s="121">
        <f t="shared" si="77"/>
        <v>4925</v>
      </c>
      <c r="AB4930" s="193">
        <v>100.38108875054054</v>
      </c>
    </row>
    <row r="4931" spans="27:28" ht="15">
      <c r="AA4931" s="121">
        <f t="shared" si="77"/>
        <v>4926</v>
      </c>
      <c r="AB4931" s="193">
        <v>95.198436607084417</v>
      </c>
    </row>
    <row r="4932" spans="27:28" ht="15">
      <c r="AA4932" s="121">
        <f t="shared" si="77"/>
        <v>4927</v>
      </c>
      <c r="AB4932" s="193">
        <v>95.198436607084417</v>
      </c>
    </row>
    <row r="4933" spans="27:28" ht="15">
      <c r="AA4933" s="121">
        <f t="shared" si="77"/>
        <v>4928</v>
      </c>
      <c r="AB4933" s="193">
        <v>90.015784463628279</v>
      </c>
    </row>
    <row r="4934" spans="27:28" ht="15">
      <c r="AA4934" s="121">
        <f t="shared" si="77"/>
        <v>4929</v>
      </c>
      <c r="AB4934" s="193">
        <v>101.96157381217297</v>
      </c>
    </row>
    <row r="4935" spans="27:28" ht="15">
      <c r="AA4935" s="121">
        <f t="shared" ref="AA4935:AA4999" si="78">+AA4934+1</f>
        <v>4930</v>
      </c>
      <c r="AB4935" s="193">
        <v>84.845898951303241</v>
      </c>
    </row>
    <row r="4936" spans="27:28" ht="15">
      <c r="AA4936" s="121">
        <f t="shared" si="78"/>
        <v>4931</v>
      </c>
      <c r="AB4936" s="193">
        <v>95.991538612531656</v>
      </c>
    </row>
    <row r="4937" spans="27:28" ht="15">
      <c r="AA4937" s="121">
        <f t="shared" si="78"/>
        <v>4932</v>
      </c>
      <c r="AB4937" s="193">
        <v>107.93160901181427</v>
      </c>
    </row>
    <row r="4938" spans="27:28" ht="15">
      <c r="AA4938" s="121">
        <f t="shared" si="78"/>
        <v>4933</v>
      </c>
      <c r="AB4938" s="193">
        <v>100.38108875054054</v>
      </c>
    </row>
    <row r="4939" spans="27:28" ht="15">
      <c r="AA4939" s="121">
        <f t="shared" si="78"/>
        <v>4934</v>
      </c>
      <c r="AB4939" s="193">
        <v>107.93160901181427</v>
      </c>
    </row>
    <row r="4940" spans="27:28" ht="15">
      <c r="AA4940" s="121">
        <f t="shared" si="78"/>
        <v>4935</v>
      </c>
      <c r="AB4940" s="193">
        <v>100.38108875054054</v>
      </c>
    </row>
    <row r="4941" spans="27:28" ht="15">
      <c r="AA4941" s="121">
        <f t="shared" si="78"/>
        <v>4936</v>
      </c>
      <c r="AB4941" s="193">
        <v>84.845898951303241</v>
      </c>
    </row>
    <row r="4942" spans="27:28" ht="15">
      <c r="AA4942" s="121">
        <f t="shared" si="78"/>
        <v>4937</v>
      </c>
      <c r="AB4942" s="193">
        <v>100.38108875054054</v>
      </c>
    </row>
    <row r="4943" spans="27:28" ht="15">
      <c r="AA4943" s="121">
        <f t="shared" si="78"/>
        <v>4938</v>
      </c>
      <c r="AB4943" s="193">
        <v>100.38108875054054</v>
      </c>
    </row>
    <row r="4944" spans="27:28" ht="15">
      <c r="AA4944" s="121">
        <f t="shared" si="78"/>
        <v>4939</v>
      </c>
      <c r="AB4944" s="193">
        <v>93.845803132919599</v>
      </c>
    </row>
    <row r="4945" spans="27:28" ht="15">
      <c r="AA4945" s="121">
        <f t="shared" si="78"/>
        <v>4940</v>
      </c>
      <c r="AB4945" s="193">
        <v>84.845898951303241</v>
      </c>
    </row>
    <row r="4946" spans="27:28" ht="15">
      <c r="AA4946" s="121">
        <f t="shared" si="78"/>
        <v>4941</v>
      </c>
      <c r="AB4946" s="193">
        <v>95.991538612531656</v>
      </c>
    </row>
    <row r="4947" spans="27:28" ht="15">
      <c r="AA4947" s="121">
        <f t="shared" si="78"/>
        <v>4942</v>
      </c>
      <c r="AB4947" s="193">
        <v>89.345851042111406</v>
      </c>
    </row>
    <row r="4948" spans="27:28" ht="15">
      <c r="AA4948" s="121">
        <f t="shared" si="78"/>
        <v>4943</v>
      </c>
      <c r="AB4948" s="193">
        <v>101.96157381217297</v>
      </c>
    </row>
    <row r="4949" spans="27:28" ht="15">
      <c r="AA4949" s="121">
        <f t="shared" si="78"/>
        <v>4944</v>
      </c>
      <c r="AB4949" s="193">
        <v>93.845803132919599</v>
      </c>
    </row>
    <row r="4950" spans="27:28" ht="15">
      <c r="AA4950" s="121">
        <f t="shared" si="78"/>
        <v>4945</v>
      </c>
      <c r="AB4950" s="193">
        <v>100.38108875054054</v>
      </c>
    </row>
    <row r="4951" spans="27:28" ht="15">
      <c r="AA4951" s="121">
        <f t="shared" si="78"/>
        <v>4946</v>
      </c>
      <c r="AB4951" s="193">
        <v>84.845898951303241</v>
      </c>
    </row>
    <row r="4952" spans="27:28" ht="15">
      <c r="AA4952" s="121">
        <f t="shared" si="78"/>
        <v>4947</v>
      </c>
      <c r="AB4952" s="193">
        <v>101.96157381217297</v>
      </c>
    </row>
    <row r="4953" spans="27:28" ht="15">
      <c r="AA4953" s="121">
        <f t="shared" si="78"/>
        <v>4948</v>
      </c>
      <c r="AB4953" s="193">
        <v>100.38108875054054</v>
      </c>
    </row>
    <row r="4954" spans="27:28" ht="15">
      <c r="AA4954" s="121">
        <f t="shared" si="78"/>
        <v>4949</v>
      </c>
      <c r="AB4954" s="193">
        <v>89.345851042111406</v>
      </c>
    </row>
    <row r="4955" spans="27:28" ht="15">
      <c r="AA4955" s="121">
        <f t="shared" si="78"/>
        <v>4950</v>
      </c>
      <c r="AB4955" s="193">
        <v>95.198436607084417</v>
      </c>
    </row>
    <row r="4956" spans="27:28" ht="15">
      <c r="AA4956" s="121">
        <f t="shared" si="78"/>
        <v>4951</v>
      </c>
      <c r="AB4956" s="193">
        <v>84.845898951303241</v>
      </c>
    </row>
    <row r="4957" spans="27:28" ht="15">
      <c r="AA4957" s="121">
        <f t="shared" si="78"/>
        <v>4952</v>
      </c>
      <c r="AB4957" s="193">
        <v>89.345851042111406</v>
      </c>
    </row>
    <row r="4958" spans="27:28" ht="15">
      <c r="AA4958" s="121">
        <f t="shared" si="78"/>
        <v>4953</v>
      </c>
      <c r="AB4958" s="193">
        <v>95.991538612531656</v>
      </c>
    </row>
    <row r="4959" spans="27:28" ht="15">
      <c r="AA4959" s="121">
        <f t="shared" si="78"/>
        <v>4954</v>
      </c>
      <c r="AB4959" s="193">
        <v>100.38108875054054</v>
      </c>
    </row>
    <row r="4960" spans="27:28" ht="15">
      <c r="AA4960" s="121">
        <f t="shared" si="78"/>
        <v>4955</v>
      </c>
      <c r="AB4960" s="193">
        <v>95.198436607084417</v>
      </c>
    </row>
    <row r="4961" spans="27:28" ht="15">
      <c r="AA4961" s="121">
        <f t="shared" si="78"/>
        <v>4956</v>
      </c>
      <c r="AB4961" s="193">
        <v>107.93160901181427</v>
      </c>
    </row>
    <row r="4962" spans="27:28" ht="15">
      <c r="AA4962" s="121">
        <f t="shared" si="78"/>
        <v>4957</v>
      </c>
      <c r="AB4962" s="193">
        <v>90.015784463628279</v>
      </c>
    </row>
    <row r="4963" spans="27:28" ht="15">
      <c r="AA4963" s="121">
        <f t="shared" si="78"/>
        <v>4958</v>
      </c>
      <c r="AB4963" s="193">
        <v>107.93160901181427</v>
      </c>
    </row>
    <row r="4964" spans="27:28" ht="15">
      <c r="AA4964" s="121">
        <f t="shared" si="78"/>
        <v>4959</v>
      </c>
      <c r="AB4964" s="193">
        <v>93.845803132919599</v>
      </c>
    </row>
    <row r="4965" spans="27:28" ht="15">
      <c r="AA4965" s="121">
        <f t="shared" si="78"/>
        <v>4960</v>
      </c>
      <c r="AB4965" s="193">
        <v>95.198436607084417</v>
      </c>
    </row>
    <row r="4966" spans="27:28" ht="15">
      <c r="AA4966" s="121">
        <f t="shared" si="78"/>
        <v>4961</v>
      </c>
      <c r="AB4966" s="193">
        <v>95.991538612531656</v>
      </c>
    </row>
    <row r="4967" spans="27:28" ht="15">
      <c r="AA4967" s="121">
        <f t="shared" si="78"/>
        <v>4962</v>
      </c>
      <c r="AB4967" s="193">
        <v>95.991538612531656</v>
      </c>
    </row>
    <row r="4968" spans="27:28" ht="15">
      <c r="AA4968" s="121">
        <f t="shared" si="78"/>
        <v>4963</v>
      </c>
      <c r="AB4968" s="193">
        <v>84.845898951303241</v>
      </c>
    </row>
    <row r="4969" spans="27:28" ht="15">
      <c r="AA4969" s="121">
        <f t="shared" si="78"/>
        <v>4964</v>
      </c>
      <c r="AB4969" s="193">
        <v>95.198436607084417</v>
      </c>
    </row>
    <row r="4970" spans="27:28" ht="15">
      <c r="AA4970" s="121">
        <f t="shared" si="78"/>
        <v>4965</v>
      </c>
      <c r="AB4970" s="193">
        <v>90.015784463628279</v>
      </c>
    </row>
    <row r="4971" spans="27:28" ht="15">
      <c r="AA4971" s="121">
        <f t="shared" si="78"/>
        <v>4966</v>
      </c>
      <c r="AB4971" s="193">
        <v>89.345851042111406</v>
      </c>
    </row>
    <row r="4972" spans="27:28" ht="15">
      <c r="AA4972" s="121">
        <f t="shared" si="78"/>
        <v>4967</v>
      </c>
      <c r="AB4972" s="193">
        <v>95.198436607084417</v>
      </c>
    </row>
    <row r="4973" spans="27:28" ht="15">
      <c r="AA4973" s="121">
        <f t="shared" si="78"/>
        <v>4968</v>
      </c>
      <c r="AB4973" s="193">
        <v>95.991538612531656</v>
      </c>
    </row>
    <row r="4974" spans="27:28" ht="15">
      <c r="AA4974" s="121">
        <f t="shared" si="78"/>
        <v>4969</v>
      </c>
      <c r="AB4974" s="193">
        <v>95.991538612531656</v>
      </c>
    </row>
    <row r="4975" spans="27:28" ht="15">
      <c r="AA4975" s="121">
        <f t="shared" si="78"/>
        <v>4970</v>
      </c>
      <c r="AB4975" s="193">
        <v>95.991538612531656</v>
      </c>
    </row>
    <row r="4976" spans="27:28" ht="15">
      <c r="AA4976" s="121">
        <f t="shared" si="78"/>
        <v>4971</v>
      </c>
      <c r="AB4976" s="193">
        <v>101.96157381217297</v>
      </c>
    </row>
    <row r="4977" spans="27:28" ht="15">
      <c r="AA4977" s="121">
        <f t="shared" si="78"/>
        <v>4972</v>
      </c>
      <c r="AB4977" s="193">
        <v>107.93160901181427</v>
      </c>
    </row>
    <row r="4978" spans="27:28" ht="15">
      <c r="AA4978" s="121">
        <f t="shared" si="78"/>
        <v>4973</v>
      </c>
      <c r="AB4978" s="193">
        <v>93.845803132919599</v>
      </c>
    </row>
    <row r="4979" spans="27:28" ht="15">
      <c r="AA4979" s="121">
        <f t="shared" si="78"/>
        <v>4974</v>
      </c>
      <c r="AB4979" s="193">
        <v>84.845898951303241</v>
      </c>
    </row>
    <row r="4980" spans="27:28" ht="15">
      <c r="AA4980" s="121">
        <f t="shared" si="78"/>
        <v>4975</v>
      </c>
      <c r="AB4980" s="193">
        <v>84.845898951303241</v>
      </c>
    </row>
    <row r="4981" spans="27:28" ht="15">
      <c r="AA4981" s="121">
        <f t="shared" si="78"/>
        <v>4976</v>
      </c>
      <c r="AB4981" s="193">
        <v>93.845803132919599</v>
      </c>
    </row>
    <row r="4982" spans="27:28" ht="15">
      <c r="AA4982" s="121">
        <f t="shared" si="78"/>
        <v>4977</v>
      </c>
      <c r="AB4982" s="193">
        <v>89.345851042111406</v>
      </c>
    </row>
    <row r="4983" spans="27:28" ht="15">
      <c r="AA4983" s="121">
        <f t="shared" si="78"/>
        <v>4978</v>
      </c>
      <c r="AB4983" s="193">
        <v>93.845803132919599</v>
      </c>
    </row>
    <row r="4984" spans="27:28" ht="15">
      <c r="AA4984" s="121">
        <f t="shared" si="78"/>
        <v>4979</v>
      </c>
      <c r="AB4984" s="193">
        <v>89.345851042111406</v>
      </c>
    </row>
    <row r="4985" spans="27:28" ht="15">
      <c r="AA4985" s="121">
        <f t="shared" si="78"/>
        <v>4980</v>
      </c>
      <c r="AB4985" s="193">
        <v>101.96157381217297</v>
      </c>
    </row>
    <row r="4986" spans="27:28" ht="15">
      <c r="AA4986" s="121">
        <f t="shared" si="78"/>
        <v>4981</v>
      </c>
      <c r="AB4986" s="193">
        <v>90.015784463628279</v>
      </c>
    </row>
    <row r="4987" spans="27:28" ht="15">
      <c r="AA4987" s="121">
        <f t="shared" si="78"/>
        <v>4982</v>
      </c>
      <c r="AB4987" s="193">
        <v>95.198436607084417</v>
      </c>
    </row>
    <row r="4988" spans="27:28" ht="15">
      <c r="AA4988" s="121">
        <f t="shared" si="78"/>
        <v>4983</v>
      </c>
      <c r="AB4988" s="193">
        <v>100.38108875054054</v>
      </c>
    </row>
    <row r="4989" spans="27:28" ht="15">
      <c r="AA4989" s="121">
        <f t="shared" si="78"/>
        <v>4984</v>
      </c>
      <c r="AB4989" s="193">
        <v>90.015784463628279</v>
      </c>
    </row>
    <row r="4990" spans="27:28" ht="15">
      <c r="AA4990" s="121">
        <f t="shared" si="78"/>
        <v>4985</v>
      </c>
      <c r="AB4990" s="193">
        <v>95.991538612531656</v>
      </c>
    </row>
    <row r="4991" spans="27:28" ht="15">
      <c r="AA4991" s="121">
        <f t="shared" si="78"/>
        <v>4986</v>
      </c>
      <c r="AB4991" s="193">
        <v>100.38108875054054</v>
      </c>
    </row>
    <row r="4992" spans="27:28" ht="15">
      <c r="AA4992" s="121">
        <f t="shared" si="78"/>
        <v>4987</v>
      </c>
      <c r="AB4992" s="193">
        <v>95.198436607084417</v>
      </c>
    </row>
    <row r="4993" spans="27:28" ht="15">
      <c r="AA4993" s="121">
        <f t="shared" si="78"/>
        <v>4988</v>
      </c>
      <c r="AB4993" s="193">
        <v>89.345851042111406</v>
      </c>
    </row>
    <row r="4994" spans="27:28" ht="15">
      <c r="AA4994" s="121">
        <f t="shared" si="78"/>
        <v>4989</v>
      </c>
      <c r="AB4994" s="193">
        <v>107.93160901181427</v>
      </c>
    </row>
    <row r="4995" spans="27:28" ht="15">
      <c r="AA4995" s="121">
        <f t="shared" si="78"/>
        <v>4990</v>
      </c>
      <c r="AB4995" s="193">
        <v>100.38108875054054</v>
      </c>
    </row>
    <row r="4996" spans="27:28" ht="15">
      <c r="AA4996" s="121">
        <f t="shared" si="78"/>
        <v>4991</v>
      </c>
      <c r="AB4996" s="193">
        <v>101.96157381217297</v>
      </c>
    </row>
    <row r="4997" spans="27:28" ht="15">
      <c r="AA4997" s="121">
        <f t="shared" si="78"/>
        <v>4992</v>
      </c>
      <c r="AB4997" s="193">
        <v>90.015784463628279</v>
      </c>
    </row>
    <row r="4998" spans="27:28" ht="15">
      <c r="AA4998" s="121">
        <f t="shared" si="78"/>
        <v>4993</v>
      </c>
      <c r="AB4998" s="193">
        <v>95.991538612531656</v>
      </c>
    </row>
    <row r="4999" spans="27:28" ht="15">
      <c r="AA4999" s="121">
        <f t="shared" si="78"/>
        <v>4994</v>
      </c>
      <c r="AB4999" s="193">
        <v>89.345851042111406</v>
      </c>
    </row>
  </sheetData>
  <dataConsolidate/>
  <mergeCells count="15">
    <mergeCell ref="U77:V100"/>
    <mergeCell ref="U50:V60"/>
    <mergeCell ref="D41:F43"/>
    <mergeCell ref="G41:I43"/>
    <mergeCell ref="D8:R9"/>
    <mergeCell ref="D11:R15"/>
    <mergeCell ref="D37:F39"/>
    <mergeCell ref="G37:I39"/>
    <mergeCell ref="D88:R88"/>
    <mergeCell ref="D89:R89"/>
    <mergeCell ref="D90:R90"/>
    <mergeCell ref="D84:R84"/>
    <mergeCell ref="D85:R85"/>
    <mergeCell ref="D86:R86"/>
    <mergeCell ref="D87:R87"/>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18" r:id="rId1" xr:uid="{059B356A-D801-4057-AB63-E60676366EBA}"/>
    <hyperlink ref="U24" r:id="rId2" xr:uid="{A85CBDB8-62F3-48F5-835F-C8A5636AD1DD}"/>
    <hyperlink ref="U21" r:id="rId3" xr:uid="{F9073D72-2C63-42FD-8238-A680B7B8FC2F}"/>
    <hyperlink ref="U27" r:id="rId4" xr:uid="{C0DE93A5-2A8E-4E29-8860-2BDB83D6BAE1}"/>
  </hyperlinks>
  <pageMargins left="0.7" right="0.7" top="0.75" bottom="0.75" header="0.3" footer="0.3"/>
  <pageSetup paperSize="9" orientation="portrait"/>
  <drawing r:id="rId5"/>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Y132"/>
  <sheetViews>
    <sheetView showGridLines="0" tabSelected="1" topLeftCell="A104" zoomScale="55" zoomScaleNormal="55" workbookViewId="0">
      <selection activeCell="S69" sqref="S69"/>
    </sheetView>
  </sheetViews>
  <sheetFormatPr defaultColWidth="8.69921875" defaultRowHeight="13.8"/>
  <cols>
    <col min="1" max="1" width="2.19921875" customWidth="1"/>
    <col min="2" max="2" width="22" customWidth="1"/>
    <col min="4" max="4" width="13.19921875" customWidth="1"/>
    <col min="5" max="5" width="12.69921875" customWidth="1"/>
    <col min="6" max="6" width="21.5" customWidth="1"/>
    <col min="7" max="9" width="12.69921875" customWidth="1"/>
    <col min="10" max="10" width="18.69921875" style="6" customWidth="1"/>
    <col min="11" max="11" width="32.5" customWidth="1"/>
    <col min="12" max="12" width="15.796875" customWidth="1"/>
    <col min="13" max="13" width="12.19921875" customWidth="1"/>
    <col min="14" max="14" width="17.19921875" customWidth="1"/>
    <col min="15" max="15" width="17.69921875" customWidth="1"/>
    <col min="16" max="16" width="14.796875" customWidth="1"/>
    <col min="17" max="18" width="12.69921875" customWidth="1"/>
    <col min="19" max="19" width="18.296875" customWidth="1"/>
    <col min="20" max="20" width="13.69921875" customWidth="1"/>
    <col min="21" max="21" width="14.69921875" customWidth="1"/>
    <col min="22" max="24" width="12.69921875" customWidth="1"/>
    <col min="25" max="25" width="10.796875" bestFit="1" customWidth="1"/>
    <col min="26" max="27" width="10.5" bestFit="1" customWidth="1"/>
  </cols>
  <sheetData>
    <row r="2" spans="2:18" s="37" customFormat="1" ht="19.95" customHeight="1">
      <c r="B2" s="36" t="s">
        <v>109</v>
      </c>
      <c r="J2" s="38"/>
    </row>
    <row r="4" spans="2:18" ht="15.6">
      <c r="B4" s="48" t="s">
        <v>110</v>
      </c>
      <c r="C4" s="52"/>
      <c r="D4" s="48" t="s">
        <v>111</v>
      </c>
      <c r="E4" s="53">
        <v>2020</v>
      </c>
      <c r="F4" s="53">
        <f>+E4+1</f>
        <v>2021</v>
      </c>
      <c r="G4" s="53">
        <f>+F4+1</f>
        <v>2022</v>
      </c>
      <c r="H4" s="53">
        <f t="shared" ref="H4:I4" si="0">+G4+1</f>
        <v>2023</v>
      </c>
      <c r="I4" s="53">
        <f t="shared" si="0"/>
        <v>2024</v>
      </c>
      <c r="J4" s="54" t="str">
        <f>"CAGR "&amp;$G$4&amp;" - "&amp;$I$4</f>
        <v>CAGR 2022 - 2024</v>
      </c>
      <c r="K4" s="53">
        <v>2021</v>
      </c>
      <c r="L4" s="53">
        <f>+K4+1</f>
        <v>2022</v>
      </c>
      <c r="M4" s="53">
        <f>+L4+1</f>
        <v>2023</v>
      </c>
      <c r="N4" s="53">
        <f t="shared" ref="N4" si="1">+M4+1</f>
        <v>2024</v>
      </c>
    </row>
    <row r="5" spans="2:18" ht="4.2" customHeight="1">
      <c r="B5" s="49"/>
      <c r="C5" s="49"/>
      <c r="D5" s="49"/>
      <c r="E5" s="49"/>
      <c r="F5" s="49"/>
      <c r="G5" s="49"/>
      <c r="H5" s="49"/>
      <c r="I5" s="49"/>
      <c r="J5" s="56"/>
      <c r="K5" s="56"/>
      <c r="L5" s="56"/>
      <c r="M5" s="56"/>
      <c r="N5" s="56"/>
    </row>
    <row r="6" spans="2:18">
      <c r="B6" t="s">
        <v>112</v>
      </c>
      <c r="D6" s="61">
        <f>IFERROR(I6/SUM($I$6:$I$12),"")</f>
        <v>0.50274596619694323</v>
      </c>
      <c r="E6" s="766">
        <v>6611</v>
      </c>
      <c r="F6" s="766">
        <v>10094</v>
      </c>
      <c r="G6" s="766">
        <v>19474</v>
      </c>
      <c r="H6" s="766">
        <v>20436</v>
      </c>
      <c r="I6" s="766">
        <v>23618</v>
      </c>
      <c r="J6" s="60">
        <f>IFERROR((I6/G6)^(1/COUNT($G$4:$I$4))-1,"")</f>
        <v>6.6422544281032225E-2</v>
      </c>
      <c r="K6" s="61">
        <f>IFERROR((F6-E6)/E6,"")</f>
        <v>0.52684919074270153</v>
      </c>
      <c r="L6" s="61">
        <f t="shared" ref="L6" si="2">IFERROR((G6-F6)/F6,"")</f>
        <v>0.92926490984743415</v>
      </c>
      <c r="M6" s="61">
        <f t="shared" ref="M6:M9" si="3">IFERROR((H6-G6)/G6,"")</f>
        <v>4.9399198931909215E-2</v>
      </c>
      <c r="N6" s="61">
        <f t="shared" ref="N6:N7" si="4">IFERROR((I6-H6)/H6,"")</f>
        <v>0.15570561753767861</v>
      </c>
    </row>
    <row r="7" spans="2:18">
      <c r="B7" s="80" t="s">
        <v>113</v>
      </c>
      <c r="D7" s="61">
        <f t="shared" ref="D7:D8" si="5">IFERROR(I7/SUM($I$6:$I$12),"")</f>
        <v>0.26669930605815489</v>
      </c>
      <c r="E7" s="766">
        <v>2086</v>
      </c>
      <c r="F7" s="766">
        <v>3213</v>
      </c>
      <c r="G7" s="766">
        <v>6944</v>
      </c>
      <c r="H7" s="766">
        <v>9904</v>
      </c>
      <c r="I7" s="766">
        <v>12529</v>
      </c>
      <c r="J7" s="60">
        <f t="shared" ref="J7:J8" si="6">IFERROR((I7/E7)^(1/COUNT($E$4:$I$4))-1,"")</f>
        <v>0.43126621875433702</v>
      </c>
      <c r="K7" s="61">
        <f t="shared" ref="K7:K9" si="7">IFERROR((F7-E7)/E7,"")</f>
        <v>0.54026845637583898</v>
      </c>
      <c r="L7" s="61">
        <f>IFERROR((G7-F7)/F7,"")</f>
        <v>1.1612200435729847</v>
      </c>
      <c r="M7" s="61">
        <f t="shared" si="3"/>
        <v>0.42626728110599077</v>
      </c>
      <c r="N7" s="61">
        <f t="shared" si="4"/>
        <v>0.26504442649434573</v>
      </c>
    </row>
    <row r="8" spans="2:18">
      <c r="B8" s="80" t="s">
        <v>114</v>
      </c>
      <c r="D8" s="61">
        <f t="shared" si="5"/>
        <v>0.17105879347779812</v>
      </c>
      <c r="E8" s="766">
        <v>1147</v>
      </c>
      <c r="F8" s="766">
        <v>2731</v>
      </c>
      <c r="G8" s="766">
        <v>3481</v>
      </c>
      <c r="H8" s="766">
        <v>4429</v>
      </c>
      <c r="I8" s="766">
        <v>8036</v>
      </c>
      <c r="J8" s="60">
        <f t="shared" si="6"/>
        <v>0.4760303993932733</v>
      </c>
      <c r="K8" s="61">
        <f t="shared" si="7"/>
        <v>1.3809938971229294</v>
      </c>
      <c r="L8" s="61">
        <f t="shared" ref="L8:L9" si="8">IFERROR((G8-F8)/F8,"")</f>
        <v>0.27462467960454046</v>
      </c>
      <c r="M8" s="61">
        <f t="shared" si="3"/>
        <v>0.27233553576558461</v>
      </c>
      <c r="N8" s="61">
        <f>IFERROR((I8-H8)/H8,"")</f>
        <v>0.81440505757507342</v>
      </c>
    </row>
    <row r="9" spans="2:18">
      <c r="B9" t="s">
        <v>115</v>
      </c>
      <c r="D9" s="61">
        <f>IFERROR(I9/SUM($I$6:$I$12),"")</f>
        <v>5.9495934267103749E-2</v>
      </c>
      <c r="E9" s="766">
        <v>1295</v>
      </c>
      <c r="F9" s="766">
        <v>1417</v>
      </c>
      <c r="G9" s="766">
        <v>1978</v>
      </c>
      <c r="H9" s="766">
        <v>2512</v>
      </c>
      <c r="I9" s="766">
        <v>2795</v>
      </c>
      <c r="J9" s="60">
        <f>IFERROR((I9/G9)^(1/COUNT($G$4:$I$4))-1,"")</f>
        <v>0.1221523974361558</v>
      </c>
      <c r="K9" s="61">
        <f t="shared" si="7"/>
        <v>9.4208494208494212E-2</v>
      </c>
      <c r="L9" s="61">
        <f t="shared" si="8"/>
        <v>0.39590684544812987</v>
      </c>
      <c r="M9" s="61">
        <f t="shared" si="3"/>
        <v>0.26996966632962588</v>
      </c>
      <c r="N9" s="61">
        <f t="shared" ref="N9" si="9">IFERROR((I9-H9)/H9,"")</f>
        <v>0.11265923566878981</v>
      </c>
    </row>
    <row r="10" spans="2:18">
      <c r="B10" s="80"/>
      <c r="D10" s="61">
        <f t="shared" ref="D10:D12" si="10">IFERROR(I10/SUM($I$6:$I$12),"")</f>
        <v>0</v>
      </c>
      <c r="E10" s="85"/>
      <c r="F10" s="85"/>
      <c r="G10" s="85"/>
      <c r="H10" s="85"/>
      <c r="I10" s="85"/>
      <c r="J10" s="60" t="str">
        <f t="shared" ref="J10" si="11">IFERROR((I10/E10)^(1/COUNT($E$4:$I$4))-1,"")</f>
        <v/>
      </c>
      <c r="K10" s="61" t="str">
        <f t="shared" ref="K10:M10" si="12">IFERROR(F10-E10/E10,"")</f>
        <v/>
      </c>
      <c r="L10" s="61" t="str">
        <f t="shared" si="12"/>
        <v/>
      </c>
      <c r="M10" s="61" t="str">
        <f t="shared" si="12"/>
        <v/>
      </c>
      <c r="N10" s="84" t="str">
        <f t="shared" ref="N10" si="13">IFERROR((I10-H10)/H10,"")</f>
        <v/>
      </c>
    </row>
    <row r="11" spans="2:18">
      <c r="B11" s="80"/>
      <c r="D11" s="61">
        <f t="shared" si="10"/>
        <v>0</v>
      </c>
      <c r="E11" s="85"/>
      <c r="F11" s="85"/>
      <c r="G11" s="85"/>
      <c r="H11" s="85"/>
      <c r="I11" s="85"/>
      <c r="J11" s="60"/>
      <c r="K11" s="61"/>
      <c r="L11" s="61"/>
      <c r="M11" s="61"/>
      <c r="N11" s="84"/>
    </row>
    <row r="12" spans="2:18">
      <c r="B12" s="80"/>
      <c r="D12" s="61">
        <f t="shared" si="10"/>
        <v>0</v>
      </c>
      <c r="E12" s="85"/>
      <c r="F12" s="85"/>
      <c r="G12" s="85"/>
      <c r="H12" s="85"/>
      <c r="I12" s="85"/>
      <c r="J12" s="60"/>
      <c r="K12" s="61"/>
      <c r="L12" s="61"/>
      <c r="M12" s="61"/>
      <c r="N12" s="84"/>
    </row>
    <row r="13" spans="2:18">
      <c r="B13" s="1" t="s">
        <v>116</v>
      </c>
      <c r="D13" s="86">
        <f>SUM(D6:D12)</f>
        <v>1</v>
      </c>
      <c r="E13" s="87">
        <f>SUM(E6:E10)</f>
        <v>11139</v>
      </c>
      <c r="F13" s="87">
        <f t="shared" ref="F13:I13" si="14">SUM(F6:F10)</f>
        <v>17455</v>
      </c>
      <c r="G13" s="87">
        <f t="shared" si="14"/>
        <v>31877</v>
      </c>
      <c r="H13" s="87">
        <f t="shared" si="14"/>
        <v>37281</v>
      </c>
      <c r="I13" s="87">
        <f t="shared" si="14"/>
        <v>46978</v>
      </c>
      <c r="J13" s="63">
        <f>IFERROR((I13/G13)^(1/COUNT($G$4:$I$4))-1,"")</f>
        <v>0.13799152318222907</v>
      </c>
      <c r="K13" s="64">
        <f>IFERROR((F13-E13)/E13,"")</f>
        <v>0.56701678786246523</v>
      </c>
      <c r="L13" s="64">
        <f t="shared" ref="L13:N13" si="15">IFERROR((G13-F13)/F13,"")</f>
        <v>0.82623890002864508</v>
      </c>
      <c r="M13" s="64">
        <f t="shared" si="15"/>
        <v>0.16952661793769802</v>
      </c>
      <c r="N13" s="64">
        <f t="shared" si="15"/>
        <v>0.2601056838604115</v>
      </c>
    </row>
    <row r="14" spans="2:18" ht="7.95" customHeight="1">
      <c r="R14" s="88"/>
    </row>
    <row r="15" spans="2:18" ht="15.6">
      <c r="B15" s="48" t="s">
        <v>109</v>
      </c>
      <c r="C15" s="52"/>
      <c r="D15" s="48" t="s">
        <v>111</v>
      </c>
      <c r="E15" s="53">
        <v>2020</v>
      </c>
      <c r="F15" s="53">
        <f>+E15+1</f>
        <v>2021</v>
      </c>
      <c r="G15" s="53">
        <f>+F15+1</f>
        <v>2022</v>
      </c>
      <c r="H15" s="53">
        <f t="shared" ref="H15:I15" si="16">+G15+1</f>
        <v>2023</v>
      </c>
      <c r="I15" s="53">
        <f t="shared" si="16"/>
        <v>2024</v>
      </c>
      <c r="J15" s="54" t="str">
        <f>"CAGR "&amp;$E$4&amp;" - "&amp;$I$4</f>
        <v>CAGR 2020 - 2024</v>
      </c>
      <c r="K15" s="53">
        <v>2021</v>
      </c>
      <c r="L15" s="53">
        <f>+K15+1</f>
        <v>2022</v>
      </c>
      <c r="M15" s="53">
        <f>+L15+1</f>
        <v>2023</v>
      </c>
      <c r="N15" s="53">
        <f t="shared" ref="N15" si="17">+M15+1</f>
        <v>2024</v>
      </c>
    </row>
    <row r="16" spans="2:18" s="84" customFormat="1" ht="4.2" customHeight="1">
      <c r="B16" s="49"/>
      <c r="C16" s="49"/>
      <c r="D16" s="49"/>
      <c r="E16" s="49"/>
      <c r="F16" s="49"/>
      <c r="G16" s="49"/>
      <c r="H16" s="49"/>
      <c r="I16" s="49"/>
      <c r="J16" s="56"/>
      <c r="K16" s="56"/>
      <c r="L16" s="56"/>
      <c r="M16" s="56"/>
      <c r="N16" s="56"/>
      <c r="O16" s="89"/>
    </row>
    <row r="17" spans="2:20">
      <c r="B17" t="s">
        <v>117</v>
      </c>
      <c r="D17" s="61">
        <f>IFERROR(I17/SUM($I$17:$I$21),"")</f>
        <v>0.57044431306562371</v>
      </c>
      <c r="E17" s="85">
        <v>6089</v>
      </c>
      <c r="F17" s="85">
        <v>6953</v>
      </c>
      <c r="G17" s="85">
        <v>14029</v>
      </c>
      <c r="H17" s="85">
        <v>19832</v>
      </c>
      <c r="I17" s="85">
        <v>25087</v>
      </c>
      <c r="J17" s="60">
        <f>IFERROR((I17/E17)^(1/COUNT($E$4:$I$4))-1,"")</f>
        <v>0.32733501484905525</v>
      </c>
      <c r="K17" s="88">
        <f t="shared" ref="K17:K18" si="18">IFERROR((F17-E17)/E17,"")</f>
        <v>0.14189522089012974</v>
      </c>
      <c r="L17" s="88">
        <f t="shared" ref="L17:L20" si="19">IFERROR((G17-F17)/F17,"")</f>
        <v>1.0176902056666188</v>
      </c>
      <c r="M17" s="88">
        <f t="shared" ref="M17:M20" si="20">IFERROR((H17-G17)/G17,"")</f>
        <v>0.41364316772400028</v>
      </c>
      <c r="N17" s="88">
        <f t="shared" ref="N17:N20" si="21">IFERROR((I17-H17)/H17,"")</f>
        <v>0.2649757966922146</v>
      </c>
    </row>
    <row r="18" spans="2:20">
      <c r="B18" t="s">
        <v>118</v>
      </c>
      <c r="D18" s="61">
        <f t="shared" ref="D18:D21" si="22">IFERROR(I18/SUM($I$17:$I$21),"")</f>
        <v>0.31265632816408206</v>
      </c>
      <c r="E18" s="85">
        <v>3904</v>
      </c>
      <c r="F18" s="85">
        <v>8362</v>
      </c>
      <c r="G18" s="85">
        <v>10901</v>
      </c>
      <c r="H18" s="85">
        <v>12204</v>
      </c>
      <c r="I18" s="85">
        <v>13750</v>
      </c>
      <c r="J18" s="60">
        <f t="shared" ref="J18:J22" si="23">IFERROR((I18/E18)^(1/COUNT($E$4:$I$4))-1,"")</f>
        <v>0.28634830277082712</v>
      </c>
      <c r="K18" s="88">
        <f t="shared" si="18"/>
        <v>1.141905737704918</v>
      </c>
      <c r="L18" s="88">
        <f t="shared" si="19"/>
        <v>0.3036354939009806</v>
      </c>
      <c r="M18" s="88">
        <f t="shared" si="20"/>
        <v>0.11953031831942024</v>
      </c>
      <c r="N18" s="88">
        <f t="shared" si="21"/>
        <v>0.12667977712225501</v>
      </c>
    </row>
    <row r="19" spans="2:20">
      <c r="B19" t="s">
        <v>119</v>
      </c>
      <c r="D19" s="61">
        <f t="shared" si="22"/>
        <v>0.11689935877029424</v>
      </c>
      <c r="E19" s="85">
        <v>1011</v>
      </c>
      <c r="F19" s="85">
        <v>2132</v>
      </c>
      <c r="G19" s="85">
        <v>6947</v>
      </c>
      <c r="H19" s="85">
        <v>5245</v>
      </c>
      <c r="I19" s="85">
        <v>5141</v>
      </c>
      <c r="J19" s="60">
        <f t="shared" si="23"/>
        <v>0.38439266523005067</v>
      </c>
      <c r="K19" s="88">
        <f t="shared" ref="K19:N22" si="24">IFERROR((F19-E19)/E19,"")</f>
        <v>1.108803165182987</v>
      </c>
      <c r="L19" s="88">
        <f t="shared" si="19"/>
        <v>2.2584427767354596</v>
      </c>
      <c r="M19" s="88">
        <f t="shared" si="20"/>
        <v>-0.24499784079458758</v>
      </c>
      <c r="N19" s="88">
        <f t="shared" si="21"/>
        <v>-1.9828408007626312E-2</v>
      </c>
    </row>
    <row r="20" spans="2:20">
      <c r="B20" s="728" t="s">
        <v>120</v>
      </c>
      <c r="D20" s="61">
        <f t="shared" si="22"/>
        <v>0</v>
      </c>
      <c r="E20" s="85">
        <v>135</v>
      </c>
      <c r="F20" s="85">
        <v>8</v>
      </c>
      <c r="G20" s="85"/>
      <c r="H20" s="85"/>
      <c r="I20" s="85"/>
      <c r="J20" s="60">
        <f t="shared" si="23"/>
        <v>-1</v>
      </c>
      <c r="K20" s="88">
        <f t="shared" ref="K20" si="25">IFERROR((F20-E20)/E20,"")</f>
        <v>-0.94074074074074077</v>
      </c>
      <c r="L20" s="88">
        <f t="shared" si="19"/>
        <v>-1</v>
      </c>
      <c r="M20" s="88" t="str">
        <f t="shared" si="20"/>
        <v/>
      </c>
      <c r="N20" s="88" t="str">
        <f t="shared" si="21"/>
        <v/>
      </c>
    </row>
    <row r="21" spans="2:20">
      <c r="B21" s="80"/>
      <c r="D21" s="61">
        <f t="shared" si="22"/>
        <v>0</v>
      </c>
      <c r="E21" s="85"/>
      <c r="F21" s="85"/>
      <c r="G21" s="85"/>
      <c r="H21" s="85"/>
      <c r="I21" s="85"/>
      <c r="J21" s="60" t="str">
        <f t="shared" si="23"/>
        <v/>
      </c>
      <c r="K21" s="88" t="str">
        <f t="shared" si="24"/>
        <v/>
      </c>
      <c r="L21" s="88" t="str">
        <f t="shared" si="24"/>
        <v/>
      </c>
      <c r="M21" s="88" t="str">
        <f t="shared" si="24"/>
        <v/>
      </c>
      <c r="N21" s="88" t="str">
        <f t="shared" si="24"/>
        <v/>
      </c>
    </row>
    <row r="22" spans="2:20">
      <c r="B22" s="1" t="s">
        <v>116</v>
      </c>
      <c r="D22" s="86">
        <f>SUM(D17:D21)</f>
        <v>1</v>
      </c>
      <c r="E22" s="87">
        <f>SUM(E17:E21)</f>
        <v>11139</v>
      </c>
      <c r="F22" s="87">
        <f>SUM(F17:F21)</f>
        <v>17455</v>
      </c>
      <c r="G22" s="87">
        <f t="shared" ref="G22:I22" si="26">SUM(G17:G21)</f>
        <v>31877</v>
      </c>
      <c r="H22" s="87">
        <f t="shared" si="26"/>
        <v>37281</v>
      </c>
      <c r="I22" s="87">
        <f t="shared" si="26"/>
        <v>43978</v>
      </c>
      <c r="J22" s="63">
        <f t="shared" si="23"/>
        <v>0.31606655983020104</v>
      </c>
      <c r="K22" s="88">
        <f t="shared" si="24"/>
        <v>0.56701678786246523</v>
      </c>
      <c r="L22" s="88">
        <f t="shared" si="24"/>
        <v>0.82623890002864508</v>
      </c>
      <c r="M22" s="88">
        <f t="shared" si="24"/>
        <v>0.16952661793769802</v>
      </c>
      <c r="N22" s="88">
        <f t="shared" si="24"/>
        <v>0.17963573938467317</v>
      </c>
    </row>
    <row r="23" spans="2:20" ht="7.95" customHeight="1">
      <c r="B23" s="1"/>
      <c r="D23" s="1"/>
      <c r="E23" s="87"/>
      <c r="F23" s="87"/>
      <c r="G23" s="87"/>
      <c r="H23" s="87"/>
      <c r="I23" s="87"/>
      <c r="J23" s="63"/>
      <c r="K23" s="1"/>
      <c r="L23" s="1"/>
      <c r="M23" s="1"/>
      <c r="N23" s="1"/>
    </row>
    <row r="24" spans="2:20" ht="15" customHeight="1">
      <c r="B24" s="65" t="s">
        <v>121</v>
      </c>
      <c r="C24" s="66"/>
      <c r="D24" s="65" t="s">
        <v>122</v>
      </c>
      <c r="E24" s="66"/>
      <c r="F24" s="66"/>
      <c r="G24" s="66"/>
      <c r="H24" s="66"/>
      <c r="I24" s="66"/>
      <c r="J24" s="90" t="s">
        <v>123</v>
      </c>
      <c r="K24" s="91"/>
      <c r="L24" s="91"/>
      <c r="M24" s="91"/>
      <c r="N24" s="91"/>
    </row>
    <row r="25" spans="2:20" ht="4.2" customHeight="1">
      <c r="B25" s="67"/>
      <c r="C25" s="67"/>
      <c r="D25" s="67"/>
      <c r="E25" s="67"/>
      <c r="F25" s="67"/>
      <c r="G25" s="67"/>
      <c r="H25" s="67"/>
      <c r="I25" s="67"/>
      <c r="J25" s="92"/>
      <c r="K25" s="92"/>
      <c r="L25" s="92"/>
      <c r="M25" s="92"/>
      <c r="N25" s="92"/>
    </row>
    <row r="26" spans="2:20" ht="40.200000000000003" customHeight="1">
      <c r="B26" t="s">
        <v>117</v>
      </c>
      <c r="D26" s="937" t="s">
        <v>124</v>
      </c>
      <c r="E26" s="937"/>
      <c r="F26" s="937"/>
      <c r="G26" s="937"/>
      <c r="H26" s="937"/>
      <c r="I26" s="937"/>
      <c r="J26" s="63"/>
      <c r="K26" s="1"/>
      <c r="L26" s="1"/>
      <c r="M26" s="1"/>
      <c r="N26" s="1"/>
    </row>
    <row r="27" spans="2:20" ht="40.200000000000003" customHeight="1">
      <c r="B27" t="s">
        <v>118</v>
      </c>
      <c r="D27" s="937" t="s">
        <v>125</v>
      </c>
      <c r="E27" s="937"/>
      <c r="F27" s="937"/>
      <c r="G27" s="937"/>
      <c r="H27" s="937"/>
      <c r="I27" s="937"/>
      <c r="J27" s="63"/>
      <c r="K27" s="1"/>
      <c r="L27" s="1"/>
      <c r="M27" s="1"/>
      <c r="N27" s="1"/>
    </row>
    <row r="28" spans="2:20" ht="45.75" customHeight="1">
      <c r="B28" t="s">
        <v>119</v>
      </c>
      <c r="D28" s="937" t="s">
        <v>126</v>
      </c>
      <c r="E28" s="937"/>
      <c r="F28" s="937"/>
      <c r="G28" s="937"/>
      <c r="H28" s="937"/>
      <c r="I28" s="937"/>
      <c r="J28" s="63"/>
      <c r="K28" s="1"/>
      <c r="L28" s="1"/>
      <c r="M28" s="1"/>
      <c r="N28" s="1"/>
    </row>
    <row r="29" spans="2:20" ht="40.200000000000003" hidden="1" customHeight="1">
      <c r="B29" s="80" t="s">
        <v>127</v>
      </c>
      <c r="C29" s="80" t="s">
        <v>127</v>
      </c>
      <c r="D29" s="937"/>
      <c r="E29" s="937"/>
      <c r="F29" s="937"/>
      <c r="G29" s="937"/>
      <c r="H29" s="937"/>
      <c r="I29" s="937"/>
      <c r="J29" s="63"/>
      <c r="K29" s="1"/>
      <c r="L29" s="1"/>
      <c r="M29" s="1"/>
      <c r="N29" s="1"/>
    </row>
    <row r="30" spans="2:20" ht="40.200000000000003" hidden="1" customHeight="1">
      <c r="B30" s="935" t="str">
        <f>IF(B21=0,"",B21)</f>
        <v/>
      </c>
      <c r="C30" s="935"/>
      <c r="D30" s="937"/>
      <c r="E30" s="937"/>
      <c r="F30" s="937"/>
      <c r="G30" s="937"/>
      <c r="H30" s="937"/>
      <c r="I30" s="937"/>
      <c r="J30" s="63"/>
      <c r="K30" s="1"/>
      <c r="L30" s="1"/>
      <c r="M30" s="1"/>
      <c r="N30" s="1"/>
    </row>
    <row r="31" spans="2:20" ht="26.25" customHeight="1">
      <c r="E31" s="69"/>
      <c r="F31" s="69"/>
      <c r="G31" s="69"/>
      <c r="H31" s="69"/>
      <c r="I31" s="69"/>
      <c r="J31" s="93"/>
    </row>
    <row r="32" spans="2:20" ht="15.6">
      <c r="B32" s="48" t="s">
        <v>128</v>
      </c>
      <c r="C32" s="52"/>
      <c r="D32" s="48" t="s">
        <v>111</v>
      </c>
      <c r="E32" s="53">
        <v>2020</v>
      </c>
      <c r="F32" s="53">
        <f>+E32+1</f>
        <v>2021</v>
      </c>
      <c r="G32" s="53">
        <f>+F32+1</f>
        <v>2022</v>
      </c>
      <c r="H32" s="53">
        <f t="shared" ref="H32:I32" si="27">+G32+1</f>
        <v>2023</v>
      </c>
      <c r="I32" s="94">
        <f t="shared" si="27"/>
        <v>2024</v>
      </c>
      <c r="J32" s="95">
        <f>I32+1</f>
        <v>2025</v>
      </c>
      <c r="K32" s="95">
        <f t="shared" ref="K32:T32" si="28">+J32+1</f>
        <v>2026</v>
      </c>
      <c r="L32" s="95">
        <f t="shared" si="28"/>
        <v>2027</v>
      </c>
      <c r="M32" s="95">
        <f t="shared" si="28"/>
        <v>2028</v>
      </c>
      <c r="N32" s="95">
        <f t="shared" si="28"/>
        <v>2029</v>
      </c>
      <c r="O32" s="95">
        <f t="shared" si="28"/>
        <v>2030</v>
      </c>
      <c r="P32" s="95">
        <f t="shared" si="28"/>
        <v>2031</v>
      </c>
      <c r="Q32" s="95">
        <f t="shared" si="28"/>
        <v>2032</v>
      </c>
      <c r="R32" s="95">
        <f t="shared" si="28"/>
        <v>2033</v>
      </c>
      <c r="S32" s="95">
        <f t="shared" si="28"/>
        <v>2034</v>
      </c>
      <c r="T32" s="95">
        <f t="shared" si="28"/>
        <v>2035</v>
      </c>
    </row>
    <row r="33" spans="2:21" ht="4.2" customHeight="1">
      <c r="B33" s="49"/>
      <c r="C33" s="49"/>
      <c r="D33" s="49"/>
      <c r="E33" s="49"/>
      <c r="F33" s="49"/>
      <c r="G33" s="49"/>
      <c r="H33" s="49"/>
      <c r="I33" s="96"/>
      <c r="J33" s="56"/>
      <c r="K33" s="56"/>
      <c r="L33" s="56"/>
      <c r="M33" s="56"/>
      <c r="N33" s="56"/>
      <c r="O33" s="56"/>
      <c r="P33" s="56"/>
      <c r="Q33" s="56"/>
      <c r="R33" s="56"/>
      <c r="S33" s="56"/>
      <c r="T33" s="56"/>
    </row>
    <row r="34" spans="2:21">
      <c r="B34" t="s">
        <v>129</v>
      </c>
      <c r="D34" s="61">
        <f>IFERROR(I34/$I$13,"")</f>
        <v>5.6036796689159424E-2</v>
      </c>
      <c r="E34" s="85"/>
      <c r="F34" s="85">
        <v>0</v>
      </c>
      <c r="G34" s="85">
        <f>+W52</f>
        <v>1052.9986539453325</v>
      </c>
      <c r="H34" s="85">
        <f>+X52</f>
        <v>1667.2478687467765</v>
      </c>
      <c r="I34" s="97">
        <f>+Y52</f>
        <v>2632.4966348633316</v>
      </c>
      <c r="J34" s="98">
        <f>+I34*(1+DCF!H18)</f>
        <v>2843.0963656523982</v>
      </c>
      <c r="K34" s="98">
        <f>+J34*(1+DCF!I18)</f>
        <v>3070.5440749045902</v>
      </c>
      <c r="L34" s="98">
        <f>+K34*(1+DCF!J18)</f>
        <v>3316.1876008969575</v>
      </c>
      <c r="M34" s="98">
        <f>+L34*(1+DCF!K18)</f>
        <v>3581.4826089687144</v>
      </c>
      <c r="N34" s="98">
        <f>+M34*(1+DCF!L18)</f>
        <v>3868.0012176862119</v>
      </c>
      <c r="O34" s="98">
        <f>+N34*(1+DCF!M18)</f>
        <v>4177.4413151011095</v>
      </c>
      <c r="P34" s="98">
        <f>+O34*(1+DCF!N18)</f>
        <v>4511.6366203091984</v>
      </c>
      <c r="Q34" s="98">
        <f>+P34*(1+DCF!O18)</f>
        <v>4872.567549933935</v>
      </c>
      <c r="R34" s="98">
        <f>+Q34*(1+DCF!P18)</f>
        <v>5262.3729539286505</v>
      </c>
      <c r="S34" s="98">
        <f>+R34*(1+DCF!Q18)</f>
        <v>5683.3627902429425</v>
      </c>
      <c r="T34" s="98">
        <f>+S34*(1+0.08)</f>
        <v>6138.0318134623785</v>
      </c>
    </row>
    <row r="35" spans="2:21" hidden="1">
      <c r="D35" s="61"/>
      <c r="E35" s="99"/>
      <c r="F35" s="100"/>
      <c r="G35" s="100"/>
      <c r="H35" s="100"/>
      <c r="I35" s="101"/>
      <c r="J35" s="102"/>
      <c r="K35" s="102"/>
      <c r="L35" s="102"/>
      <c r="M35" s="102"/>
      <c r="N35" s="102"/>
      <c r="O35" s="102"/>
      <c r="P35" s="102"/>
      <c r="Q35" s="102"/>
      <c r="R35" s="102"/>
      <c r="S35" s="102"/>
      <c r="T35" s="102"/>
    </row>
    <row r="36" spans="2:21">
      <c r="D36" s="61">
        <f>IFERROR(I36/$I$13,"")</f>
        <v>0</v>
      </c>
      <c r="E36" s="85"/>
      <c r="F36" s="85"/>
      <c r="G36" s="85"/>
      <c r="H36" s="85"/>
      <c r="I36" s="97"/>
      <c r="J36" s="823">
        <f>+J34/I34-1</f>
        <v>8.0000000000000071E-2</v>
      </c>
      <c r="K36" s="823">
        <f t="shared" ref="K36:T36" si="29">+K34/J34-1</f>
        <v>8.0000000000000071E-2</v>
      </c>
      <c r="L36" s="823">
        <f t="shared" si="29"/>
        <v>8.0000000000000071E-2</v>
      </c>
      <c r="M36" s="823">
        <f t="shared" si="29"/>
        <v>8.0000000000000071E-2</v>
      </c>
      <c r="N36" s="823">
        <f t="shared" si="29"/>
        <v>8.0000000000000071E-2</v>
      </c>
      <c r="O36" s="823">
        <f t="shared" si="29"/>
        <v>8.0000000000000071E-2</v>
      </c>
      <c r="P36" s="823">
        <f t="shared" si="29"/>
        <v>8.0000000000000071E-2</v>
      </c>
      <c r="Q36" s="823">
        <f t="shared" si="29"/>
        <v>8.0000000000000071E-2</v>
      </c>
      <c r="R36" s="823">
        <f t="shared" si="29"/>
        <v>8.0000000000000071E-2</v>
      </c>
      <c r="S36" s="823">
        <f t="shared" si="29"/>
        <v>8.0000000000000071E-2</v>
      </c>
      <c r="T36" s="823">
        <f t="shared" si="29"/>
        <v>8.0000000000000071E-2</v>
      </c>
      <c r="U36" s="88"/>
    </row>
    <row r="37" spans="2:21" hidden="1">
      <c r="D37" s="61"/>
      <c r="E37" s="99"/>
      <c r="F37" s="61" t="str">
        <f>IFERROR((F36-E36)/E36,"")</f>
        <v/>
      </c>
      <c r="G37" s="61" t="str">
        <f>IFERROR((G36-F36)/F36,"")</f>
        <v/>
      </c>
      <c r="H37" s="61" t="str">
        <f>IFERROR((H36-G36)/G36,"")</f>
        <v/>
      </c>
      <c r="I37" s="103" t="str">
        <f>IFERROR((I36-H36)/H36,"")</f>
        <v/>
      </c>
      <c r="J37" s="102"/>
      <c r="K37" s="102"/>
      <c r="L37" s="102"/>
      <c r="M37" s="102"/>
      <c r="N37" s="102"/>
      <c r="O37" s="102"/>
      <c r="P37" s="102"/>
      <c r="Q37" s="102"/>
      <c r="R37" s="102"/>
      <c r="S37" s="102"/>
      <c r="T37" s="102"/>
    </row>
    <row r="38" spans="2:21" hidden="1">
      <c r="B38" t="s">
        <v>130</v>
      </c>
      <c r="D38" s="61">
        <f>IFERROR(I38/$I$13,"")</f>
        <v>0</v>
      </c>
      <c r="E38" s="85"/>
      <c r="F38" s="85"/>
      <c r="G38" s="85"/>
      <c r="H38" s="85"/>
      <c r="I38" s="104"/>
      <c r="J38" s="98">
        <f>I38*(1+J39)</f>
        <v>0</v>
      </c>
      <c r="K38" s="98">
        <f t="shared" ref="K38:T38" si="30">J38*(1+K39)</f>
        <v>0</v>
      </c>
      <c r="L38" s="98">
        <f t="shared" si="30"/>
        <v>0</v>
      </c>
      <c r="M38" s="98">
        <f t="shared" si="30"/>
        <v>0</v>
      </c>
      <c r="N38" s="98">
        <f t="shared" si="30"/>
        <v>0</v>
      </c>
      <c r="O38" s="98">
        <f t="shared" si="30"/>
        <v>0</v>
      </c>
      <c r="P38" s="98">
        <f t="shared" si="30"/>
        <v>0</v>
      </c>
      <c r="Q38" s="98">
        <f t="shared" si="30"/>
        <v>0</v>
      </c>
      <c r="R38" s="98">
        <f t="shared" si="30"/>
        <v>0</v>
      </c>
      <c r="S38" s="98">
        <f t="shared" si="30"/>
        <v>0</v>
      </c>
      <c r="T38" s="98">
        <f t="shared" si="30"/>
        <v>0</v>
      </c>
    </row>
    <row r="39" spans="2:21" hidden="1">
      <c r="D39" s="61"/>
      <c r="E39" s="99"/>
      <c r="F39" s="99" t="str">
        <f>IFERROR(F38-E38/E38,"")</f>
        <v/>
      </c>
      <c r="G39" s="99" t="str">
        <f t="shared" ref="G39:I39" si="31">IFERROR(G38-F38/F38,"")</f>
        <v/>
      </c>
      <c r="H39" s="99" t="str">
        <f t="shared" si="31"/>
        <v/>
      </c>
      <c r="I39" s="101" t="str">
        <f t="shared" si="31"/>
        <v/>
      </c>
      <c r="J39" s="102"/>
      <c r="K39" s="102"/>
      <c r="L39" s="102"/>
      <c r="M39" s="102"/>
      <c r="N39" s="102"/>
      <c r="O39" s="102"/>
      <c r="P39" s="102"/>
      <c r="Q39" s="102"/>
      <c r="R39" s="102"/>
      <c r="S39" s="102"/>
      <c r="T39" s="102"/>
    </row>
    <row r="40" spans="2:21" hidden="1">
      <c r="B40" t="s">
        <v>131</v>
      </c>
      <c r="D40" s="61">
        <f>IFERROR(I40/$I$13,"")</f>
        <v>0</v>
      </c>
      <c r="E40" s="85"/>
      <c r="F40" s="85"/>
      <c r="G40" s="85"/>
      <c r="H40" s="85"/>
      <c r="I40" s="104"/>
      <c r="J40" s="98">
        <f>I40*(1+J41)</f>
        <v>0</v>
      </c>
      <c r="K40" s="98">
        <f t="shared" ref="K40:T40" si="32">J40*(1+K41)</f>
        <v>0</v>
      </c>
      <c r="L40" s="98">
        <f t="shared" si="32"/>
        <v>0</v>
      </c>
      <c r="M40" s="98">
        <f t="shared" si="32"/>
        <v>0</v>
      </c>
      <c r="N40" s="98">
        <f t="shared" si="32"/>
        <v>0</v>
      </c>
      <c r="O40" s="98">
        <f t="shared" si="32"/>
        <v>0</v>
      </c>
      <c r="P40" s="98">
        <f t="shared" si="32"/>
        <v>0</v>
      </c>
      <c r="Q40" s="98">
        <f t="shared" si="32"/>
        <v>0</v>
      </c>
      <c r="R40" s="98">
        <f t="shared" si="32"/>
        <v>0</v>
      </c>
      <c r="S40" s="98">
        <f t="shared" si="32"/>
        <v>0</v>
      </c>
      <c r="T40" s="98">
        <f t="shared" si="32"/>
        <v>0</v>
      </c>
    </row>
    <row r="41" spans="2:21" hidden="1">
      <c r="D41" s="61"/>
      <c r="E41" s="99"/>
      <c r="F41" s="99" t="str">
        <f>IFERROR(F40-E40/E40,"")</f>
        <v/>
      </c>
      <c r="G41" s="99" t="str">
        <f t="shared" ref="G41:I41" si="33">IFERROR(G40-F40/F40,"")</f>
        <v/>
      </c>
      <c r="H41" s="99" t="str">
        <f t="shared" si="33"/>
        <v/>
      </c>
      <c r="I41" s="101" t="str">
        <f t="shared" si="33"/>
        <v/>
      </c>
      <c r="J41" s="102"/>
      <c r="K41" s="102"/>
      <c r="L41" s="102"/>
      <c r="M41" s="102"/>
      <c r="N41" s="102"/>
      <c r="O41" s="102"/>
      <c r="P41" s="102"/>
      <c r="Q41" s="102"/>
      <c r="R41" s="102"/>
      <c r="S41" s="102"/>
      <c r="T41" s="102"/>
    </row>
    <row r="42" spans="2:21" hidden="1">
      <c r="B42" t="s">
        <v>132</v>
      </c>
      <c r="D42" s="61">
        <f>IFERROR(I42/$I$13,"")</f>
        <v>0</v>
      </c>
      <c r="E42" s="85"/>
      <c r="F42" s="85"/>
      <c r="G42" s="85"/>
      <c r="H42" s="85"/>
      <c r="I42" s="104"/>
      <c r="J42" s="98">
        <f>I42*(1+J43)</f>
        <v>0</v>
      </c>
      <c r="K42" s="98">
        <f t="shared" ref="K42:T42" si="34">J42*(1+K43)</f>
        <v>0</v>
      </c>
      <c r="L42" s="98">
        <f t="shared" si="34"/>
        <v>0</v>
      </c>
      <c r="M42" s="98">
        <f t="shared" si="34"/>
        <v>0</v>
      </c>
      <c r="N42" s="98">
        <f t="shared" si="34"/>
        <v>0</v>
      </c>
      <c r="O42" s="98">
        <f t="shared" si="34"/>
        <v>0</v>
      </c>
      <c r="P42" s="98">
        <f t="shared" si="34"/>
        <v>0</v>
      </c>
      <c r="Q42" s="98">
        <f t="shared" si="34"/>
        <v>0</v>
      </c>
      <c r="R42" s="98">
        <f t="shared" si="34"/>
        <v>0</v>
      </c>
      <c r="S42" s="98">
        <f t="shared" si="34"/>
        <v>0</v>
      </c>
      <c r="T42" s="98">
        <f t="shared" si="34"/>
        <v>0</v>
      </c>
    </row>
    <row r="43" spans="2:21" hidden="1">
      <c r="D43" s="61"/>
      <c r="E43" s="99"/>
      <c r="F43" s="99" t="str">
        <f>IFERROR(F42-E42/E42,"")</f>
        <v/>
      </c>
      <c r="G43" s="99" t="str">
        <f t="shared" ref="G43:I43" si="35">IFERROR(G42-F42/F42,"")</f>
        <v/>
      </c>
      <c r="H43" s="99" t="str">
        <f t="shared" si="35"/>
        <v/>
      </c>
      <c r="I43" s="101" t="str">
        <f t="shared" si="35"/>
        <v/>
      </c>
      <c r="J43" s="102"/>
      <c r="K43" s="102"/>
      <c r="L43" s="102"/>
      <c r="M43" s="102"/>
      <c r="N43" s="102"/>
      <c r="O43" s="102"/>
      <c r="P43" s="102"/>
      <c r="Q43" s="102"/>
      <c r="R43" s="102"/>
      <c r="S43" s="102"/>
      <c r="T43" s="102"/>
    </row>
    <row r="44" spans="2:21">
      <c r="B44" s="1" t="s">
        <v>116</v>
      </c>
      <c r="D44" s="86">
        <f>SUM(D34:D42)</f>
        <v>5.6036796689159424E-2</v>
      </c>
      <c r="E44" s="87">
        <f>SUM(E34:E42)</f>
        <v>0</v>
      </c>
      <c r="F44" s="87">
        <f t="shared" ref="F44:T44" si="36">SUM(F34:F42)</f>
        <v>0</v>
      </c>
      <c r="G44" s="87">
        <f t="shared" si="36"/>
        <v>1052.9986539453325</v>
      </c>
      <c r="H44" s="87">
        <f t="shared" si="36"/>
        <v>1667.2478687467765</v>
      </c>
      <c r="I44" s="105">
        <f t="shared" si="36"/>
        <v>2632.4966348633316</v>
      </c>
      <c r="J44" s="87">
        <f t="shared" si="36"/>
        <v>2843.1763656523981</v>
      </c>
      <c r="K44" s="87">
        <f t="shared" si="36"/>
        <v>3070.6240749045901</v>
      </c>
      <c r="L44" s="87">
        <f t="shared" si="36"/>
        <v>3316.2676008969574</v>
      </c>
      <c r="M44" s="87">
        <f t="shared" si="36"/>
        <v>3581.5626089687144</v>
      </c>
      <c r="N44" s="87">
        <f t="shared" si="36"/>
        <v>3868.0812176862119</v>
      </c>
      <c r="O44" s="87">
        <f t="shared" si="36"/>
        <v>4177.5213151011094</v>
      </c>
      <c r="P44" s="87">
        <f t="shared" si="36"/>
        <v>4511.7166203091983</v>
      </c>
      <c r="Q44" s="87">
        <f t="shared" si="36"/>
        <v>4872.6475499339349</v>
      </c>
      <c r="R44" s="87">
        <f t="shared" si="36"/>
        <v>5262.4529539286505</v>
      </c>
      <c r="S44" s="87">
        <f t="shared" si="36"/>
        <v>5683.4427902429425</v>
      </c>
      <c r="T44" s="87">
        <f t="shared" si="36"/>
        <v>6138.1118134623784</v>
      </c>
    </row>
    <row r="45" spans="2:21" ht="7.95" customHeight="1"/>
    <row r="46" spans="2:21" ht="15.6">
      <c r="B46" s="65" t="s">
        <v>133</v>
      </c>
      <c r="C46" s="66"/>
      <c r="D46" s="65"/>
      <c r="E46" s="66"/>
      <c r="F46" s="66"/>
      <c r="G46" s="66"/>
      <c r="H46" s="66"/>
      <c r="I46" s="66"/>
      <c r="J46" s="90"/>
      <c r="K46" s="91"/>
      <c r="L46" s="91"/>
      <c r="M46" s="91"/>
      <c r="N46" s="91"/>
      <c r="O46" s="91"/>
      <c r="P46" s="91"/>
      <c r="Q46" s="91"/>
      <c r="R46" s="91"/>
      <c r="S46" s="91"/>
      <c r="T46" s="91"/>
    </row>
    <row r="47" spans="2:21" ht="4.2" customHeight="1">
      <c r="B47" s="67"/>
      <c r="C47" s="67"/>
      <c r="D47" s="67"/>
      <c r="E47" s="67"/>
      <c r="F47" s="67"/>
      <c r="G47" s="67"/>
      <c r="H47" s="67"/>
      <c r="I47" s="67"/>
      <c r="J47" s="92"/>
      <c r="K47" s="92"/>
      <c r="L47" s="92"/>
      <c r="M47" s="92"/>
      <c r="N47" s="92"/>
      <c r="O47" s="92"/>
      <c r="P47" s="92"/>
      <c r="Q47" s="92"/>
      <c r="R47" s="92"/>
      <c r="S47" s="92"/>
      <c r="T47" s="92"/>
    </row>
    <row r="48" spans="2:21" ht="40.200000000000003" customHeight="1">
      <c r="B48" s="106"/>
      <c r="D48" s="938"/>
      <c r="E48" s="938"/>
      <c r="F48" s="938"/>
      <c r="G48" s="938"/>
      <c r="H48" s="938"/>
      <c r="I48" s="938"/>
      <c r="J48" s="938"/>
      <c r="K48" s="938"/>
      <c r="L48" s="938"/>
      <c r="M48" s="938"/>
      <c r="N48" s="938"/>
      <c r="O48" s="938"/>
    </row>
    <row r="49" spans="2:25" ht="51" customHeight="1">
      <c r="B49" s="935"/>
      <c r="C49" s="935"/>
      <c r="D49" s="945" t="s">
        <v>134</v>
      </c>
      <c r="E49" s="946"/>
      <c r="F49" s="767" t="s">
        <v>135</v>
      </c>
      <c r="G49" s="768" t="s">
        <v>136</v>
      </c>
      <c r="H49" s="717"/>
      <c r="I49" s="825" t="s">
        <v>137</v>
      </c>
      <c r="J49" s="819" t="s">
        <v>122</v>
      </c>
      <c r="K49" s="799" t="s">
        <v>138</v>
      </c>
      <c r="M49" s="825" t="s">
        <v>139</v>
      </c>
      <c r="N49" s="819" t="s">
        <v>140</v>
      </c>
      <c r="O49" s="819" t="s">
        <v>141</v>
      </c>
      <c r="P49" s="819" t="s">
        <v>142</v>
      </c>
      <c r="Q49" s="819" t="s">
        <v>143</v>
      </c>
      <c r="R49" s="819" t="s">
        <v>144</v>
      </c>
      <c r="S49" s="891" t="s">
        <v>145</v>
      </c>
      <c r="U49" s="821" t="s">
        <v>129</v>
      </c>
      <c r="V49" s="820">
        <v>2021</v>
      </c>
      <c r="W49" s="820">
        <f>+V49+1</f>
        <v>2022</v>
      </c>
      <c r="X49" s="820">
        <f t="shared" ref="X49:Y49" si="37">+W49+1</f>
        <v>2023</v>
      </c>
      <c r="Y49" s="799">
        <f t="shared" si="37"/>
        <v>2024</v>
      </c>
    </row>
    <row r="50" spans="2:25" ht="41.25" customHeight="1">
      <c r="B50" s="935"/>
      <c r="C50" s="935"/>
      <c r="D50" s="943" t="s">
        <v>146</v>
      </c>
      <c r="E50" s="944"/>
      <c r="F50" s="786">
        <v>0.47589999999999999</v>
      </c>
      <c r="G50" s="787">
        <v>0</v>
      </c>
      <c r="H50" s="718"/>
      <c r="I50" s="795" t="s">
        <v>147</v>
      </c>
      <c r="J50" s="796" t="s">
        <v>148</v>
      </c>
      <c r="K50" s="793" t="s">
        <v>149</v>
      </c>
      <c r="M50" s="808" t="s">
        <v>150</v>
      </c>
      <c r="N50" s="888" t="s">
        <v>151</v>
      </c>
      <c r="O50" s="888" t="s">
        <v>152</v>
      </c>
      <c r="P50" s="900">
        <v>9.99</v>
      </c>
      <c r="Q50" s="900">
        <v>28.78</v>
      </c>
      <c r="R50" s="913">
        <f>+Q50/$Q$69</f>
        <v>0.4638344507478081</v>
      </c>
      <c r="S50" s="904">
        <f>+R50*P50</f>
        <v>4.6337061629706033</v>
      </c>
      <c r="U50" s="808" t="s">
        <v>153</v>
      </c>
      <c r="V50" s="810">
        <v>0</v>
      </c>
      <c r="W50" s="811">
        <v>12</v>
      </c>
      <c r="X50" s="812">
        <v>19</v>
      </c>
      <c r="Y50" s="813">
        <v>30</v>
      </c>
    </row>
    <row r="51" spans="2:25" ht="42.75" customHeight="1">
      <c r="B51" s="936"/>
      <c r="C51" s="936"/>
      <c r="D51" s="941" t="s">
        <v>154</v>
      </c>
      <c r="E51" s="942"/>
      <c r="F51" s="785">
        <v>0.1074</v>
      </c>
      <c r="G51" s="788" t="s">
        <v>155</v>
      </c>
      <c r="H51" s="718"/>
      <c r="I51" s="795" t="s">
        <v>156</v>
      </c>
      <c r="J51" s="796" t="s">
        <v>157</v>
      </c>
      <c r="K51" s="793" t="s">
        <v>158</v>
      </c>
      <c r="M51" s="808" t="s">
        <v>150</v>
      </c>
      <c r="N51" s="888" t="s">
        <v>159</v>
      </c>
      <c r="O51" s="888" t="s">
        <v>160</v>
      </c>
      <c r="P51" s="900">
        <v>7.21</v>
      </c>
      <c r="Q51" s="900">
        <v>2.2400000000000002</v>
      </c>
      <c r="R51" s="913">
        <f t="shared" ref="R51:R68" si="38">+Q51/$Q$69</f>
        <v>3.6101083032490974E-2</v>
      </c>
      <c r="S51" s="904">
        <f t="shared" ref="S51:S68" si="39">+R51*P51</f>
        <v>0.26028880866425991</v>
      </c>
      <c r="U51" s="822" t="s">
        <v>161</v>
      </c>
      <c r="V51" s="810" t="s">
        <v>162</v>
      </c>
      <c r="W51" s="810" t="s">
        <v>162</v>
      </c>
      <c r="X51" s="911">
        <f>+X50/W50-1</f>
        <v>0.58333333333333326</v>
      </c>
      <c r="Y51" s="912">
        <f>+Y50/X50-1</f>
        <v>0.57894736842105265</v>
      </c>
    </row>
    <row r="52" spans="2:25" ht="45" customHeight="1">
      <c r="B52" s="935"/>
      <c r="C52" s="935"/>
      <c r="D52" s="939" t="s">
        <v>163</v>
      </c>
      <c r="E52" s="940"/>
      <c r="F52" s="789">
        <v>6.2E-2</v>
      </c>
      <c r="G52" s="790">
        <v>0.1</v>
      </c>
      <c r="H52" s="719"/>
      <c r="I52" s="795" t="s">
        <v>164</v>
      </c>
      <c r="J52" s="796" t="s">
        <v>165</v>
      </c>
      <c r="K52" s="793" t="s">
        <v>166</v>
      </c>
      <c r="M52" s="814" t="s">
        <v>150</v>
      </c>
      <c r="N52" s="889" t="s">
        <v>167</v>
      </c>
      <c r="O52" s="889" t="s">
        <v>168</v>
      </c>
      <c r="P52" s="901">
        <v>3.57</v>
      </c>
      <c r="Q52" s="901">
        <v>1.99</v>
      </c>
      <c r="R52" s="914">
        <f t="shared" si="38"/>
        <v>3.2071944301186171E-2</v>
      </c>
      <c r="S52" s="905">
        <f t="shared" si="39"/>
        <v>0.11449684115523463</v>
      </c>
      <c r="U52" s="814" t="s">
        <v>169</v>
      </c>
      <c r="V52" s="815">
        <v>0</v>
      </c>
      <c r="W52" s="816">
        <f>+W50*$S$69*12</f>
        <v>1052.9986539453325</v>
      </c>
      <c r="X52" s="816">
        <f>+X50*$S$69*12</f>
        <v>1667.2478687467765</v>
      </c>
      <c r="Y52" s="892">
        <f>+Y50*$S$69*12</f>
        <v>2632.4966348633316</v>
      </c>
    </row>
    <row r="53" spans="2:25" ht="42.75" customHeight="1">
      <c r="D53" s="824" t="s">
        <v>159</v>
      </c>
      <c r="E53" s="149"/>
      <c r="F53" s="789">
        <v>4.8099999999999997E-2</v>
      </c>
      <c r="G53" s="790">
        <v>0.1</v>
      </c>
      <c r="H53" s="719"/>
      <c r="I53" s="795" t="s">
        <v>170</v>
      </c>
      <c r="J53" s="796" t="s">
        <v>171</v>
      </c>
      <c r="K53" s="793" t="s">
        <v>172</v>
      </c>
      <c r="M53" s="808" t="s">
        <v>173</v>
      </c>
      <c r="N53" s="888" t="s">
        <v>174</v>
      </c>
      <c r="O53" s="888" t="s">
        <v>175</v>
      </c>
      <c r="P53" s="900">
        <v>5.69</v>
      </c>
      <c r="Q53" s="900">
        <v>0.309</v>
      </c>
      <c r="R53" s="913">
        <f t="shared" si="38"/>
        <v>4.9800154718927271E-3</v>
      </c>
      <c r="S53" s="904">
        <f t="shared" si="39"/>
        <v>2.8336288035069618E-2</v>
      </c>
    </row>
    <row r="54" spans="2:25" ht="40.5" customHeight="1">
      <c r="D54" s="827" t="s">
        <v>176</v>
      </c>
      <c r="E54" s="149"/>
      <c r="F54" s="789">
        <v>3.7999999999999999E-2</v>
      </c>
      <c r="G54" s="790">
        <v>0.1</v>
      </c>
      <c r="H54" s="635"/>
      <c r="I54" s="795" t="s">
        <v>177</v>
      </c>
      <c r="J54" s="796" t="s">
        <v>178</v>
      </c>
      <c r="K54" s="793" t="s">
        <v>179</v>
      </c>
      <c r="M54" s="808" t="s">
        <v>173</v>
      </c>
      <c r="N54" s="888" t="s">
        <v>180</v>
      </c>
      <c r="O54" s="888" t="s">
        <v>181</v>
      </c>
      <c r="P54" s="900">
        <v>6.69</v>
      </c>
      <c r="Q54" s="900">
        <v>3.58</v>
      </c>
      <c r="R54" s="913">
        <f t="shared" si="38"/>
        <v>5.7697266632284673E-2</v>
      </c>
      <c r="S54" s="904">
        <f t="shared" si="39"/>
        <v>0.38599471376998451</v>
      </c>
      <c r="V54" s="908"/>
    </row>
    <row r="55" spans="2:25" ht="36" customHeight="1">
      <c r="D55" s="827" t="s">
        <v>182</v>
      </c>
      <c r="E55" s="149"/>
      <c r="F55" s="789">
        <v>2.69E-2</v>
      </c>
      <c r="G55" s="790">
        <v>0.1</v>
      </c>
      <c r="H55" s="635"/>
      <c r="I55" s="795" t="s">
        <v>183</v>
      </c>
      <c r="J55" s="796" t="s">
        <v>184</v>
      </c>
      <c r="K55" s="793" t="s">
        <v>179</v>
      </c>
      <c r="M55" s="808" t="s">
        <v>173</v>
      </c>
      <c r="N55" s="888" t="s">
        <v>185</v>
      </c>
      <c r="O55" s="888" t="s">
        <v>186</v>
      </c>
      <c r="P55" s="900">
        <v>11.39</v>
      </c>
      <c r="Q55" s="900">
        <v>9.4E-2</v>
      </c>
      <c r="R55" s="913">
        <f t="shared" si="38"/>
        <v>1.5149561629706032E-3</v>
      </c>
      <c r="S55" s="904">
        <f t="shared" si="39"/>
        <v>1.7255350696235173E-2</v>
      </c>
      <c r="V55" s="909"/>
    </row>
    <row r="56" spans="2:25" ht="45.75" customHeight="1" thickBot="1">
      <c r="D56" s="827" t="s">
        <v>187</v>
      </c>
      <c r="E56" s="149"/>
      <c r="F56" s="789">
        <v>2.41E-2</v>
      </c>
      <c r="G56" s="790">
        <v>0.1</v>
      </c>
      <c r="H56" s="635"/>
      <c r="I56" s="803" t="s">
        <v>188</v>
      </c>
      <c r="J56" s="804" t="s">
        <v>189</v>
      </c>
      <c r="K56" s="805" t="s">
        <v>190</v>
      </c>
      <c r="M56" s="808" t="s">
        <v>173</v>
      </c>
      <c r="N56" s="888" t="s">
        <v>191</v>
      </c>
      <c r="O56" s="888" t="s">
        <v>192</v>
      </c>
      <c r="P56" s="900">
        <v>7.97</v>
      </c>
      <c r="Q56" s="900">
        <v>0.66500000000000004</v>
      </c>
      <c r="R56" s="913">
        <f t="shared" si="38"/>
        <v>1.0717509025270758E-2</v>
      </c>
      <c r="S56" s="904">
        <f t="shared" si="39"/>
        <v>8.5418546931407935E-2</v>
      </c>
      <c r="V56" s="909"/>
    </row>
    <row r="57" spans="2:25" ht="43.5" customHeight="1">
      <c r="D57" s="827" t="s">
        <v>193</v>
      </c>
      <c r="E57" s="149"/>
      <c r="F57" s="789">
        <v>2.1299999999999999E-2</v>
      </c>
      <c r="G57" s="790">
        <v>0.1</v>
      </c>
      <c r="H57" s="635"/>
      <c r="I57" s="795" t="s">
        <v>194</v>
      </c>
      <c r="J57" s="796" t="s">
        <v>195</v>
      </c>
      <c r="K57" s="793" t="s">
        <v>196</v>
      </c>
      <c r="M57" s="808" t="s">
        <v>173</v>
      </c>
      <c r="N57" s="888" t="s">
        <v>182</v>
      </c>
      <c r="O57" s="888" t="s">
        <v>197</v>
      </c>
      <c r="P57" s="900">
        <v>6.83</v>
      </c>
      <c r="Q57" s="900">
        <v>3.16</v>
      </c>
      <c r="R57" s="913">
        <f t="shared" si="38"/>
        <v>5.0928313563692623E-2</v>
      </c>
      <c r="S57" s="904">
        <f t="shared" si="39"/>
        <v>0.34784038164002062</v>
      </c>
      <c r="V57" s="909"/>
    </row>
    <row r="58" spans="2:25" ht="48.75" customHeight="1">
      <c r="D58" s="827" t="s">
        <v>198</v>
      </c>
      <c r="E58" s="149"/>
      <c r="F58" s="789">
        <v>1.7600000000000001E-2</v>
      </c>
      <c r="G58" s="790">
        <v>0.1</v>
      </c>
      <c r="H58" s="635"/>
      <c r="I58" s="797" t="s">
        <v>199</v>
      </c>
      <c r="J58" s="798" t="s">
        <v>200</v>
      </c>
      <c r="K58" s="794" t="s">
        <v>201</v>
      </c>
      <c r="M58" s="808" t="s">
        <v>173</v>
      </c>
      <c r="N58" s="888" t="s">
        <v>202</v>
      </c>
      <c r="O58" s="888" t="s">
        <v>175</v>
      </c>
      <c r="P58" s="900">
        <v>5.69</v>
      </c>
      <c r="Q58" s="900">
        <v>4.59</v>
      </c>
      <c r="R58" s="913">
        <f t="shared" si="38"/>
        <v>7.3974987106756041E-2</v>
      </c>
      <c r="S58" s="904">
        <f t="shared" si="39"/>
        <v>0.4209176766374419</v>
      </c>
      <c r="V58" s="909"/>
    </row>
    <row r="59" spans="2:25" ht="45" customHeight="1">
      <c r="D59" s="827" t="s">
        <v>203</v>
      </c>
      <c r="E59" s="149"/>
      <c r="F59" s="789">
        <v>2.8E-3</v>
      </c>
      <c r="G59" s="790">
        <v>0</v>
      </c>
      <c r="H59" s="635"/>
      <c r="I59" s="800" t="s">
        <v>204</v>
      </c>
      <c r="J59" s="801" t="s">
        <v>205</v>
      </c>
      <c r="K59" s="802" t="s">
        <v>206</v>
      </c>
      <c r="M59" s="808" t="s">
        <v>173</v>
      </c>
      <c r="N59" s="888" t="s">
        <v>207</v>
      </c>
      <c r="O59" s="888" t="s">
        <v>197</v>
      </c>
      <c r="P59" s="900">
        <v>6.83</v>
      </c>
      <c r="Q59" s="900">
        <v>0.56000000000000005</v>
      </c>
      <c r="R59" s="913">
        <f t="shared" si="38"/>
        <v>9.0252707581227436E-3</v>
      </c>
      <c r="S59" s="904">
        <f t="shared" si="39"/>
        <v>6.1642599277978341E-2</v>
      </c>
      <c r="V59" s="909"/>
    </row>
    <row r="60" spans="2:25" ht="15">
      <c r="D60" s="758" t="s">
        <v>208</v>
      </c>
      <c r="E60" s="759"/>
      <c r="F60" s="791">
        <f>1-SUM(F50:F58)</f>
        <v>0.17869999999999997</v>
      </c>
      <c r="G60" s="792">
        <v>0.1</v>
      </c>
      <c r="H60" s="84"/>
      <c r="I60" s="84"/>
      <c r="J60" s="635"/>
      <c r="K60" s="84"/>
      <c r="L60" s="84"/>
      <c r="M60" s="808" t="s">
        <v>173</v>
      </c>
      <c r="N60" s="888" t="s">
        <v>193</v>
      </c>
      <c r="O60" s="888" t="s">
        <v>209</v>
      </c>
      <c r="P60" s="900">
        <v>5</v>
      </c>
      <c r="Q60" s="900">
        <v>0.6</v>
      </c>
      <c r="R60" s="913">
        <f t="shared" si="38"/>
        <v>9.6699329551315095E-3</v>
      </c>
      <c r="S60" s="904">
        <f t="shared" si="39"/>
        <v>4.8349664775657546E-2</v>
      </c>
      <c r="V60" s="909"/>
    </row>
    <row r="61" spans="2:25">
      <c r="D61" s="635" t="s">
        <v>210</v>
      </c>
      <c r="E61" s="635"/>
      <c r="F61" s="84"/>
      <c r="G61" s="84"/>
      <c r="H61" s="84"/>
      <c r="I61" s="84"/>
      <c r="J61" s="635"/>
      <c r="K61" s="84"/>
      <c r="M61" s="814" t="s">
        <v>173</v>
      </c>
      <c r="N61" s="889" t="s">
        <v>211</v>
      </c>
      <c r="O61" s="889" t="s">
        <v>175</v>
      </c>
      <c r="P61" s="901">
        <v>5.69</v>
      </c>
      <c r="Q61" s="901">
        <v>1.7</v>
      </c>
      <c r="R61" s="914">
        <f t="shared" si="38"/>
        <v>2.7398143372872611E-2</v>
      </c>
      <c r="S61" s="905">
        <f t="shared" si="39"/>
        <v>0.15589543579164516</v>
      </c>
      <c r="V61" s="909"/>
    </row>
    <row r="62" spans="2:25">
      <c r="D62" s="769" t="s">
        <v>212</v>
      </c>
      <c r="E62" s="635"/>
      <c r="F62" s="84"/>
      <c r="G62" s="84"/>
      <c r="H62" s="84"/>
      <c r="I62" s="84"/>
      <c r="J62" s="635"/>
      <c r="K62" s="84"/>
      <c r="L62" s="84"/>
      <c r="M62" s="808" t="s">
        <v>213</v>
      </c>
      <c r="N62" s="888" t="s">
        <v>214</v>
      </c>
      <c r="O62" s="888" t="s">
        <v>215</v>
      </c>
      <c r="P62" s="900">
        <v>3.49</v>
      </c>
      <c r="Q62" s="900">
        <v>4.2</v>
      </c>
      <c r="R62" s="913">
        <f t="shared" si="38"/>
        <v>6.7689530685920568E-2</v>
      </c>
      <c r="S62" s="904">
        <f t="shared" si="39"/>
        <v>0.23623646209386279</v>
      </c>
      <c r="V62" s="909"/>
    </row>
    <row r="63" spans="2:25">
      <c r="D63" s="84" t="s">
        <v>216</v>
      </c>
      <c r="E63" s="84"/>
      <c r="F63" s="84"/>
      <c r="G63" s="84"/>
      <c r="H63" s="84"/>
      <c r="I63" s="84"/>
      <c r="J63" s="635"/>
      <c r="M63" s="808" t="s">
        <v>213</v>
      </c>
      <c r="N63" s="888" t="s">
        <v>217</v>
      </c>
      <c r="O63" s="888" t="s">
        <v>218</v>
      </c>
      <c r="P63" s="900">
        <v>6.41</v>
      </c>
      <c r="Q63" s="900">
        <v>1.75</v>
      </c>
      <c r="R63" s="913">
        <f t="shared" si="38"/>
        <v>2.8203971119133569E-2</v>
      </c>
      <c r="S63" s="904">
        <f t="shared" si="39"/>
        <v>0.18078745487364617</v>
      </c>
      <c r="V63" s="909"/>
    </row>
    <row r="64" spans="2:25">
      <c r="D64" s="84" t="s">
        <v>219</v>
      </c>
      <c r="E64" s="84"/>
      <c r="F64" s="84"/>
      <c r="G64" s="84"/>
      <c r="H64" s="84"/>
      <c r="I64" s="84"/>
      <c r="J64" s="635"/>
      <c r="M64" s="808" t="s">
        <v>213</v>
      </c>
      <c r="N64" s="888" t="s">
        <v>220</v>
      </c>
      <c r="O64" s="888" t="s">
        <v>221</v>
      </c>
      <c r="P64" s="900">
        <v>3.72</v>
      </c>
      <c r="Q64" s="900">
        <v>0.8</v>
      </c>
      <c r="R64" s="913">
        <f t="shared" si="38"/>
        <v>1.2893243940175348E-2</v>
      </c>
      <c r="S64" s="904">
        <f t="shared" si="39"/>
        <v>4.7962867457452298E-2</v>
      </c>
      <c r="V64" s="909"/>
    </row>
    <row r="65" spans="4:22">
      <c r="D65" s="84"/>
      <c r="E65" s="84"/>
      <c r="F65" s="84"/>
      <c r="G65" s="84"/>
      <c r="H65" s="84"/>
      <c r="I65" s="84"/>
      <c r="J65" s="635"/>
      <c r="M65" s="814" t="s">
        <v>213</v>
      </c>
      <c r="N65" s="889" t="s">
        <v>198</v>
      </c>
      <c r="O65" s="889" t="s">
        <v>222</v>
      </c>
      <c r="P65" s="901">
        <v>1.74</v>
      </c>
      <c r="Q65" s="901">
        <v>3.94</v>
      </c>
      <c r="R65" s="914">
        <f t="shared" si="38"/>
        <v>6.3499226405363582E-2</v>
      </c>
      <c r="S65" s="905">
        <f t="shared" si="39"/>
        <v>0.11048865394533264</v>
      </c>
      <c r="V65" s="909"/>
    </row>
    <row r="66" spans="4:22">
      <c r="J66"/>
      <c r="K66" s="6"/>
      <c r="M66" s="808" t="s">
        <v>115</v>
      </c>
      <c r="N66" s="888" t="s">
        <v>163</v>
      </c>
      <c r="O66" s="888" t="s">
        <v>223</v>
      </c>
      <c r="P66" s="900">
        <v>3.5</v>
      </c>
      <c r="Q66" s="900">
        <v>2.33</v>
      </c>
      <c r="R66" s="913">
        <f t="shared" si="38"/>
        <v>3.75515729757607E-2</v>
      </c>
      <c r="S66" s="904">
        <f t="shared" si="39"/>
        <v>0.13143050541516244</v>
      </c>
      <c r="V66" s="909"/>
    </row>
    <row r="67" spans="4:22">
      <c r="M67" s="808" t="s">
        <v>115</v>
      </c>
      <c r="N67" s="888" t="s">
        <v>224</v>
      </c>
      <c r="O67" s="888" t="s">
        <v>225</v>
      </c>
      <c r="P67" s="900">
        <v>4.72</v>
      </c>
      <c r="Q67" s="900">
        <v>0.38</v>
      </c>
      <c r="R67" s="914">
        <f t="shared" si="38"/>
        <v>6.1242908715832892E-3</v>
      </c>
      <c r="S67" s="905">
        <f t="shared" si="39"/>
        <v>2.8906652913873124E-2</v>
      </c>
      <c r="V67" s="909"/>
    </row>
    <row r="68" spans="4:22" ht="14.4" thickBot="1">
      <c r="M68" s="893" t="s">
        <v>226</v>
      </c>
      <c r="N68" s="894" t="s">
        <v>227</v>
      </c>
      <c r="O68" s="894" t="s">
        <v>228</v>
      </c>
      <c r="P68" s="902">
        <v>2.7</v>
      </c>
      <c r="Q68" s="902">
        <v>0.38</v>
      </c>
      <c r="R68" s="915">
        <f t="shared" si="38"/>
        <v>6.1242908715832892E-3</v>
      </c>
      <c r="S68" s="906">
        <f t="shared" si="39"/>
        <v>1.6535585353274884E-2</v>
      </c>
      <c r="V68" s="909"/>
    </row>
    <row r="69" spans="4:22">
      <c r="M69" s="895" t="s">
        <v>116</v>
      </c>
      <c r="N69" s="889"/>
      <c r="O69" s="889"/>
      <c r="P69" s="903">
        <f>+AVERAGE(P50:P68)</f>
        <v>5.7278947368421047</v>
      </c>
      <c r="Q69" s="903">
        <f>+SUM(Q50:Q68)</f>
        <v>62.048000000000009</v>
      </c>
      <c r="R69" s="903"/>
      <c r="S69" s="907">
        <f>+SUM(S50:S68)</f>
        <v>7.312490652398143</v>
      </c>
      <c r="V69" s="909"/>
    </row>
    <row r="70" spans="4:22">
      <c r="V70" s="909"/>
    </row>
    <row r="71" spans="4:22">
      <c r="D71" s="1" t="s">
        <v>229</v>
      </c>
      <c r="J71"/>
      <c r="K71" s="6"/>
      <c r="V71" s="909"/>
    </row>
    <row r="72" spans="4:22" ht="15.6">
      <c r="D72" s="760" t="s">
        <v>230</v>
      </c>
      <c r="E72" s="761"/>
      <c r="F72" s="761"/>
      <c r="G72" s="761"/>
      <c r="H72" s="761"/>
      <c r="I72" s="761"/>
      <c r="J72" s="761"/>
      <c r="K72" s="762"/>
      <c r="L72" s="761"/>
      <c r="M72" s="887"/>
      <c r="N72" s="887"/>
      <c r="O72" s="887"/>
      <c r="P72" s="887"/>
      <c r="Q72" s="761"/>
      <c r="R72" s="761"/>
      <c r="S72" s="761"/>
      <c r="T72" s="898"/>
      <c r="V72" s="909"/>
    </row>
    <row r="73" spans="4:22" ht="14.4">
      <c r="D73" s="733" t="s">
        <v>231</v>
      </c>
      <c r="J73"/>
      <c r="K73" s="6"/>
      <c r="T73" s="899"/>
      <c r="V73" s="909"/>
    </row>
    <row r="74" spans="4:22">
      <c r="D74" s="732"/>
      <c r="J74"/>
      <c r="K74" s="6"/>
      <c r="T74" s="899"/>
      <c r="V74" s="910"/>
    </row>
    <row r="75" spans="4:22">
      <c r="D75" s="732" t="s">
        <v>232</v>
      </c>
      <c r="J75"/>
      <c r="K75" s="6"/>
      <c r="T75" s="899"/>
    </row>
    <row r="76" spans="4:22">
      <c r="D76" s="732" t="s">
        <v>233</v>
      </c>
      <c r="J76"/>
      <c r="K76" s="6"/>
      <c r="T76" s="899"/>
    </row>
    <row r="77" spans="4:22">
      <c r="D77" s="732"/>
      <c r="J77"/>
      <c r="K77" s="6"/>
      <c r="T77" s="899"/>
    </row>
    <row r="78" spans="4:22" ht="14.4">
      <c r="D78" s="733" t="s">
        <v>234</v>
      </c>
      <c r="J78"/>
      <c r="K78" s="6"/>
      <c r="T78" s="899"/>
    </row>
    <row r="79" spans="4:22">
      <c r="D79" s="732" t="s">
        <v>235</v>
      </c>
      <c r="J79"/>
      <c r="K79" s="6"/>
      <c r="T79" s="899"/>
    </row>
    <row r="80" spans="4:22">
      <c r="D80" s="732" t="s">
        <v>236</v>
      </c>
      <c r="J80"/>
      <c r="K80" s="6"/>
      <c r="T80" s="899"/>
    </row>
    <row r="81" spans="4:20">
      <c r="D81" s="736"/>
      <c r="E81" s="33"/>
      <c r="F81" s="33"/>
      <c r="G81" s="33"/>
      <c r="H81" s="33"/>
      <c r="I81" s="33"/>
      <c r="J81" s="33"/>
      <c r="K81" s="737"/>
      <c r="L81" s="33"/>
      <c r="M81" s="33"/>
      <c r="N81" s="33"/>
      <c r="O81" s="33"/>
      <c r="P81" s="33"/>
      <c r="Q81" s="33"/>
      <c r="R81" s="33"/>
      <c r="S81" s="33"/>
      <c r="T81" s="899"/>
    </row>
    <row r="82" spans="4:20">
      <c r="D82" s="732"/>
      <c r="J82"/>
      <c r="K82" s="6"/>
      <c r="T82" s="899"/>
    </row>
    <row r="83" spans="4:20" ht="14.4">
      <c r="D83" s="733" t="s">
        <v>237</v>
      </c>
      <c r="J83"/>
      <c r="K83" s="6"/>
      <c r="T83" s="899"/>
    </row>
    <row r="84" spans="4:20">
      <c r="D84" s="732" t="s">
        <v>238</v>
      </c>
      <c r="J84"/>
      <c r="K84" s="6"/>
      <c r="T84" s="899"/>
    </row>
    <row r="85" spans="4:20">
      <c r="D85" s="732" t="s">
        <v>239</v>
      </c>
      <c r="J85"/>
      <c r="K85" s="6"/>
      <c r="T85" s="899"/>
    </row>
    <row r="86" spans="4:20">
      <c r="D86" s="732" t="s">
        <v>240</v>
      </c>
      <c r="J86"/>
      <c r="K86" s="6"/>
      <c r="T86" s="899"/>
    </row>
    <row r="87" spans="4:20">
      <c r="D87" s="732"/>
      <c r="J87"/>
      <c r="K87" s="6"/>
      <c r="T87" s="899"/>
    </row>
    <row r="88" spans="4:20" ht="14.4">
      <c r="D88" s="733" t="s">
        <v>234</v>
      </c>
      <c r="J88"/>
      <c r="K88" s="6"/>
      <c r="T88" s="899"/>
    </row>
    <row r="89" spans="4:20">
      <c r="D89" s="732" t="s">
        <v>241</v>
      </c>
      <c r="J89"/>
      <c r="K89" s="6"/>
      <c r="T89" s="899"/>
    </row>
    <row r="90" spans="4:20">
      <c r="D90" s="732" t="s">
        <v>242</v>
      </c>
      <c r="J90"/>
      <c r="K90" s="6"/>
      <c r="T90" s="899"/>
    </row>
    <row r="91" spans="4:20">
      <c r="D91" s="732" t="s">
        <v>243</v>
      </c>
      <c r="J91"/>
      <c r="K91" s="6"/>
      <c r="T91" s="899"/>
    </row>
    <row r="92" spans="4:20">
      <c r="D92" s="732" t="s">
        <v>244</v>
      </c>
      <c r="J92"/>
      <c r="K92" s="6"/>
      <c r="T92" s="899"/>
    </row>
    <row r="93" spans="4:20">
      <c r="D93" s="732" t="s">
        <v>245</v>
      </c>
      <c r="J93"/>
      <c r="K93" s="6"/>
      <c r="T93" s="899"/>
    </row>
    <row r="94" spans="4:20">
      <c r="D94" s="736"/>
      <c r="E94" s="33"/>
      <c r="F94" s="33"/>
      <c r="G94" s="33"/>
      <c r="H94" s="33"/>
      <c r="I94" s="33"/>
      <c r="J94" s="33"/>
      <c r="K94" s="737"/>
      <c r="L94" s="33"/>
      <c r="M94" s="33"/>
      <c r="N94" s="33"/>
      <c r="O94" s="33"/>
      <c r="P94" s="33"/>
      <c r="Q94" s="33"/>
      <c r="R94" s="33"/>
      <c r="S94" s="33"/>
      <c r="T94" s="899"/>
    </row>
    <row r="95" spans="4:20">
      <c r="D95" s="732"/>
      <c r="J95"/>
      <c r="K95" s="6"/>
      <c r="T95" s="899"/>
    </row>
    <row r="96" spans="4:20">
      <c r="D96" s="732" t="s">
        <v>246</v>
      </c>
      <c r="J96"/>
      <c r="K96" s="6"/>
      <c r="T96" s="899"/>
    </row>
    <row r="97" spans="4:20">
      <c r="D97" s="732" t="s">
        <v>247</v>
      </c>
      <c r="J97"/>
      <c r="K97" s="6"/>
      <c r="T97" s="899"/>
    </row>
    <row r="98" spans="4:20">
      <c r="D98" s="732" t="s">
        <v>248</v>
      </c>
      <c r="J98"/>
      <c r="K98" s="6"/>
      <c r="T98" s="899"/>
    </row>
    <row r="99" spans="4:20">
      <c r="D99" s="732" t="s">
        <v>249</v>
      </c>
      <c r="J99"/>
      <c r="K99" s="6"/>
      <c r="T99" s="899"/>
    </row>
    <row r="100" spans="4:20">
      <c r="D100" s="732" t="s">
        <v>250</v>
      </c>
      <c r="J100"/>
      <c r="K100" s="6"/>
      <c r="T100" s="899"/>
    </row>
    <row r="101" spans="4:20">
      <c r="D101" s="732"/>
      <c r="J101"/>
      <c r="K101" s="6"/>
      <c r="T101" s="899"/>
    </row>
    <row r="102" spans="4:20" ht="14.4">
      <c r="D102" s="733" t="s">
        <v>234</v>
      </c>
      <c r="J102"/>
      <c r="K102" s="6"/>
      <c r="T102" s="899"/>
    </row>
    <row r="103" spans="4:20">
      <c r="D103" s="732" t="s">
        <v>251</v>
      </c>
      <c r="J103"/>
      <c r="K103" s="6"/>
      <c r="T103" s="899"/>
    </row>
    <row r="104" spans="4:20">
      <c r="D104" s="732" t="s">
        <v>252</v>
      </c>
      <c r="J104"/>
      <c r="K104" s="6"/>
      <c r="T104" s="899"/>
    </row>
    <row r="105" spans="4:20">
      <c r="D105" s="732" t="s">
        <v>253</v>
      </c>
      <c r="J105"/>
      <c r="K105" s="6"/>
      <c r="T105" s="899"/>
    </row>
    <row r="106" spans="4:20">
      <c r="D106" s="732" t="s">
        <v>254</v>
      </c>
      <c r="J106"/>
      <c r="K106" s="6"/>
      <c r="T106" s="899"/>
    </row>
    <row r="107" spans="4:20" ht="15.6">
      <c r="D107" s="763" t="s">
        <v>255</v>
      </c>
      <c r="E107" s="764"/>
      <c r="F107" s="764"/>
      <c r="G107" s="764"/>
      <c r="H107" s="764"/>
      <c r="I107" s="764"/>
      <c r="J107" s="764"/>
      <c r="K107" s="765"/>
      <c r="L107" s="764"/>
      <c r="M107" s="764"/>
      <c r="N107" s="764"/>
      <c r="O107" s="764"/>
      <c r="P107" s="764"/>
      <c r="Q107" s="764"/>
      <c r="R107" s="764"/>
      <c r="S107" s="764"/>
      <c r="T107" s="898"/>
    </row>
    <row r="108" spans="4:20" ht="14.4">
      <c r="D108" s="733" t="s">
        <v>256</v>
      </c>
      <c r="J108"/>
      <c r="K108" s="6"/>
      <c r="T108" s="899"/>
    </row>
    <row r="109" spans="4:20">
      <c r="D109" s="732" t="s">
        <v>257</v>
      </c>
      <c r="J109"/>
      <c r="K109" s="6"/>
      <c r="T109" s="899"/>
    </row>
    <row r="110" spans="4:20">
      <c r="D110" s="732"/>
      <c r="J110"/>
      <c r="K110" s="6"/>
      <c r="T110" s="899"/>
    </row>
    <row r="111" spans="4:20" ht="14.4">
      <c r="D111" s="733" t="s">
        <v>258</v>
      </c>
      <c r="J111"/>
      <c r="K111" s="6"/>
      <c r="T111" s="899"/>
    </row>
    <row r="112" spans="4:20">
      <c r="D112" s="732" t="s">
        <v>259</v>
      </c>
      <c r="J112"/>
      <c r="K112" s="6"/>
      <c r="T112" s="899"/>
    </row>
    <row r="113" spans="4:20">
      <c r="D113" s="732" t="s">
        <v>260</v>
      </c>
      <c r="J113"/>
      <c r="K113" s="6"/>
      <c r="T113" s="899"/>
    </row>
    <row r="114" spans="4:20">
      <c r="D114" s="732" t="s">
        <v>261</v>
      </c>
      <c r="J114"/>
      <c r="K114" s="6"/>
      <c r="T114" s="899"/>
    </row>
    <row r="115" spans="4:20">
      <c r="D115" s="732"/>
      <c r="J115"/>
      <c r="K115" s="6"/>
      <c r="T115" s="899"/>
    </row>
    <row r="116" spans="4:20">
      <c r="D116" s="734"/>
      <c r="E116" s="572"/>
      <c r="F116" s="572"/>
      <c r="G116" s="572"/>
      <c r="H116" s="572"/>
      <c r="I116" s="572"/>
      <c r="J116" s="572"/>
      <c r="K116" s="735"/>
      <c r="L116" s="572"/>
      <c r="M116" s="572"/>
      <c r="N116" s="572"/>
      <c r="O116" s="572"/>
      <c r="P116" s="572"/>
      <c r="Q116" s="572"/>
      <c r="R116" s="572"/>
      <c r="S116" s="572"/>
      <c r="T116" s="899"/>
    </row>
    <row r="117" spans="4:20" ht="14.4">
      <c r="D117" s="733" t="s">
        <v>262</v>
      </c>
      <c r="J117"/>
      <c r="K117" s="6"/>
      <c r="T117" s="899"/>
    </row>
    <row r="118" spans="4:20">
      <c r="D118" s="732" t="s">
        <v>263</v>
      </c>
      <c r="J118"/>
      <c r="K118" s="6"/>
      <c r="T118" s="899"/>
    </row>
    <row r="119" spans="4:20">
      <c r="D119" s="732" t="s">
        <v>264</v>
      </c>
      <c r="J119"/>
      <c r="K119" s="6"/>
      <c r="T119" s="899"/>
    </row>
    <row r="120" spans="4:20">
      <c r="D120" s="732" t="s">
        <v>265</v>
      </c>
      <c r="J120"/>
      <c r="K120" s="6"/>
      <c r="T120" s="899"/>
    </row>
    <row r="121" spans="4:20">
      <c r="D121" s="732"/>
      <c r="J121"/>
      <c r="K121" s="6"/>
      <c r="T121" s="899"/>
    </row>
    <row r="122" spans="4:20" ht="14.4">
      <c r="D122" s="733" t="s">
        <v>234</v>
      </c>
      <c r="J122"/>
      <c r="K122" s="6"/>
      <c r="T122" s="899"/>
    </row>
    <row r="123" spans="4:20">
      <c r="D123" s="732" t="s">
        <v>266</v>
      </c>
      <c r="J123"/>
      <c r="K123" s="6"/>
      <c r="T123" s="899"/>
    </row>
    <row r="124" spans="4:20">
      <c r="D124" s="732" t="s">
        <v>267</v>
      </c>
      <c r="J124"/>
      <c r="K124" s="6"/>
      <c r="T124" s="899"/>
    </row>
    <row r="125" spans="4:20">
      <c r="D125" s="732" t="s">
        <v>268</v>
      </c>
      <c r="J125"/>
      <c r="K125" s="6"/>
      <c r="T125" s="899"/>
    </row>
    <row r="126" spans="4:20" ht="15.6">
      <c r="D126" s="760" t="s">
        <v>269</v>
      </c>
      <c r="E126" s="896"/>
      <c r="F126" s="896"/>
      <c r="G126" s="896"/>
      <c r="H126" s="896"/>
      <c r="I126" s="896"/>
      <c r="J126" s="897"/>
      <c r="K126" s="896"/>
      <c r="L126" s="896"/>
      <c r="M126" s="896"/>
      <c r="N126" s="896"/>
      <c r="O126" s="896"/>
      <c r="P126" s="896"/>
      <c r="Q126" s="896"/>
      <c r="R126" s="896"/>
      <c r="S126" s="896"/>
      <c r="T126" s="899"/>
    </row>
    <row r="127" spans="4:20">
      <c r="D127" s="732"/>
      <c r="T127" s="899"/>
    </row>
    <row r="128" spans="4:20">
      <c r="D128" s="732" t="s">
        <v>270</v>
      </c>
      <c r="T128" s="899"/>
    </row>
    <row r="129" spans="4:20">
      <c r="D129" s="732" t="s">
        <v>271</v>
      </c>
      <c r="T129" s="899"/>
    </row>
    <row r="130" spans="4:20">
      <c r="D130" s="732" t="s">
        <v>272</v>
      </c>
      <c r="T130" s="899"/>
    </row>
    <row r="131" spans="4:20">
      <c r="D131" s="732" t="s">
        <v>273</v>
      </c>
      <c r="T131" s="899"/>
    </row>
    <row r="132" spans="4:20">
      <c r="D132" s="736" t="s">
        <v>274</v>
      </c>
      <c r="E132" s="33"/>
      <c r="F132" s="33"/>
      <c r="G132" s="33"/>
      <c r="H132" s="33"/>
      <c r="I132" s="33"/>
      <c r="J132" s="737"/>
      <c r="K132" s="33"/>
      <c r="L132" s="33"/>
      <c r="M132" s="33"/>
      <c r="N132" s="33"/>
      <c r="O132" s="33"/>
      <c r="P132" s="33"/>
      <c r="Q132" s="33"/>
      <c r="R132" s="33"/>
      <c r="S132" s="33"/>
      <c r="T132" s="899"/>
    </row>
  </sheetData>
  <mergeCells count="15">
    <mergeCell ref="B50:C50"/>
    <mergeCell ref="B51:C51"/>
    <mergeCell ref="B52:C52"/>
    <mergeCell ref="B49:C49"/>
    <mergeCell ref="D26:I26"/>
    <mergeCell ref="D27:I27"/>
    <mergeCell ref="D28:I28"/>
    <mergeCell ref="D29:I29"/>
    <mergeCell ref="B30:C30"/>
    <mergeCell ref="D30:I30"/>
    <mergeCell ref="D48:O48"/>
    <mergeCell ref="D52:E52"/>
    <mergeCell ref="D51:E51"/>
    <mergeCell ref="D50:E50"/>
    <mergeCell ref="D49:E49"/>
  </mergeCells>
  <phoneticPr fontId="74" type="noConversion"/>
  <conditionalFormatting sqref="D6:D9">
    <cfRule type="dataBar" priority="2">
      <dataBar>
        <cfvo type="min"/>
        <cfvo type="max"/>
        <color rgb="FF63C384"/>
      </dataBar>
      <extLst>
        <ext xmlns:x14="http://schemas.microsoft.com/office/spreadsheetml/2009/9/main" uri="{B025F937-C7B1-47D3-B67F-A62EFF666E3E}">
          <x14:id>{776E3FBB-C361-415F-BCB1-BB73C85D151A}</x14:id>
        </ext>
      </extLst>
    </cfRule>
  </conditionalFormatting>
  <conditionalFormatting sqref="D7">
    <cfRule type="dataBar" priority="15">
      <dataBar>
        <cfvo type="min"/>
        <cfvo type="max"/>
        <color rgb="FF63C384"/>
      </dataBar>
      <extLst>
        <ext xmlns:x14="http://schemas.microsoft.com/office/spreadsheetml/2009/9/main" uri="{B025F937-C7B1-47D3-B67F-A62EFF666E3E}">
          <x14:id>{1E8D637E-012B-460E-B3FF-3018E175AABC}</x14:id>
        </ext>
      </extLst>
    </cfRule>
  </conditionalFormatting>
  <conditionalFormatting sqref="D8">
    <cfRule type="dataBar" priority="10">
      <dataBar>
        <cfvo type="min"/>
        <cfvo type="max"/>
        <color rgb="FF63C384"/>
      </dataBar>
      <extLst>
        <ext xmlns:x14="http://schemas.microsoft.com/office/spreadsheetml/2009/9/main" uri="{B025F937-C7B1-47D3-B67F-A62EFF666E3E}">
          <x14:id>{383EBFF7-6C21-439C-9753-15076DBE45CA}</x14:id>
        </ext>
      </extLst>
    </cfRule>
  </conditionalFormatting>
  <conditionalFormatting sqref="D9">
    <cfRule type="dataBar" priority="5">
      <dataBar>
        <cfvo type="min"/>
        <cfvo type="max"/>
        <color rgb="FF63C384"/>
      </dataBar>
      <extLst>
        <ext xmlns:x14="http://schemas.microsoft.com/office/spreadsheetml/2009/9/main" uri="{B025F937-C7B1-47D3-B67F-A62EFF666E3E}">
          <x14:id>{91A7D97A-603E-40FD-8E12-CC00A3D74A71}</x14:id>
        </ext>
      </extLst>
    </cfRule>
  </conditionalFormatting>
  <conditionalFormatting sqref="D10:D12 D6">
    <cfRule type="dataBar" priority="27">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26">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3">
    <cfRule type="dataBar" priority="25">
      <dataBar>
        <cfvo type="min"/>
        <cfvo type="max"/>
        <color rgb="FF63C384"/>
      </dataBar>
      <extLst>
        <ext xmlns:x14="http://schemas.microsoft.com/office/spreadsheetml/2009/9/main" uri="{B025F937-C7B1-47D3-B67F-A62EFF666E3E}">
          <x14:id>{8289347D-B214-462A-80A7-26906AF72159}</x14:id>
        </ext>
      </extLst>
    </cfRule>
  </conditionalFormatting>
  <conditionalFormatting sqref="K17:K22 K17:N20">
    <cfRule type="dataBar" priority="31">
      <dataBar>
        <cfvo type="min"/>
        <cfvo type="max"/>
        <color rgb="FF63C384"/>
      </dataBar>
      <extLst>
        <ext xmlns:x14="http://schemas.microsoft.com/office/spreadsheetml/2009/9/main" uri="{B025F937-C7B1-47D3-B67F-A62EFF666E3E}">
          <x14:id>{EBD56D69-4BB4-43B8-8D45-285F41F83244}</x14:id>
        </ext>
      </extLst>
    </cfRule>
  </conditionalFormatting>
  <conditionalFormatting sqref="K6:N6 K10:K12">
    <cfRule type="dataBar" priority="34">
      <dataBar>
        <cfvo type="min"/>
        <cfvo type="max"/>
        <color rgb="FF63C384"/>
      </dataBar>
      <extLst>
        <ext xmlns:x14="http://schemas.microsoft.com/office/spreadsheetml/2009/9/main" uri="{B025F937-C7B1-47D3-B67F-A62EFF666E3E}">
          <x14:id>{CE64AA8B-8C2B-4BA4-B159-A0DEB993C03C}</x14:id>
        </ext>
      </extLst>
    </cfRule>
  </conditionalFormatting>
  <conditionalFormatting sqref="K7:N7">
    <cfRule type="dataBar" priority="18">
      <dataBar>
        <cfvo type="min"/>
        <cfvo type="max"/>
        <color rgb="FF63C384"/>
      </dataBar>
      <extLst>
        <ext xmlns:x14="http://schemas.microsoft.com/office/spreadsheetml/2009/9/main" uri="{B025F937-C7B1-47D3-B67F-A62EFF666E3E}">
          <x14:id>{5D691862-7909-4EC3-A076-65C076D6F7A5}</x14:id>
        </ext>
      </extLst>
    </cfRule>
  </conditionalFormatting>
  <conditionalFormatting sqref="K8:N8">
    <cfRule type="dataBar" priority="13">
      <dataBar>
        <cfvo type="min"/>
        <cfvo type="max"/>
        <color rgb="FF63C384"/>
      </dataBar>
      <extLst>
        <ext xmlns:x14="http://schemas.microsoft.com/office/spreadsheetml/2009/9/main" uri="{B025F937-C7B1-47D3-B67F-A62EFF666E3E}">
          <x14:id>{03A94EAD-7CE3-417E-9A07-8B27B82D8C27}</x14:id>
        </ext>
      </extLst>
    </cfRule>
  </conditionalFormatting>
  <conditionalFormatting sqref="K9:N9">
    <cfRule type="dataBar" priority="8">
      <dataBar>
        <cfvo type="min"/>
        <cfvo type="max"/>
        <color rgb="FF63C384"/>
      </dataBar>
      <extLst>
        <ext xmlns:x14="http://schemas.microsoft.com/office/spreadsheetml/2009/9/main" uri="{B025F937-C7B1-47D3-B67F-A62EFF666E3E}">
          <x14:id>{D17AD625-AC14-4288-BC1E-3224B8C17FB2}</x14:id>
        </ext>
      </extLst>
    </cfRule>
  </conditionalFormatting>
  <conditionalFormatting sqref="L7">
    <cfRule type="dataBar" priority="17">
      <dataBar>
        <cfvo type="min"/>
        <cfvo type="max"/>
        <color rgb="FF63C384"/>
      </dataBar>
      <extLst>
        <ext xmlns:x14="http://schemas.microsoft.com/office/spreadsheetml/2009/9/main" uri="{B025F937-C7B1-47D3-B67F-A62EFF666E3E}">
          <x14:id>{1C453033-192C-421C-86B7-3981822BFE05}</x14:id>
        </ext>
      </extLst>
    </cfRule>
  </conditionalFormatting>
  <conditionalFormatting sqref="L8">
    <cfRule type="dataBar" priority="12">
      <dataBar>
        <cfvo type="min"/>
        <cfvo type="max"/>
        <color rgb="FF63C384"/>
      </dataBar>
      <extLst>
        <ext xmlns:x14="http://schemas.microsoft.com/office/spreadsheetml/2009/9/main" uri="{B025F937-C7B1-47D3-B67F-A62EFF666E3E}">
          <x14:id>{9F9AC520-EDC2-4A00-8D16-5D0CACCC79B1}</x14:id>
        </ext>
      </extLst>
    </cfRule>
  </conditionalFormatting>
  <conditionalFormatting sqref="L9">
    <cfRule type="dataBar" priority="7">
      <dataBar>
        <cfvo type="min"/>
        <cfvo type="max"/>
        <color rgb="FF63C384"/>
      </dataBar>
      <extLst>
        <ext xmlns:x14="http://schemas.microsoft.com/office/spreadsheetml/2009/9/main" uri="{B025F937-C7B1-47D3-B67F-A62EFF666E3E}">
          <x14:id>{651D01B4-E9CA-48CE-B4C6-900AAB74D310}</x14:id>
        </ext>
      </extLst>
    </cfRule>
  </conditionalFormatting>
  <conditionalFormatting sqref="L10:L12 L6">
    <cfRule type="dataBar" priority="33">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30">
      <dataBar>
        <cfvo type="min"/>
        <cfvo type="max"/>
        <color rgb="FF63C384"/>
      </dataBar>
      <extLst>
        <ext xmlns:x14="http://schemas.microsoft.com/office/spreadsheetml/2009/9/main" uri="{B025F937-C7B1-47D3-B67F-A62EFF666E3E}">
          <x14:id>{CBC3D9D6-25C9-4EE9-9328-845D69C85A0B}</x14:id>
        </ext>
      </extLst>
    </cfRule>
  </conditionalFormatting>
  <conditionalFormatting sqref="M7">
    <cfRule type="dataBar" priority="16">
      <dataBar>
        <cfvo type="min"/>
        <cfvo type="max"/>
        <color rgb="FF63C384"/>
      </dataBar>
      <extLst>
        <ext xmlns:x14="http://schemas.microsoft.com/office/spreadsheetml/2009/9/main" uri="{B025F937-C7B1-47D3-B67F-A62EFF666E3E}">
          <x14:id>{76AC2959-A63F-4906-B2F1-CB5E9C32696F}</x14:id>
        </ext>
      </extLst>
    </cfRule>
  </conditionalFormatting>
  <conditionalFormatting sqref="M8">
    <cfRule type="dataBar" priority="11">
      <dataBar>
        <cfvo type="min"/>
        <cfvo type="max"/>
        <color rgb="FF63C384"/>
      </dataBar>
      <extLst>
        <ext xmlns:x14="http://schemas.microsoft.com/office/spreadsheetml/2009/9/main" uri="{B025F937-C7B1-47D3-B67F-A62EFF666E3E}">
          <x14:id>{533954FA-BBA0-4BAD-9CF9-790EC482A627}</x14:id>
        </ext>
      </extLst>
    </cfRule>
  </conditionalFormatting>
  <conditionalFormatting sqref="M9">
    <cfRule type="dataBar" priority="6">
      <dataBar>
        <cfvo type="min"/>
        <cfvo type="max"/>
        <color rgb="FF63C384"/>
      </dataBar>
      <extLst>
        <ext xmlns:x14="http://schemas.microsoft.com/office/spreadsheetml/2009/9/main" uri="{B025F937-C7B1-47D3-B67F-A62EFF666E3E}">
          <x14:id>{B308E8B4-3C8E-4E88-92F4-51FD4231B81B}</x14:id>
        </ext>
      </extLst>
    </cfRule>
  </conditionalFormatting>
  <conditionalFormatting sqref="M10:M13 M6">
    <cfRule type="dataBar" priority="32">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29">
      <dataBar>
        <cfvo type="min"/>
        <cfvo type="max"/>
        <color rgb="FF63C384"/>
      </dataBar>
      <extLst>
        <ext xmlns:x14="http://schemas.microsoft.com/office/spreadsheetml/2009/9/main" uri="{B025F937-C7B1-47D3-B67F-A62EFF666E3E}">
          <x14:id>{D528D03B-A05A-4D8D-A011-E8F8CB54BAEC}</x14:id>
        </ext>
      </extLst>
    </cfRule>
  </conditionalFormatting>
  <conditionalFormatting sqref="N7">
    <cfRule type="dataBar" priority="14">
      <dataBar>
        <cfvo type="min"/>
        <cfvo type="max"/>
        <color rgb="FF63C384"/>
      </dataBar>
      <extLst>
        <ext xmlns:x14="http://schemas.microsoft.com/office/spreadsheetml/2009/9/main" uri="{B025F937-C7B1-47D3-B67F-A62EFF666E3E}">
          <x14:id>{08C029E2-2F18-4593-8382-326263984C85}</x14:id>
        </ext>
      </extLst>
    </cfRule>
  </conditionalFormatting>
  <conditionalFormatting sqref="N8">
    <cfRule type="dataBar" priority="9">
      <dataBar>
        <cfvo type="min"/>
        <cfvo type="max"/>
        <color rgb="FF63C384"/>
      </dataBar>
      <extLst>
        <ext xmlns:x14="http://schemas.microsoft.com/office/spreadsheetml/2009/9/main" uri="{B025F937-C7B1-47D3-B67F-A62EFF666E3E}">
          <x14:id>{F1058794-5CBD-4F9B-B18F-864CF54FC3ED}</x14:id>
        </ext>
      </extLst>
    </cfRule>
  </conditionalFormatting>
  <conditionalFormatting sqref="N9">
    <cfRule type="dataBar" priority="4">
      <dataBar>
        <cfvo type="min"/>
        <cfvo type="max"/>
        <color rgb="FF63C384"/>
      </dataBar>
      <extLst>
        <ext xmlns:x14="http://schemas.microsoft.com/office/spreadsheetml/2009/9/main" uri="{B025F937-C7B1-47D3-B67F-A62EFF666E3E}">
          <x14:id>{D0A984FB-CBED-461C-B05C-1196400FA013}</x14:id>
        </ext>
      </extLst>
    </cfRule>
  </conditionalFormatting>
  <conditionalFormatting sqref="N10:N13 N6">
    <cfRule type="dataBar" priority="24">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28">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776E3FBB-C361-415F-BCB1-BB73C85D151A}">
            <x14:dataBar minLength="0" maxLength="100" gradient="0">
              <x14:cfvo type="autoMin"/>
              <x14:cfvo type="autoMax"/>
              <x14:negativeFillColor rgb="FFFF0000"/>
              <x14:axisColor rgb="FF000000"/>
            </x14:dataBar>
          </x14:cfRule>
          <xm:sqref>D6:D9</xm:sqref>
        </x14:conditionalFormatting>
        <x14:conditionalFormatting xmlns:xm="http://schemas.microsoft.com/office/excel/2006/main">
          <x14:cfRule type="dataBar" id="{1E8D637E-012B-460E-B3FF-3018E175AABC}">
            <x14:dataBar minLength="0" maxLength="100" gradient="0">
              <x14:cfvo type="autoMin"/>
              <x14:cfvo type="autoMax"/>
              <x14:negativeFillColor rgb="FFFF0000"/>
              <x14:axisColor rgb="FF000000"/>
            </x14:dataBar>
          </x14:cfRule>
          <xm:sqref>D7</xm:sqref>
        </x14:conditionalFormatting>
        <x14:conditionalFormatting xmlns:xm="http://schemas.microsoft.com/office/excel/2006/main">
          <x14:cfRule type="dataBar" id="{383EBFF7-6C21-439C-9753-15076DBE45CA}">
            <x14:dataBar minLength="0" maxLength="100" gradient="0">
              <x14:cfvo type="autoMin"/>
              <x14:cfvo type="autoMax"/>
              <x14:negativeFillColor rgb="FFFF0000"/>
              <x14:axisColor rgb="FF000000"/>
            </x14:dataBar>
          </x14:cfRule>
          <xm:sqref>D8</xm:sqref>
        </x14:conditionalFormatting>
        <x14:conditionalFormatting xmlns:xm="http://schemas.microsoft.com/office/excel/2006/main">
          <x14:cfRule type="dataBar" id="{91A7D97A-603E-40FD-8E12-CC00A3D74A71}">
            <x14:dataBar minLength="0" maxLength="100" gradient="0">
              <x14:cfvo type="autoMin"/>
              <x14:cfvo type="autoMax"/>
              <x14:negativeFillColor rgb="FFFF0000"/>
              <x14:axisColor rgb="FF000000"/>
            </x14:dataBar>
          </x14:cfRule>
          <xm:sqref>D9</xm:sqref>
        </x14:conditionalFormatting>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D10:D12 D6</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D34:D43</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 K17:N20</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K6:N6 K10:K12</xm:sqref>
        </x14:conditionalFormatting>
        <x14:conditionalFormatting xmlns:xm="http://schemas.microsoft.com/office/excel/2006/main">
          <x14:cfRule type="dataBar" id="{5D691862-7909-4EC3-A076-65C076D6F7A5}">
            <x14:dataBar minLength="0" maxLength="100" gradient="0">
              <x14:cfvo type="autoMin"/>
              <x14:cfvo type="autoMax"/>
              <x14:negativeFillColor rgb="FFFF0000"/>
              <x14:axisColor rgb="FF000000"/>
            </x14:dataBar>
          </x14:cfRule>
          <xm:sqref>K7:N7</xm:sqref>
        </x14:conditionalFormatting>
        <x14:conditionalFormatting xmlns:xm="http://schemas.microsoft.com/office/excel/2006/main">
          <x14:cfRule type="dataBar" id="{03A94EAD-7CE3-417E-9A07-8B27B82D8C27}">
            <x14:dataBar minLength="0" maxLength="100" gradient="0">
              <x14:cfvo type="autoMin"/>
              <x14:cfvo type="autoMax"/>
              <x14:negativeFillColor rgb="FFFF0000"/>
              <x14:axisColor rgb="FF000000"/>
            </x14:dataBar>
          </x14:cfRule>
          <xm:sqref>K8:N8</xm:sqref>
        </x14:conditionalFormatting>
        <x14:conditionalFormatting xmlns:xm="http://schemas.microsoft.com/office/excel/2006/main">
          <x14:cfRule type="dataBar" id="{D17AD625-AC14-4288-BC1E-3224B8C17FB2}">
            <x14:dataBar minLength="0" maxLength="100" gradient="0">
              <x14:cfvo type="autoMin"/>
              <x14:cfvo type="autoMax"/>
              <x14:negativeFillColor rgb="FFFF0000"/>
              <x14:axisColor rgb="FF000000"/>
            </x14:dataBar>
          </x14:cfRule>
          <xm:sqref>K9:N9</xm:sqref>
        </x14:conditionalFormatting>
        <x14:conditionalFormatting xmlns:xm="http://schemas.microsoft.com/office/excel/2006/main">
          <x14:cfRule type="dataBar" id="{1C453033-192C-421C-86B7-3981822BFE05}">
            <x14:dataBar minLength="0" maxLength="100" gradient="0">
              <x14:cfvo type="autoMin"/>
              <x14:cfvo type="autoMax"/>
              <x14:negativeFillColor rgb="FFFF0000"/>
              <x14:axisColor rgb="FF000000"/>
            </x14:dataBar>
          </x14:cfRule>
          <xm:sqref>L7</xm:sqref>
        </x14:conditionalFormatting>
        <x14:conditionalFormatting xmlns:xm="http://schemas.microsoft.com/office/excel/2006/main">
          <x14:cfRule type="dataBar" id="{9F9AC520-EDC2-4A00-8D16-5D0CACCC79B1}">
            <x14:dataBar minLength="0" maxLength="100" gradient="0">
              <x14:cfvo type="autoMin"/>
              <x14:cfvo type="autoMax"/>
              <x14:negativeFillColor rgb="FFFF0000"/>
              <x14:axisColor rgb="FF000000"/>
            </x14:dataBar>
          </x14:cfRule>
          <xm:sqref>L8</xm:sqref>
        </x14:conditionalFormatting>
        <x14:conditionalFormatting xmlns:xm="http://schemas.microsoft.com/office/excel/2006/main">
          <x14:cfRule type="dataBar" id="{651D01B4-E9CA-48CE-B4C6-900AAB74D310}">
            <x14:dataBar minLength="0" maxLength="100" gradient="0">
              <x14:cfvo type="autoMin"/>
              <x14:cfvo type="autoMax"/>
              <x14:negativeFillColor rgb="FFFF0000"/>
              <x14:axisColor rgb="FF000000"/>
            </x14:dataBar>
          </x14:cfRule>
          <xm:sqref>L9</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L10:L12 L6</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76AC2959-A63F-4906-B2F1-CB5E9C32696F}">
            <x14:dataBar minLength="0" maxLength="100" gradient="0">
              <x14:cfvo type="autoMin"/>
              <x14:cfvo type="autoMax"/>
              <x14:negativeFillColor rgb="FFFF0000"/>
              <x14:axisColor rgb="FF000000"/>
            </x14:dataBar>
          </x14:cfRule>
          <xm:sqref>M7</xm:sqref>
        </x14:conditionalFormatting>
        <x14:conditionalFormatting xmlns:xm="http://schemas.microsoft.com/office/excel/2006/main">
          <x14:cfRule type="dataBar" id="{533954FA-BBA0-4BAD-9CF9-790EC482A627}">
            <x14:dataBar minLength="0" maxLength="100" gradient="0">
              <x14:cfvo type="autoMin"/>
              <x14:cfvo type="autoMax"/>
              <x14:negativeFillColor rgb="FFFF0000"/>
              <x14:axisColor rgb="FF000000"/>
            </x14:dataBar>
          </x14:cfRule>
          <xm:sqref>M8</xm:sqref>
        </x14:conditionalFormatting>
        <x14:conditionalFormatting xmlns:xm="http://schemas.microsoft.com/office/excel/2006/main">
          <x14:cfRule type="dataBar" id="{B308E8B4-3C8E-4E88-92F4-51FD4231B81B}">
            <x14:dataBar minLength="0" maxLength="100" gradient="0">
              <x14:cfvo type="autoMin"/>
              <x14:cfvo type="autoMax"/>
              <x14:negativeFillColor rgb="FFFF0000"/>
              <x14:axisColor rgb="FF000000"/>
            </x14:dataBar>
          </x14:cfRule>
          <xm:sqref>M9</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M10:M13 M6</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08C029E2-2F18-4593-8382-326263984C85}">
            <x14:dataBar minLength="0" maxLength="100" gradient="0">
              <x14:cfvo type="autoMin"/>
              <x14:cfvo type="autoMax"/>
              <x14:negativeFillColor rgb="FFFF0000"/>
              <x14:axisColor rgb="FF000000"/>
            </x14:dataBar>
          </x14:cfRule>
          <xm:sqref>N7</xm:sqref>
        </x14:conditionalFormatting>
        <x14:conditionalFormatting xmlns:xm="http://schemas.microsoft.com/office/excel/2006/main">
          <x14:cfRule type="dataBar" id="{F1058794-5CBD-4F9B-B18F-864CF54FC3ED}">
            <x14:dataBar minLength="0" maxLength="100" gradient="0">
              <x14:cfvo type="autoMin"/>
              <x14:cfvo type="autoMax"/>
              <x14:negativeFillColor rgb="FFFF0000"/>
              <x14:axisColor rgb="FF000000"/>
            </x14:dataBar>
          </x14:cfRule>
          <xm:sqref>N8</xm:sqref>
        </x14:conditionalFormatting>
        <x14:conditionalFormatting xmlns:xm="http://schemas.microsoft.com/office/excel/2006/main">
          <x14:cfRule type="dataBar" id="{D0A984FB-CBED-461C-B05C-1196400FA013}">
            <x14:dataBar minLength="0" maxLength="100" gradient="0">
              <x14:cfvo type="autoMin"/>
              <x14:cfvo type="autoMax"/>
              <x14:negativeFillColor rgb="FFFF0000"/>
              <x14:axisColor rgb="FF000000"/>
            </x14:dataBar>
          </x14:cfRule>
          <xm:sqref>N9</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N10:N13 N6</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3"/>
  <sheetViews>
    <sheetView showGridLines="0" topLeftCell="A46" zoomScale="94" zoomScaleNormal="78" workbookViewId="0">
      <selection activeCell="M42" sqref="M42"/>
    </sheetView>
  </sheetViews>
  <sheetFormatPr defaultColWidth="8.69921875" defaultRowHeight="14.25" customHeight="1"/>
  <cols>
    <col min="1" max="1" width="2.19921875" customWidth="1"/>
    <col min="2" max="2" width="22.69921875" customWidth="1"/>
    <col min="4" max="4" width="11" customWidth="1"/>
    <col min="5" max="5" width="13.19921875" customWidth="1"/>
    <col min="6" max="16" width="12.69921875" customWidth="1"/>
    <col min="17" max="17" width="21.69921875" style="6" customWidth="1"/>
    <col min="18" max="32" width="12.69921875" customWidth="1"/>
  </cols>
  <sheetData>
    <row r="2" spans="2:18" s="37" customFormat="1" ht="19.95" customHeight="1">
      <c r="B2" s="36" t="s">
        <v>275</v>
      </c>
      <c r="Q2" s="38"/>
    </row>
    <row r="4" spans="2:18" ht="15.6">
      <c r="B4" s="48" t="s">
        <v>276</v>
      </c>
      <c r="C4" s="52"/>
      <c r="D4" s="52"/>
      <c r="E4" s="48" t="s">
        <v>111</v>
      </c>
      <c r="F4" s="53">
        <v>2025</v>
      </c>
      <c r="G4" s="53">
        <f>+F4+1</f>
        <v>2026</v>
      </c>
      <c r="H4" s="53">
        <f>+G4+1</f>
        <v>2027</v>
      </c>
      <c r="I4" s="53">
        <f t="shared" ref="I4:P4" si="0">+H4+1</f>
        <v>2028</v>
      </c>
      <c r="J4" s="53">
        <f t="shared" si="0"/>
        <v>2029</v>
      </c>
      <c r="K4" s="53">
        <f t="shared" si="0"/>
        <v>2030</v>
      </c>
      <c r="L4" s="53">
        <f t="shared" si="0"/>
        <v>2031</v>
      </c>
      <c r="M4" s="53">
        <f t="shared" si="0"/>
        <v>2032</v>
      </c>
      <c r="N4" s="53">
        <f t="shared" si="0"/>
        <v>2033</v>
      </c>
      <c r="O4" s="53">
        <f t="shared" si="0"/>
        <v>2034</v>
      </c>
      <c r="P4" s="53">
        <f t="shared" si="0"/>
        <v>2035</v>
      </c>
      <c r="Q4" s="54" t="str">
        <f>"CAGR "&amp;$F$4&amp;" - "&amp;$P$4</f>
        <v>CAGR 2025 - 2035</v>
      </c>
      <c r="R4" s="55" t="s">
        <v>277</v>
      </c>
    </row>
    <row r="5" spans="2:18" ht="4.2" customHeight="1">
      <c r="B5" s="49"/>
      <c r="C5" s="49"/>
      <c r="D5" s="49"/>
      <c r="E5" s="49"/>
      <c r="F5" s="49"/>
      <c r="G5" s="49"/>
      <c r="H5" s="49"/>
      <c r="I5" s="49"/>
      <c r="J5" s="49"/>
      <c r="K5" s="49"/>
      <c r="L5" s="49"/>
      <c r="M5" s="49"/>
      <c r="N5" s="49"/>
      <c r="O5" s="49"/>
      <c r="P5" s="49"/>
      <c r="Q5" s="56"/>
      <c r="R5" s="56"/>
    </row>
    <row r="6" spans="2:18" ht="13.8">
      <c r="B6" t="s">
        <v>278</v>
      </c>
      <c r="D6" s="57"/>
      <c r="E6" s="723">
        <v>0.56999999999999995</v>
      </c>
      <c r="F6" s="776">
        <f>25087*(1+0.171)</f>
        <v>29376.877</v>
      </c>
      <c r="G6" s="776">
        <f>F6*(1+0.171)</f>
        <v>34400.322967</v>
      </c>
      <c r="H6" s="776">
        <f t="shared" ref="H6:O6" si="1">G6*(1+0.171)</f>
        <v>40282.778194357001</v>
      </c>
      <c r="I6" s="776">
        <f t="shared" si="1"/>
        <v>47171.133265592049</v>
      </c>
      <c r="J6" s="776">
        <f t="shared" si="1"/>
        <v>55237.397054008288</v>
      </c>
      <c r="K6" s="776">
        <f t="shared" si="1"/>
        <v>64682.991950243704</v>
      </c>
      <c r="L6" s="776">
        <f t="shared" si="1"/>
        <v>75743.783573735374</v>
      </c>
      <c r="M6" s="776">
        <f t="shared" si="1"/>
        <v>88695.97056484413</v>
      </c>
      <c r="N6" s="776">
        <f t="shared" si="1"/>
        <v>103862.98153143248</v>
      </c>
      <c r="O6" s="776">
        <f t="shared" si="1"/>
        <v>121623.55137330743</v>
      </c>
      <c r="P6" s="603"/>
      <c r="Q6" s="774">
        <v>0.39</v>
      </c>
      <c r="R6" s="777" t="s">
        <v>279</v>
      </c>
    </row>
    <row r="7" spans="2:18" ht="13.8">
      <c r="B7" t="s">
        <v>118</v>
      </c>
      <c r="D7" s="57"/>
      <c r="E7" s="722" t="s">
        <v>280</v>
      </c>
      <c r="F7" s="776">
        <f>13750*(1+0.09)</f>
        <v>14987.500000000002</v>
      </c>
      <c r="G7" s="776">
        <f>F7*(1+0.09)</f>
        <v>16336.375000000004</v>
      </c>
      <c r="H7" s="776">
        <f t="shared" ref="H7:K7" si="2">G7*(1+0.09)</f>
        <v>17806.648750000004</v>
      </c>
      <c r="I7" s="776">
        <f t="shared" si="2"/>
        <v>19409.247137500006</v>
      </c>
      <c r="J7" s="776">
        <f t="shared" si="2"/>
        <v>21156.079379875009</v>
      </c>
      <c r="K7" s="776">
        <f t="shared" si="2"/>
        <v>23060.126524063762</v>
      </c>
      <c r="L7" s="603"/>
      <c r="M7" s="603"/>
      <c r="N7" s="603"/>
      <c r="O7" s="603"/>
      <c r="P7" s="603"/>
      <c r="Q7" s="774">
        <v>0.09</v>
      </c>
      <c r="R7" s="777" t="s">
        <v>281</v>
      </c>
    </row>
    <row r="8" spans="2:18" ht="13.8">
      <c r="B8" t="s">
        <v>119</v>
      </c>
      <c r="D8" s="57"/>
      <c r="E8" s="722" t="s">
        <v>282</v>
      </c>
      <c r="F8" s="776">
        <f>5141*(1+0.1131)</f>
        <v>5722.4471000000003</v>
      </c>
      <c r="G8" s="776">
        <f>F8*(1+0.1131)</f>
        <v>6369.6558670100003</v>
      </c>
      <c r="H8" s="776">
        <f t="shared" ref="H8:K8" si="3">G8*(1+0.1131)</f>
        <v>7090.0639455688315</v>
      </c>
      <c r="I8" s="776">
        <f t="shared" si="3"/>
        <v>7891.950177812666</v>
      </c>
      <c r="J8" s="776">
        <f t="shared" si="3"/>
        <v>8784.5297429232778</v>
      </c>
      <c r="K8" s="776">
        <f t="shared" si="3"/>
        <v>9778.0600568479003</v>
      </c>
      <c r="L8" s="59"/>
      <c r="M8" s="59"/>
      <c r="N8" s="59"/>
      <c r="O8" s="59"/>
      <c r="P8" s="59"/>
      <c r="Q8" s="775" t="s">
        <v>283</v>
      </c>
      <c r="R8" s="777" t="s">
        <v>284</v>
      </c>
    </row>
    <row r="9" spans="2:18" ht="13.8">
      <c r="D9" s="57"/>
      <c r="E9" s="58"/>
      <c r="F9" s="58"/>
      <c r="G9" s="58"/>
      <c r="H9" s="58"/>
      <c r="I9" s="58"/>
      <c r="J9" s="58"/>
      <c r="K9" s="58"/>
      <c r="L9" s="58"/>
      <c r="M9" s="58"/>
      <c r="N9" s="58"/>
      <c r="O9" s="58"/>
      <c r="P9" s="58"/>
      <c r="Q9" s="60"/>
      <c r="R9" s="61"/>
    </row>
    <row r="10" spans="2:18" ht="13.8">
      <c r="D10" s="57"/>
      <c r="E10" s="58"/>
      <c r="F10" s="58"/>
      <c r="G10" s="58"/>
      <c r="H10" s="58"/>
      <c r="I10" s="58"/>
      <c r="J10" s="58"/>
      <c r="K10" s="58"/>
      <c r="L10" s="58"/>
      <c r="M10" s="58"/>
      <c r="N10" s="58"/>
      <c r="O10" s="58"/>
      <c r="P10" s="58"/>
      <c r="Q10" s="60"/>
      <c r="R10" s="61"/>
    </row>
    <row r="11" spans="2:18" ht="13.8">
      <c r="B11" s="1" t="s">
        <v>285</v>
      </c>
      <c r="E11" s="780">
        <f>SUM(E6:E10)</f>
        <v>0.56999999999999995</v>
      </c>
      <c r="F11" s="834">
        <f t="shared" ref="F11:O11" si="4">SUMPRODUCT(F6:F10,$E$6:$E$10)</f>
        <v>16744.819889999999</v>
      </c>
      <c r="G11" s="834">
        <f t="shared" si="4"/>
        <v>19608.18409119</v>
      </c>
      <c r="H11" s="834">
        <f>SUMPRODUCT(H6:H10,$E$6:$E$10)</f>
        <v>22961.183570783487</v>
      </c>
      <c r="I11" s="834">
        <f t="shared" si="4"/>
        <v>26887.545961387466</v>
      </c>
      <c r="J11" s="834">
        <f t="shared" si="4"/>
        <v>31485.316320784721</v>
      </c>
      <c r="K11" s="834">
        <f t="shared" si="4"/>
        <v>36869.30541163891</v>
      </c>
      <c r="L11" s="834">
        <f t="shared" si="4"/>
        <v>43173.956637029158</v>
      </c>
      <c r="M11" s="834">
        <f t="shared" si="4"/>
        <v>50556.70322196115</v>
      </c>
      <c r="N11" s="834">
        <f t="shared" si="4"/>
        <v>59201.899472916506</v>
      </c>
      <c r="O11" s="834">
        <f t="shared" si="4"/>
        <v>69325.424282785229</v>
      </c>
      <c r="P11" s="62"/>
      <c r="Q11" s="63"/>
      <c r="R11" s="64"/>
    </row>
    <row r="12" spans="2:18" ht="7.95" customHeight="1"/>
    <row r="13" spans="2:18" ht="15" customHeight="1">
      <c r="B13" s="65" t="s">
        <v>286</v>
      </c>
      <c r="C13" s="66"/>
      <c r="D13" s="66"/>
      <c r="E13" s="65" t="s">
        <v>122</v>
      </c>
      <c r="F13" s="66"/>
      <c r="G13" s="66"/>
      <c r="H13" s="66"/>
      <c r="I13" s="66"/>
      <c r="J13" s="66"/>
      <c r="K13" s="66"/>
      <c r="L13" s="66"/>
      <c r="M13" s="66"/>
      <c r="N13" s="66"/>
      <c r="O13" s="66"/>
      <c r="P13" s="66"/>
      <c r="Q13"/>
      <c r="R13" s="63"/>
    </row>
    <row r="14" spans="2:18" ht="4.2" customHeight="1">
      <c r="B14" s="67"/>
      <c r="C14" s="67"/>
      <c r="D14" s="67"/>
      <c r="E14" s="67"/>
      <c r="F14" s="67"/>
      <c r="G14" s="67"/>
      <c r="H14" s="67"/>
      <c r="I14" s="67"/>
      <c r="J14" s="67"/>
      <c r="K14" s="67"/>
      <c r="L14" s="67"/>
      <c r="M14" s="67"/>
      <c r="N14" s="67"/>
      <c r="O14" s="67"/>
      <c r="P14" s="67"/>
      <c r="Q14" s="63"/>
      <c r="R14" s="63"/>
    </row>
    <row r="15" spans="2:18" ht="40.200000000000003" customHeight="1">
      <c r="B15" s="948" t="s">
        <v>287</v>
      </c>
      <c r="C15" s="948"/>
      <c r="D15" s="68"/>
      <c r="E15" s="947" t="s">
        <v>288</v>
      </c>
      <c r="F15" s="947"/>
      <c r="G15" s="947"/>
      <c r="H15" s="947"/>
      <c r="I15" s="947"/>
      <c r="J15" s="947"/>
      <c r="K15" s="947"/>
      <c r="L15" s="947"/>
      <c r="M15" s="947"/>
      <c r="N15" s="947"/>
      <c r="O15" s="947"/>
      <c r="P15" s="947"/>
      <c r="Q15" s="63"/>
      <c r="R15" s="1"/>
    </row>
    <row r="16" spans="2:18" ht="40.200000000000003" customHeight="1">
      <c r="B16" s="949" t="s">
        <v>289</v>
      </c>
      <c r="C16" s="935"/>
      <c r="D16" s="68"/>
      <c r="E16" s="947" t="s">
        <v>290</v>
      </c>
      <c r="F16" s="947"/>
      <c r="G16" s="947"/>
      <c r="H16" s="947"/>
      <c r="I16" s="947"/>
      <c r="J16" s="947"/>
      <c r="K16" s="947"/>
      <c r="L16" s="947"/>
      <c r="M16" s="947"/>
      <c r="N16" s="947"/>
      <c r="O16" s="947"/>
      <c r="P16" s="947"/>
    </row>
    <row r="17" spans="2:16" ht="40.200000000000003" customHeight="1">
      <c r="B17" s="949" t="s">
        <v>291</v>
      </c>
      <c r="C17" s="935"/>
      <c r="D17" s="68"/>
      <c r="E17" s="947" t="s">
        <v>292</v>
      </c>
      <c r="F17" s="947"/>
      <c r="G17" s="947"/>
      <c r="H17" s="947"/>
      <c r="I17" s="947"/>
      <c r="J17" s="947"/>
      <c r="K17" s="947"/>
      <c r="L17" s="947"/>
      <c r="M17" s="947"/>
      <c r="N17" s="947"/>
      <c r="O17" s="947"/>
      <c r="P17" s="947"/>
    </row>
    <row r="18" spans="2:16" ht="40.200000000000003" customHeight="1">
      <c r="B18" s="778" t="s">
        <v>293</v>
      </c>
      <c r="C18" s="779"/>
      <c r="D18" s="68"/>
      <c r="E18" s="947" t="s">
        <v>294</v>
      </c>
      <c r="F18" s="947"/>
      <c r="G18" s="947"/>
      <c r="H18" s="947"/>
      <c r="I18" s="947"/>
      <c r="J18" s="947"/>
      <c r="K18" s="947"/>
      <c r="L18" s="947"/>
      <c r="M18" s="947"/>
      <c r="N18" s="947"/>
      <c r="O18" s="947"/>
      <c r="P18" s="947"/>
    </row>
    <row r="19" spans="2:16" ht="7.95" customHeight="1">
      <c r="F19" s="69"/>
      <c r="G19" s="69"/>
      <c r="H19" s="69"/>
      <c r="I19" s="69"/>
      <c r="J19" s="69"/>
      <c r="K19" s="69"/>
      <c r="L19" s="69"/>
      <c r="M19" s="69"/>
      <c r="N19" s="69"/>
      <c r="O19" s="69"/>
      <c r="P19" s="69"/>
    </row>
    <row r="20" spans="2:16" ht="15.6">
      <c r="B20" s="65" t="s">
        <v>295</v>
      </c>
      <c r="C20" s="66"/>
      <c r="D20" s="66"/>
      <c r="E20" s="65" t="s">
        <v>122</v>
      </c>
      <c r="F20" s="66"/>
      <c r="G20" s="66"/>
      <c r="H20" s="66"/>
      <c r="I20" s="66"/>
      <c r="J20" s="66"/>
      <c r="K20" s="66"/>
      <c r="L20" s="66"/>
      <c r="M20" s="66"/>
      <c r="N20" s="66"/>
      <c r="O20" s="66"/>
      <c r="P20" s="66"/>
    </row>
    <row r="21" spans="2:16" ht="4.2" customHeight="1">
      <c r="B21" s="67"/>
      <c r="C21" s="67"/>
      <c r="D21" s="67"/>
      <c r="E21" s="67"/>
      <c r="F21" s="67"/>
      <c r="G21" s="67"/>
      <c r="H21" s="67"/>
      <c r="I21" s="67"/>
      <c r="J21" s="67"/>
      <c r="K21" s="67"/>
      <c r="L21" s="67"/>
      <c r="M21" s="67"/>
      <c r="N21" s="67"/>
      <c r="O21" s="67"/>
      <c r="P21" s="67"/>
    </row>
    <row r="22" spans="2:16" ht="40.200000000000003" customHeight="1">
      <c r="B22" s="726" t="s">
        <v>296</v>
      </c>
      <c r="C22" s="106"/>
      <c r="D22" s="68"/>
      <c r="E22" s="947" t="s">
        <v>297</v>
      </c>
      <c r="F22" s="947"/>
      <c r="G22" s="947"/>
      <c r="H22" s="947"/>
      <c r="I22" s="947"/>
      <c r="J22" s="947"/>
      <c r="K22" s="947"/>
      <c r="L22" s="947"/>
      <c r="M22" s="947"/>
      <c r="N22" s="947"/>
      <c r="O22" s="947"/>
      <c r="P22" s="947"/>
    </row>
    <row r="23" spans="2:16" ht="40.200000000000003" customHeight="1">
      <c r="B23" s="948" t="s">
        <v>298</v>
      </c>
      <c r="C23" s="948"/>
      <c r="D23" s="68"/>
      <c r="E23" s="947" t="s">
        <v>299</v>
      </c>
      <c r="F23" s="947"/>
      <c r="G23" s="947"/>
      <c r="H23" s="947"/>
      <c r="I23" s="947"/>
      <c r="J23" s="947"/>
      <c r="K23" s="947"/>
      <c r="L23" s="947"/>
      <c r="M23" s="947"/>
      <c r="N23" s="947"/>
      <c r="O23" s="947"/>
      <c r="P23" s="947"/>
    </row>
    <row r="24" spans="2:16" ht="40.200000000000003" hidden="1" customHeight="1">
      <c r="B24" s="935"/>
      <c r="C24" s="935"/>
      <c r="D24" s="68"/>
      <c r="E24" s="937"/>
      <c r="F24" s="937"/>
      <c r="G24" s="937"/>
      <c r="H24" s="937"/>
      <c r="I24" s="937"/>
      <c r="J24" s="937"/>
      <c r="K24" s="937"/>
      <c r="L24" s="937"/>
      <c r="M24" s="937"/>
      <c r="N24" s="937"/>
      <c r="O24" s="937"/>
      <c r="P24" s="937"/>
    </row>
    <row r="25" spans="2:16" ht="7.95" customHeight="1">
      <c r="B25" s="935"/>
      <c r="C25" s="935"/>
      <c r="D25" s="68"/>
    </row>
    <row r="26" spans="2:16" ht="15.6">
      <c r="B26" s="48" t="s">
        <v>300</v>
      </c>
      <c r="C26" s="52"/>
      <c r="D26" s="52"/>
      <c r="E26" s="48" t="s">
        <v>301</v>
      </c>
      <c r="F26" s="48"/>
      <c r="G26" s="70" t="s">
        <v>302</v>
      </c>
      <c r="H26" s="71" t="s">
        <v>303</v>
      </c>
      <c r="I26" s="890" t="s">
        <v>304</v>
      </c>
      <c r="J26" s="53"/>
      <c r="K26" s="53" t="s">
        <v>305</v>
      </c>
      <c r="L26" s="53"/>
      <c r="M26" s="53"/>
      <c r="N26" s="53"/>
      <c r="O26" s="53"/>
      <c r="P26" s="53"/>
    </row>
    <row r="27" spans="2:16" ht="4.2" customHeight="1">
      <c r="B27" s="49"/>
      <c r="C27" s="49"/>
      <c r="D27" s="49"/>
      <c r="E27" s="49"/>
      <c r="F27" s="49"/>
      <c r="G27" s="49"/>
      <c r="H27" s="49"/>
      <c r="I27" s="49"/>
      <c r="J27" s="49"/>
      <c r="K27" s="49"/>
      <c r="L27" s="49"/>
      <c r="M27" s="49"/>
      <c r="N27" s="49"/>
      <c r="O27" s="49"/>
      <c r="P27" s="49"/>
    </row>
    <row r="28" spans="2:16" ht="13.8">
      <c r="B28" s="72" t="str" cm="1">
        <f t="array" aca="1" ref="B28" ca="1">+_FV(DCF!R4,"Name")</f>
        <v>UBER TECHNOLOGIES, INC.</v>
      </c>
      <c r="C28" s="72"/>
      <c r="D28" s="72"/>
      <c r="E28" s="720" t="s">
        <v>306</v>
      </c>
      <c r="F28" s="73"/>
      <c r="G28" s="74">
        <v>43978</v>
      </c>
      <c r="H28" s="72"/>
      <c r="I28" s="75">
        <f t="shared" ref="I28:I39" si="5">G28/$G$40</f>
        <v>0.26581643446462572</v>
      </c>
    </row>
    <row r="29" spans="2:16" ht="13.8">
      <c r="B29" t="str">
        <f>Peers!B8</f>
        <v>LYFT INC.</v>
      </c>
      <c r="E29" s="724" t="s">
        <v>306</v>
      </c>
      <c r="F29" s="76"/>
      <c r="G29" s="77">
        <v>5786</v>
      </c>
      <c r="I29" s="75">
        <f t="shared" si="5"/>
        <v>3.4972347305751154E-2</v>
      </c>
    </row>
    <row r="30" spans="2:16" ht="13.8">
      <c r="B30" t="str">
        <f>Peers!B9</f>
        <v>DOORDASH INC.</v>
      </c>
      <c r="E30" s="724" t="s">
        <v>306</v>
      </c>
      <c r="F30" s="76"/>
      <c r="G30" s="77">
        <v>10722</v>
      </c>
      <c r="I30" s="75">
        <f t="shared" si="5"/>
        <v>6.4807035570733473E-2</v>
      </c>
    </row>
    <row r="31" spans="2:16" ht="13.8">
      <c r="B31" t="str">
        <f>Peers!B10</f>
        <v>GRAB HOLDINGS LIMITED</v>
      </c>
      <c r="E31" s="724" t="s">
        <v>307</v>
      </c>
      <c r="F31" s="76"/>
      <c r="G31" s="77">
        <v>2797</v>
      </c>
      <c r="I31" s="75">
        <f t="shared" si="5"/>
        <v>1.6905920396506392E-2</v>
      </c>
    </row>
    <row r="32" spans="2:16" ht="13.8">
      <c r="B32" t="str">
        <f>Peers!B11</f>
        <v>DELIVERY HERO SE</v>
      </c>
      <c r="E32" s="724" t="s">
        <v>308</v>
      </c>
      <c r="F32" s="76"/>
      <c r="G32" s="77">
        <v>12082</v>
      </c>
      <c r="I32" s="75">
        <f t="shared" si="5"/>
        <v>7.3027290035963616E-2</v>
      </c>
    </row>
    <row r="33" spans="2:16" ht="13.8">
      <c r="B33" t="str">
        <f>Peers!B12</f>
        <v>DiDi GLOBAL INC.</v>
      </c>
      <c r="E33" s="724" t="s">
        <v>309</v>
      </c>
      <c r="F33" s="76"/>
      <c r="G33" s="77">
        <v>28379</v>
      </c>
      <c r="I33" s="75">
        <f t="shared" si="5"/>
        <v>0.1715313246093868</v>
      </c>
    </row>
    <row r="34" spans="2:16" ht="13.8">
      <c r="B34" t="str">
        <f>Peers!B13</f>
        <v>MEITUAN</v>
      </c>
      <c r="E34" s="724" t="s">
        <v>309</v>
      </c>
      <c r="F34" s="76"/>
      <c r="G34" s="77">
        <v>46328</v>
      </c>
      <c r="I34" s="75">
        <f t="shared" si="5"/>
        <v>0.2800205506361631</v>
      </c>
    </row>
    <row r="35" spans="2:16" ht="13.8">
      <c r="B35" t="str">
        <f>Peers!B14</f>
        <v>DELIVEROO PLC</v>
      </c>
      <c r="E35" s="724" t="s">
        <v>180</v>
      </c>
      <c r="F35" s="76"/>
      <c r="G35" s="77">
        <v>2760</v>
      </c>
      <c r="I35" s="75">
        <f t="shared" si="5"/>
        <v>1.6682281120614102E-2</v>
      </c>
    </row>
    <row r="36" spans="2:16" ht="13.8">
      <c r="B36" t="str">
        <f>Peers!B15</f>
        <v>JUST EAT TAKEAWAY</v>
      </c>
      <c r="E36" s="724" t="s">
        <v>310</v>
      </c>
      <c r="F36" s="76"/>
      <c r="G36" s="77">
        <v>3564</v>
      </c>
      <c r="I36" s="75">
        <f t="shared" si="5"/>
        <v>2.1541902142706036E-2</v>
      </c>
    </row>
    <row r="37" spans="2:16" ht="13.8">
      <c r="B37" t="str">
        <f>Peers!B16</f>
        <v>HERTZ GLOBAL HOLDINGS INC.</v>
      </c>
      <c r="E37" s="724" t="s">
        <v>306</v>
      </c>
      <c r="F37" s="76"/>
      <c r="G37" s="77">
        <v>9049</v>
      </c>
      <c r="I37" s="75">
        <f t="shared" si="5"/>
        <v>5.4694913717549636E-2</v>
      </c>
    </row>
    <row r="38" spans="2:16" ht="13.8">
      <c r="B38" t="s">
        <v>311</v>
      </c>
      <c r="E38" s="76"/>
      <c r="F38" s="76"/>
      <c r="G38" s="77"/>
      <c r="I38" s="75">
        <f t="shared" si="5"/>
        <v>0</v>
      </c>
    </row>
    <row r="39" spans="2:16" ht="13.8">
      <c r="B39" s="34"/>
      <c r="C39" s="34"/>
      <c r="D39" s="34"/>
      <c r="E39" s="78" t="s">
        <v>312</v>
      </c>
      <c r="F39" s="34"/>
      <c r="G39" s="79">
        <f>G40-SUM(G28:G38)</f>
        <v>0</v>
      </c>
      <c r="H39" s="34"/>
      <c r="I39" s="75">
        <f t="shared" si="5"/>
        <v>0</v>
      </c>
    </row>
    <row r="40" spans="2:16" ht="13.8">
      <c r="B40" s="1" t="s">
        <v>313</v>
      </c>
      <c r="E40" s="80" t="s">
        <v>312</v>
      </c>
      <c r="G40" s="77">
        <f>SUM(G28:G37)</f>
        <v>165445</v>
      </c>
      <c r="H40" s="23"/>
      <c r="I40" s="828">
        <v>1</v>
      </c>
    </row>
    <row r="41" spans="2:16" ht="7.95" customHeight="1"/>
    <row r="42" spans="2:16" ht="15.6">
      <c r="B42" s="48" t="s">
        <v>314</v>
      </c>
      <c r="C42" s="52"/>
      <c r="D42" s="48"/>
      <c r="E42" s="48" t="s">
        <v>315</v>
      </c>
      <c r="F42" s="53"/>
      <c r="G42" s="53"/>
      <c r="H42" s="950" t="s">
        <v>316</v>
      </c>
      <c r="I42" s="950"/>
      <c r="J42" s="53"/>
      <c r="K42" s="53"/>
      <c r="P42" s="81"/>
    </row>
    <row r="43" spans="2:16" ht="4.2" customHeight="1">
      <c r="B43" s="49"/>
      <c r="C43" s="49"/>
      <c r="D43" s="49"/>
      <c r="E43" s="49"/>
      <c r="F43" s="49"/>
      <c r="G43" s="49"/>
      <c r="H43" s="49"/>
      <c r="I43" s="49"/>
      <c r="J43" s="49"/>
      <c r="K43" s="49"/>
    </row>
    <row r="44" spans="2:16" ht="13.8">
      <c r="B44" s="1" t="s">
        <v>317</v>
      </c>
      <c r="E44" s="392">
        <f>IFERROR(AVERAGE(E45:E50),"")</f>
        <v>4.166666666666667</v>
      </c>
    </row>
    <row r="45" spans="2:16" ht="13.8">
      <c r="B45" s="21" t="s">
        <v>318</v>
      </c>
      <c r="E45" s="83">
        <v>5</v>
      </c>
    </row>
    <row r="46" spans="2:16" ht="13.8">
      <c r="B46" s="21" t="s">
        <v>319</v>
      </c>
      <c r="E46" s="83">
        <v>3</v>
      </c>
    </row>
    <row r="47" spans="2:16" ht="13.8">
      <c r="B47" s="21" t="s">
        <v>320</v>
      </c>
      <c r="E47" s="83">
        <v>5</v>
      </c>
    </row>
    <row r="48" spans="2:16" ht="13.8">
      <c r="B48" s="21" t="s">
        <v>321</v>
      </c>
      <c r="E48" s="83">
        <v>5</v>
      </c>
    </row>
    <row r="49" spans="2:5" ht="13.8">
      <c r="B49" s="21" t="s">
        <v>322</v>
      </c>
      <c r="E49" s="83">
        <v>5</v>
      </c>
    </row>
    <row r="50" spans="2:5" ht="13.8">
      <c r="B50" s="21" t="s">
        <v>323</v>
      </c>
      <c r="E50" s="83">
        <v>2</v>
      </c>
    </row>
    <row r="51" spans="2:5" ht="13.8">
      <c r="B51" s="727" t="s">
        <v>324</v>
      </c>
      <c r="E51" s="82">
        <f>IFERROR(AVERAGE(E52:E56),"")</f>
        <v>3.2</v>
      </c>
    </row>
    <row r="52" spans="2:5" ht="13.8">
      <c r="B52" s="21" t="s">
        <v>325</v>
      </c>
      <c r="E52" s="83">
        <v>4</v>
      </c>
    </row>
    <row r="53" spans="2:5" ht="13.8">
      <c r="B53" s="21" t="s">
        <v>326</v>
      </c>
      <c r="E53" s="83">
        <v>3</v>
      </c>
    </row>
    <row r="54" spans="2:5" ht="13.8">
      <c r="B54" s="21" t="s">
        <v>327</v>
      </c>
      <c r="E54" s="83">
        <v>2</v>
      </c>
    </row>
    <row r="55" spans="2:5" ht="13.8">
      <c r="B55" s="21" t="s">
        <v>328</v>
      </c>
      <c r="E55" s="83">
        <v>3</v>
      </c>
    </row>
    <row r="56" spans="2:5" ht="13.8">
      <c r="B56" s="21" t="s">
        <v>329</v>
      </c>
      <c r="E56" s="83">
        <v>4</v>
      </c>
    </row>
    <row r="57" spans="2:5" ht="13.8">
      <c r="B57" s="1" t="s">
        <v>330</v>
      </c>
      <c r="E57" s="82">
        <f>IFERROR(AVERAGE(E58:E62),"")</f>
        <v>3.2</v>
      </c>
    </row>
    <row r="58" spans="2:5" ht="13.8">
      <c r="B58" s="21" t="s">
        <v>331</v>
      </c>
      <c r="E58" s="83">
        <v>5</v>
      </c>
    </row>
    <row r="59" spans="2:5" ht="13.8">
      <c r="B59" s="21" t="s">
        <v>332</v>
      </c>
      <c r="E59" s="83">
        <v>1</v>
      </c>
    </row>
    <row r="60" spans="2:5" ht="13.8">
      <c r="B60" s="21" t="s">
        <v>323</v>
      </c>
      <c r="E60" s="83">
        <v>1</v>
      </c>
    </row>
    <row r="61" spans="2:5" ht="13.8">
      <c r="B61" s="21" t="s">
        <v>333</v>
      </c>
      <c r="E61" s="83">
        <v>4</v>
      </c>
    </row>
    <row r="62" spans="2:5" ht="13.8">
      <c r="B62" s="21" t="s">
        <v>334</v>
      </c>
      <c r="E62" s="83">
        <v>5</v>
      </c>
    </row>
    <row r="63" spans="2:5" ht="13.8">
      <c r="B63" s="1" t="s">
        <v>335</v>
      </c>
      <c r="E63" s="82">
        <f>IFERROR(AVERAGE(E64:E68),"")</f>
        <v>3.8</v>
      </c>
    </row>
    <row r="64" spans="2:5" ht="13.8">
      <c r="B64" s="21" t="s">
        <v>336</v>
      </c>
      <c r="E64" s="83">
        <v>5</v>
      </c>
    </row>
    <row r="65" spans="2:5" ht="13.8">
      <c r="B65" s="21" t="s">
        <v>337</v>
      </c>
      <c r="E65" s="83">
        <v>3</v>
      </c>
    </row>
    <row r="66" spans="2:5" ht="13.8">
      <c r="B66" s="21" t="s">
        <v>338</v>
      </c>
      <c r="E66" s="83">
        <v>5</v>
      </c>
    </row>
    <row r="67" spans="2:5" ht="13.8">
      <c r="B67" s="21" t="s">
        <v>339</v>
      </c>
      <c r="E67" s="83">
        <v>3</v>
      </c>
    </row>
    <row r="68" spans="2:5" ht="13.8">
      <c r="B68" s="21" t="s">
        <v>340</v>
      </c>
      <c r="E68" s="83">
        <v>3</v>
      </c>
    </row>
    <row r="69" spans="2:5" ht="13.8">
      <c r="B69" s="1" t="s">
        <v>341</v>
      </c>
      <c r="E69" s="82">
        <f>IFERROR(AVERAGE(E70:E74),"")</f>
        <v>4.75</v>
      </c>
    </row>
    <row r="70" spans="2:5" ht="13.8">
      <c r="B70" s="21" t="s">
        <v>342</v>
      </c>
      <c r="E70" s="83">
        <v>4</v>
      </c>
    </row>
    <row r="71" spans="2:5" ht="13.8">
      <c r="B71" s="21" t="s">
        <v>343</v>
      </c>
      <c r="E71" s="83">
        <v>5</v>
      </c>
    </row>
    <row r="72" spans="2:5" ht="13.8">
      <c r="B72" s="21" t="s">
        <v>344</v>
      </c>
      <c r="E72" s="83">
        <v>5</v>
      </c>
    </row>
    <row r="73" spans="2:5" ht="13.8">
      <c r="B73" s="21" t="s">
        <v>345</v>
      </c>
      <c r="E73" s="83">
        <v>5</v>
      </c>
    </row>
  </sheetData>
  <mergeCells count="14">
    <mergeCell ref="E22:P22"/>
    <mergeCell ref="B23:C23"/>
    <mergeCell ref="E23:P23"/>
    <mergeCell ref="H42:I42"/>
    <mergeCell ref="B24:C24"/>
    <mergeCell ref="E24:P24"/>
    <mergeCell ref="B25:C25"/>
    <mergeCell ref="E18:P18"/>
    <mergeCell ref="B15:C15"/>
    <mergeCell ref="E15:P15"/>
    <mergeCell ref="B16:C16"/>
    <mergeCell ref="E16:P16"/>
    <mergeCell ref="B17:C17"/>
    <mergeCell ref="E17:P17"/>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9: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hyperlinks>
    <hyperlink ref="R6" r:id="rId1" display="Precedent  Research " xr:uid="{172F83F3-9DED-4CD7-84A2-DC01041787B1}"/>
    <hyperlink ref="R7" r:id="rId2" xr:uid="{602E194B-4490-4179-B164-BD85F0848AE7}"/>
    <hyperlink ref="R8" r:id="rId3" display="Motor Inteligence" xr:uid="{A56A630E-6860-453A-B39D-A1390BB21E82}"/>
  </hyperlinks>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43"/>
  <sheetViews>
    <sheetView showGridLines="0" topLeftCell="A26" zoomScale="123" zoomScaleNormal="75" workbookViewId="0">
      <pane xSplit="3" topLeftCell="D1" activePane="topRight" state="frozen"/>
      <selection activeCell="A138" sqref="A138"/>
      <selection pane="topRight" activeCell="B29" sqref="B29"/>
    </sheetView>
  </sheetViews>
  <sheetFormatPr defaultColWidth="9" defaultRowHeight="14.25" customHeight="1"/>
  <cols>
    <col min="1" max="1" width="2.19921875" style="370" customWidth="1"/>
    <col min="2" max="2" width="31" style="370" customWidth="1"/>
    <col min="3" max="3" width="9.296875" style="370" customWidth="1"/>
    <col min="4" max="5" width="15.69921875" style="370" customWidth="1"/>
    <col min="6" max="7" width="15.69921875" style="370" hidden="1" customWidth="1"/>
    <col min="8" max="9" width="15.69921875" style="370" customWidth="1"/>
    <col min="10" max="10" width="17.69921875" style="370" customWidth="1"/>
    <col min="11" max="11" width="14.19921875" style="370" customWidth="1"/>
    <col min="12" max="12" width="16.19921875" style="370" customWidth="1"/>
    <col min="13" max="13" width="16.796875" style="370" customWidth="1"/>
    <col min="14" max="14" width="16.5" style="370" customWidth="1"/>
    <col min="15" max="15" width="17.296875" style="370" customWidth="1"/>
    <col min="16" max="16382" width="9" style="370"/>
    <col min="16383" max="16384" width="9" style="370" bestFit="1"/>
  </cols>
  <sheetData>
    <row r="1" spans="1:52" s="369" customFormat="1" ht="12" customHeight="1">
      <c r="A1" s="393"/>
      <c r="B1" s="393"/>
      <c r="C1" s="394"/>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row>
    <row r="2" spans="1:52" s="369" customFormat="1" ht="13.8">
      <c r="A2" s="393"/>
      <c r="B2" s="395"/>
      <c r="C2" s="395"/>
      <c r="D2" s="952"/>
      <c r="E2" s="953"/>
      <c r="F2" s="489"/>
      <c r="G2" s="487"/>
      <c r="H2" s="489"/>
      <c r="I2" s="487"/>
      <c r="J2" s="489"/>
      <c r="K2" s="493"/>
      <c r="L2" s="494"/>
      <c r="M2" s="493"/>
      <c r="N2" s="395"/>
      <c r="O2" s="395"/>
      <c r="P2" s="397"/>
      <c r="Q2" s="397"/>
      <c r="R2" s="397"/>
      <c r="S2" s="393"/>
      <c r="T2" s="397"/>
      <c r="U2" s="397"/>
      <c r="V2" s="393"/>
      <c r="W2" s="398"/>
      <c r="X2" s="398"/>
      <c r="Y2" s="398"/>
      <c r="Z2" s="398"/>
      <c r="AA2" s="398"/>
      <c r="AB2" s="398"/>
      <c r="AC2" s="393"/>
      <c r="AD2" s="398"/>
      <c r="AE2" s="398"/>
      <c r="AF2" s="398"/>
      <c r="AG2" s="398"/>
      <c r="AH2" s="398"/>
      <c r="AI2" s="393"/>
      <c r="AJ2" s="398"/>
      <c r="AK2" s="399"/>
      <c r="AL2" s="399"/>
      <c r="AM2" s="399"/>
      <c r="AN2" s="399"/>
      <c r="AO2" s="393"/>
      <c r="AP2" s="398"/>
      <c r="AQ2" s="393"/>
      <c r="AR2" s="393"/>
      <c r="AS2" s="393"/>
      <c r="AT2" s="393"/>
      <c r="AU2" s="393"/>
      <c r="AV2" s="393"/>
      <c r="AW2" s="393"/>
      <c r="AX2" s="393"/>
      <c r="AY2" s="393"/>
      <c r="AZ2" s="393"/>
    </row>
    <row r="3" spans="1:52" s="369" customFormat="1" ht="13.8">
      <c r="A3" s="393"/>
      <c r="B3" s="395"/>
      <c r="C3" s="395"/>
      <c r="D3" s="956" t="s">
        <v>346</v>
      </c>
      <c r="E3" s="955"/>
      <c r="F3" s="954" t="s">
        <v>38</v>
      </c>
      <c r="G3" s="955"/>
      <c r="H3" s="954" t="s">
        <v>347</v>
      </c>
      <c r="I3" s="955"/>
      <c r="J3" s="954" t="s">
        <v>348</v>
      </c>
      <c r="K3" s="955"/>
      <c r="L3" s="954" t="s">
        <v>16</v>
      </c>
      <c r="M3" s="955"/>
      <c r="N3" s="956" t="s">
        <v>20</v>
      </c>
      <c r="O3" s="956"/>
      <c r="P3" s="397"/>
      <c r="Q3" s="559"/>
      <c r="R3" s="397"/>
      <c r="S3" s="397"/>
      <c r="T3" s="397"/>
      <c r="U3" s="397"/>
      <c r="V3" s="397"/>
      <c r="W3" s="397"/>
      <c r="X3" s="397"/>
      <c r="Y3" s="397"/>
      <c r="Z3" s="397"/>
      <c r="AA3" s="397"/>
      <c r="AB3" s="397"/>
      <c r="AC3" s="397"/>
      <c r="AD3" s="397"/>
      <c r="AE3" s="397"/>
      <c r="AF3" s="397"/>
      <c r="AG3" s="397"/>
      <c r="AH3" s="397"/>
      <c r="AI3" s="397"/>
      <c r="AJ3" s="397"/>
      <c r="AK3" s="397"/>
      <c r="AL3" s="397"/>
      <c r="AM3" s="397"/>
      <c r="AN3" s="397"/>
      <c r="AO3" s="393"/>
      <c r="AP3" s="397"/>
      <c r="AQ3" s="393"/>
      <c r="AR3" s="393"/>
      <c r="AS3" s="393"/>
      <c r="AT3" s="393"/>
      <c r="AU3" s="393"/>
      <c r="AV3" s="393"/>
      <c r="AW3" s="393"/>
      <c r="AX3" s="393"/>
      <c r="AY3" s="393"/>
      <c r="AZ3" s="393"/>
    </row>
    <row r="4" spans="1:52" s="369" customFormat="1" ht="13.8">
      <c r="A4" s="393"/>
      <c r="B4" s="395" t="s">
        <v>349</v>
      </c>
      <c r="C4" s="395" t="s">
        <v>350</v>
      </c>
      <c r="D4" s="396" t="str">
        <f>+Inputs!O4&amp;"-"&amp;Inputs!P4</f>
        <v>2022-2023</v>
      </c>
      <c r="E4" s="487" t="str">
        <f>+Inputs!P4&amp;"-"&amp;Inputs!Q4</f>
        <v>2023-2024</v>
      </c>
      <c r="F4" s="489">
        <v>2023</v>
      </c>
      <c r="G4" s="487">
        <v>2024</v>
      </c>
      <c r="H4" s="489" t="str">
        <f>+Inputs!O4&amp;"-"&amp;Inputs!P4</f>
        <v>2022-2023</v>
      </c>
      <c r="I4" s="487" t="str">
        <f>+Inputs!P4&amp;"-"&amp;Inputs!Q4</f>
        <v>2023-2024</v>
      </c>
      <c r="J4" s="489">
        <v>2023</v>
      </c>
      <c r="K4" s="487">
        <v>2024</v>
      </c>
      <c r="L4" s="489">
        <v>2023</v>
      </c>
      <c r="M4" s="487">
        <v>2024</v>
      </c>
      <c r="N4" s="396">
        <v>2023</v>
      </c>
      <c r="O4" s="396">
        <v>2024</v>
      </c>
      <c r="P4" s="397"/>
      <c r="Q4" s="559"/>
      <c r="R4" s="397"/>
      <c r="S4" s="397"/>
      <c r="T4" s="397"/>
      <c r="U4" s="397"/>
      <c r="V4" s="397"/>
      <c r="W4" s="397"/>
      <c r="X4" s="397"/>
      <c r="Y4" s="397"/>
      <c r="Z4" s="397"/>
      <c r="AA4" s="397"/>
      <c r="AB4" s="397"/>
      <c r="AC4" s="397"/>
      <c r="AD4" s="397"/>
      <c r="AE4" s="397"/>
      <c r="AF4" s="397"/>
      <c r="AG4" s="397"/>
      <c r="AH4" s="397"/>
      <c r="AI4" s="397"/>
      <c r="AJ4" s="397"/>
      <c r="AK4" s="397"/>
      <c r="AL4" s="397"/>
      <c r="AM4" s="397"/>
      <c r="AN4" s="397"/>
      <c r="AO4" s="393"/>
      <c r="AP4" s="397"/>
      <c r="AQ4" s="393"/>
      <c r="AR4" s="393"/>
      <c r="AS4" s="393"/>
      <c r="AT4" s="393"/>
      <c r="AU4" s="393"/>
      <c r="AV4" s="393"/>
      <c r="AW4" s="393"/>
      <c r="AX4" s="393"/>
      <c r="AY4" s="393"/>
      <c r="AZ4" s="393"/>
    </row>
    <row r="5" spans="1:52" s="369" customFormat="1" ht="3.75" customHeight="1" thickBot="1">
      <c r="A5" s="393"/>
      <c r="B5" s="400"/>
      <c r="C5" s="400"/>
      <c r="D5" s="400"/>
      <c r="E5" s="488"/>
      <c r="F5" s="490"/>
      <c r="G5" s="488"/>
      <c r="H5" s="490"/>
      <c r="I5" s="488"/>
      <c r="J5" s="490"/>
      <c r="K5" s="488"/>
      <c r="L5" s="490"/>
      <c r="M5" s="488"/>
      <c r="N5" s="400"/>
      <c r="O5" s="400"/>
      <c r="P5" s="401"/>
      <c r="Q5" s="559"/>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401"/>
      <c r="AT5" s="401"/>
      <c r="AU5" s="401"/>
      <c r="AV5" s="401"/>
      <c r="AW5" s="401"/>
      <c r="AX5" s="401"/>
      <c r="AY5" s="401"/>
      <c r="AZ5" s="401"/>
    </row>
    <row r="6" spans="1:52" s="378" customFormat="1" ht="17.25" customHeight="1">
      <c r="A6" s="402" t="e" vm="1">
        <f>+D91</f>
        <v>#VALUE!</v>
      </c>
      <c r="B6" s="403" t="str" cm="1">
        <f t="array" aca="1" ref="B6" ca="1">IFERROR(_FV(A6,"Name"),"")</f>
        <v>UBER TECHNOLOGIES, INC.</v>
      </c>
      <c r="C6" s="404" t="str" cm="1">
        <f t="array" aca="1" ref="C6" ca="1">IFERROR(_FV(A6,"Ticker symbol",TRUE),"")</f>
        <v>UBER</v>
      </c>
      <c r="D6" s="837">
        <f>IFERROR(D94/D93-1,"")</f>
        <v>0.16952661793769797</v>
      </c>
      <c r="E6" s="838">
        <f>IFERROR(D97/D94-1,"")</f>
        <v>0.17963573938467325</v>
      </c>
      <c r="F6" s="839">
        <f>IFERROR(D95/D94,"")</f>
        <v>5.1849467557200719E-2</v>
      </c>
      <c r="G6" s="840">
        <f>IFERROR(D100/D97,"")</f>
        <v>7.9812633589522036E-2</v>
      </c>
      <c r="H6" s="841">
        <f>IFERROR(D96/D94,"")</f>
        <v>5.6543547651618786E-2</v>
      </c>
      <c r="I6" s="838">
        <f>IFERROR(D105/D97,"")</f>
        <v>0.22472599936331802</v>
      </c>
      <c r="J6" s="860" cm="1">
        <f t="array" aca="1" ref="J6" ca="1">IFERROR((_FV(A6,"Market cap",TRUE)/1000000+D$121-D$111)/D$94,"")</f>
        <v>5.3522742641023573</v>
      </c>
      <c r="K6" s="861" cm="1">
        <f t="array" aca="1" ref="K6" ca="1">IFERROR((_FV(A6,"Market cap",TRUE)/1000000+D$121-D$111)/D$97,"")</f>
        <v>4.5372262685888396</v>
      </c>
      <c r="L6" s="860" cm="1">
        <f t="array" aca="1" ref="L6" ca="1">+IFERROR((_FV(A6,"Market cap",TRUE)/1000000+D$121-D$111)/D$95,"")</f>
        <v>103.22717891360578</v>
      </c>
      <c r="M6" s="862" cm="1">
        <f t="array" aca="1" ref="M6" ca="1">IFERROR((_FV(A6,"Market cap",TRUE)/1000000+D$121-D$111)/D$100,"")</f>
        <v>56.848472034188035</v>
      </c>
      <c r="N6" s="863" cm="1">
        <f t="array" aca="1" ref="N6" ca="1">IFERROR((_FV(A6,"Market cap",TRUE)/1000000)/D$96,"")</f>
        <v>93.349211024667923</v>
      </c>
      <c r="O6" s="864" cm="1">
        <f t="array" aca="1" ref="O6" ca="1">IFERROR((_FV(A6,"Market cap",TRUE)/1000000)/D$105,"")</f>
        <v>19.910972057067692</v>
      </c>
      <c r="P6" s="406"/>
      <c r="Q6" s="559"/>
      <c r="R6" s="407"/>
      <c r="S6" s="408"/>
      <c r="T6" s="407"/>
      <c r="U6" s="407"/>
      <c r="V6" s="408"/>
      <c r="W6" s="407"/>
      <c r="X6" s="407"/>
      <c r="Y6" s="407"/>
      <c r="Z6" s="407"/>
      <c r="AA6" s="407"/>
      <c r="AB6" s="408"/>
      <c r="AC6" s="408"/>
      <c r="AD6" s="405"/>
      <c r="AE6" s="405"/>
      <c r="AF6" s="405"/>
      <c r="AG6" s="405"/>
      <c r="AH6" s="405"/>
      <c r="AI6" s="408"/>
      <c r="AJ6" s="408"/>
      <c r="AK6" s="408"/>
      <c r="AL6" s="409"/>
      <c r="AM6" s="410"/>
      <c r="AN6" s="411"/>
      <c r="AO6" s="408"/>
      <c r="AP6" s="408"/>
    </row>
    <row r="7" spans="1:52" ht="3.75" hidden="1" customHeight="1">
      <c r="A7" s="402"/>
      <c r="B7" s="412"/>
      <c r="C7" s="413"/>
      <c r="D7" s="842"/>
      <c r="E7" s="843"/>
      <c r="F7" s="844"/>
      <c r="G7" s="845"/>
      <c r="H7" s="846"/>
      <c r="I7" s="847"/>
      <c r="J7" s="491"/>
      <c r="K7" s="492"/>
      <c r="L7" s="865"/>
      <c r="M7" s="866"/>
      <c r="N7" s="867"/>
      <c r="O7" s="414"/>
      <c r="P7" s="415"/>
      <c r="Q7" s="415"/>
      <c r="R7" s="418"/>
      <c r="S7" s="417"/>
      <c r="T7" s="418"/>
      <c r="U7" s="418"/>
      <c r="V7" s="417"/>
      <c r="W7" s="418"/>
      <c r="X7" s="418"/>
      <c r="Y7" s="418"/>
      <c r="Z7" s="418"/>
      <c r="AA7" s="418"/>
      <c r="AB7" s="417"/>
      <c r="AC7" s="417"/>
      <c r="AD7" s="414"/>
      <c r="AE7" s="414"/>
      <c r="AF7" s="414"/>
      <c r="AG7" s="414"/>
      <c r="AH7" s="414"/>
      <c r="AI7" s="417"/>
      <c r="AJ7" s="417"/>
      <c r="AK7" s="417"/>
      <c r="AL7" s="419"/>
      <c r="AM7" s="420"/>
      <c r="AN7" s="421"/>
      <c r="AO7" s="417"/>
      <c r="AP7" s="417"/>
    </row>
    <row r="8" spans="1:52" s="372" customFormat="1" ht="17.25" customHeight="1">
      <c r="A8" s="402" t="e" vm="2">
        <f>+E91</f>
        <v>#VALUE!</v>
      </c>
      <c r="B8" s="403" t="str" cm="1">
        <f t="array" ref="B8">IFERROR(_FV(A8,"Name"),"LYFT INC.")</f>
        <v>LYFT INC.</v>
      </c>
      <c r="C8" s="404" t="str" cm="1">
        <f t="array" ref="C8">+IFERROR(_FV(A8,"Ticker symbol",TRUE),"LYFT")</f>
        <v>LYFT</v>
      </c>
      <c r="D8" s="848">
        <f>+IFERROR(E94/E93-1,"")</f>
        <v>7.5457875457875412E-2</v>
      </c>
      <c r="E8" s="849">
        <f>IFERROR(E97/E94-1,"")</f>
        <v>0.31380563124432337</v>
      </c>
      <c r="F8" s="850">
        <f>IFERROR(E95/E94,"")</f>
        <v>-5.7674841053587646E-2</v>
      </c>
      <c r="G8" s="849">
        <f>+IFERROR(E100/E97,"")</f>
        <v>1.261666090563429E-2</v>
      </c>
      <c r="H8" s="850">
        <f>IFERROR(E96/E94,"")</f>
        <v>-7.7202543142597641E-2</v>
      </c>
      <c r="I8" s="849">
        <f>+IFERROR(E105/E97,"")</f>
        <v>3.9751123401313513E-3</v>
      </c>
      <c r="J8" s="860" cm="1">
        <f t="array" aca="1" ref="J8" ca="1">(_FV(A8,"Capitalização de mercado",TRUE)/1000000+$E$121-$E$111)/$E$94</f>
        <v>1.7266301010445051</v>
      </c>
      <c r="K8" s="860" cm="1">
        <f t="array" aca="1" ref="K8" ca="1">(_FV(A8,"Capitalização de mercado",TRUE)/1000000+$E$121-$E$111)/$E$97</f>
        <v>1.3142203534393364</v>
      </c>
      <c r="L8" s="868" cm="1">
        <f t="array" aca="1" ref="L8" ca="1">(_FV(A8,"Capitalização de mercado",TRUE)/1000000+$E$121-E$111)/E$95</f>
        <v>-29.937318759842523</v>
      </c>
      <c r="M8" s="869" cm="1">
        <f t="array" aca="1" ref="M8" ca="1">(_FV(A8,"Capitalização de mercado",TRUE)/1000000+E$121-E$111)/E$100</f>
        <v>104.16546527397261</v>
      </c>
      <c r="N8" s="870" cm="1">
        <f t="array" aca="1" ref="N8" ca="1">(_FV(A8,"Capitalização de mercado",TRUE)/1000000)/E$96</f>
        <v>-21.170820485294115</v>
      </c>
      <c r="O8" s="871" cm="1">
        <f t="array" aca="1" ref="O8" ca="1">(_FV(A8,"Capitalização de mercado",TRUE)/1000000)/E$105</f>
        <v>312.95995499999998</v>
      </c>
      <c r="P8" s="406"/>
      <c r="Q8" s="406"/>
      <c r="R8" s="407"/>
      <c r="S8" s="408"/>
      <c r="T8" s="407"/>
      <c r="U8" s="407"/>
      <c r="V8" s="408"/>
      <c r="W8" s="407"/>
      <c r="X8" s="407"/>
      <c r="Y8" s="407"/>
      <c r="Z8" s="407"/>
      <c r="AA8" s="407"/>
      <c r="AB8" s="408"/>
      <c r="AC8" s="408"/>
      <c r="AD8" s="405"/>
      <c r="AE8" s="405"/>
      <c r="AF8" s="405"/>
      <c r="AG8" s="405"/>
      <c r="AH8" s="405"/>
      <c r="AI8" s="408"/>
      <c r="AJ8" s="408"/>
      <c r="AK8" s="408"/>
      <c r="AL8" s="409"/>
      <c r="AM8" s="410"/>
      <c r="AN8" s="411"/>
      <c r="AO8" s="408"/>
      <c r="AP8" s="408"/>
      <c r="AQ8" s="402"/>
      <c r="AR8" s="402"/>
      <c r="AS8" s="402"/>
      <c r="AT8" s="402"/>
      <c r="AU8" s="402"/>
      <c r="AV8" s="402"/>
      <c r="AW8" s="402"/>
      <c r="AX8" s="402"/>
      <c r="AY8" s="402"/>
      <c r="AZ8" s="402"/>
    </row>
    <row r="9" spans="1:52" s="372" customFormat="1" ht="17.25" customHeight="1">
      <c r="A9" s="422" t="e" vm="3">
        <f>+F91</f>
        <v>#VALUE!</v>
      </c>
      <c r="B9" s="403" t="str" cm="1">
        <f t="array" ref="B9">IFERROR(_FV(A9,"Name"),"DOORDASH INC.")</f>
        <v>DOORDASH INC.</v>
      </c>
      <c r="C9" s="404" t="str" cm="1">
        <f t="array" ref="C9">+IFERROR(_FV(A9,"Ticker symbol",TRUE),"DASH")</f>
        <v>DASH</v>
      </c>
      <c r="D9" s="848">
        <f>IFERROR(F94/F93-1,"")</f>
        <v>0.31171198541698319</v>
      </c>
      <c r="E9" s="849">
        <f>IFERROR(+F97/F94-1,"")</f>
        <v>0.24169079328315002</v>
      </c>
      <c r="F9" s="850">
        <f>IFERROR(F95/F94,"")</f>
        <v>2.3277359583092069E-2</v>
      </c>
      <c r="G9" s="849">
        <f>IFERROR(F100/F97,"")</f>
        <v>8.3379966424174598E-2</v>
      </c>
      <c r="H9" s="850">
        <f>IFERROR(F96/F94,"")</f>
        <v>-6.4620729588882458E-2</v>
      </c>
      <c r="I9" s="849">
        <f>+IFERROR(F105/F97,"")</f>
        <v>1.1471740346950195E-2</v>
      </c>
      <c r="J9" s="868" cm="1">
        <f t="array" aca="1" ref="J9" ca="1">(_FV($A$9,"Capitalização de mercado",TRUE)/1000000+$F$121-$F$111)/$F$94</f>
        <v>11.99444318239722</v>
      </c>
      <c r="K9" s="868" cm="1">
        <f t="array" aca="1" ref="K9" ca="1">(_FV($A$9,"Capitalização de mercado",TRUE)/1000000+$F$121-$F$111)/$F$94</f>
        <v>11.99444318239722</v>
      </c>
      <c r="L9" s="868" cm="1">
        <f t="array" aca="1" ref="L9" ca="1">(_FV(A9,"Capitalização de mercado",TRUE)/1000000+F$121-F$111)/F$95</f>
        <v>515.28366606965176</v>
      </c>
      <c r="M9" s="869" cm="1">
        <f t="array" aca="1" ref="M9" ca="1">(_FV(A9,"Capitalização de mercado",TRUE)/1000000+F$121-F$111)/F$100</f>
        <v>115.85236787472036</v>
      </c>
      <c r="N9" s="870" cm="1">
        <f t="array" aca="1" ref="N9" ca="1">(_FV(A9,"Capitalização de mercado",TRUE)/1000000)/F$96</f>
        <v>-191.85486896057347</v>
      </c>
      <c r="O9" s="871" cm="1">
        <f t="array" aca="1" ref="O9" ca="1">(_FV(A9,"Capitalização de mercado",TRUE)/1000000)/F$105</f>
        <v>870.36599089430888</v>
      </c>
      <c r="P9" s="406"/>
      <c r="Q9" s="406"/>
      <c r="R9" s="407"/>
      <c r="S9" s="408"/>
      <c r="T9" s="407"/>
      <c r="U9" s="407"/>
      <c r="V9" s="408"/>
      <c r="W9" s="407"/>
      <c r="X9" s="407"/>
      <c r="Y9" s="407"/>
      <c r="Z9" s="407"/>
      <c r="AA9" s="407"/>
      <c r="AB9" s="408"/>
      <c r="AC9" s="408"/>
      <c r="AD9" s="405"/>
      <c r="AE9" s="405"/>
      <c r="AF9" s="405"/>
      <c r="AG9" s="405"/>
      <c r="AH9" s="405"/>
      <c r="AI9" s="408"/>
      <c r="AJ9" s="408"/>
      <c r="AK9" s="408"/>
      <c r="AL9" s="409"/>
      <c r="AM9" s="410"/>
      <c r="AN9" s="411"/>
      <c r="AO9" s="408"/>
      <c r="AP9" s="408"/>
      <c r="AQ9" s="402"/>
      <c r="AR9" s="402"/>
      <c r="AS9" s="402"/>
      <c r="AT9" s="402"/>
      <c r="AU9" s="402"/>
      <c r="AV9" s="402"/>
      <c r="AW9" s="402"/>
      <c r="AX9" s="402"/>
      <c r="AY9" s="402"/>
      <c r="AZ9" s="402"/>
    </row>
    <row r="10" spans="1:52" s="372" customFormat="1" ht="17.25" customHeight="1">
      <c r="A10" s="422" t="e" vm="4">
        <f>+G91</f>
        <v>#VALUE!</v>
      </c>
      <c r="B10" s="403" t="str" cm="1">
        <f t="array" ref="B10">IFERROR(_FV(A10,"Name"),"GRAB HOLDINGS LIMITED")</f>
        <v>GRAB HOLDINGS LIMITED</v>
      </c>
      <c r="C10" s="404" t="str" cm="1">
        <f t="array" ref="C10">IFERROR(_FV(A10,"Ticker symbol",TRUE),"GRAB")</f>
        <v>GRAB</v>
      </c>
      <c r="D10" s="848">
        <f>+IFERROR(G94/G93-1,"")</f>
        <v>0.64619678995115137</v>
      </c>
      <c r="E10" s="849">
        <f>IFERROR(G97/G94-1,"")</f>
        <v>0.1856718948707079</v>
      </c>
      <c r="F10" s="850">
        <f>IFERROR(G95/G94,"")</f>
        <v>-0.14963967782958881</v>
      </c>
      <c r="G10" s="849">
        <f>IFERROR(G100/G97,"")</f>
        <v>-3.0747229174115123E-2</v>
      </c>
      <c r="H10" s="850">
        <f>IFERROR(G96/G94,"")</f>
        <v>-0.18397626112759644</v>
      </c>
      <c r="I10" s="849">
        <f>+IFERROR(G105/G97,"")</f>
        <v>-3.7540221666070787E-2</v>
      </c>
      <c r="J10" s="868" cm="1">
        <f t="array" aca="1" ref="J10" ca="1">(_FV(A10,"Capitalização de mercado",TRUE)/1000000+$G$121-$G$111)/$G$94</f>
        <v>7.8653836371343786</v>
      </c>
      <c r="K10" s="868" cm="1">
        <f t="array" aca="1" ref="K10" ca="1">(_FV(A10,"Capitalização de mercado",TRUE)/1000000+$G$121-$G$111)/$G$97</f>
        <v>6.6336932427600992</v>
      </c>
      <c r="L10" s="868" cm="1">
        <f t="array" aca="1" ref="L10" ca="1">(_FV(A10,"Capitalização de mercado",TRUE)/1000000+G$121-G$111)/G$95</f>
        <v>-52.562152974504244</v>
      </c>
      <c r="M10" s="869" cm="1">
        <f t="array" aca="1" ref="M10" ca="1">(_FV(A10,"Capitalização de mercado",TRUE)/1000000+G$121-G$111)/G$100</f>
        <v>-215.74930232558137</v>
      </c>
      <c r="N10" s="870" cm="1">
        <f t="array" aca="1" ref="N10" ca="1">(_FV(A10,"Capitalização de mercado",TRUE)/1000000)/G$96</f>
        <v>-48.742949308755755</v>
      </c>
      <c r="O10" s="871" cm="1">
        <f t="array" aca="1" ref="O10" ca="1">(_FV(A10,"Capitalização de mercado",TRUE)/1000000)/G$105</f>
        <v>-201.47085714285714</v>
      </c>
      <c r="P10" s="406"/>
      <c r="Q10" s="406"/>
      <c r="R10" s="406"/>
      <c r="S10" s="408"/>
      <c r="T10" s="407"/>
      <c r="U10" s="407"/>
      <c r="V10" s="408"/>
      <c r="W10" s="407"/>
      <c r="X10" s="407"/>
      <c r="Y10" s="407"/>
      <c r="Z10" s="407"/>
      <c r="AA10" s="407"/>
      <c r="AB10" s="408"/>
      <c r="AC10" s="408"/>
      <c r="AD10" s="405"/>
      <c r="AE10" s="405"/>
      <c r="AF10" s="405"/>
      <c r="AG10" s="405"/>
      <c r="AH10" s="405"/>
      <c r="AI10" s="408"/>
      <c r="AJ10" s="408"/>
      <c r="AK10" s="408"/>
      <c r="AL10" s="409"/>
      <c r="AM10" s="410"/>
      <c r="AN10" s="411"/>
      <c r="AO10" s="408"/>
      <c r="AP10" s="408"/>
      <c r="AQ10" s="402"/>
      <c r="AR10" s="402"/>
      <c r="AS10" s="402"/>
      <c r="AT10" s="402"/>
      <c r="AU10" s="402"/>
      <c r="AV10" s="402"/>
      <c r="AW10" s="402"/>
      <c r="AX10" s="402"/>
      <c r="AY10" s="402"/>
      <c r="AZ10" s="402"/>
    </row>
    <row r="11" spans="1:52" s="372" customFormat="1" ht="17.25" customHeight="1">
      <c r="A11" s="422" t="e" vm="5">
        <f>+H91</f>
        <v>#VALUE!</v>
      </c>
      <c r="B11" s="403" t="str" cm="1">
        <f t="array" ref="B11">IFERROR(_FV(A11,"Name"),"DELIVERY HERO SE")</f>
        <v>DELIVERY HERO SE</v>
      </c>
      <c r="C11" s="404" t="s">
        <v>351</v>
      </c>
      <c r="D11" s="848">
        <f>IFERROR(H94/H93-1,"")</f>
        <v>0.1591465547394193</v>
      </c>
      <c r="E11" s="849">
        <f>IFERROR(H97/H94-1,"")</f>
        <v>0.21524844095755391</v>
      </c>
      <c r="F11" s="850">
        <f>IFERROR(H95/H94,"")</f>
        <v>-1.5590424461878898E-2</v>
      </c>
      <c r="G11" s="849">
        <f>IFERROR(H100/H97,"")</f>
        <v>6.0503227942393642E-2</v>
      </c>
      <c r="H11" s="850">
        <f>IFERROR(H96/H94,"")</f>
        <v>-0.23114061557030779</v>
      </c>
      <c r="I11" s="849">
        <f>+IFERROR(H105/H97,"")</f>
        <v>-6.9442145340175468E-2</v>
      </c>
      <c r="J11" s="868" cm="1">
        <f t="array" aca="1" ref="J11" ca="1">(_FV(A11,"Capitalização de mercado",TRUE)/1000000+$H$121-$H$111)/$H$94</f>
        <v>1.19431492657413</v>
      </c>
      <c r="K11" s="868" cm="1">
        <f t="array" aca="1" ref="K11" ca="1">(_FV(A11,"Capitalização de mercado",TRUE)/1000000+$H$121-$H$111)/$H$97</f>
        <v>0.98277429233570612</v>
      </c>
      <c r="L11" s="868" cm="1">
        <f t="array" aca="1" ref="L11" ca="1">(_FV(A11,"Capitalização de mercado",TRUE)/1000000+H$121-H$111)/H$95</f>
        <v>-76.605670967741943</v>
      </c>
      <c r="M11" s="869" cm="1">
        <f t="array" aca="1" ref="M11" ca="1">(_FV(A11,"Capitalização de mercado",TRUE)/1000000+H$121-H$111)/H$100</f>
        <v>16.2433365253078</v>
      </c>
      <c r="N11" s="870" cm="1">
        <f t="array" aca="1" ref="N11" ca="1">(_FV(A11,"Capitalização de mercado",TRUE)/1000000)/H$96</f>
        <v>-3.4681805918189728</v>
      </c>
      <c r="O11" s="871" cm="1">
        <f t="array" aca="1" ref="O11" ca="1">(_FV(A11,"Capitalização de mercado",TRUE)/1000000)/H$105</f>
        <v>-9.4992598331346834</v>
      </c>
      <c r="P11" s="406"/>
      <c r="Q11" s="406"/>
      <c r="R11" s="406"/>
      <c r="S11" s="408"/>
      <c r="T11" s="407"/>
      <c r="U11" s="407"/>
      <c r="V11" s="408"/>
      <c r="W11" s="407"/>
      <c r="X11" s="407"/>
      <c r="Y11" s="407"/>
      <c r="Z11" s="407"/>
      <c r="AA11" s="407"/>
      <c r="AB11" s="408"/>
      <c r="AC11" s="408"/>
      <c r="AD11" s="405"/>
      <c r="AE11" s="405"/>
      <c r="AF11" s="405"/>
      <c r="AG11" s="405"/>
      <c r="AH11" s="405"/>
      <c r="AI11" s="408"/>
      <c r="AJ11" s="408"/>
      <c r="AK11" s="408"/>
      <c r="AL11" s="409"/>
      <c r="AM11" s="410"/>
      <c r="AN11" s="411"/>
      <c r="AO11" s="408"/>
      <c r="AP11" s="408"/>
      <c r="AQ11" s="402"/>
      <c r="AR11" s="402"/>
      <c r="AS11" s="402"/>
      <c r="AT11" s="402"/>
      <c r="AU11" s="402"/>
      <c r="AV11" s="402"/>
      <c r="AW11" s="402"/>
      <c r="AX11" s="402"/>
      <c r="AY11" s="402"/>
      <c r="AZ11" s="402"/>
    </row>
    <row r="12" spans="1:52" s="372" customFormat="1" ht="17.25" customHeight="1">
      <c r="A12" s="422" t="e" vm="6">
        <f>+I91</f>
        <v>#VALUE!</v>
      </c>
      <c r="B12" s="403" t="str" cm="1">
        <f t="array" ref="B12">IFERROR(_FV(A12,"Name"),"DiDi GLOBAL INC.")</f>
        <v>DiDi GLOBAL INC.</v>
      </c>
      <c r="C12" s="404" t="str" cm="1">
        <f t="array" ref="C12">IFERROR(_FV(A12,"Ticker symbol",TRUE),"DIDIY")</f>
        <v>DIDIY</v>
      </c>
      <c r="D12" s="848">
        <f>+IFERROR(I94/I93-1,"")</f>
        <v>0.29763565150936189</v>
      </c>
      <c r="E12" s="849">
        <f>IFERROR(I97/I94-1,"")</f>
        <v>5.7282100171897943E-2</v>
      </c>
      <c r="F12" s="850">
        <f>IFERROR(I95/I94,"")</f>
        <v>2.4050973044800181E-2</v>
      </c>
      <c r="G12" s="849">
        <f>IFERROR(I100/I97,"")</f>
        <v>4.5955402370880987E-3</v>
      </c>
      <c r="H12" s="850">
        <f>IFERROR(I96/I94,"")</f>
        <v>-2.4915983553757643E-2</v>
      </c>
      <c r="I12" s="849">
        <f>+IFERROR(I105/I97,"")</f>
        <v>6.085609344265149E-3</v>
      </c>
      <c r="J12" s="868" cm="1">
        <f t="array" aca="1" ref="J12" ca="1">(_FV(A12,"Capitalização de mercado",TRUE)/1000000+$I$121-$I$111)/$I$94</f>
        <v>0.86837311768191916</v>
      </c>
      <c r="K12" s="868" cm="1">
        <f t="array" aca="1" ref="K12" ca="1">(_FV(A12,"Capitalização de mercado",TRUE)/1000000+$I$121-$I$111)/$I$97</f>
        <v>0.82132584817309873</v>
      </c>
      <c r="L12" s="868" cm="1">
        <f t="array" aca="1" ref="L12" ca="1">(_FV(A12,"Capitalização de mercado",TRUE)/1000000+I$121-I$111)/I$95</f>
        <v>36.105529537802269</v>
      </c>
      <c r="M12" s="869" cm="1">
        <f t="array" aca="1" ref="M12" ca="1">(_FV(A12,"Capitalização de mercado",TRUE)/1000000+I$121-I$111)/I$100</f>
        <v>178.72237121212123</v>
      </c>
      <c r="N12" s="870" cm="1">
        <f t="array" aca="1" ref="N12" ca="1">(_FV(A12,"Capitalização de mercado",TRUE)/1000000)/I$96</f>
        <v>-44.713182153937069</v>
      </c>
      <c r="O12" s="871" cm="1">
        <f t="array" aca="1" ref="O12" ca="1">(_FV(A12,"Capitalização de mercado",TRUE)/1000000)/I$105</f>
        <v>173.14847254004576</v>
      </c>
      <c r="P12" s="406"/>
      <c r="Q12" s="406"/>
      <c r="R12" s="406"/>
      <c r="S12" s="408"/>
      <c r="T12" s="407"/>
      <c r="U12" s="407"/>
      <c r="V12" s="408"/>
      <c r="W12" s="407"/>
      <c r="X12" s="407"/>
      <c r="Y12" s="407"/>
      <c r="Z12" s="407"/>
      <c r="AA12" s="407"/>
      <c r="AB12" s="408"/>
      <c r="AC12" s="408"/>
      <c r="AD12" s="405"/>
      <c r="AE12" s="405"/>
      <c r="AF12" s="405"/>
      <c r="AG12" s="405"/>
      <c r="AH12" s="405"/>
      <c r="AI12" s="408"/>
      <c r="AJ12" s="408"/>
      <c r="AK12" s="408"/>
      <c r="AL12" s="409"/>
      <c r="AM12" s="410"/>
      <c r="AN12" s="411"/>
      <c r="AO12" s="408"/>
      <c r="AP12" s="408"/>
      <c r="AQ12" s="402"/>
      <c r="AR12" s="402"/>
      <c r="AS12" s="402"/>
      <c r="AT12" s="402"/>
      <c r="AU12" s="402"/>
      <c r="AV12" s="402"/>
      <c r="AW12" s="402"/>
      <c r="AX12" s="402"/>
      <c r="AY12" s="402"/>
      <c r="AZ12" s="402"/>
    </row>
    <row r="13" spans="1:52" s="372" customFormat="1" ht="17.25" customHeight="1">
      <c r="A13" s="422" t="e" vm="7">
        <f>+J91</f>
        <v>#VALUE!</v>
      </c>
      <c r="B13" s="403" t="str" cm="1">
        <f t="array" ref="B13">IFERROR(_FV(A13,"Name"),"MEITUAN")</f>
        <v>MEITUAN</v>
      </c>
      <c r="C13" s="404" t="str" cm="1">
        <f t="array" ref="C13">IFERROR(_FV(A13,"Ticker symbol",TRUE),"3690")</f>
        <v>3690</v>
      </c>
      <c r="D13" s="848">
        <f>IFERROR(J94/J93-1,"")</f>
        <v>0.19481607396174727</v>
      </c>
      <c r="E13" s="849">
        <f>IFERROR(J97/J94-1,"")</f>
        <v>0.19981832604078709</v>
      </c>
      <c r="F13" s="850">
        <f>IFERROR(J95/J94,"")</f>
        <v>8.0993321562907811E-2</v>
      </c>
      <c r="G13" s="849">
        <f>IFERROR(J100/J97,"")</f>
        <v>0.14769215676656694</v>
      </c>
      <c r="H13" s="851">
        <f>IFERROR(J96/J94,"")</f>
        <v>5.0067807886185103E-2</v>
      </c>
      <c r="I13" s="849">
        <f>+IFERROR(J105/J97,"")</f>
        <v>0.10606716556373308</v>
      </c>
      <c r="J13" s="868" cm="1">
        <f t="array" aca="1" ref="J13" ca="1">(_FV(A13,"Capitalização de mercado",TRUE)/1000000+$J$121-$J$111)/$J$94</f>
        <v>15.575584043397045</v>
      </c>
      <c r="K13" s="868" cm="1">
        <f t="array" aca="1" ref="K13" ca="1">(_FV(A13,"Capitalização de mercado",TRUE)/1000000+$J$121-$J$111)/$J$97</f>
        <v>12.981618721222603</v>
      </c>
      <c r="L13" s="868" cm="1">
        <f t="array" aca="1" ref="L13" ca="1">(_FV(A13,"Capitalização de mercado",TRUE)/1000000+J$121-J$111)/J$95</f>
        <v>192.30701671247587</v>
      </c>
      <c r="M13" s="869" cm="1">
        <f t="array" aca="1" ref="M13" ca="1">(_FV(A13,"Capitalização de mercado",TRUE)/1000000+J$121-J$111)/J$100</f>
        <v>87.896466579065148</v>
      </c>
      <c r="N13" s="870" cm="1">
        <f t="array" aca="1" ref="N13" ca="1">(_FV(A13,"Capitalização de mercado",TRUE)/1000000)/J$96</f>
        <v>318.56268206674503</v>
      </c>
      <c r="O13" s="871" cm="1">
        <f t="array" aca="1" ref="O13" ca="1">(_FV(A13,"Capitalização de mercado",TRUE)/1000000)/J$105</f>
        <v>125.33057203176837</v>
      </c>
      <c r="P13" s="406"/>
      <c r="Q13" s="406"/>
      <c r="R13" s="406"/>
      <c r="S13" s="408"/>
      <c r="T13" s="407"/>
      <c r="U13" s="407"/>
      <c r="V13" s="408"/>
      <c r="W13" s="407"/>
      <c r="X13" s="407"/>
      <c r="Y13" s="407"/>
      <c r="Z13" s="407"/>
      <c r="AA13" s="407"/>
      <c r="AB13" s="408"/>
      <c r="AC13" s="408"/>
      <c r="AD13" s="405"/>
      <c r="AE13" s="405"/>
      <c r="AF13" s="405"/>
      <c r="AG13" s="405"/>
      <c r="AH13" s="405"/>
      <c r="AI13" s="408"/>
      <c r="AJ13" s="408"/>
      <c r="AK13" s="408"/>
      <c r="AL13" s="409"/>
      <c r="AM13" s="410"/>
      <c r="AN13" s="411"/>
      <c r="AO13" s="408"/>
      <c r="AP13" s="408"/>
      <c r="AQ13" s="402"/>
      <c r="AR13" s="402"/>
      <c r="AS13" s="402"/>
      <c r="AT13" s="402"/>
      <c r="AU13" s="402"/>
      <c r="AV13" s="402"/>
      <c r="AW13" s="402"/>
      <c r="AX13" s="402"/>
      <c r="AY13" s="402"/>
      <c r="AZ13" s="402"/>
    </row>
    <row r="14" spans="1:52" s="372" customFormat="1" ht="17.25" customHeight="1">
      <c r="A14" s="422" t="e" vm="8">
        <f>+K91</f>
        <v>#VALUE!</v>
      </c>
      <c r="B14" s="403" t="str" cm="1">
        <f t="array" ref="B14">IFERROR(_FV(A14,"Name"),"DELIVEROO PLC")</f>
        <v>DELIVEROO PLC</v>
      </c>
      <c r="C14" s="404" t="s">
        <v>352</v>
      </c>
      <c r="D14" s="848">
        <f>IFERROR(K94/K93-1,"")</f>
        <v>2.7848101265822711E-2</v>
      </c>
      <c r="E14" s="849">
        <f>IFERROR(K97/K94-1,"")</f>
        <v>2.0689655172413834E-2</v>
      </c>
      <c r="F14" s="850">
        <f>+IFERROR(K95/K94,"")</f>
        <v>9.852216748768473E-3</v>
      </c>
      <c r="G14" s="849">
        <f>IFERROR(K100/K97,"")</f>
        <v>4.2471042471042469E-2</v>
      </c>
      <c r="H14" s="851">
        <f>IFERROR(K96/K94,"")</f>
        <v>1.477832512315271E-3</v>
      </c>
      <c r="I14" s="849">
        <f>+IFERROR(K105/K97,"")</f>
        <v>1.4478764478764478E-3</v>
      </c>
      <c r="J14" s="868" cm="1">
        <f t="array" aca="1" ref="J14" ca="1">(_FV(A14,"Capitalização de mercado",TRUE)/1000000+$K$121-$K$111)/$K$94</f>
        <v>1.1179236453201971</v>
      </c>
      <c r="K14" s="868" cm="1">
        <f t="array" aca="1" ref="K14" ca="1">(_FV(A14,"Capitalização de mercado",TRUE)/1000000+$K$121-$K$111)/$K$97</f>
        <v>1.0952630308880309</v>
      </c>
      <c r="L14" s="868" cm="1">
        <f t="array" aca="1" ref="L14" ca="1">(_FV(A14,"Capitalização de mercado",TRUE)/1000000+D$121-K$111)/K$95</f>
        <v>543.51925000000006</v>
      </c>
      <c r="M14" s="869" cm="1">
        <f t="array" aca="1" ref="M14" ca="1">(_FV(A14,"Capitalização de mercado",TRUE)/1000000+D$121-K$111)/K$100</f>
        <v>123.52710227272728</v>
      </c>
      <c r="N14" s="870" cm="1">
        <f t="array" aca="1" ref="N14" ca="1">(_FV(A14,"Capitalização de mercado",TRUE)/1000000)/K$96</f>
        <v>893.4616666666667</v>
      </c>
      <c r="O14" s="871" cm="1">
        <f t="array" aca="1" ref="O14" ca="1">(_FV(A14,"Capitalização de mercado",TRUE)/1000000)/K$105</f>
        <v>893.4616666666667</v>
      </c>
      <c r="P14" s="406"/>
      <c r="Q14" s="406"/>
      <c r="R14" s="406"/>
      <c r="S14" s="408"/>
      <c r="T14" s="407"/>
      <c r="U14" s="407"/>
      <c r="V14" s="408"/>
      <c r="W14" s="407"/>
      <c r="X14" s="407"/>
      <c r="Y14" s="407"/>
      <c r="Z14" s="407"/>
      <c r="AA14" s="407"/>
      <c r="AB14" s="408"/>
      <c r="AC14" s="408"/>
      <c r="AD14" s="405"/>
      <c r="AE14" s="405"/>
      <c r="AF14" s="405"/>
      <c r="AG14" s="405"/>
      <c r="AH14" s="405"/>
      <c r="AI14" s="408"/>
      <c r="AJ14" s="408"/>
      <c r="AK14" s="408"/>
      <c r="AL14" s="409"/>
      <c r="AM14" s="410"/>
      <c r="AN14" s="411"/>
      <c r="AO14" s="408"/>
      <c r="AP14" s="408"/>
      <c r="AQ14" s="402"/>
      <c r="AR14" s="402"/>
      <c r="AS14" s="402"/>
      <c r="AT14" s="402"/>
      <c r="AU14" s="402"/>
      <c r="AV14" s="402"/>
      <c r="AW14" s="402"/>
      <c r="AX14" s="402"/>
      <c r="AY14" s="402"/>
      <c r="AZ14" s="402"/>
    </row>
    <row r="15" spans="1:52" s="372" customFormat="1" ht="17.25" customHeight="1">
      <c r="A15" s="422" t="e" vm="9">
        <f>+L91</f>
        <v>#VALUE!</v>
      </c>
      <c r="B15" s="403" t="str" cm="1">
        <f t="array" ref="B15">IFERROR(_FV(A15,"Name"),"JUST EAT TAKEAWAY")</f>
        <v>JUST EAT TAKEAWAY</v>
      </c>
      <c r="C15" s="404" t="str" cm="1">
        <f t="array" ref="C15">IFERROR(_FV(A15,"Ticker symbol",TRUE),"TKWY")</f>
        <v>TKWY</v>
      </c>
      <c r="D15" s="848">
        <f>+IFERROR(L94/L93-1,"")</f>
        <v>-0.36450278726847685</v>
      </c>
      <c r="E15" s="849">
        <f>IFERROR(L97/L94-1,"")</f>
        <v>8.4889643463497144E-3</v>
      </c>
      <c r="F15" s="850">
        <f>IFERROR(L95/L94,"")</f>
        <v>0.11544991511035653</v>
      </c>
      <c r="G15" s="849">
        <f>IFERROR(L100/L97,"")</f>
        <v>0.10549943883277217</v>
      </c>
      <c r="H15" s="851">
        <f>IFERROR(L96/L94,"")</f>
        <v>-0.52235427277872104</v>
      </c>
      <c r="I15" s="849">
        <f>+IFERROR(L105/L97,"")</f>
        <v>-0.46156004489337821</v>
      </c>
      <c r="J15" s="868" cm="1">
        <f t="array" aca="1" ref="J15" ca="1">(_FV(A15,"Capitalização de mercado",TRUE)/1000000+$L$121-$L$111)/$L$94</f>
        <v>1.3060291454442556</v>
      </c>
      <c r="K15" s="868" cm="1">
        <f t="array" aca="1" ref="K15" ca="1">(_FV(A15,"Capitalização de mercado",TRUE)/1000000+$L$121-$L$111)/$L$97</f>
        <v>1.2950356341189673</v>
      </c>
      <c r="L15" s="868" cm="1">
        <f t="array" aca="1" ref="L15" ca="1">(_FV(A15,"Capitalização de mercado",TRUE)/1000000+L$121-L$111)/L$95</f>
        <v>11.312517156862745</v>
      </c>
      <c r="M15" s="869" cm="1">
        <f t="array" aca="1" ref="M15" ca="1">(_FV(A15,"Capitalização de mercado",TRUE)/1000000+L$121-L$111)/L$100</f>
        <v>12.275284574468085</v>
      </c>
      <c r="N15" s="870" cm="1">
        <f t="array" aca="1" ref="N15" ca="1">(_FV(A15,"Capitalização de mercado",TRUE)/1000000)/L$96</f>
        <v>-2.2911738894907905</v>
      </c>
      <c r="O15" s="871" cm="1">
        <f t="array" aca="1" ref="O15" ca="1">(_FV(A15,"Capitalização de mercado",TRUE)/1000000)/L$105</f>
        <v>-2.5711288753799391</v>
      </c>
      <c r="P15" s="406"/>
      <c r="Q15" s="406"/>
      <c r="R15" s="406"/>
      <c r="S15" s="408"/>
      <c r="T15" s="407"/>
      <c r="U15" s="407"/>
      <c r="V15" s="408"/>
      <c r="W15" s="407"/>
      <c r="X15" s="407"/>
      <c r="Y15" s="407"/>
      <c r="Z15" s="407"/>
      <c r="AA15" s="407"/>
      <c r="AB15" s="408"/>
      <c r="AC15" s="408"/>
      <c r="AD15" s="405"/>
      <c r="AE15" s="405"/>
      <c r="AF15" s="405"/>
      <c r="AG15" s="405"/>
      <c r="AH15" s="405"/>
      <c r="AI15" s="408"/>
      <c r="AJ15" s="408"/>
      <c r="AK15" s="408"/>
      <c r="AL15" s="409"/>
      <c r="AM15" s="410"/>
      <c r="AN15" s="411"/>
      <c r="AO15" s="408"/>
      <c r="AP15" s="408"/>
      <c r="AQ15" s="402"/>
      <c r="AR15" s="402"/>
      <c r="AS15" s="402"/>
      <c r="AT15" s="402"/>
      <c r="AU15" s="402"/>
      <c r="AV15" s="402"/>
      <c r="AW15" s="402"/>
      <c r="AX15" s="402"/>
      <c r="AY15" s="402"/>
      <c r="AZ15" s="402"/>
    </row>
    <row r="16" spans="1:52" s="372" customFormat="1" ht="17.25" customHeight="1">
      <c r="A16" s="422" t="e" vm="10">
        <f>+M91</f>
        <v>#VALUE!</v>
      </c>
      <c r="B16" s="403" t="str" cm="1">
        <f t="array" ref="B16">IFERROR(_FV(A16,"Name"),"HERTZ GLOBAL HOLDINGS INC.")</f>
        <v>HERTZ GLOBAL HOLDINGS INC.</v>
      </c>
      <c r="C16" s="404" t="str" cm="1">
        <f t="array" ref="C16">IFERROR(_FV(A16,"Ticker symbol",TRUE),"HTZ")</f>
        <v>HTZ</v>
      </c>
      <c r="D16" s="848">
        <f>IFERROR(M94/M93-1,"")</f>
        <v>7.8986758779504784E-2</v>
      </c>
      <c r="E16" s="849">
        <f>IFERROR(M97/M94-1,"")</f>
        <v>-3.4361327499733196E-2</v>
      </c>
      <c r="F16" s="850">
        <f>IFERROR(M95/M94,"")</f>
        <v>0.42044605698431331</v>
      </c>
      <c r="G16" s="849">
        <f>IFERROR(M100/M97,"")</f>
        <v>0.40137031716211735</v>
      </c>
      <c r="H16" s="851">
        <f>IFERROR(M96/M94,"")</f>
        <v>6.5734713477750506E-2</v>
      </c>
      <c r="I16" s="849">
        <f>+IFERROR(M105/M97,"")</f>
        <v>-0.31627804177257157</v>
      </c>
      <c r="J16" s="868" cm="1">
        <f t="array" aca="1" ref="J16" ca="1">(_FV(A16,"Capitalização de mercado",TRUE)/1000000+$M$121-$M$111)/$M$94</f>
        <v>2.099509281400064</v>
      </c>
      <c r="K16" s="868" cm="1">
        <f t="array" aca="1" ref="K16" ca="1">(_FV(A16,"Capitalização de mercado",TRUE)/1000000+$M$121-$M$111)/$M$97</f>
        <v>2.1742183087633995</v>
      </c>
      <c r="L16" s="868" cm="1">
        <f t="array" aca="1" ref="L16" ca="1">(_FV(A16,"Capitalização de mercado",TRUE)/1000000+M$121-M$111)/M$95</f>
        <v>4.9935282934010159</v>
      </c>
      <c r="M16" s="869" cm="1">
        <f t="array" aca="1" ref="M16" ca="1">(_FV(A16,"Capitalização de mercado",TRUE)/1000000+M$121-M$111)/M$100</f>
        <v>5.4169882918502203</v>
      </c>
      <c r="N16" s="870" cm="1">
        <f t="array" aca="1" ref="N16" ca="1">(_FV(A16,"Capitalização de mercado",TRUE)/1000000)/M$96</f>
        <v>3.0170478506493503</v>
      </c>
      <c r="O16" s="871" cm="1">
        <f t="array" aca="1" ref="O16" ca="1">(_FV(A16,"Capitalização de mercado",TRUE)/1000000)/M$105</f>
        <v>-0.64937158490566038</v>
      </c>
      <c r="P16" s="406"/>
      <c r="Q16" s="406"/>
      <c r="R16" s="406"/>
      <c r="S16" s="408"/>
      <c r="T16" s="407"/>
      <c r="U16" s="407"/>
      <c r="V16" s="408"/>
      <c r="W16" s="407"/>
      <c r="X16" s="407"/>
      <c r="Y16" s="407"/>
      <c r="Z16" s="407"/>
      <c r="AA16" s="407"/>
      <c r="AB16" s="408"/>
      <c r="AC16" s="408"/>
      <c r="AD16" s="405"/>
      <c r="AE16" s="405"/>
      <c r="AF16" s="405"/>
      <c r="AG16" s="405"/>
      <c r="AH16" s="405"/>
      <c r="AI16" s="408"/>
      <c r="AJ16" s="408"/>
      <c r="AK16" s="408"/>
      <c r="AL16" s="409"/>
      <c r="AM16" s="410"/>
      <c r="AN16" s="411"/>
      <c r="AO16" s="408"/>
      <c r="AP16" s="408"/>
      <c r="AQ16" s="402"/>
      <c r="AR16" s="402"/>
      <c r="AS16" s="402"/>
      <c r="AT16" s="402"/>
      <c r="AU16" s="402"/>
      <c r="AV16" s="402"/>
      <c r="AW16" s="402"/>
      <c r="AX16" s="402"/>
      <c r="AY16" s="402"/>
      <c r="AZ16" s="402"/>
    </row>
    <row r="17" spans="1:42" s="372" customFormat="1" ht="6" customHeight="1">
      <c r="A17" s="422">
        <f>+N91</f>
        <v>0</v>
      </c>
      <c r="B17" s="721"/>
      <c r="C17" s="508" t="str" cm="1">
        <f t="array" ref="C17">+IFERROR(_FV(A17,"Ticker symbol",TRUE),"")</f>
        <v/>
      </c>
      <c r="D17" s="509" t="str">
        <f>IFERROR(N94/N93-1,"")</f>
        <v/>
      </c>
      <c r="E17" s="510" t="str">
        <f>IFERROR(N97/N94-1,"")</f>
        <v/>
      </c>
      <c r="F17" s="511" t="str">
        <f>IFERROR(N95/N94,"")</f>
        <v/>
      </c>
      <c r="G17" s="510" t="str">
        <f>IFERROR(N100/N97,"")</f>
        <v/>
      </c>
      <c r="H17" s="512" t="str">
        <f>IFERROR(N96/N94,"")</f>
        <v/>
      </c>
      <c r="I17" s="510" t="str">
        <f>+IFERROR(N105/N97,"")</f>
        <v/>
      </c>
      <c r="J17" s="872" t="str" cm="1">
        <f t="array" ref="J17">IFERROR(+(_FV(A17,"Market cap",TRUE)/1000000+N$121-N$111)/N$94,"")</f>
        <v/>
      </c>
      <c r="K17" s="873" t="str" cm="1">
        <f t="array" ref="K17">IFERROR(+(_FV(A17,"Market cap",TRUE)/1000000+N$121-N$111)/N$97,"")</f>
        <v/>
      </c>
      <c r="L17" s="872" t="str" cm="1">
        <f t="array" ref="L17">IFERROR(+(_FV(A17,"Market cap",TRUE)/1000000+N$121-N$111)/N$95,"")</f>
        <v/>
      </c>
      <c r="M17" s="874" t="str" cm="1">
        <f t="array" ref="M17">IFERROR(+(_FV(A17,"Market cap",TRUE)/1000000+N$121-N$111)/N$100,"")</f>
        <v/>
      </c>
      <c r="N17" s="875" t="str" cm="1">
        <f t="array" ref="N17">IFERROR(+(_FV(A17,"Market cap",TRUE)/1000000)/N$96,"")</f>
        <v/>
      </c>
      <c r="O17" s="876" t="str" cm="1">
        <f t="array" ref="O17">IFERROR(+(_FV(A17,"Market cap",TRUE)/1000000)/N$105,"")</f>
        <v/>
      </c>
      <c r="P17" s="406"/>
      <c r="Q17" s="406"/>
      <c r="R17" s="406"/>
      <c r="S17" s="408"/>
      <c r="T17" s="407"/>
      <c r="U17" s="407"/>
      <c r="V17" s="408"/>
      <c r="W17" s="407"/>
      <c r="X17" s="407"/>
      <c r="Y17" s="407"/>
      <c r="Z17" s="407"/>
      <c r="AA17" s="407"/>
      <c r="AB17" s="408"/>
      <c r="AC17" s="408"/>
      <c r="AD17" s="405"/>
      <c r="AE17" s="405"/>
      <c r="AF17" s="405"/>
      <c r="AG17" s="405"/>
      <c r="AH17" s="405"/>
      <c r="AI17" s="408"/>
      <c r="AJ17" s="408"/>
      <c r="AK17" s="408"/>
      <c r="AL17" s="409"/>
      <c r="AM17" s="410"/>
      <c r="AN17" s="411"/>
      <c r="AO17" s="408"/>
      <c r="AP17" s="408"/>
    </row>
    <row r="18" spans="1:42" s="369" customFormat="1" ht="15.75" customHeight="1">
      <c r="A18" s="422"/>
      <c r="B18" s="371" t="s">
        <v>353</v>
      </c>
      <c r="C18" s="371"/>
      <c r="D18" s="852">
        <f t="shared" ref="D18:O18" si="0">IFERROR(AVERAGE(D6:D17),"")</f>
        <v>0.1596823621751087</v>
      </c>
      <c r="E18" s="853">
        <f t="shared" si="0"/>
        <v>0.13879702179721237</v>
      </c>
      <c r="F18" s="854">
        <f t="shared" si="0"/>
        <v>5.0301436724638368E-2</v>
      </c>
      <c r="G18" s="853">
        <f t="shared" si="0"/>
        <v>9.0719375515719652E-2</v>
      </c>
      <c r="H18" s="855">
        <f t="shared" si="0"/>
        <v>-9.303865042339933E-2</v>
      </c>
      <c r="I18" s="856">
        <f t="shared" si="0"/>
        <v>-5.3104695026592187E-2</v>
      </c>
      <c r="J18" s="877">
        <f t="shared" ca="1" si="0"/>
        <v>4.9100465344496076</v>
      </c>
      <c r="K18" s="878">
        <f t="shared" ca="1" si="0"/>
        <v>4.3829818882687297</v>
      </c>
      <c r="L18" s="877">
        <f t="shared" ca="1" si="0"/>
        <v>124.76435439817108</v>
      </c>
      <c r="M18" s="878">
        <f t="shared" ca="1" si="0"/>
        <v>48.519855231283927</v>
      </c>
      <c r="N18" s="879">
        <f t="shared" ca="1" si="0"/>
        <v>99.614943221885881</v>
      </c>
      <c r="O18" s="879">
        <f t="shared" ca="1" si="0"/>
        <v>218.09870117535803</v>
      </c>
      <c r="P18" s="505"/>
      <c r="Q18" s="423"/>
      <c r="R18" s="423"/>
      <c r="S18" s="417"/>
      <c r="T18" s="423"/>
      <c r="U18" s="423"/>
      <c r="V18" s="417"/>
      <c r="W18" s="423"/>
      <c r="X18" s="423"/>
      <c r="Y18" s="423"/>
      <c r="Z18" s="423"/>
      <c r="AA18" s="423"/>
      <c r="AB18" s="423"/>
      <c r="AC18" s="417"/>
      <c r="AD18" s="423"/>
      <c r="AE18" s="423"/>
      <c r="AF18" s="423"/>
      <c r="AG18" s="423"/>
      <c r="AH18" s="423"/>
      <c r="AI18" s="417"/>
      <c r="AJ18" s="424"/>
      <c r="AK18" s="417"/>
      <c r="AL18" s="424"/>
      <c r="AM18" s="420"/>
      <c r="AN18" s="424"/>
      <c r="AO18" s="417"/>
      <c r="AP18" s="424"/>
    </row>
    <row r="19" spans="1:42" s="369" customFormat="1" ht="15.75" customHeight="1">
      <c r="A19" s="422"/>
      <c r="B19" s="425" t="s">
        <v>354</v>
      </c>
      <c r="C19" s="371"/>
      <c r="D19" s="857">
        <f>IFERROR(+D18-D6,"")</f>
        <v>-9.8442557625892657E-3</v>
      </c>
      <c r="E19" s="858">
        <f>IFERROR(E18-E6,"")</f>
        <v>-4.0838717587460882E-2</v>
      </c>
      <c r="F19" s="859">
        <f>+IFERROR(F18-F6,"")</f>
        <v>-1.5480308325623512E-3</v>
      </c>
      <c r="G19" s="858">
        <f>IFERROR(G18-G6,"")</f>
        <v>1.0906741926197616E-2</v>
      </c>
      <c r="H19" s="859">
        <f>IFERROR(+H6-H18,"")</f>
        <v>0.1495821980750181</v>
      </c>
      <c r="I19" s="858">
        <f>+IFERROR(I6-I18,"")</f>
        <v>0.2778306943899102</v>
      </c>
      <c r="J19" s="880">
        <f ca="1">+IFERROR(J6-J18,"")</f>
        <v>0.4422277296527497</v>
      </c>
      <c r="K19" s="881">
        <f ca="1">+IFERROR(K6-K18,"")</f>
        <v>0.1542443803201099</v>
      </c>
      <c r="L19" s="880">
        <f ca="1">IFERROR(+L6-L18,"")</f>
        <v>-21.537175484565296</v>
      </c>
      <c r="M19" s="881">
        <f ca="1">IFERROR(M6-M18,"")</f>
        <v>8.3286168029041079</v>
      </c>
      <c r="N19" s="880">
        <f ca="1">IFERROR(+N6-N18,"")</f>
        <v>-6.2657321972179574</v>
      </c>
      <c r="O19" s="880">
        <f ca="1">IFERROR(+O6-O18,"")</f>
        <v>-198.18772911829035</v>
      </c>
      <c r="P19" s="506"/>
      <c r="Q19" s="418"/>
      <c r="R19" s="418"/>
      <c r="S19" s="417"/>
      <c r="T19" s="418"/>
      <c r="U19" s="418"/>
      <c r="V19" s="417"/>
      <c r="W19" s="418"/>
      <c r="X19" s="418"/>
      <c r="Y19" s="418"/>
      <c r="Z19" s="418"/>
      <c r="AA19" s="418"/>
      <c r="AB19" s="418"/>
      <c r="AC19" s="417"/>
      <c r="AD19" s="418"/>
      <c r="AE19" s="418"/>
      <c r="AF19" s="418"/>
      <c r="AG19" s="418"/>
      <c r="AH19" s="418"/>
      <c r="AI19" s="417"/>
      <c r="AJ19" s="426"/>
      <c r="AK19" s="417"/>
      <c r="AL19" s="426"/>
      <c r="AM19" s="417"/>
      <c r="AN19" s="426"/>
      <c r="AO19" s="417"/>
      <c r="AP19" s="426"/>
    </row>
    <row r="20" spans="1:42" s="369" customFormat="1" ht="15" customHeight="1">
      <c r="A20" s="393"/>
      <c r="B20" s="393"/>
      <c r="C20" s="393"/>
      <c r="D20" s="393"/>
      <c r="E20" s="393"/>
      <c r="F20" s="393"/>
      <c r="G20" s="393"/>
      <c r="H20" s="393"/>
      <c r="I20" s="393"/>
      <c r="J20" s="393"/>
      <c r="K20" s="393"/>
      <c r="L20" s="393"/>
      <c r="M20" s="393"/>
      <c r="N20" s="393"/>
      <c r="O20" s="393"/>
      <c r="P20" s="428"/>
      <c r="Q20" s="39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row>
    <row r="21" spans="1:42" s="369" customFormat="1" ht="13.8">
      <c r="A21" s="393"/>
      <c r="B21" s="427"/>
      <c r="C21" s="427"/>
      <c r="D21" s="951" t="s">
        <v>355</v>
      </c>
      <c r="E21" s="951"/>
      <c r="F21" s="951"/>
      <c r="G21" s="564" t="s">
        <v>356</v>
      </c>
      <c r="H21" s="564" t="s">
        <v>357</v>
      </c>
      <c r="I21" s="564" t="s">
        <v>358</v>
      </c>
      <c r="J21" s="951" t="s">
        <v>359</v>
      </c>
      <c r="K21" s="951"/>
      <c r="L21" s="951"/>
      <c r="M21" s="951" t="s">
        <v>360</v>
      </c>
      <c r="N21" s="951"/>
      <c r="O21" s="951"/>
      <c r="P21" s="503"/>
      <c r="Q21" s="428"/>
      <c r="R21" s="428"/>
      <c r="S21" s="428"/>
      <c r="T21" s="428"/>
      <c r="U21" s="428"/>
      <c r="V21" s="428"/>
      <c r="W21" s="428"/>
      <c r="X21" s="428"/>
      <c r="Y21" s="393"/>
      <c r="Z21" s="393"/>
      <c r="AA21" s="393"/>
      <c r="AB21" s="393"/>
      <c r="AC21" s="393"/>
      <c r="AD21" s="393"/>
      <c r="AE21" s="393"/>
      <c r="AF21" s="393"/>
      <c r="AG21" s="393"/>
      <c r="AH21" s="393"/>
      <c r="AI21" s="393"/>
      <c r="AJ21" s="393"/>
      <c r="AK21" s="393"/>
      <c r="AL21" s="393"/>
      <c r="AM21" s="393"/>
      <c r="AN21" s="393"/>
      <c r="AO21" s="393"/>
      <c r="AP21" s="393"/>
    </row>
    <row r="22" spans="1:42" s="369" customFormat="1" ht="14.25" customHeight="1">
      <c r="A22" s="393"/>
      <c r="B22" s="429" t="s">
        <v>361</v>
      </c>
      <c r="C22" s="427"/>
      <c r="D22" s="396" t="s">
        <v>362</v>
      </c>
      <c r="E22" s="396" t="s">
        <v>363</v>
      </c>
      <c r="F22" s="396" t="s">
        <v>364</v>
      </c>
      <c r="G22" s="396" t="s">
        <v>365</v>
      </c>
      <c r="H22" s="396" t="s">
        <v>366</v>
      </c>
      <c r="I22" s="396" t="s">
        <v>367</v>
      </c>
      <c r="J22" s="396" t="s">
        <v>362</v>
      </c>
      <c r="K22" s="396" t="s">
        <v>363</v>
      </c>
      <c r="L22" s="396" t="s">
        <v>364</v>
      </c>
      <c r="M22" s="396" t="s">
        <v>362</v>
      </c>
      <c r="N22" s="396" t="s">
        <v>363</v>
      </c>
      <c r="O22" s="396" t="s">
        <v>364</v>
      </c>
      <c r="P22" s="503" t="s">
        <v>368</v>
      </c>
      <c r="Q22" s="428"/>
      <c r="R22" s="428"/>
      <c r="S22" s="428"/>
      <c r="T22" s="428"/>
      <c r="U22" s="428"/>
      <c r="V22" s="428"/>
      <c r="W22" s="428"/>
      <c r="X22" s="428"/>
      <c r="Y22" s="393"/>
      <c r="Z22" s="393"/>
      <c r="AA22" s="393"/>
      <c r="AB22" s="393"/>
      <c r="AC22" s="393"/>
      <c r="AD22" s="393"/>
      <c r="AE22" s="393"/>
      <c r="AF22" s="393"/>
      <c r="AG22" s="393"/>
      <c r="AH22" s="393"/>
      <c r="AI22" s="393"/>
      <c r="AJ22" s="393"/>
      <c r="AK22" s="393"/>
      <c r="AL22" s="393"/>
      <c r="AM22" s="393"/>
      <c r="AN22" s="393"/>
      <c r="AO22" s="393"/>
      <c r="AP22" s="393"/>
    </row>
    <row r="23" spans="1:42" s="369" customFormat="1" ht="3.75" customHeight="1">
      <c r="A23" s="393"/>
      <c r="B23" s="430"/>
      <c r="C23" s="431"/>
      <c r="D23" s="498"/>
      <c r="E23" s="500"/>
      <c r="F23" s="495"/>
      <c r="G23" s="498"/>
      <c r="H23" s="500"/>
      <c r="I23" s="495"/>
      <c r="J23" s="431"/>
      <c r="K23" s="431"/>
      <c r="L23" s="495"/>
      <c r="M23" s="431"/>
      <c r="N23" s="431"/>
      <c r="O23" s="431"/>
      <c r="P23" s="504"/>
      <c r="Q23" s="428"/>
      <c r="R23" s="428"/>
      <c r="S23" s="428"/>
      <c r="T23" s="428"/>
      <c r="U23" s="428"/>
      <c r="V23" s="428"/>
      <c r="W23" s="428"/>
      <c r="X23" s="428"/>
      <c r="Y23" s="393"/>
      <c r="Z23" s="393"/>
      <c r="AA23" s="393"/>
      <c r="AB23" s="393"/>
      <c r="AC23" s="393"/>
      <c r="AD23" s="393"/>
      <c r="AE23" s="393"/>
      <c r="AF23" s="393"/>
      <c r="AG23" s="393"/>
      <c r="AH23" s="393"/>
      <c r="AI23" s="393"/>
      <c r="AJ23" s="393"/>
      <c r="AK23" s="393"/>
      <c r="AL23" s="393"/>
      <c r="AM23" s="393"/>
      <c r="AN23" s="393"/>
      <c r="AO23" s="393"/>
      <c r="AP23" s="393"/>
    </row>
    <row r="24" spans="1:42" s="369" customFormat="1" ht="13.8">
      <c r="A24" s="393"/>
      <c r="B24" s="393" t="s">
        <v>369</v>
      </c>
      <c r="C24" s="393"/>
      <c r="D24" s="499">
        <f ca="1">IFERROR(SMALL(K6:K17,2),"")</f>
        <v>0.98277429233570612</v>
      </c>
      <c r="E24" s="501">
        <f ca="1">IFERROR(SMALL(M6:M17,2),"")</f>
        <v>5.4169882918502203</v>
      </c>
      <c r="F24" s="496">
        <f ca="1">IFERROR(SMALL(O6:O17,2),"")</f>
        <v>-9.4992598331346834</v>
      </c>
      <c r="G24" s="499">
        <f>-Inputs!$Q$100+Inputs!$Q$101</f>
        <v>1674</v>
      </c>
      <c r="H24" s="501">
        <f>+Inputs!$Q$102</f>
        <v>0</v>
      </c>
      <c r="I24" s="496">
        <f>+Inputs!$Q$103</f>
        <v>918</v>
      </c>
      <c r="J24" s="432">
        <f ca="1">IFERROR(+D24*$D$97+G24+H24+I24,"")</f>
        <v>45812.447828339682</v>
      </c>
      <c r="K24" s="432">
        <f ca="1">IFERROR(E24*$D$100+G24+H24+I24,"")</f>
        <v>21605.628904394274</v>
      </c>
      <c r="L24" s="497">
        <f ca="1">IFERROR(F24*$D$105,"")</f>
        <v>-93881.184930870077</v>
      </c>
      <c r="M24" s="502" cm="1">
        <f t="array" aca="1" ref="M24" ca="1">IFERROR(+(J24/_FV($A$6,"Shares outstanding",TRUE)*1000000)/$P$24-1,"")</f>
        <v>-0.76718967389686621</v>
      </c>
      <c r="N24" s="502" cm="1">
        <f t="array" aca="1" ref="N24" ca="1">IFERROR((+K24/_FV($A$6,"Shares outstanding",TRUE)*1000000)/$P$24-1,"")</f>
        <v>-0.89020421851844933</v>
      </c>
      <c r="O24" s="502" cm="1">
        <f t="array" aca="1" ref="O24" ca="1">IFERROR(+(L24/_FV($A$6,"Shares outstanding",TRUE)*1000000)/$P$24-1,"")</f>
        <v>-1.4770866940051168</v>
      </c>
      <c r="P24" s="507" cm="1">
        <f t="array" aca="1" ref="P24" ca="1">+_FV(A6,"Price")</f>
        <v>94.36</v>
      </c>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row>
    <row r="25" spans="1:42" ht="13.8">
      <c r="B25" s="393" t="s">
        <v>353</v>
      </c>
      <c r="C25" s="393"/>
      <c r="D25" s="499">
        <f ca="1">+IFERROR(AVERAGE(K6:K17),"")</f>
        <v>4.3829818882687297</v>
      </c>
      <c r="E25" s="501">
        <f ca="1">IFERROR(+AVERAGE(M6:M17),"")</f>
        <v>48.519855231283927</v>
      </c>
      <c r="F25" s="496">
        <f ca="1">IFERROR(+AVERAGE(O6:O17),"")</f>
        <v>218.09870117535803</v>
      </c>
      <c r="G25" s="499">
        <f>-Inputs!$Q$100+Inputs!$Q$101</f>
        <v>1674</v>
      </c>
      <c r="H25" s="501">
        <f>+Inputs!$Q$102</f>
        <v>0</v>
      </c>
      <c r="I25" s="496">
        <f>+Inputs!$Q$103</f>
        <v>918</v>
      </c>
      <c r="J25" s="432">
        <f ca="1">IFERROR(+D25*$D$97+G25+H25+I25,"")</f>
        <v>195346.7774822822</v>
      </c>
      <c r="K25" s="432">
        <f ca="1">IFERROR(E25*$D$100+G25+H25+I25,"")</f>
        <v>172896.69186180658</v>
      </c>
      <c r="L25" s="497">
        <f ca="1">IFERROR(+F25*$D$105,"")</f>
        <v>2155469.4637160632</v>
      </c>
      <c r="M25" s="502" cm="1">
        <f t="array" aca="1" ref="M25" ca="1">IFERROR(+(J25/_FV($A$6,"Shares outstanding",TRUE)*1000000)/$P$24-1,"")</f>
        <v>-7.2840652554442276E-3</v>
      </c>
      <c r="N25" s="502" cm="1">
        <f t="array" aca="1" ref="N25" ca="1">IFERROR((+K25/_FV($A$6,"Shares outstanding",TRUE)*1000000)/$P$24-1,"")</f>
        <v>-0.12137121846608345</v>
      </c>
      <c r="O25" s="502" cm="1">
        <f t="array" aca="1" ref="O25" ca="1">IFERROR(+(L25/_FV($A$6,"Shares outstanding",TRUE)*1000000)/$P$24-1,"")</f>
        <v>9.9536943023301898</v>
      </c>
      <c r="P25" s="503"/>
    </row>
    <row r="26" spans="1:42" s="369" customFormat="1" ht="13.8">
      <c r="A26" s="393"/>
      <c r="B26" s="393" t="s">
        <v>370</v>
      </c>
      <c r="C26" s="393"/>
      <c r="D26" s="499">
        <f ca="1">IFERROR(MEDIAN(K6:K17),"")</f>
        <v>1.7442193311013678</v>
      </c>
      <c r="E26" s="501">
        <f ca="1">IFERROR(MEDIAN(M6:M17),"")</f>
        <v>72.372469306626584</v>
      </c>
      <c r="F26" s="496">
        <f ca="1">IFERROR(MEDIAN(O6:O17),"")</f>
        <v>72.620772044418032</v>
      </c>
      <c r="G26" s="499">
        <f>-Inputs!$Q$100+Inputs!$Q$101</f>
        <v>1674</v>
      </c>
      <c r="H26" s="501">
        <f>+Inputs!$Q$102</f>
        <v>0</v>
      </c>
      <c r="I26" s="496">
        <f>+Inputs!$Q$103</f>
        <v>918</v>
      </c>
      <c r="J26" s="432">
        <f ca="1">IFERROR(D26*$D$97+G26+H26+I26,"")</f>
        <v>79299.27774317596</v>
      </c>
      <c r="K26" s="432">
        <f ca="1">IFERROR(E26*$D$100+G26+H26+I26,"")</f>
        <v>256619.3672662593</v>
      </c>
      <c r="L26" s="497">
        <f ca="1">IFERROR(+F26*$D$105,"")</f>
        <v>717711.09011498338</v>
      </c>
      <c r="M26" s="502" cm="1">
        <f t="array" aca="1" ref="M26" ca="1">IFERROR(+(J26/_FV($A$6,"Shares outstanding",TRUE)*1000000)/$P$24-1,"")</f>
        <v>-0.59701584206309688</v>
      </c>
      <c r="N26" s="502" cm="1">
        <f t="array" aca="1" ref="N26" ca="1">IFERROR((+K26/_FV($A$6,"Shares outstanding",TRUE)*1000000)/$P$24-1,"")</f>
        <v>0.30409182241251309</v>
      </c>
      <c r="O26" s="502" cm="1">
        <f t="array" aca="1" ref="O26" ca="1">+IFERROR((L26/_FV($A$6,"Shares outstanding",TRUE)*1000000)/$P$24-1,"")</f>
        <v>2.6472740675983335</v>
      </c>
      <c r="P26" s="504"/>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row>
    <row r="27" spans="1:42" s="369" customFormat="1" ht="13.8">
      <c r="A27" s="393"/>
      <c r="B27" s="393" t="s">
        <v>371</v>
      </c>
      <c r="C27" s="393"/>
      <c r="D27" s="499">
        <f ca="1">IFERROR(LARGE(K6:K17,2),"")</f>
        <v>11.99444318239722</v>
      </c>
      <c r="E27" s="501">
        <f ca="1">IFERROR(LARGE(M6:M17,2),"")</f>
        <v>123.52710227272728</v>
      </c>
      <c r="F27" s="496">
        <f ca="1">IFERROR(LARGE(O6:O17,2),"")</f>
        <v>870.36599089430888</v>
      </c>
      <c r="G27" s="499">
        <f>-Inputs!$Q$100+Inputs!$Q$101</f>
        <v>1674</v>
      </c>
      <c r="H27" s="501">
        <f>+Inputs!$Q$102</f>
        <v>0</v>
      </c>
      <c r="I27" s="496">
        <f>+Inputs!$Q$103</f>
        <v>918</v>
      </c>
      <c r="J27" s="432">
        <f ca="1">IFERROR(+D27*$D$97+G27+H27+I27,"")</f>
        <v>530083.62227546494</v>
      </c>
      <c r="K27" s="432">
        <f ca="1">IFERROR(E27*$D$100+G27+H27+I27,"")</f>
        <v>436172.12897727272</v>
      </c>
      <c r="L27" s="497">
        <f ca="1">IFERROR(+F27*$D$105,"")</f>
        <v>8601827.0880084541</v>
      </c>
      <c r="M27" s="502" cm="1">
        <f t="array" aca="1" ref="M27" ca="1">IFERROR(+(J27/_FV($A$6,"Shares outstanding",TRUE)*1000000)/$P$24-1,"")</f>
        <v>1.6937862265360186</v>
      </c>
      <c r="N27" s="502" cm="1">
        <f t="array" aca="1" ref="N27" ca="1">IFERROR((+K27/_FV($A$6,"Shares outstanding",TRUE)*1000000)/$P$24-1,"")</f>
        <v>1.2165455110538925</v>
      </c>
      <c r="O27" s="502" cm="1">
        <f t="array" aca="1" ref="O27" ca="1">IFERROR(+(L27/_FV($A$6,"Shares outstanding",TRUE)*1000000)/$P$24-1,"")</f>
        <v>42.712882947136663</v>
      </c>
      <c r="P27" s="504"/>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row>
    <row r="28" spans="1:42" s="369" customFormat="1" ht="14.25" customHeight="1">
      <c r="A28" s="393"/>
      <c r="B28" s="393"/>
      <c r="C28" s="393"/>
      <c r="D28" s="393"/>
      <c r="E28" s="393"/>
      <c r="F28" s="393"/>
      <c r="G28" s="393"/>
      <c r="H28" s="393"/>
      <c r="I28" s="393"/>
      <c r="J28" s="393"/>
      <c r="K28" s="393"/>
      <c r="L28" s="393"/>
      <c r="M28" s="393"/>
      <c r="N28" s="393"/>
      <c r="O28" s="434"/>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row>
    <row r="29" spans="1:42" s="372" customFormat="1" ht="14.25" customHeight="1">
      <c r="A29" s="402"/>
      <c r="B29" s="561" t="s">
        <v>372</v>
      </c>
      <c r="C29" s="562"/>
      <c r="D29" s="379" t="str">
        <f ca="1">+LEFT(B6, FIND(" ", B6 &amp; " ") - 1)</f>
        <v>UBER</v>
      </c>
      <c r="E29" s="379" t="str">
        <f>+LEFT(B8, FIND(" ", B8 &amp; " ") - 1)</f>
        <v>LYFT</v>
      </c>
      <c r="F29" s="379" t="str">
        <f>+LEFT(B9, FIND(" ", B9 &amp; " ") - 1)</f>
        <v>DOORDASH</v>
      </c>
      <c r="G29" s="379" t="str">
        <f>+LEFT(B10, FIND(" ", B10 &amp; " ") - 1)</f>
        <v>GRAB</v>
      </c>
      <c r="H29" s="379" t="s">
        <v>373</v>
      </c>
      <c r="I29" s="379" t="str">
        <f>+LEFT(B12, FIND(" ", B12 &amp; " ") - 1)</f>
        <v>DiDi</v>
      </c>
      <c r="J29" s="379" t="str">
        <f>+LEFT(C12, FIND(" ", C12 &amp; " ") - 1)</f>
        <v>DIDIY</v>
      </c>
      <c r="K29" s="379" t="str">
        <f>+LEFT(B14, FIND(" ", B14 &amp; " ") - 1)</f>
        <v>DELIVEROO</v>
      </c>
      <c r="L29" s="379" t="s">
        <v>374</v>
      </c>
      <c r="M29" s="379" t="str">
        <f>+LEFT(B16, FIND(" ", B16 &amp; " ") - 1)</f>
        <v>HERTZ</v>
      </c>
      <c r="N29" s="379" t="str">
        <f>+LEFT(B17, FIND(" ", B17 &amp; " ") - 1)</f>
        <v/>
      </c>
      <c r="O29" s="435" t="s">
        <v>353</v>
      </c>
      <c r="P29" s="402"/>
      <c r="Q29" s="402" t="s">
        <v>375</v>
      </c>
      <c r="R29" s="402"/>
      <c r="S29" s="402"/>
      <c r="T29" s="402"/>
      <c r="U29" s="402"/>
      <c r="V29" s="402"/>
      <c r="W29" s="402"/>
      <c r="X29" s="402"/>
      <c r="Y29" s="402"/>
      <c r="Z29" s="402"/>
      <c r="AA29" s="402"/>
      <c r="AB29" s="402"/>
      <c r="AC29" s="402"/>
      <c r="AD29" s="402"/>
      <c r="AE29" s="402"/>
      <c r="AF29" s="402"/>
      <c r="AG29" s="402"/>
      <c r="AH29" s="402"/>
      <c r="AI29" s="402"/>
      <c r="AJ29" s="402"/>
      <c r="AK29" s="402"/>
      <c r="AL29" s="402"/>
      <c r="AM29" s="402"/>
      <c r="AN29" s="402"/>
      <c r="AO29" s="402"/>
      <c r="AP29" s="402"/>
    </row>
    <row r="30" spans="1:42" s="369" customFormat="1" ht="3.75" customHeight="1">
      <c r="A30" s="393"/>
      <c r="B30" s="425"/>
      <c r="C30" s="425"/>
      <c r="D30" s="425"/>
      <c r="E30" s="425"/>
      <c r="F30" s="425"/>
      <c r="G30" s="425"/>
      <c r="H30" s="425"/>
      <c r="I30" s="425"/>
      <c r="J30" s="425"/>
      <c r="K30" s="425"/>
      <c r="L30" s="425"/>
      <c r="M30" s="425"/>
      <c r="N30" s="425"/>
      <c r="O30" s="436"/>
      <c r="P30" s="393"/>
      <c r="Q30" s="393"/>
      <c r="R30" s="437"/>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row>
    <row r="31" spans="1:42" s="369" customFormat="1" ht="14.25" customHeight="1">
      <c r="A31" s="393"/>
      <c r="B31" s="393" t="s">
        <v>376</v>
      </c>
      <c r="C31" s="393"/>
      <c r="D31" s="438">
        <f>IFERROR(D101/D97,"")</f>
        <v>6.3645459093182949E-2</v>
      </c>
      <c r="E31" s="438">
        <f t="shared" ref="E31:N31" si="1">IFERROR(E101/E97,"")</f>
        <v>-1.9702730729346699E-2</v>
      </c>
      <c r="F31" s="438">
        <f t="shared" si="1"/>
        <v>2.1637754150345086E-2</v>
      </c>
      <c r="G31" s="438">
        <f t="shared" si="1"/>
        <v>-8.3303539506614233E-2</v>
      </c>
      <c r="H31" s="438">
        <f t="shared" si="1"/>
        <v>1.5808640953484523E-2</v>
      </c>
      <c r="I31" s="438">
        <f t="shared" si="1"/>
        <v>-1.0642853412710845E-2</v>
      </c>
      <c r="J31" s="438">
        <f t="shared" si="1"/>
        <v>0.12274659256431529</v>
      </c>
      <c r="K31" s="438">
        <f t="shared" si="1"/>
        <v>1.4478764478764478E-3</v>
      </c>
      <c r="L31" s="438">
        <f t="shared" si="1"/>
        <v>-4.7138047138047139E-2</v>
      </c>
      <c r="M31" s="438">
        <f t="shared" si="1"/>
        <v>-0.11912918554536413</v>
      </c>
      <c r="N31" s="438" t="str">
        <f t="shared" si="1"/>
        <v/>
      </c>
      <c r="O31" s="631">
        <f t="shared" ref="O31:O36" si="2">IFERROR(+AVERAGE(D31:N31),"")</f>
        <v>-5.4630033122878745E-3</v>
      </c>
      <c r="P31" s="393"/>
      <c r="Q31" s="393"/>
      <c r="R31" s="437"/>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row>
    <row r="32" spans="1:42" s="369" customFormat="1" ht="14.25" customHeight="1">
      <c r="A32" s="393"/>
      <c r="B32" s="393" t="s">
        <v>44</v>
      </c>
      <c r="C32" s="393"/>
      <c r="D32" s="438">
        <f>IFERROR(D105/D97,"")</f>
        <v>0.22472599936331802</v>
      </c>
      <c r="E32" s="438">
        <f t="shared" ref="E32:N32" si="3">IFERROR(E105/E97,"")</f>
        <v>3.9751123401313513E-3</v>
      </c>
      <c r="F32" s="438">
        <f t="shared" si="3"/>
        <v>1.1471740346950195E-2</v>
      </c>
      <c r="G32" s="438">
        <f t="shared" si="3"/>
        <v>-3.7540221666070787E-2</v>
      </c>
      <c r="H32" s="438">
        <f t="shared" si="3"/>
        <v>-6.9442145340175468E-2</v>
      </c>
      <c r="I32" s="438">
        <f t="shared" si="3"/>
        <v>6.085609344265149E-3</v>
      </c>
      <c r="J32" s="438">
        <f t="shared" si="3"/>
        <v>0.10606716556373308</v>
      </c>
      <c r="K32" s="438">
        <f t="shared" si="3"/>
        <v>1.4478764478764478E-3</v>
      </c>
      <c r="L32" s="438">
        <f t="shared" si="3"/>
        <v>-0.46156004489337821</v>
      </c>
      <c r="M32" s="438">
        <f t="shared" si="3"/>
        <v>-0.31627804177257157</v>
      </c>
      <c r="N32" s="438" t="str">
        <f t="shared" si="3"/>
        <v/>
      </c>
      <c r="O32" s="631">
        <f t="shared" si="2"/>
        <v>-5.3104695026592187E-2</v>
      </c>
      <c r="P32" s="393"/>
      <c r="Q32" s="393"/>
      <c r="R32" s="437"/>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row>
    <row r="33" spans="2:18" s="369" customFormat="1" ht="14.25" customHeight="1">
      <c r="B33" s="393" t="s">
        <v>377</v>
      </c>
      <c r="C33" s="393"/>
      <c r="D33" s="438">
        <f>IFERROR(D105/D117,"")</f>
        <v>0.19286160330965577</v>
      </c>
      <c r="E33" s="438">
        <f t="shared" ref="E33:N33" si="4">IFERROR(E105/E117,"")</f>
        <v>4.2318307267709288E-3</v>
      </c>
      <c r="F33" s="438">
        <f t="shared" si="4"/>
        <v>9.5757103931490856E-3</v>
      </c>
      <c r="G33" s="438">
        <f t="shared" si="4"/>
        <v>-1.1296395911780527E-2</v>
      </c>
      <c r="H33" s="438">
        <f t="shared" si="4"/>
        <v>-7.9996186117467588E-2</v>
      </c>
      <c r="I33" s="438">
        <f t="shared" si="4"/>
        <v>8.8672449652513578E-3</v>
      </c>
      <c r="J33" s="438">
        <f t="shared" si="4"/>
        <v>0.11192551951354537</v>
      </c>
      <c r="K33" s="438">
        <f t="shared" si="4"/>
        <v>3.1678986272439284E-3</v>
      </c>
      <c r="L33" s="438">
        <f t="shared" si="4"/>
        <v>-0.20238681102362205</v>
      </c>
      <c r="M33" s="438">
        <f t="shared" si="4"/>
        <v>-0.13127236033391432</v>
      </c>
      <c r="N33" s="438" t="str">
        <f t="shared" si="4"/>
        <v/>
      </c>
      <c r="O33" s="631">
        <f t="shared" si="2"/>
        <v>-9.4321945851168036E-3</v>
      </c>
      <c r="P33" s="393"/>
      <c r="Q33" s="393"/>
      <c r="R33" s="437"/>
    </row>
    <row r="34" spans="2:18" s="369" customFormat="1" ht="14.25" customHeight="1">
      <c r="B34" s="393" t="s">
        <v>378</v>
      </c>
      <c r="C34" s="393"/>
      <c r="D34" s="438">
        <f>IFERROR(+(D102/D121)*(1-(D104/D103)),"")</f>
        <v>-5.4835741532770772E-2</v>
      </c>
      <c r="E34" s="438">
        <f t="shared" ref="E34:N34" si="5">IFERROR(+(E102/E121)*(1-(E104/E103)),"")</f>
        <v>-0.10348497854077253</v>
      </c>
      <c r="F34" s="438">
        <f t="shared" si="5"/>
        <v>-0.27845149253731344</v>
      </c>
      <c r="G34" s="438">
        <f t="shared" si="5"/>
        <v>-0.3335454019664546</v>
      </c>
      <c r="H34" s="438" t="str">
        <f t="shared" si="5"/>
        <v/>
      </c>
      <c r="I34" s="438">
        <f t="shared" si="5"/>
        <v>-3.2136468282522639</v>
      </c>
      <c r="J34" s="438">
        <f t="shared" si="5"/>
        <v>7.0477271812645977E-4</v>
      </c>
      <c r="K34" s="438">
        <f t="shared" si="5"/>
        <v>0</v>
      </c>
      <c r="L34" s="438">
        <f t="shared" si="5"/>
        <v>-2.7696400309795602E-2</v>
      </c>
      <c r="M34" s="438">
        <f t="shared" si="5"/>
        <v>-4.6061590661109993E-2</v>
      </c>
      <c r="N34" s="438" t="str">
        <f t="shared" si="5"/>
        <v/>
      </c>
      <c r="O34" s="631">
        <f t="shared" si="2"/>
        <v>-0.45077974012026156</v>
      </c>
      <c r="P34" s="393"/>
      <c r="Q34" s="393"/>
      <c r="R34" s="437"/>
    </row>
    <row r="35" spans="2:18" s="369" customFormat="1" ht="14.25" customHeight="1">
      <c r="B35" s="393" t="s">
        <v>379</v>
      </c>
      <c r="C35" s="393"/>
      <c r="D35" s="438">
        <f>IFERROR(+D105/D122,"")</f>
        <v>0.43971347214806905</v>
      </c>
      <c r="E35" s="438">
        <f t="shared" ref="E35:N35" si="6">IFERROR(+E105/E122,"")</f>
        <v>2.9986962190352021E-2</v>
      </c>
      <c r="F35" s="438">
        <f t="shared" si="6"/>
        <v>1.5749039692701666E-2</v>
      </c>
      <c r="G35" s="438">
        <f t="shared" si="6"/>
        <v>-1.6532829475673121E-2</v>
      </c>
      <c r="H35" s="438">
        <f t="shared" si="6"/>
        <v>-0.50879320800485139</v>
      </c>
      <c r="I35" s="438">
        <f t="shared" si="6"/>
        <v>1.2927081792634227E-2</v>
      </c>
      <c r="J35" s="438">
        <f t="shared" si="6"/>
        <v>0.21032888866334265</v>
      </c>
      <c r="K35" s="438">
        <f t="shared" si="6"/>
        <v>6.8337129840546698E-3</v>
      </c>
      <c r="L35" s="438">
        <f t="shared" si="6"/>
        <v>-0.37032868077442593</v>
      </c>
      <c r="M35" s="438">
        <f t="shared" si="6"/>
        <v>-18.705882352941178</v>
      </c>
      <c r="N35" s="438" t="str">
        <f t="shared" si="6"/>
        <v/>
      </c>
      <c r="O35" s="631">
        <f t="shared" si="2"/>
        <v>-1.8885997913724974</v>
      </c>
      <c r="P35" s="393"/>
      <c r="Q35" s="393"/>
      <c r="R35" s="437"/>
    </row>
    <row r="36" spans="2:18" s="369" customFormat="1" ht="14.25" customHeight="1">
      <c r="B36" s="393" t="s">
        <v>380</v>
      </c>
      <c r="C36" s="393"/>
      <c r="D36" s="438">
        <f>IFERROR(+D105/(D121+D122),"")</f>
        <v>0.31750570244482285</v>
      </c>
      <c r="E36" s="438">
        <f t="shared" ref="E36:N36" si="7">IFERROR(+E105/(E121+E122),"")</f>
        <v>1.1904761904761904E-2</v>
      </c>
      <c r="F36" s="438">
        <f t="shared" si="7"/>
        <v>1.4737598849748382E-2</v>
      </c>
      <c r="G36" s="438">
        <f t="shared" si="7"/>
        <v>-1.5636634400595682E-2</v>
      </c>
      <c r="H36" s="438">
        <f t="shared" si="7"/>
        <v>-0.1163338879645036</v>
      </c>
      <c r="I36" s="438">
        <f t="shared" si="7"/>
        <v>1.274247516019216E-2</v>
      </c>
      <c r="J36" s="438">
        <f t="shared" si="7"/>
        <v>0.1550681258379322</v>
      </c>
      <c r="K36" s="438">
        <f t="shared" si="7"/>
        <v>6.1349693251533744E-3</v>
      </c>
      <c r="L36" s="438">
        <f t="shared" si="7"/>
        <v>-0.27393838467943382</v>
      </c>
      <c r="M36" s="438">
        <f t="shared" si="7"/>
        <v>-0.15419427832552127</v>
      </c>
      <c r="N36" s="438" t="str">
        <f t="shared" si="7"/>
        <v/>
      </c>
      <c r="O36" s="631">
        <f t="shared" si="2"/>
        <v>-4.200955184744351E-3</v>
      </c>
      <c r="P36" s="393"/>
      <c r="Q36" s="393"/>
      <c r="R36" s="437"/>
    </row>
    <row r="37" spans="2:18" s="369" customFormat="1" ht="3.75" customHeight="1">
      <c r="B37" s="393"/>
      <c r="C37" s="393"/>
      <c r="D37" s="393"/>
      <c r="E37" s="393"/>
      <c r="F37" s="393"/>
      <c r="G37" s="393"/>
      <c r="H37" s="393"/>
      <c r="I37" s="393"/>
      <c r="J37" s="393"/>
      <c r="K37" s="393"/>
      <c r="L37" s="393"/>
      <c r="M37" s="393"/>
      <c r="N37" s="393"/>
      <c r="O37" s="434"/>
      <c r="P37" s="393"/>
      <c r="Q37" s="393"/>
      <c r="R37" s="437"/>
    </row>
    <row r="38" spans="2:18" s="372" customFormat="1" ht="14.25" customHeight="1">
      <c r="B38" s="561" t="s">
        <v>381</v>
      </c>
      <c r="C38" s="562"/>
      <c r="D38" s="379" t="str">
        <f ca="1">+D29</f>
        <v>UBER</v>
      </c>
      <c r="E38" s="379" t="str">
        <f>+E29</f>
        <v>LYFT</v>
      </c>
      <c r="F38" s="379" t="str">
        <f t="shared" ref="F38:O38" si="8">+F29</f>
        <v>DOORDASH</v>
      </c>
      <c r="G38" s="379" t="str">
        <f t="shared" si="8"/>
        <v>GRAB</v>
      </c>
      <c r="H38" s="379" t="str">
        <f t="shared" si="8"/>
        <v>DELIVERY HERO</v>
      </c>
      <c r="I38" s="379" t="str">
        <f t="shared" si="8"/>
        <v>DiDi</v>
      </c>
      <c r="J38" s="379" t="str">
        <f t="shared" si="8"/>
        <v>DIDIY</v>
      </c>
      <c r="K38" s="379" t="str">
        <f t="shared" si="8"/>
        <v>DELIVEROO</v>
      </c>
      <c r="L38" s="379" t="str">
        <f t="shared" si="8"/>
        <v>JUST EAT TAKEAWAY</v>
      </c>
      <c r="M38" s="379" t="str">
        <f t="shared" si="8"/>
        <v>HERTZ</v>
      </c>
      <c r="N38" s="379" t="str">
        <f t="shared" si="8"/>
        <v/>
      </c>
      <c r="O38" s="379" t="str">
        <f t="shared" si="8"/>
        <v>Average</v>
      </c>
      <c r="P38" s="402"/>
      <c r="Q38" s="402"/>
      <c r="R38" s="563"/>
    </row>
    <row r="39" spans="2:18" s="369" customFormat="1" ht="3.75" customHeight="1">
      <c r="B39" s="425"/>
      <c r="C39" s="425"/>
      <c r="D39" s="425"/>
      <c r="E39" s="425"/>
      <c r="F39" s="425"/>
      <c r="G39" s="425"/>
      <c r="H39" s="425"/>
      <c r="I39" s="425"/>
      <c r="J39" s="425"/>
      <c r="K39" s="425"/>
      <c r="L39" s="425"/>
      <c r="M39" s="425"/>
      <c r="N39" s="425"/>
      <c r="O39" s="436"/>
      <c r="P39" s="393"/>
      <c r="Q39" s="393"/>
      <c r="R39" s="437"/>
    </row>
    <row r="40" spans="2:18" s="369" customFormat="1" ht="14.25" customHeight="1">
      <c r="B40" s="393" t="s">
        <v>382</v>
      </c>
      <c r="C40" s="393"/>
      <c r="D40" s="439">
        <f>IFERROR(D121/D117,"")</f>
        <v>0.16881976426508469</v>
      </c>
      <c r="E40" s="439">
        <f t="shared" ref="E40:N40" si="9">IFERROR(E121/E117,"")</f>
        <v>0.21435142594296228</v>
      </c>
      <c r="F40" s="439">
        <f t="shared" si="9"/>
        <v>4.1728298949007397E-2</v>
      </c>
      <c r="G40" s="439">
        <f t="shared" si="9"/>
        <v>3.9160839160839164E-2</v>
      </c>
      <c r="H40" s="439">
        <f t="shared" si="9"/>
        <v>0.53041571319603353</v>
      </c>
      <c r="I40" s="439">
        <f t="shared" si="9"/>
        <v>9.937604626388678E-3</v>
      </c>
      <c r="J40" s="439">
        <f t="shared" si="9"/>
        <v>0.18963763451991414</v>
      </c>
      <c r="K40" s="439">
        <f t="shared" si="9"/>
        <v>5.2798310454065467E-2</v>
      </c>
      <c r="L40" s="439">
        <f t="shared" si="9"/>
        <v>0.19229822834645668</v>
      </c>
      <c r="M40" s="439">
        <f t="shared" si="9"/>
        <v>0.84432620860471519</v>
      </c>
      <c r="N40" s="439" t="str">
        <f t="shared" si="9"/>
        <v/>
      </c>
      <c r="O40" s="630">
        <f t="shared" ref="O40:O42" si="10">IFERROR(+AVERAGE(D40:N40),"")</f>
        <v>0.22834740280654672</v>
      </c>
      <c r="P40" s="393"/>
      <c r="Q40" s="393"/>
      <c r="R40" s="437"/>
    </row>
    <row r="41" spans="2:18" s="369" customFormat="1" ht="14.25" customHeight="1">
      <c r="B41" s="393" t="s">
        <v>383</v>
      </c>
      <c r="C41" s="393"/>
      <c r="D41" s="439">
        <f>IFERROR(+(D121-D111)/D100,"")</f>
        <v>0.7857549857549857</v>
      </c>
      <c r="E41" s="439">
        <f t="shared" ref="E41:N41" si="11">IFERROR(+(E121-E111)/E100,"")</f>
        <v>5.5616438356164384</v>
      </c>
      <c r="F41" s="439">
        <f t="shared" si="11"/>
        <v>-3.8959731543624163</v>
      </c>
      <c r="G41" s="439">
        <f t="shared" si="11"/>
        <v>30.232558139534884</v>
      </c>
      <c r="H41" s="439">
        <f t="shared" si="11"/>
        <v>5.3406292749658002</v>
      </c>
      <c r="I41" s="439">
        <f t="shared" si="11"/>
        <v>-50.56818181818182</v>
      </c>
      <c r="J41" s="439">
        <f t="shared" si="11"/>
        <v>-2.1114175559181554</v>
      </c>
      <c r="K41" s="439">
        <f t="shared" si="11"/>
        <v>-4.6704545454545459</v>
      </c>
      <c r="L41" s="439">
        <f t="shared" si="11"/>
        <v>1.0265957446808511</v>
      </c>
      <c r="M41" s="439">
        <f t="shared" si="11"/>
        <v>4.9052863436123344</v>
      </c>
      <c r="N41" s="439" t="str">
        <f t="shared" si="11"/>
        <v/>
      </c>
      <c r="O41" s="630">
        <f t="shared" si="10"/>
        <v>-1.3393558749751644</v>
      </c>
      <c r="P41" s="393"/>
      <c r="Q41" s="393"/>
      <c r="R41" s="437"/>
    </row>
    <row r="42" spans="2:18" s="369" customFormat="1" ht="14.25" customHeight="1">
      <c r="B42" s="393" t="s">
        <v>384</v>
      </c>
      <c r="C42" s="393"/>
      <c r="D42" s="439">
        <f t="shared" ref="D42:N42" si="12">IFERROR(D101/D102,"")</f>
        <v>-14.136363636363637</v>
      </c>
      <c r="E42" s="439">
        <f t="shared" si="12"/>
        <v>0.83211678832116787</v>
      </c>
      <c r="F42" s="439">
        <f t="shared" si="12"/>
        <v>-1.1658291457286432</v>
      </c>
      <c r="G42" s="439">
        <f t="shared" si="12"/>
        <v>3.1917808219178081</v>
      </c>
      <c r="H42" s="439" t="str">
        <f t="shared" si="12"/>
        <v/>
      </c>
      <c r="I42" s="439">
        <f t="shared" si="12"/>
        <v>0.49338282763072949</v>
      </c>
      <c r="J42" s="439">
        <f t="shared" si="12"/>
        <v>913.58730158730168</v>
      </c>
      <c r="K42" s="439">
        <f t="shared" si="12"/>
        <v>-0.12</v>
      </c>
      <c r="L42" s="439">
        <f t="shared" si="12"/>
        <v>3.5744680851063828</v>
      </c>
      <c r="M42" s="439">
        <f t="shared" si="12"/>
        <v>1.1240875912408759</v>
      </c>
      <c r="N42" s="439" t="str">
        <f t="shared" si="12"/>
        <v/>
      </c>
      <c r="O42" s="630">
        <f t="shared" si="10"/>
        <v>100.82010499104736</v>
      </c>
      <c r="P42" s="393"/>
      <c r="Q42" s="393"/>
      <c r="R42" s="437"/>
    </row>
    <row r="43" spans="2:18" s="369" customFormat="1" ht="3.75" customHeight="1">
      <c r="B43" s="393"/>
      <c r="C43" s="393"/>
      <c r="D43" s="393"/>
      <c r="E43" s="393"/>
      <c r="F43" s="393"/>
      <c r="G43" s="393"/>
      <c r="H43" s="393"/>
      <c r="I43" s="393"/>
      <c r="J43" s="393"/>
      <c r="K43" s="393"/>
      <c r="L43" s="393"/>
      <c r="M43" s="393"/>
      <c r="N43" s="393"/>
      <c r="O43" s="434"/>
      <c r="P43" s="393"/>
      <c r="Q43" s="393"/>
      <c r="R43" s="437"/>
    </row>
    <row r="44" spans="2:18" s="372" customFormat="1" ht="14.25" customHeight="1">
      <c r="B44" s="561" t="s">
        <v>385</v>
      </c>
      <c r="C44" s="562"/>
      <c r="D44" s="379" t="str">
        <f ca="1">+D29</f>
        <v>UBER</v>
      </c>
      <c r="E44" s="379" t="str">
        <f t="shared" ref="E44:O44" si="13">+E29</f>
        <v>LYFT</v>
      </c>
      <c r="F44" s="379" t="str">
        <f t="shared" si="13"/>
        <v>DOORDASH</v>
      </c>
      <c r="G44" s="379" t="str">
        <f t="shared" si="13"/>
        <v>GRAB</v>
      </c>
      <c r="H44" s="379" t="str">
        <f>+H29</f>
        <v>DELIVERY HERO</v>
      </c>
      <c r="I44" s="379" t="str">
        <f t="shared" si="13"/>
        <v>DiDi</v>
      </c>
      <c r="J44" s="379" t="str">
        <f t="shared" si="13"/>
        <v>DIDIY</v>
      </c>
      <c r="K44" s="379" t="str">
        <f t="shared" si="13"/>
        <v>DELIVEROO</v>
      </c>
      <c r="L44" s="379" t="str">
        <f t="shared" si="13"/>
        <v>JUST EAT TAKEAWAY</v>
      </c>
      <c r="M44" s="379" t="str">
        <f t="shared" si="13"/>
        <v>HERTZ</v>
      </c>
      <c r="N44" s="379" t="str">
        <f t="shared" si="13"/>
        <v/>
      </c>
      <c r="O44" s="379" t="str">
        <f t="shared" si="13"/>
        <v>Average</v>
      </c>
      <c r="P44" s="402"/>
      <c r="Q44" s="402"/>
      <c r="R44" s="563"/>
    </row>
    <row r="45" spans="2:18" s="369" customFormat="1" ht="3.75" customHeight="1">
      <c r="B45" s="425"/>
      <c r="C45" s="425"/>
      <c r="D45" s="425"/>
      <c r="E45" s="425"/>
      <c r="F45" s="425"/>
      <c r="G45" s="425"/>
      <c r="H45" s="425"/>
      <c r="I45" s="425"/>
      <c r="J45" s="425"/>
      <c r="K45" s="425"/>
      <c r="L45" s="425"/>
      <c r="M45" s="425"/>
      <c r="N45" s="425"/>
      <c r="O45" s="436"/>
      <c r="P45" s="393"/>
      <c r="Q45" s="393"/>
      <c r="R45" s="437"/>
    </row>
    <row r="46" spans="2:18" s="369" customFormat="1" ht="14.25" customHeight="1">
      <c r="B46" s="393" t="s">
        <v>52</v>
      </c>
      <c r="C46" s="393"/>
      <c r="D46" s="439">
        <f>IFERROR(D111/D119,"")</f>
        <v>0.51350644823980485</v>
      </c>
      <c r="E46" s="439">
        <f t="shared" ref="E46:N46" si="14">IFERROR(E111/E119,"")</f>
        <v>0.19556815253800566</v>
      </c>
      <c r="F46" s="439">
        <f t="shared" si="14"/>
        <v>0.90558810274898605</v>
      </c>
      <c r="G46" s="439">
        <f t="shared" si="14"/>
        <v>1.1435185185185186</v>
      </c>
      <c r="H46" s="439">
        <f t="shared" si="14"/>
        <v>0.56351902173913049</v>
      </c>
      <c r="I46" s="439">
        <f t="shared" si="14"/>
        <v>1.1545790623424634</v>
      </c>
      <c r="J46" s="439">
        <f t="shared" si="14"/>
        <v>1.5587378017028588</v>
      </c>
      <c r="K46" s="439">
        <f t="shared" si="14"/>
        <v>0.99783549783549785</v>
      </c>
      <c r="L46" s="439">
        <f t="shared" si="14"/>
        <v>0.50085106382978728</v>
      </c>
      <c r="M46" s="439">
        <f t="shared" si="14"/>
        <v>0.29989868287740629</v>
      </c>
      <c r="N46" s="439" t="str">
        <f t="shared" si="14"/>
        <v/>
      </c>
      <c r="O46" s="630">
        <f t="shared" ref="O46:O48" si="15">IFERROR(+AVERAGE(D46:N46),"")</f>
        <v>0.78336023523724585</v>
      </c>
      <c r="P46" s="393"/>
      <c r="Q46" s="393"/>
      <c r="R46" s="437"/>
    </row>
    <row r="47" spans="2:18" s="369" customFormat="1" ht="14.25" customHeight="1">
      <c r="B47" s="393" t="s">
        <v>55</v>
      </c>
      <c r="C47" s="393"/>
      <c r="D47" s="439">
        <f>IFERROR(+(D111+D112)/D119,"")</f>
        <v>0.80393865458347857</v>
      </c>
      <c r="E47" s="439">
        <f t="shared" ref="E47:N47" si="16">IFERROR(+(E111+E112)/E119,"")</f>
        <v>0.19556815253800566</v>
      </c>
      <c r="F47" s="439">
        <f t="shared" si="16"/>
        <v>1.0705272645335737</v>
      </c>
      <c r="G47" s="439">
        <f t="shared" si="16"/>
        <v>1.2229938271604939</v>
      </c>
      <c r="H47" s="439">
        <f t="shared" si="16"/>
        <v>0.77309782608695654</v>
      </c>
      <c r="I47" s="439">
        <f t="shared" si="16"/>
        <v>1.2349857166862712</v>
      </c>
      <c r="J47" s="439">
        <f t="shared" si="16"/>
        <v>1.5833203714098292</v>
      </c>
      <c r="K47" s="439">
        <f t="shared" si="16"/>
        <v>1.1298701298701299</v>
      </c>
      <c r="L47" s="439">
        <f t="shared" si="16"/>
        <v>0.57319148936170217</v>
      </c>
      <c r="M47" s="439">
        <f t="shared" si="16"/>
        <v>0.91033434650455924</v>
      </c>
      <c r="N47" s="439" t="str">
        <f t="shared" si="16"/>
        <v/>
      </c>
      <c r="O47" s="630">
        <f t="shared" si="15"/>
        <v>0.94978277787350007</v>
      </c>
      <c r="P47" s="393"/>
      <c r="Q47" s="393"/>
      <c r="R47" s="437"/>
    </row>
    <row r="48" spans="2:18" s="369" customFormat="1" ht="14.25" customHeight="1">
      <c r="B48" s="393" t="s">
        <v>57</v>
      </c>
      <c r="C48" s="393"/>
      <c r="D48" s="439">
        <f>IFERROR(D115/D119,"")</f>
        <v>1.06700941094458</v>
      </c>
      <c r="E48" s="439">
        <f t="shared" ref="E48:N48" si="17">IFERROR(E115/E119,"")</f>
        <v>0.76037103839216702</v>
      </c>
      <c r="F48" s="439">
        <f t="shared" si="17"/>
        <v>1.6642631816133393</v>
      </c>
      <c r="G48" s="439">
        <f t="shared" si="17"/>
        <v>2.5331790123456792</v>
      </c>
      <c r="H48" s="439">
        <f t="shared" si="17"/>
        <v>0.96297554347826086</v>
      </c>
      <c r="I48" s="439">
        <f t="shared" si="17"/>
        <v>11.74743740547807</v>
      </c>
      <c r="J48" s="439">
        <f t="shared" si="17"/>
        <v>1.9431523848812124</v>
      </c>
      <c r="K48" s="439">
        <f t="shared" si="17"/>
        <v>1.7121212121212122</v>
      </c>
      <c r="L48" s="439">
        <f t="shared" si="17"/>
        <v>1.1080851063829786</v>
      </c>
      <c r="M48" s="439">
        <f t="shared" si="17"/>
        <v>1.6372847011144884</v>
      </c>
      <c r="N48" s="439" t="str">
        <f t="shared" si="17"/>
        <v/>
      </c>
      <c r="O48" s="630">
        <f t="shared" si="15"/>
        <v>2.5135878996751986</v>
      </c>
      <c r="P48" s="393"/>
      <c r="Q48" s="393"/>
      <c r="R48" s="437"/>
    </row>
    <row r="49" spans="2:20" s="369" customFormat="1" ht="3.75" customHeight="1">
      <c r="B49" s="393"/>
      <c r="C49" s="393"/>
      <c r="D49" s="439"/>
      <c r="E49" s="393"/>
      <c r="F49" s="393"/>
      <c r="G49" s="393"/>
      <c r="H49" s="393"/>
      <c r="I49" s="393"/>
      <c r="J49" s="393"/>
      <c r="K49" s="393"/>
      <c r="L49" s="393"/>
      <c r="M49" s="393"/>
      <c r="N49" s="393"/>
      <c r="O49" s="434"/>
      <c r="P49" s="393"/>
      <c r="Q49" s="393"/>
      <c r="R49" s="437"/>
      <c r="S49" s="393"/>
      <c r="T49" s="393"/>
    </row>
    <row r="50" spans="2:20" s="372" customFormat="1" ht="14.25" customHeight="1">
      <c r="B50" s="561" t="s">
        <v>386</v>
      </c>
      <c r="C50" s="562"/>
      <c r="D50" s="379" t="str">
        <f ca="1">+D29</f>
        <v>UBER</v>
      </c>
      <c r="E50" s="379" t="str">
        <f t="shared" ref="E50:O50" si="18">+E29</f>
        <v>LYFT</v>
      </c>
      <c r="F50" s="379" t="str">
        <f t="shared" si="18"/>
        <v>DOORDASH</v>
      </c>
      <c r="G50" s="379" t="str">
        <f t="shared" si="18"/>
        <v>GRAB</v>
      </c>
      <c r="H50" s="379" t="str">
        <f t="shared" si="18"/>
        <v>DELIVERY HERO</v>
      </c>
      <c r="I50" s="379" t="str">
        <f t="shared" si="18"/>
        <v>DiDi</v>
      </c>
      <c r="J50" s="379" t="str">
        <f t="shared" si="18"/>
        <v>DIDIY</v>
      </c>
      <c r="K50" s="379" t="str">
        <f t="shared" si="18"/>
        <v>DELIVEROO</v>
      </c>
      <c r="L50" s="379" t="str">
        <f t="shared" si="18"/>
        <v>JUST EAT TAKEAWAY</v>
      </c>
      <c r="M50" s="379" t="str">
        <f t="shared" si="18"/>
        <v>HERTZ</v>
      </c>
      <c r="N50" s="379" t="str">
        <f t="shared" si="18"/>
        <v/>
      </c>
      <c r="O50" s="379" t="str">
        <f t="shared" si="18"/>
        <v>Average</v>
      </c>
      <c r="P50" s="402"/>
      <c r="Q50" s="402"/>
      <c r="R50" s="563"/>
      <c r="S50" s="402"/>
      <c r="T50" s="402"/>
    </row>
    <row r="51" spans="2:20" s="369" customFormat="1" ht="3.75" customHeight="1">
      <c r="B51" s="425"/>
      <c r="C51" s="425"/>
      <c r="D51" s="425"/>
      <c r="E51" s="425"/>
      <c r="F51" s="425"/>
      <c r="G51" s="425"/>
      <c r="H51" s="425"/>
      <c r="I51" s="425"/>
      <c r="J51" s="425"/>
      <c r="K51" s="425"/>
      <c r="L51" s="425"/>
      <c r="M51" s="425"/>
      <c r="N51" s="425"/>
      <c r="O51" s="436"/>
      <c r="P51" s="393"/>
      <c r="Q51" s="393"/>
      <c r="R51" s="437"/>
      <c r="S51" s="393"/>
      <c r="T51" s="393"/>
    </row>
    <row r="52" spans="2:20" s="369" customFormat="1" ht="14.25" customHeight="1">
      <c r="B52" s="393" t="s">
        <v>387</v>
      </c>
      <c r="C52" s="393"/>
      <c r="D52" s="683" t="str">
        <f>IFERROR(D98/(AVERAGE(D113:D114)),"")</f>
        <v/>
      </c>
      <c r="E52" s="683" t="str">
        <f t="shared" ref="E52:N52" si="19">IFERROR(E98/(AVERAGE(E113:E114)),"")</f>
        <v/>
      </c>
      <c r="F52" s="683" t="str">
        <f t="shared" si="19"/>
        <v/>
      </c>
      <c r="G52" s="683">
        <f t="shared" si="19"/>
        <v>30.055555555555557</v>
      </c>
      <c r="H52" s="683">
        <f>IFERROR(H98/(AVERAGE(H113:H114)),"")</f>
        <v>58.385964912280699</v>
      </c>
      <c r="I52" s="683" t="str">
        <f t="shared" si="19"/>
        <v/>
      </c>
      <c r="J52" s="683">
        <f t="shared" si="19"/>
        <v>274.10826210826212</v>
      </c>
      <c r="K52" s="683">
        <f t="shared" si="19"/>
        <v>93.214285714285708</v>
      </c>
      <c r="L52" s="683">
        <f t="shared" si="19"/>
        <v>135.11111111111111</v>
      </c>
      <c r="M52" s="683" t="str">
        <f t="shared" si="19"/>
        <v/>
      </c>
      <c r="N52" s="683" t="str">
        <f t="shared" si="19"/>
        <v/>
      </c>
      <c r="O52" s="630">
        <f t="shared" ref="O52:O57" si="20">IFERROR(+AVERAGE(D52:N52),"")</f>
        <v>118.17503588029903</v>
      </c>
      <c r="P52" s="393"/>
      <c r="Q52" s="393"/>
      <c r="R52" s="437"/>
      <c r="S52" s="393"/>
      <c r="T52" s="393"/>
    </row>
    <row r="53" spans="2:20" s="369" customFormat="1" ht="14.25" customHeight="1">
      <c r="B53" s="393" t="s">
        <v>388</v>
      </c>
      <c r="C53" s="393"/>
      <c r="D53" s="683">
        <f>IFERROR(D97/D112,"")</f>
        <v>13.194719471947195</v>
      </c>
      <c r="E53" s="683" t="str">
        <f t="shared" ref="E53:N53" si="21">IFERROR(E97/E112,"")</f>
        <v/>
      </c>
      <c r="F53" s="683">
        <f t="shared" si="21"/>
        <v>14.647540983606557</v>
      </c>
      <c r="G53" s="683">
        <f t="shared" si="21"/>
        <v>13.577669902912621</v>
      </c>
      <c r="H53" s="683">
        <f t="shared" si="21"/>
        <v>19.581847649918963</v>
      </c>
      <c r="I53" s="683">
        <f t="shared" si="21"/>
        <v>60.028213166144198</v>
      </c>
      <c r="J53" s="683">
        <f t="shared" si="21"/>
        <v>128.99614855570837</v>
      </c>
      <c r="K53" s="683">
        <f t="shared" si="21"/>
        <v>33.967213114754095</v>
      </c>
      <c r="L53" s="683">
        <f t="shared" si="21"/>
        <v>20.964705882352941</v>
      </c>
      <c r="M53" s="683">
        <f t="shared" si="21"/>
        <v>7.5095435684647303</v>
      </c>
      <c r="N53" s="683" t="str">
        <f t="shared" si="21"/>
        <v/>
      </c>
      <c r="O53" s="630">
        <f t="shared" si="20"/>
        <v>34.718622477312181</v>
      </c>
      <c r="P53" s="393"/>
      <c r="Q53" s="393"/>
      <c r="R53" s="437"/>
      <c r="S53" s="393"/>
      <c r="T53" s="393"/>
    </row>
    <row r="54" spans="2:20" s="369" customFormat="1" ht="14.25" customHeight="1">
      <c r="B54" s="393" t="s">
        <v>389</v>
      </c>
      <c r="C54" s="393"/>
      <c r="D54" s="683">
        <f>IFERROR(D98/D118,"")</f>
        <v>31.061771561771561</v>
      </c>
      <c r="E54" s="683">
        <f t="shared" ref="E54:N54" si="22">IFERROR(E98/E118,"")</f>
        <v>34.061224489795919</v>
      </c>
      <c r="F54" s="683">
        <f t="shared" si="22"/>
        <v>17.155763239875391</v>
      </c>
      <c r="G54" s="683">
        <f t="shared" si="22"/>
        <v>1.388366124893071</v>
      </c>
      <c r="H54" s="683">
        <f>IFERROR(H98/H118,"")</f>
        <v>28.299319727891156</v>
      </c>
      <c r="I54" s="683">
        <f t="shared" si="22"/>
        <v>5.3189440290052117</v>
      </c>
      <c r="J54" s="683">
        <f t="shared" si="22"/>
        <v>4.5054320679320679</v>
      </c>
      <c r="K54" s="683">
        <f t="shared" si="22"/>
        <v>37.285714285714285</v>
      </c>
      <c r="L54" s="683">
        <f t="shared" si="22"/>
        <v>42.418604651162788</v>
      </c>
      <c r="M54" s="683">
        <f t="shared" si="22"/>
        <v>8.861370716510903</v>
      </c>
      <c r="N54" s="683" t="str">
        <f t="shared" si="22"/>
        <v/>
      </c>
      <c r="O54" s="630">
        <f t="shared" si="20"/>
        <v>21.035651089455232</v>
      </c>
      <c r="P54" s="393"/>
      <c r="Q54" s="393"/>
      <c r="R54" s="437"/>
      <c r="S54" s="393"/>
      <c r="T54" s="393"/>
    </row>
    <row r="55" spans="2:20" s="369" customFormat="1" ht="14.25" customHeight="1">
      <c r="B55" s="393" t="s">
        <v>390</v>
      </c>
      <c r="C55" s="393"/>
      <c r="D55" s="439">
        <f>IFERROR(D97/D116,"")</f>
        <v>14.140836012861737</v>
      </c>
      <c r="E55" s="439">
        <f t="shared" ref="E55:N55" si="23">IFERROR(E97/E116,"")</f>
        <v>9.7571669477234408</v>
      </c>
      <c r="F55" s="439">
        <f t="shared" si="23"/>
        <v>9.1876606683804631</v>
      </c>
      <c r="G55" s="439">
        <f t="shared" si="23"/>
        <v>4.9329805996472667</v>
      </c>
      <c r="H55" s="439">
        <f t="shared" si="23"/>
        <v>8.4253835425383539</v>
      </c>
      <c r="I55" s="439">
        <f t="shared" si="23"/>
        <v>32.966257316653277</v>
      </c>
      <c r="J55" s="439">
        <f t="shared" si="23"/>
        <v>11.319002558779509</v>
      </c>
      <c r="K55" s="439">
        <f t="shared" si="23"/>
        <v>10.36</v>
      </c>
      <c r="L55" s="439">
        <f t="shared" si="23"/>
        <v>6.1237113402061851</v>
      </c>
      <c r="M55" s="439">
        <f t="shared" si="23"/>
        <v>0.56006684409234386</v>
      </c>
      <c r="N55" s="439" t="str">
        <f t="shared" si="23"/>
        <v/>
      </c>
      <c r="O55" s="630">
        <f t="shared" si="20"/>
        <v>10.777306583088258</v>
      </c>
      <c r="P55" s="393"/>
      <c r="Q55" s="393"/>
      <c r="R55" s="437"/>
      <c r="S55" s="402"/>
      <c r="T55" s="393"/>
    </row>
    <row r="56" spans="2:20" s="369" customFormat="1" ht="14.25" customHeight="1">
      <c r="B56" s="393" t="s">
        <v>391</v>
      </c>
      <c r="C56" s="393"/>
      <c r="D56" s="439">
        <f>IFERROR(D97/D117,"")</f>
        <v>0.85820779018031379</v>
      </c>
      <c r="E56" s="439">
        <f t="shared" ref="E56:N56" si="24">IFERROR(E97/E117,"")</f>
        <v>1.0645814167433303</v>
      </c>
      <c r="F56" s="439">
        <f t="shared" si="24"/>
        <v>0.83472168158816662</v>
      </c>
      <c r="G56" s="439">
        <f t="shared" si="24"/>
        <v>0.30091447014523937</v>
      </c>
      <c r="H56" s="439">
        <f t="shared" si="24"/>
        <v>1.1519832189168573</v>
      </c>
      <c r="I56" s="439">
        <f t="shared" si="24"/>
        <v>1.4570841576624562</v>
      </c>
      <c r="J56" s="439">
        <f t="shared" si="24"/>
        <v>1.055232492719834</v>
      </c>
      <c r="K56" s="439">
        <f t="shared" si="24"/>
        <v>2.1879619852164729</v>
      </c>
      <c r="L56" s="439">
        <f t="shared" si="24"/>
        <v>0.43848425196850394</v>
      </c>
      <c r="M56" s="439">
        <f t="shared" si="24"/>
        <v>0.41505366480139438</v>
      </c>
      <c r="N56" s="439" t="str">
        <f t="shared" si="24"/>
        <v/>
      </c>
      <c r="O56" s="630">
        <f t="shared" si="20"/>
        <v>0.97642251299425686</v>
      </c>
      <c r="P56" s="393"/>
      <c r="Q56" s="393"/>
      <c r="R56" s="437"/>
      <c r="S56" s="393"/>
      <c r="T56" s="393"/>
    </row>
    <row r="57" spans="2:20" s="369" customFormat="1" ht="14.25" customHeight="1">
      <c r="B57" s="393" t="s">
        <v>392</v>
      </c>
      <c r="C57" s="393"/>
      <c r="D57" s="684" t="str">
        <f>IFERROR(365/D52+365/D53-365/D54,"")</f>
        <v/>
      </c>
      <c r="E57" s="684" t="str">
        <f t="shared" ref="E57:N57" si="25">IFERROR(365/E52+365/E53-365/E54,"")</f>
        <v/>
      </c>
      <c r="F57" s="684" t="str">
        <f t="shared" si="25"/>
        <v/>
      </c>
      <c r="G57" s="684">
        <f t="shared" si="25"/>
        <v>-223.87240113571204</v>
      </c>
      <c r="H57" s="684">
        <f t="shared" si="25"/>
        <v>11.993377833601796</v>
      </c>
      <c r="I57" s="684" t="str">
        <f t="shared" si="25"/>
        <v/>
      </c>
      <c r="J57" s="684">
        <f t="shared" si="25"/>
        <v>-76.852185314494008</v>
      </c>
      <c r="K57" s="684">
        <f t="shared" si="25"/>
        <v>4.8720931522655668</v>
      </c>
      <c r="L57" s="684">
        <f t="shared" si="25"/>
        <v>11.506978594423767</v>
      </c>
      <c r="M57" s="684" t="str">
        <f t="shared" si="25"/>
        <v/>
      </c>
      <c r="N57" s="684" t="str">
        <f t="shared" si="25"/>
        <v/>
      </c>
      <c r="O57" s="630">
        <f t="shared" si="20"/>
        <v>-54.470427373982986</v>
      </c>
      <c r="P57" s="393"/>
      <c r="Q57" s="393"/>
      <c r="R57" s="437"/>
      <c r="S57" s="393"/>
      <c r="T57" s="393"/>
    </row>
    <row r="58" spans="2:20" s="369" customFormat="1" ht="4.2" customHeight="1">
      <c r="B58" s="393"/>
      <c r="C58" s="393"/>
      <c r="D58" s="630"/>
      <c r="E58" s="630"/>
      <c r="F58" s="630"/>
      <c r="G58" s="630"/>
      <c r="H58" s="630"/>
      <c r="I58" s="630"/>
      <c r="J58" s="630"/>
      <c r="K58" s="630"/>
      <c r="L58" s="630"/>
      <c r="M58" s="630"/>
      <c r="N58" s="630"/>
      <c r="O58" s="630"/>
      <c r="P58" s="393"/>
      <c r="Q58" s="393"/>
      <c r="R58" s="437"/>
      <c r="S58" s="393"/>
      <c r="T58" s="393"/>
    </row>
    <row r="59" spans="2:20" s="369" customFormat="1" ht="14.25" customHeight="1">
      <c r="B59" s="561" t="s">
        <v>393</v>
      </c>
      <c r="C59" s="562"/>
      <c r="D59" s="379" t="str">
        <f ca="1">+D38</f>
        <v>UBER</v>
      </c>
      <c r="E59" s="379" t="str">
        <f t="shared" ref="E59:O59" si="26">+E38</f>
        <v>LYFT</v>
      </c>
      <c r="F59" s="379" t="str">
        <f t="shared" si="26"/>
        <v>DOORDASH</v>
      </c>
      <c r="G59" s="379" t="str">
        <f t="shared" si="26"/>
        <v>GRAB</v>
      </c>
      <c r="H59" s="379" t="str">
        <f t="shared" si="26"/>
        <v>DELIVERY HERO</v>
      </c>
      <c r="I59" s="379" t="str">
        <f t="shared" si="26"/>
        <v>DiDi</v>
      </c>
      <c r="J59" s="379" t="str">
        <f t="shared" si="26"/>
        <v>DIDIY</v>
      </c>
      <c r="K59" s="379" t="str">
        <f t="shared" si="26"/>
        <v>DELIVEROO</v>
      </c>
      <c r="L59" s="379" t="str">
        <f t="shared" si="26"/>
        <v>JUST EAT TAKEAWAY</v>
      </c>
      <c r="M59" s="379" t="str">
        <f t="shared" si="26"/>
        <v>HERTZ</v>
      </c>
      <c r="N59" s="379" t="str">
        <f t="shared" si="26"/>
        <v/>
      </c>
      <c r="O59" s="379" t="str">
        <f t="shared" si="26"/>
        <v>Average</v>
      </c>
      <c r="P59" s="393"/>
      <c r="Q59" s="393"/>
      <c r="R59" s="437"/>
      <c r="S59" s="393"/>
      <c r="T59" s="393"/>
    </row>
    <row r="60" spans="2:20" s="369" customFormat="1" ht="4.2" customHeight="1">
      <c r="B60" s="425"/>
      <c r="C60" s="425"/>
      <c r="D60" s="425"/>
      <c r="E60" s="425"/>
      <c r="F60" s="425"/>
      <c r="G60" s="425"/>
      <c r="H60" s="425"/>
      <c r="I60" s="425"/>
      <c r="J60" s="425"/>
      <c r="K60" s="425"/>
      <c r="L60" s="425"/>
      <c r="M60" s="425"/>
      <c r="N60" s="425"/>
      <c r="O60" s="436"/>
      <c r="P60" s="393"/>
      <c r="Q60" s="393"/>
      <c r="R60" s="437"/>
      <c r="S60" s="393"/>
      <c r="T60" s="393"/>
    </row>
    <row r="61" spans="2:20" s="369" customFormat="1" ht="14.25" customHeight="1">
      <c r="B61" s="393" t="s">
        <v>394</v>
      </c>
      <c r="C61" s="393"/>
      <c r="D61" s="631">
        <f>IFERROR(D132/D97,"")</f>
        <v>3.651825912956478E-2</v>
      </c>
      <c r="E61" s="631">
        <f t="shared" ref="E61:N61" si="27">IFERROR(E132/E97,"")</f>
        <v>3.0072589007950224E-2</v>
      </c>
      <c r="F61" s="631">
        <f t="shared" si="27"/>
        <v>0.13514269725797426</v>
      </c>
      <c r="G61" s="631">
        <f t="shared" si="27"/>
        <v>-5.3628888094386845E-2</v>
      </c>
      <c r="H61" s="631">
        <f t="shared" si="27"/>
        <v>-6.2737957291839105E-2</v>
      </c>
      <c r="I61" s="631">
        <f t="shared" si="27"/>
        <v>-0.51362125089212662</v>
      </c>
      <c r="J61" s="631">
        <f t="shared" si="27"/>
        <v>0.11106395593099611</v>
      </c>
      <c r="K61" s="631">
        <f t="shared" si="27"/>
        <v>-6.8532818532818535E-2</v>
      </c>
      <c r="L61" s="631">
        <f t="shared" si="27"/>
        <v>-0.11840628507295174</v>
      </c>
      <c r="M61" s="631">
        <f t="shared" si="27"/>
        <v>-8.0671897447231744E-3</v>
      </c>
      <c r="N61" s="631" t="str">
        <f t="shared" si="27"/>
        <v/>
      </c>
      <c r="O61" s="631">
        <f>IFERROR(+AVERAGE(D61:N61),"")</f>
        <v>-5.1219688830236067E-2</v>
      </c>
      <c r="P61" s="393"/>
      <c r="Q61" s="393"/>
      <c r="R61" s="393"/>
      <c r="S61" s="393"/>
      <c r="T61" s="393"/>
    </row>
    <row r="62" spans="2:20" s="369" customFormat="1" ht="14.25" customHeight="1">
      <c r="B62" s="393" t="s">
        <v>395</v>
      </c>
      <c r="C62" s="393"/>
      <c r="D62" s="631">
        <f>IFERROR(D132/D96,"")</f>
        <v>0.76185958254269448</v>
      </c>
      <c r="E62" s="631">
        <f t="shared" ref="E62:N62" si="28">IFERROR(E132/E96,"")</f>
        <v>-0.5117647058823529</v>
      </c>
      <c r="F62" s="631">
        <f t="shared" si="28"/>
        <v>-2.596774193548387</v>
      </c>
      <c r="G62" s="631">
        <f t="shared" si="28"/>
        <v>0.34562211981566821</v>
      </c>
      <c r="H62" s="631">
        <f t="shared" si="28"/>
        <v>0.329852045256745</v>
      </c>
      <c r="I62" s="631">
        <f t="shared" si="28"/>
        <v>21.794947555030287</v>
      </c>
      <c r="J62" s="631">
        <f t="shared" si="28"/>
        <v>2.6615219502223133</v>
      </c>
      <c r="K62" s="631">
        <f t="shared" si="28"/>
        <v>-47.333333333333336</v>
      </c>
      <c r="L62" s="631">
        <f t="shared" si="28"/>
        <v>0.228602383531961</v>
      </c>
      <c r="M62" s="631">
        <f t="shared" si="28"/>
        <v>-0.1185064935064935</v>
      </c>
      <c r="N62" s="631" t="str">
        <f t="shared" si="28"/>
        <v/>
      </c>
      <c r="O62" s="631">
        <f t="shared" ref="O62:O68" si="29">IFERROR(+AVERAGE(D62:N62),"")</f>
        <v>-2.4437973089870901</v>
      </c>
      <c r="P62" s="393"/>
      <c r="Q62" s="393"/>
      <c r="R62" s="393"/>
      <c r="S62" s="393"/>
      <c r="T62" s="393"/>
    </row>
    <row r="63" spans="2:20" s="369" customFormat="1" ht="14.25" customHeight="1">
      <c r="B63" s="393" t="s">
        <v>396</v>
      </c>
      <c r="C63" s="393"/>
      <c r="D63" s="631">
        <f>+IFERROR(D126/D105,"")</f>
        <v>0.72214914499645855</v>
      </c>
      <c r="E63" s="631">
        <f t="shared" ref="E63:N63" si="30">+IFERROR(E126/E105,"")</f>
        <v>36.956521739130437</v>
      </c>
      <c r="F63" s="631">
        <f t="shared" si="30"/>
        <v>17.333333333333332</v>
      </c>
      <c r="G63" s="631">
        <f t="shared" si="30"/>
        <v>-9.6095238095238091</v>
      </c>
      <c r="H63" s="631">
        <f t="shared" si="30"/>
        <v>0.17044100119189512</v>
      </c>
      <c r="I63" s="631">
        <f t="shared" si="30"/>
        <v>36.925629290617849</v>
      </c>
      <c r="J63" s="631">
        <f t="shared" si="30"/>
        <v>1.7057203176837237</v>
      </c>
      <c r="K63" s="631">
        <f t="shared" si="30"/>
        <v>58.666666666666664</v>
      </c>
      <c r="L63" s="631">
        <f t="shared" si="30"/>
        <v>-0.16960486322188451</v>
      </c>
      <c r="M63" s="631">
        <f t="shared" si="30"/>
        <v>-0.777078965758211</v>
      </c>
      <c r="N63" s="631" t="str">
        <f t="shared" si="30"/>
        <v/>
      </c>
      <c r="O63" s="631">
        <f t="shared" si="29"/>
        <v>14.192425385511646</v>
      </c>
      <c r="P63" s="393"/>
      <c r="Q63" s="393"/>
      <c r="R63" s="393"/>
      <c r="S63" s="393"/>
      <c r="T63" s="393"/>
    </row>
    <row r="64" spans="2:20" s="369" customFormat="1" ht="14.25" customHeight="1">
      <c r="B64" s="393" t="s">
        <v>397</v>
      </c>
      <c r="C64" s="393"/>
      <c r="D64" s="631">
        <f t="shared" ref="D64:N64" si="31">IFERROR(-D127/D126,"")</f>
        <v>3.390780439960768E-2</v>
      </c>
      <c r="E64" s="631">
        <f t="shared" si="31"/>
        <v>9.8823529411764699E-2</v>
      </c>
      <c r="F64" s="631">
        <f t="shared" si="31"/>
        <v>0.15478424015009382</v>
      </c>
      <c r="G64" s="631">
        <f t="shared" si="31"/>
        <v>0.1466798810703667</v>
      </c>
      <c r="H64" s="631" t="str">
        <f t="shared" si="31"/>
        <v/>
      </c>
      <c r="I64" s="631">
        <f t="shared" si="31"/>
        <v>0.55891922040095432</v>
      </c>
      <c r="J64" s="631">
        <f t="shared" si="31"/>
        <v>0.18009288728575806</v>
      </c>
      <c r="K64" s="631" t="str">
        <f t="shared" si="31"/>
        <v/>
      </c>
      <c r="L64" s="631">
        <f t="shared" si="31"/>
        <v>0.59856630824372759</v>
      </c>
      <c r="M64" s="631">
        <f t="shared" si="31"/>
        <v>1.2589928057553956</v>
      </c>
      <c r="N64" s="631" t="str">
        <f t="shared" si="31"/>
        <v/>
      </c>
      <c r="O64" s="631">
        <f t="shared" si="29"/>
        <v>0.37884583458970855</v>
      </c>
      <c r="P64" s="393"/>
      <c r="Q64" s="393"/>
      <c r="R64" s="393"/>
      <c r="S64" s="393"/>
      <c r="T64" s="393"/>
    </row>
    <row r="65" spans="1:52" s="369" customFormat="1" ht="14.25" customHeight="1">
      <c r="A65" s="393"/>
      <c r="B65" s="393" t="s">
        <v>398</v>
      </c>
      <c r="C65" s="393"/>
      <c r="D65" s="631">
        <f>IFERROR(-D128/D126,"")</f>
        <v>0.44514501891551073</v>
      </c>
      <c r="E65" s="631">
        <f t="shared" ref="E65:N65" si="32">IFERROR(-E128/E126,"")</f>
        <v>0.60941176470588232</v>
      </c>
      <c r="F65" s="631">
        <f t="shared" si="32"/>
        <v>0.20825515947467166</v>
      </c>
      <c r="G65" s="631">
        <f t="shared" si="32"/>
        <v>0.51337958374628345</v>
      </c>
      <c r="H65" s="631">
        <f t="shared" si="32"/>
        <v>-1.5314685314685315</v>
      </c>
      <c r="I65" s="631">
        <f t="shared" si="32"/>
        <v>2.1909181049174231</v>
      </c>
      <c r="J65" s="631">
        <f t="shared" si="32"/>
        <v>-9.573991559987742E-2</v>
      </c>
      <c r="K65" s="631">
        <f t="shared" si="32"/>
        <v>1.0056818181818181</v>
      </c>
      <c r="L65" s="631">
        <f t="shared" si="32"/>
        <v>0.64516129032258063</v>
      </c>
      <c r="M65" s="631">
        <f t="shared" si="32"/>
        <v>1.3169964028776979</v>
      </c>
      <c r="N65" s="631" t="str">
        <f t="shared" si="32"/>
        <v/>
      </c>
      <c r="O65" s="631">
        <f t="shared" si="29"/>
        <v>0.53077406960734597</v>
      </c>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row>
    <row r="66" spans="1:52" s="369" customFormat="1" ht="14.25" customHeight="1">
      <c r="A66" s="393"/>
      <c r="B66" s="393" t="s">
        <v>399</v>
      </c>
      <c r="C66" s="393"/>
      <c r="D66" s="631">
        <f>IFERROR((D129+D130)/D126,"")</f>
        <v>-2.6061370323665407E-2</v>
      </c>
      <c r="E66" s="631">
        <f t="shared" ref="E66:N66" si="33">IFERROR((E129+E130)/E126,"")</f>
        <v>0.51647058823529413</v>
      </c>
      <c r="F66" s="631">
        <f t="shared" si="33"/>
        <v>0</v>
      </c>
      <c r="G66" s="631">
        <f t="shared" si="33"/>
        <v>-0.55599603567889</v>
      </c>
      <c r="H66" s="631" t="str">
        <f t="shared" si="33"/>
        <v/>
      </c>
      <c r="I66" s="631">
        <f t="shared" si="33"/>
        <v>0.45595389334738012</v>
      </c>
      <c r="J66" s="631">
        <f t="shared" si="33"/>
        <v>1.6812834476742815</v>
      </c>
      <c r="K66" s="631">
        <f t="shared" si="33"/>
        <v>-3.4153409090909093</v>
      </c>
      <c r="L66" s="631">
        <f t="shared" si="33"/>
        <v>0.94982078853046592</v>
      </c>
      <c r="M66" s="631">
        <f t="shared" si="33"/>
        <v>7.6713129496402876</v>
      </c>
      <c r="N66" s="631" t="str">
        <f t="shared" si="33"/>
        <v/>
      </c>
      <c r="O66" s="631">
        <f t="shared" si="29"/>
        <v>0.80860481692602715</v>
      </c>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c r="AZ66" s="393"/>
    </row>
    <row r="67" spans="1:52" s="369" customFormat="1" ht="14.25" customHeight="1">
      <c r="A67" s="393"/>
      <c r="B67" s="393" t="s">
        <v>400</v>
      </c>
      <c r="C67" s="393"/>
      <c r="D67" s="631">
        <f>+IFERROR(-D130/D129,"")</f>
        <v>1.0468277945619335</v>
      </c>
      <c r="E67" s="631">
        <f t="shared" ref="E67:N67" si="34">+IFERROR(-E130/E129,"")</f>
        <v>4.5652173913043478E-2</v>
      </c>
      <c r="F67" s="631" t="str">
        <f t="shared" si="34"/>
        <v/>
      </c>
      <c r="G67" s="631">
        <f t="shared" si="34"/>
        <v>5.6749999999999998</v>
      </c>
      <c r="H67" s="631" t="str">
        <f t="shared" si="34"/>
        <v/>
      </c>
      <c r="I67" s="631">
        <f t="shared" si="34"/>
        <v>-3.0370370370370372</v>
      </c>
      <c r="J67" s="631">
        <f t="shared" si="34"/>
        <v>0.13917556883336352</v>
      </c>
      <c r="K67" s="631" t="str">
        <f t="shared" si="34"/>
        <v/>
      </c>
      <c r="L67" s="631">
        <f t="shared" si="34"/>
        <v>0.55160744500846026</v>
      </c>
      <c r="M67" s="631">
        <f t="shared" si="34"/>
        <v>-4.4444444444444446E-2</v>
      </c>
      <c r="N67" s="631" t="str">
        <f t="shared" si="34"/>
        <v/>
      </c>
      <c r="O67" s="631">
        <f>IFERROR(+AVERAGE(D67:N67),"")</f>
        <v>0.62525450011933115</v>
      </c>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row>
    <row r="68" spans="1:52" s="369" customFormat="1" ht="14.25" customHeight="1">
      <c r="A68" s="393"/>
      <c r="B68" s="393" t="s">
        <v>401</v>
      </c>
      <c r="C68" s="393"/>
      <c r="D68" s="631">
        <f t="shared" ref="D68:N68" si="35">IFERROR(-D131/D126,"")</f>
        <v>0.29241978422306292</v>
      </c>
      <c r="E68" s="631">
        <f t="shared" si="35"/>
        <v>0.18352941176470589</v>
      </c>
      <c r="F68" s="631">
        <f t="shared" si="35"/>
        <v>9.5684803001876179E-2</v>
      </c>
      <c r="G68" s="631">
        <f t="shared" si="35"/>
        <v>0.73042616451932607</v>
      </c>
      <c r="H68" s="631">
        <f t="shared" si="35"/>
        <v>-2.0489510489510487</v>
      </c>
      <c r="I68" s="631">
        <f t="shared" si="35"/>
        <v>1.0228364267344219</v>
      </c>
      <c r="J68" s="631">
        <f t="shared" si="35"/>
        <v>0.49098238913643116</v>
      </c>
      <c r="K68" s="631">
        <f t="shared" si="35"/>
        <v>0.78409090909090906</v>
      </c>
      <c r="L68" s="631">
        <f t="shared" si="35"/>
        <v>1.9426523297491038</v>
      </c>
      <c r="M68" s="631">
        <f t="shared" si="35"/>
        <v>-0.29586330935251798</v>
      </c>
      <c r="N68" s="631" t="str">
        <f t="shared" si="35"/>
        <v/>
      </c>
      <c r="O68" s="631">
        <f t="shared" si="29"/>
        <v>0.31978078599162701</v>
      </c>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row>
    <row r="69" spans="1:52" s="369" customFormat="1" ht="14.25" customHeight="1">
      <c r="A69" s="393"/>
      <c r="B69" s="393" t="s">
        <v>402</v>
      </c>
      <c r="C69" s="393"/>
      <c r="D69" s="440"/>
      <c r="E69" s="440"/>
      <c r="F69" s="440"/>
      <c r="G69" s="440"/>
      <c r="H69" s="440"/>
      <c r="I69" s="440"/>
      <c r="J69" s="440"/>
      <c r="K69" s="440"/>
      <c r="L69" s="440"/>
      <c r="M69" s="440"/>
      <c r="N69" s="440"/>
      <c r="O69" s="631" t="str">
        <f>IFERROR(+AVERAGE(D69:N69),"")</f>
        <v/>
      </c>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row>
    <row r="70" spans="1:52" s="369" customFormat="1" ht="3.75" customHeight="1">
      <c r="A70" s="393"/>
      <c r="B70" s="393"/>
      <c r="C70" s="393"/>
      <c r="D70" s="393"/>
      <c r="E70" s="393"/>
      <c r="F70" s="393"/>
      <c r="G70" s="393"/>
      <c r="H70" s="393"/>
      <c r="I70" s="393"/>
      <c r="J70" s="393"/>
      <c r="K70" s="393"/>
      <c r="L70" s="393"/>
      <c r="M70" s="393"/>
      <c r="N70" s="393"/>
      <c r="O70" s="434"/>
      <c r="P70" s="393"/>
      <c r="Q70" s="402"/>
      <c r="R70" s="402"/>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row>
    <row r="71" spans="1:52" s="372" customFormat="1" ht="14.25" customHeight="1">
      <c r="A71" s="402"/>
      <c r="B71" s="561" t="s">
        <v>403</v>
      </c>
      <c r="C71" s="562"/>
      <c r="D71" s="379" t="str">
        <f t="shared" ref="D71:O71" ca="1" si="36">+D29</f>
        <v>UBER</v>
      </c>
      <c r="E71" s="379" t="str">
        <f>+E29</f>
        <v>LYFT</v>
      </c>
      <c r="F71" s="379" t="str">
        <f t="shared" si="36"/>
        <v>DOORDASH</v>
      </c>
      <c r="G71" s="379" t="str">
        <f t="shared" si="36"/>
        <v>GRAB</v>
      </c>
      <c r="H71" s="379" t="str">
        <f t="shared" si="36"/>
        <v>DELIVERY HERO</v>
      </c>
      <c r="I71" s="379" t="str">
        <f t="shared" si="36"/>
        <v>DiDi</v>
      </c>
      <c r="J71" s="379" t="str">
        <f t="shared" si="36"/>
        <v>DIDIY</v>
      </c>
      <c r="K71" s="379" t="str">
        <f t="shared" si="36"/>
        <v>DELIVEROO</v>
      </c>
      <c r="L71" s="379" t="str">
        <f t="shared" si="36"/>
        <v>JUST EAT TAKEAWAY</v>
      </c>
      <c r="M71" s="379" t="str">
        <f t="shared" si="36"/>
        <v>HERTZ</v>
      </c>
      <c r="N71" s="379" t="str">
        <f t="shared" si="36"/>
        <v/>
      </c>
      <c r="O71" s="379" t="str">
        <f t="shared" si="36"/>
        <v>Average</v>
      </c>
      <c r="P71" s="402"/>
      <c r="Q71" s="393"/>
      <c r="R71" s="393"/>
      <c r="S71" s="402"/>
      <c r="T71" s="402"/>
      <c r="U71" s="402"/>
      <c r="V71" s="402"/>
      <c r="W71" s="402"/>
      <c r="X71" s="402"/>
      <c r="Y71" s="402"/>
      <c r="Z71" s="402"/>
      <c r="AA71" s="402"/>
      <c r="AB71" s="402"/>
      <c r="AC71" s="402"/>
      <c r="AD71" s="402"/>
      <c r="AE71" s="402"/>
      <c r="AF71" s="402"/>
      <c r="AG71" s="402"/>
      <c r="AH71" s="402"/>
      <c r="AI71" s="402"/>
      <c r="AJ71" s="402"/>
      <c r="AK71" s="402"/>
      <c r="AL71" s="402"/>
      <c r="AM71" s="402"/>
      <c r="AN71" s="402"/>
      <c r="AO71" s="402"/>
      <c r="AP71" s="402"/>
      <c r="AQ71" s="402"/>
      <c r="AR71" s="402"/>
      <c r="AS71" s="402"/>
      <c r="AT71" s="402"/>
      <c r="AU71" s="402"/>
      <c r="AV71" s="402"/>
      <c r="AW71" s="402"/>
      <c r="AX71" s="402"/>
      <c r="AY71" s="402"/>
      <c r="AZ71" s="402"/>
    </row>
    <row r="72" spans="1:52" s="369" customFormat="1" ht="3.75" customHeight="1">
      <c r="A72" s="393"/>
      <c r="B72" s="425"/>
      <c r="C72" s="425"/>
      <c r="D72" s="425"/>
      <c r="E72" s="425"/>
      <c r="F72" s="425"/>
      <c r="G72" s="425"/>
      <c r="H72" s="425"/>
      <c r="I72" s="425"/>
      <c r="J72" s="425"/>
      <c r="K72" s="425"/>
      <c r="L72" s="425"/>
      <c r="M72" s="425"/>
      <c r="N72" s="425"/>
      <c r="O72" s="436"/>
      <c r="P72" s="393"/>
      <c r="Q72" s="393"/>
      <c r="R72" s="402"/>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row>
    <row r="73" spans="1:52" s="369" customFormat="1" ht="14.25" customHeight="1">
      <c r="A73" s="393"/>
      <c r="B73" s="393" t="s">
        <v>404</v>
      </c>
      <c r="C73" s="393"/>
      <c r="D73" s="440">
        <v>0.96340000000000003</v>
      </c>
      <c r="E73" s="440">
        <v>0.86599999999999999</v>
      </c>
      <c r="F73" s="440">
        <v>0.84499999999999997</v>
      </c>
      <c r="G73" s="440">
        <v>0.69469999999999998</v>
      </c>
      <c r="H73" s="440">
        <v>0.66100000000000003</v>
      </c>
      <c r="I73" s="440">
        <v>0.125</v>
      </c>
      <c r="J73" s="440">
        <v>0.125</v>
      </c>
      <c r="K73" s="440">
        <v>0.73960000000000004</v>
      </c>
      <c r="L73" s="440">
        <v>0.16800000000000001</v>
      </c>
      <c r="M73" s="440">
        <v>0.39200000000000002</v>
      </c>
      <c r="N73" s="440"/>
      <c r="O73" s="631">
        <f>IFERROR(+AVERAGE(D73:N73),"")</f>
        <v>0.55797000000000019</v>
      </c>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row>
    <row r="74" spans="1:52" s="369" customFormat="1" ht="14.25" customHeight="1">
      <c r="A74" s="393"/>
      <c r="B74" s="393" t="s">
        <v>405</v>
      </c>
      <c r="C74" s="393"/>
      <c r="D74" s="416" cm="1">
        <f t="array" aca="1" ref="D74" ca="1">IFERROR(_FV(D91,"Beta"),"")</f>
        <v>1.482</v>
      </c>
      <c r="E74" s="416" cm="1">
        <f t="array" aca="1" ref="E74" ca="1">IFERROR(_FV(E91,"Beta"),"")</f>
        <v>2.3464</v>
      </c>
      <c r="F74" s="416" cm="1">
        <f t="array" aca="1" ref="F74" ca="1">IFERROR(_FV(F91,"Beta"),"")</f>
        <v>1.6959</v>
      </c>
      <c r="G74" s="416" cm="1">
        <f t="array" aca="1" ref="G74" ca="1">IFERROR(_FV(G91,"Beta"),"")</f>
        <v>0.84309999999999996</v>
      </c>
      <c r="H74" s="416" cm="1">
        <f t="array" aca="1" ref="H74" ca="1">IFERROR(_FV(H91,"Beta"),"")</f>
        <v>1.1181000000000001</v>
      </c>
      <c r="I74" s="416" cm="1">
        <f t="array" aca="1" ref="I74" ca="1">IFERROR(_FV(I91,"Beta"),"")</f>
        <v>0.56740000000000002</v>
      </c>
      <c r="J74" s="416" cm="1">
        <f t="array" aca="1" ref="J74" ca="1">IFERROR(_FV(J91,"Beta"),"")</f>
        <v>1.5295000000000001</v>
      </c>
      <c r="K74" s="416" cm="1">
        <f t="array" aca="1" ref="K74" ca="1">IFERROR(_FV(K91,"Beta"),"")</f>
        <v>0.21809999999999999</v>
      </c>
      <c r="L74" s="416" cm="1">
        <f t="array" aca="1" ref="L74" ca="1">IFERROR(_FV(L91,"Beta"),"")</f>
        <v>1.3596999999999999</v>
      </c>
      <c r="M74" s="416" cm="1">
        <f t="array" aca="1" ref="M74" ca="1">IFERROR(_FV(M91,"Beta"),"")</f>
        <v>2.1373000000000002</v>
      </c>
      <c r="N74" s="416" t="str" cm="1">
        <f t="array" ref="N74">IFERROR(_FV(N91,"Beta"),"")</f>
        <v/>
      </c>
      <c r="O74" s="632">
        <f t="shared" ref="O74:O75" ca="1" si="37">IFERROR(+AVERAGE(D74:N74),"")</f>
        <v>1.32975</v>
      </c>
      <c r="P74" s="393"/>
      <c r="Q74" s="393"/>
      <c r="R74" s="437"/>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row>
    <row r="75" spans="1:52" s="369" customFormat="1" ht="13.95" customHeight="1">
      <c r="A75" s="393"/>
      <c r="B75" s="393" t="s">
        <v>406</v>
      </c>
      <c r="C75" s="393"/>
      <c r="D75" s="416">
        <f ca="1">IFERROR(D74/(1+(1-D104/D103)*(D121/D122)),"")</f>
        <v>0.77100263314903772</v>
      </c>
      <c r="E75" s="416">
        <f t="shared" ref="E75:N75" ca="1" si="38">IFERROR(E74/(1+(1-E104/E103)*(E121/E122)),"")</f>
        <v>1.0041785515009485</v>
      </c>
      <c r="F75" s="416">
        <f t="shared" ca="1" si="38"/>
        <v>1.6128810277642474</v>
      </c>
      <c r="G75" s="416">
        <f t="shared" ca="1" si="38"/>
        <v>0.76972804933593808</v>
      </c>
      <c r="H75" s="416" t="str">
        <f t="shared" ca="1" si="38"/>
        <v/>
      </c>
      <c r="I75" s="416">
        <f t="shared" ca="1" si="38"/>
        <v>0.55916890356377136</v>
      </c>
      <c r="J75" s="416">
        <f t="shared" ca="1" si="38"/>
        <v>1.1448876166325235</v>
      </c>
      <c r="K75" s="416">
        <f t="shared" ca="1" si="38"/>
        <v>0.21809999999999999</v>
      </c>
      <c r="L75" s="416">
        <f t="shared" ca="1" si="38"/>
        <v>1.0268943816806189</v>
      </c>
      <c r="M75" s="416">
        <f t="shared" ca="1" si="38"/>
        <v>1.9904890863128438E-2</v>
      </c>
      <c r="N75" s="416" t="str">
        <f t="shared" si="38"/>
        <v/>
      </c>
      <c r="O75" s="632">
        <f t="shared" ca="1" si="37"/>
        <v>0.79186067272113481</v>
      </c>
      <c r="P75" s="393"/>
      <c r="Q75" s="393"/>
      <c r="R75" s="437"/>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row>
    <row r="76" spans="1:52" s="369" customFormat="1" ht="14.25" customHeight="1">
      <c r="A76" s="393"/>
      <c r="B76" s="393" t="s">
        <v>45</v>
      </c>
      <c r="C76" s="393"/>
      <c r="D76" s="440">
        <v>1.67E-2</v>
      </c>
      <c r="E76" s="440">
        <v>9.0899999999999995E-2</v>
      </c>
      <c r="F76" s="440">
        <v>5.5999999999999999E-3</v>
      </c>
      <c r="G76" s="440">
        <v>0</v>
      </c>
      <c r="H76" s="440">
        <v>0.26029999999999998</v>
      </c>
      <c r="I76" s="440">
        <v>3.0999999999999999E-3</v>
      </c>
      <c r="J76" s="440">
        <v>3.0999999999999999E-3</v>
      </c>
      <c r="K76" s="440">
        <v>6.5799999999999997E-2</v>
      </c>
      <c r="L76" s="440">
        <v>7.5600000000000001E-2</v>
      </c>
      <c r="M76" s="440">
        <v>1.6500000000000001E-2</v>
      </c>
      <c r="N76" s="440"/>
      <c r="O76" s="631">
        <f t="shared" ref="O76:O78" si="39">IFERROR(+AVERAGE(D76:N76),"")</f>
        <v>5.3759999999999988E-2</v>
      </c>
      <c r="P76" s="393"/>
      <c r="Q76" s="393"/>
      <c r="R76" s="437"/>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row>
    <row r="77" spans="1:52" s="369" customFormat="1" ht="14.25" customHeight="1">
      <c r="A77" s="393"/>
      <c r="B77" s="393" t="s">
        <v>46</v>
      </c>
      <c r="C77" s="393"/>
      <c r="D77" s="440">
        <v>0.81159999999999999</v>
      </c>
      <c r="E77" s="440">
        <v>0.80120000000000002</v>
      </c>
      <c r="F77" s="440">
        <v>0.85699999999999998</v>
      </c>
      <c r="G77" s="440">
        <v>0.4909</v>
      </c>
      <c r="H77" s="440">
        <v>0.59160000000000001</v>
      </c>
      <c r="I77" s="440">
        <v>1.7500000000000002E-2</v>
      </c>
      <c r="J77" s="440">
        <v>1.7500000000000002E-2</v>
      </c>
      <c r="K77" s="440">
        <v>0.66839999999999999</v>
      </c>
      <c r="L77" s="440">
        <v>0.60299999999999998</v>
      </c>
      <c r="M77" s="440">
        <v>0.31950000000000001</v>
      </c>
      <c r="N77" s="440"/>
      <c r="O77" s="631">
        <f t="shared" si="39"/>
        <v>0.51781999999999995</v>
      </c>
      <c r="P77" s="393"/>
      <c r="Q77" s="393"/>
      <c r="R77" s="437"/>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row>
    <row r="78" spans="1:52" s="369" customFormat="1" ht="14.25" customHeight="1">
      <c r="A78" s="393"/>
      <c r="B78" s="393" t="s">
        <v>407</v>
      </c>
      <c r="C78" s="393"/>
      <c r="D78" s="440">
        <v>3.1E-2</v>
      </c>
      <c r="E78" s="440">
        <v>0.1371</v>
      </c>
      <c r="F78" s="440">
        <v>3.7999999999999999E-2</v>
      </c>
      <c r="G78" s="440">
        <v>2.4400000000000002E-2</v>
      </c>
      <c r="H78" s="440">
        <v>0.01</v>
      </c>
      <c r="I78" s="440">
        <v>6.0999999999999999E-2</v>
      </c>
      <c r="J78" s="440">
        <v>6.0999999999999999E-2</v>
      </c>
      <c r="K78" s="440">
        <v>1.6999999999999999E-3</v>
      </c>
      <c r="L78" s="440">
        <v>8.9999999999999998E-4</v>
      </c>
      <c r="M78" s="440">
        <v>0.3715</v>
      </c>
      <c r="N78" s="440"/>
      <c r="O78" s="631">
        <f t="shared" si="39"/>
        <v>7.3659999999999989E-2</v>
      </c>
      <c r="P78" s="393"/>
      <c r="Q78" s="393"/>
      <c r="R78" s="437"/>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row>
    <row r="79" spans="1:52" s="369" customFormat="1" ht="3.75" customHeight="1">
      <c r="A79" s="393"/>
      <c r="B79" s="393"/>
      <c r="C79" s="393"/>
      <c r="D79" s="393"/>
      <c r="E79" s="393"/>
      <c r="F79" s="393"/>
      <c r="G79" s="393"/>
      <c r="H79" s="393"/>
      <c r="I79" s="393"/>
      <c r="J79" s="393"/>
      <c r="K79" s="393"/>
      <c r="L79" s="393"/>
      <c r="M79" s="393"/>
      <c r="N79" s="393"/>
      <c r="O79" s="393"/>
      <c r="P79" s="393"/>
      <c r="Q79" s="393"/>
      <c r="R79" s="437"/>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row>
    <row r="80" spans="1:52" s="372" customFormat="1" ht="14.25" customHeight="1">
      <c r="A80" s="402"/>
      <c r="B80" s="561" t="s">
        <v>92</v>
      </c>
      <c r="C80" s="562"/>
      <c r="D80" s="379" t="str">
        <f t="shared" ref="D80:O80" ca="1" si="40">+D29</f>
        <v>UBER</v>
      </c>
      <c r="E80" s="379" t="str">
        <f t="shared" si="40"/>
        <v>LYFT</v>
      </c>
      <c r="F80" s="379" t="str">
        <f t="shared" si="40"/>
        <v>DOORDASH</v>
      </c>
      <c r="G80" s="379" t="str">
        <f t="shared" si="40"/>
        <v>GRAB</v>
      </c>
      <c r="H80" s="379" t="str">
        <f t="shared" si="40"/>
        <v>DELIVERY HERO</v>
      </c>
      <c r="I80" s="379" t="str">
        <f t="shared" si="40"/>
        <v>DiDi</v>
      </c>
      <c r="J80" s="379" t="str">
        <f t="shared" si="40"/>
        <v>DIDIY</v>
      </c>
      <c r="K80" s="379" t="str">
        <f t="shared" si="40"/>
        <v>DELIVEROO</v>
      </c>
      <c r="L80" s="379" t="str">
        <f t="shared" si="40"/>
        <v>JUST EAT TAKEAWAY</v>
      </c>
      <c r="M80" s="379" t="str">
        <f t="shared" si="40"/>
        <v>HERTZ</v>
      </c>
      <c r="N80" s="379" t="str">
        <f t="shared" si="40"/>
        <v/>
      </c>
      <c r="O80" s="379" t="str">
        <f t="shared" si="40"/>
        <v>Average</v>
      </c>
      <c r="P80" s="402"/>
      <c r="Q80" s="402"/>
      <c r="R80" s="563"/>
      <c r="S80" s="402"/>
      <c r="T80" s="402"/>
      <c r="U80" s="402"/>
      <c r="V80" s="402"/>
      <c r="W80" s="402"/>
      <c r="X80" s="402"/>
      <c r="Y80" s="402"/>
      <c r="Z80" s="402"/>
      <c r="AA80" s="402"/>
      <c r="AB80" s="402"/>
      <c r="AC80" s="402"/>
      <c r="AD80" s="402"/>
      <c r="AE80" s="402"/>
      <c r="AF80" s="402"/>
      <c r="AG80" s="402"/>
      <c r="AH80" s="402"/>
      <c r="AI80" s="402"/>
      <c r="AJ80" s="402"/>
      <c r="AK80" s="402"/>
      <c r="AL80" s="402"/>
      <c r="AM80" s="402"/>
      <c r="AN80" s="402"/>
      <c r="AO80" s="402"/>
      <c r="AP80" s="402"/>
      <c r="AQ80" s="402"/>
      <c r="AR80" s="402"/>
      <c r="AS80" s="402"/>
      <c r="AT80" s="402"/>
      <c r="AU80" s="402"/>
      <c r="AV80" s="402"/>
      <c r="AW80" s="402"/>
      <c r="AX80" s="402"/>
      <c r="AY80" s="402"/>
      <c r="AZ80" s="402"/>
    </row>
    <row r="81" spans="1:52" s="369" customFormat="1" ht="3.75" customHeight="1">
      <c r="A81" s="393"/>
      <c r="B81" s="425"/>
      <c r="C81" s="425"/>
      <c r="D81" s="425"/>
      <c r="E81" s="425"/>
      <c r="F81" s="425"/>
      <c r="G81" s="425"/>
      <c r="H81" s="425"/>
      <c r="I81" s="425"/>
      <c r="J81" s="425"/>
      <c r="K81" s="425"/>
      <c r="L81" s="425"/>
      <c r="M81" s="425"/>
      <c r="N81" s="425"/>
      <c r="O81" s="425"/>
      <c r="P81" s="393"/>
      <c r="Q81" s="393"/>
      <c r="R81" s="437"/>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row>
    <row r="82" spans="1:52" s="369" customFormat="1" ht="14.25" customHeight="1">
      <c r="A82" s="393"/>
      <c r="B82" s="393" t="s">
        <v>408</v>
      </c>
      <c r="C82" s="393"/>
      <c r="D82" s="441" cm="1">
        <f t="array" aca="1" ref="D82" ca="1">IFERROR((D85/_xlfn.STOCKHISTORY(C6,TODAY()-1,TODAY()-1,0,0,1))-1,"Non-trading days")</f>
        <v>0</v>
      </c>
      <c r="E82" s="441" t="str" cm="1">
        <f t="array" aca="1" ref="E82" ca="1">IFERROR((E85/_xlfn.STOCKHISTORY(C8,TODAY()-1,TODAY()-1,0,0,1))-1,"Non-trading days")</f>
        <v>Non-trading days</v>
      </c>
      <c r="F82" s="441" t="str" cm="1">
        <f t="array" aca="1" ref="F82" ca="1">IFERROR((F85/_xlfn.STOCKHISTORY(C9,TODAY()-1,TODAY()-1,0,0,1))-1,"Non-trading days")</f>
        <v>Non-trading days</v>
      </c>
      <c r="G82" s="441" t="str" cm="1">
        <f t="array" aca="1" ref="G82" ca="1">IFERROR((G85/_xlfn.STOCKHISTORY(C10,TODAY()-1,TODAY()-1,0,0,1))-1,"Non-trading days")</f>
        <v>Non-trading days</v>
      </c>
      <c r="H82" s="441" t="str" cm="1">
        <f t="array" aca="1" ref="H82" ca="1">IFERROR((K85/_xlfn.STOCKHISTORY(C11,TODAY()-1,TODAY()-1,0,0,1))-1,"Non-trading days")</f>
        <v>Non-trading days</v>
      </c>
      <c r="I82" s="441" t="str" cm="1">
        <f t="array" aca="1" ref="I82" ca="1">IFERROR((L85/_xlfn.STOCKHISTORY(C12,TODAY()-1,TODAY()-1,0,0,1))-1,"Non-trading days")</f>
        <v>Non-trading days</v>
      </c>
      <c r="J82" s="441" t="str" cm="1">
        <f t="array" aca="1" ref="J82" ca="1">IFERROR((M85/_xlfn.STOCKHISTORY(C13,TODAY()-1,TODAY()-1,0,0,1))-1,"Non-trading days")</f>
        <v>Non-trading days</v>
      </c>
      <c r="K82" s="441" t="str" cm="1">
        <f t="array" aca="1" ref="K82" ca="1">IFERROR((N85/_xlfn.STOCKHISTORY(C14,TODAY()-1,TODAY()-1,0,0,1))-1,"Non-trading days")</f>
        <v>Non-trading days</v>
      </c>
      <c r="L82" s="441" t="str" cm="1">
        <f t="array" aca="1" ref="L82" ca="1">IFERROR((L85/_xlfn.STOCKHISTORY(C15,TODAY()-1,TODAY()-1,0,0,1))-1,"Non-trading days")</f>
        <v>Non-trading days</v>
      </c>
      <c r="M82" s="441" t="str" cm="1">
        <f t="array" aca="1" ref="M82" ca="1">IFERROR((M85/_xlfn.STOCKHISTORY(C16,TODAY()-1,TODAY()-1,0,0,1))-1,"Non-trading days")</f>
        <v>Non-trading days</v>
      </c>
      <c r="N82" s="441" t="str" cm="1">
        <f t="array" aca="1" ref="N82" ca="1">IFERROR((N85/_xlfn.STOCKHISTORY(C17,TODAY()-1,TODAY()-1,0,0,1))-1,"Non-trading days")</f>
        <v>Non-trading days</v>
      </c>
      <c r="O82" s="438">
        <f ca="1">IFERROR(+AVERAGE(D82:N82),"")</f>
        <v>0</v>
      </c>
      <c r="P82" s="393"/>
      <c r="Q82" s="393"/>
      <c r="R82" s="437"/>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row>
    <row r="83" spans="1:52" s="369" customFormat="1" ht="14.25" customHeight="1">
      <c r="A83" s="393"/>
      <c r="B83" s="393" t="s">
        <v>409</v>
      </c>
      <c r="C83" s="393"/>
      <c r="D83" s="441" cm="1">
        <f t="array" aca="1" ref="D83" ca="1">IFERROR((D85/_xlfn.STOCKHISTORY(C6,TODAY()-29,TODAY()-29,0,0,1))-1,"Non-trading days")</f>
        <v>4.173106646058744E-2</v>
      </c>
      <c r="E83" s="441" t="str" cm="1">
        <f t="array" aca="1" ref="E83" ca="1">IFERROR((E85/_xlfn.STOCKHISTORY(C8,TODAY()-29,TODAY()-29,0,0,1))-1,"Non-trading days")</f>
        <v>Non-trading days</v>
      </c>
      <c r="F83" s="441" t="str" cm="1">
        <f t="array" aca="1" ref="F83" ca="1">IFERROR((F85/_xlfn.STOCKHISTORY(C9,TODAY()-29,TODAY()-29,0,0,1))-1,"Non-trading days")</f>
        <v>Non-trading days</v>
      </c>
      <c r="G83" s="441" t="str" cm="1">
        <f t="array" aca="1" ref="G83" ca="1">IFERROR((G85/_xlfn.STOCKHISTORY(C10,TODAY()-29,TODAY()-29,0,0,1))-1,"Non-trading days")</f>
        <v>Non-trading days</v>
      </c>
      <c r="H83" s="441" t="str" cm="1">
        <f t="array" aca="1" ref="H83" ca="1">IFERROR((K85/_xlfn.STOCKHISTORY(C11,TODAY()-29,TODAY()-29,0,0,1))-1,"Non-trading days")</f>
        <v>Non-trading days</v>
      </c>
      <c r="I83" s="441" t="str" cm="1">
        <f t="array" aca="1" ref="I83" ca="1">IFERROR((L85/_xlfn.STOCKHISTORY(C12,TODAY()-29,TODAY()-29,0,0,1))-1,"Non-trading days")</f>
        <v>Non-trading days</v>
      </c>
      <c r="J83" s="441" t="str" cm="1">
        <f t="array" aca="1" ref="J83" ca="1">IFERROR((M85/_xlfn.STOCKHISTORY(C13,TODAY()-29,TODAY()-29,0,0,1))-1,"Non-trading days")</f>
        <v>Non-trading days</v>
      </c>
      <c r="K83" s="441" t="str" cm="1">
        <f t="array" aca="1" ref="K83" ca="1">IFERROR((N85/_xlfn.STOCKHISTORY(C14,TODAY()-29,TODAY()-29,0,0,1))-1,"Non-trading days")</f>
        <v>Non-trading days</v>
      </c>
      <c r="L83" s="441" t="str" cm="1">
        <f t="array" aca="1" ref="L83" ca="1">IFERROR((L85/_xlfn.STOCKHISTORY(C15,TODAY()-29,TODAY()-29,0,0,1))-1,"Non-trading days")</f>
        <v>Non-trading days</v>
      </c>
      <c r="M83" s="441" t="str" cm="1">
        <f t="array" aca="1" ref="M83" ca="1">IFERROR((M85/_xlfn.STOCKHISTORY(C16,TODAY()-29,TODAY()-29,0,0,1))-1,"Non-trading days")</f>
        <v>Non-trading days</v>
      </c>
      <c r="N83" s="441" t="str" cm="1">
        <f t="array" aca="1" ref="N83" ca="1">IFERROR((N85/_xlfn.STOCKHISTORY(C17,TODAY()-29,TODAY()-29,0,0,1))-1,"Non-trading days")</f>
        <v>Non-trading days</v>
      </c>
      <c r="O83" s="438">
        <f ca="1">IFERROR(AVERAGE(D83:N83),"")</f>
        <v>4.173106646058744E-2</v>
      </c>
      <c r="P83" s="393"/>
      <c r="Q83" s="393"/>
      <c r="R83" s="437"/>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row>
    <row r="84" spans="1:52" s="369" customFormat="1" ht="14.25" customHeight="1">
      <c r="A84" s="393"/>
      <c r="B84" s="393" t="s">
        <v>410</v>
      </c>
      <c r="C84" s="393"/>
      <c r="D84" s="441" cm="1">
        <f t="array" aca="1" ref="D84" ca="1">IFERROR((D85/_xlfn.STOCKHISTORY(C6,"2025-01-02","2025-01-02",0,0,1))-1,"Non-trading days")</f>
        <v>0.49374703181890123</v>
      </c>
      <c r="E84" s="441" t="str" cm="1">
        <f t="array" aca="1" ref="E84" ca="1">IFERROR((E85/_xlfn.STOCKHISTORY(C8,"2025-01-02","2025-01-02",0,0,1))-1,"Non-trading days")</f>
        <v>Non-trading days</v>
      </c>
      <c r="F84" s="441" t="str" cm="1">
        <f t="array" aca="1" ref="F84" ca="1">IFERROR((F85/_xlfn.STOCKHISTORY(C9,"2025-01-02","2025-01-02",0,0,1))-1,"Non-trading days")</f>
        <v>Non-trading days</v>
      </c>
      <c r="G84" s="441" t="str" cm="1">
        <f t="array" aca="1" ref="G84" ca="1">IFERROR((G85/_xlfn.STOCKHISTORY(C10,"2025-01-02","2025-01-02",0,0,1))-1,"Non-trading days")</f>
        <v>Non-trading days</v>
      </c>
      <c r="H84" s="441" t="str" cm="1">
        <f t="array" aca="1" ref="H84" ca="1">IFERROR((K85/_xlfn.STOCKHISTORY(C11,"2025-01-02","2025-01-02",0,0,1))-1,"Non-trading days")</f>
        <v>Non-trading days</v>
      </c>
      <c r="I84" s="441" t="str" cm="1">
        <f t="array" aca="1" ref="I84" ca="1">IFERROR((L85/_xlfn.STOCKHISTORY(C12,"2025-01-02","2025-01-02",0,0,1))-1,"Non-trading days")</f>
        <v>Non-trading days</v>
      </c>
      <c r="J84" s="441" t="str" cm="1">
        <f t="array" aca="1" ref="J84" ca="1">IFERROR((M85/_xlfn.STOCKHISTORY(C13,"2025-01-02","2025-01-02",0,0,1))-1,"Non-trading days")</f>
        <v>Non-trading days</v>
      </c>
      <c r="K84" s="441" t="str" cm="1">
        <f t="array" aca="1" ref="K84" ca="1">IFERROR((N85/_xlfn.STOCKHISTORY(C14,"2025-01-02","2025-01-02",0,0,1))-1,"Non-trading days")</f>
        <v>Non-trading days</v>
      </c>
      <c r="L84" s="441" t="str" cm="1">
        <f t="array" aca="1" ref="L84" ca="1">IFERROR((L85/_xlfn.STOCKHISTORY(C15,"2025-01-02","2025-01-02",0,0,1))-1,"Non-trading days")</f>
        <v>Non-trading days</v>
      </c>
      <c r="M84" s="441" t="str" cm="1">
        <f t="array" aca="1" ref="M84" ca="1">IFERROR((M85/_xlfn.STOCKHISTORY(C16,"2025-01-02","2025-01-02",0,0,1))-1,"Non-trading days")</f>
        <v>Non-trading days</v>
      </c>
      <c r="N84" s="441" t="str" cm="1">
        <f t="array" ref="N84">IFERROR((N85/_xlfn.STOCKHISTORY(C17,"2025-01-02","2025-01-02",0,0,1))-1,"Non-trading days")</f>
        <v>Non-trading days</v>
      </c>
      <c r="O84" s="438">
        <f ca="1">IFERROR(AVERAGE(D84:N84),"")</f>
        <v>0.49374703181890123</v>
      </c>
      <c r="P84" s="393"/>
      <c r="Q84" s="393"/>
      <c r="R84" s="437"/>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row>
    <row r="85" spans="1:52" s="369" customFormat="1" ht="14.25" customHeight="1">
      <c r="A85" s="393"/>
      <c r="B85" s="393" t="s">
        <v>368</v>
      </c>
      <c r="C85" s="393"/>
      <c r="D85" s="433" cm="1">
        <f t="array" aca="1" ref="D85" ca="1">+IFERROR(_FV(D91,"Price"),"")</f>
        <v>94.36</v>
      </c>
      <c r="E85" s="433" t="str" cm="1">
        <f t="array" ref="E85">+IFERROR(_FV(E91,"Price"),"")</f>
        <v/>
      </c>
      <c r="F85" s="433" t="str" cm="1">
        <f t="array" ref="F85">+IFERROR(_FV(F91,"Price"),"")</f>
        <v/>
      </c>
      <c r="G85" s="433" t="str" cm="1">
        <f t="array" ref="G85">+IFERROR(_FV(G91,"Price"),"")</f>
        <v/>
      </c>
      <c r="H85" s="433" t="str" cm="1">
        <f t="array" ref="H85">+IFERROR(_FV(H91,"Price"),"")</f>
        <v/>
      </c>
      <c r="I85" s="433" t="str" cm="1">
        <f t="array" ref="I85">+IFERROR(_FV(I91,"Price"),"")</f>
        <v/>
      </c>
      <c r="J85" s="433" t="str" cm="1">
        <f t="array" ref="J85">+IFERROR(_FV(J91,"Price"),"")</f>
        <v/>
      </c>
      <c r="K85" s="433" t="str" cm="1">
        <f t="array" ref="K85">+IFERROR(_FV(K91,"Price"),"")</f>
        <v/>
      </c>
      <c r="L85" s="433" t="str" cm="1">
        <f t="array" ref="L85">+IFERROR(_FV(L91,"Price"),"")</f>
        <v/>
      </c>
      <c r="M85" s="433" t="str" cm="1">
        <f t="array" ref="M85">+IFERROR(_FV(M91,"Price"),"")</f>
        <v/>
      </c>
      <c r="N85" s="433" t="str" cm="1">
        <f t="array" ref="N85">+IFERROR(_FV(N91,"Price"),"")</f>
        <v/>
      </c>
      <c r="O85" s="438">
        <f ca="1">IFERROR(AVERAGE(D85:N85),"")</f>
        <v>94.36</v>
      </c>
      <c r="P85" s="393"/>
      <c r="Q85" s="393"/>
      <c r="R85" s="437"/>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row>
    <row r="86" spans="1:52" s="369" customFormat="1" ht="3.75" customHeight="1">
      <c r="A86" s="393"/>
      <c r="B86" s="393"/>
      <c r="C86" s="393"/>
      <c r="D86" s="393"/>
      <c r="E86" s="393"/>
      <c r="F86" s="393"/>
      <c r="G86" s="393"/>
      <c r="H86" s="393"/>
      <c r="I86" s="393"/>
      <c r="J86" s="393"/>
      <c r="K86" s="393"/>
      <c r="L86" s="393"/>
      <c r="M86" s="393"/>
      <c r="N86" s="393"/>
      <c r="O86" s="393"/>
      <c r="P86" s="393"/>
      <c r="Q86" s="393"/>
      <c r="R86" s="437"/>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row>
    <row r="87" spans="1:52" s="372" customFormat="1" ht="14.25" customHeight="1">
      <c r="A87" s="402"/>
      <c r="B87" s="561" t="s">
        <v>411</v>
      </c>
      <c r="C87" s="562"/>
      <c r="D87" s="561"/>
      <c r="E87" s="561"/>
      <c r="F87" s="561"/>
      <c r="G87" s="561"/>
      <c r="H87" s="561"/>
      <c r="I87" s="561"/>
      <c r="J87" s="561"/>
      <c r="K87" s="561"/>
      <c r="L87" s="561"/>
      <c r="M87" s="561"/>
      <c r="N87" s="561"/>
      <c r="O87" s="561"/>
      <c r="P87" s="402"/>
      <c r="Q87" s="402"/>
      <c r="R87" s="563"/>
      <c r="S87" s="402"/>
      <c r="T87" s="402"/>
      <c r="U87" s="402"/>
      <c r="V87" s="402"/>
      <c r="W87" s="402"/>
      <c r="X87" s="402"/>
      <c r="Y87" s="402"/>
      <c r="Z87" s="402"/>
      <c r="AA87" s="402"/>
      <c r="AB87" s="402"/>
      <c r="AC87" s="402"/>
      <c r="AD87" s="402"/>
      <c r="AE87" s="402"/>
      <c r="AF87" s="402"/>
      <c r="AG87" s="402"/>
      <c r="AH87" s="402"/>
      <c r="AI87" s="402"/>
      <c r="AJ87" s="402"/>
      <c r="AK87" s="402"/>
      <c r="AL87" s="402"/>
      <c r="AM87" s="402"/>
      <c r="AN87" s="402"/>
      <c r="AO87" s="402"/>
      <c r="AP87" s="402"/>
      <c r="AQ87" s="402"/>
      <c r="AR87" s="402"/>
      <c r="AS87" s="402"/>
      <c r="AT87" s="402"/>
      <c r="AU87" s="402"/>
      <c r="AV87" s="402"/>
      <c r="AW87" s="402"/>
      <c r="AX87" s="402"/>
      <c r="AY87" s="402"/>
      <c r="AZ87" s="402"/>
    </row>
    <row r="88" spans="1:52" s="369" customFormat="1" ht="3.75" customHeight="1">
      <c r="A88" s="393"/>
      <c r="B88" s="425"/>
      <c r="C88" s="425"/>
      <c r="D88" s="425"/>
      <c r="E88" s="425"/>
      <c r="F88" s="425"/>
      <c r="G88" s="425"/>
      <c r="H88" s="425"/>
      <c r="I88" s="425"/>
      <c r="J88" s="425"/>
      <c r="K88" s="425"/>
      <c r="L88" s="425"/>
      <c r="M88" s="425"/>
      <c r="N88" s="425"/>
      <c r="O88" s="425"/>
      <c r="P88" s="393"/>
      <c r="Q88" s="393"/>
      <c r="R88" s="437"/>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row>
    <row r="89" spans="1:52" s="369" customFormat="1" ht="14.25" customHeight="1">
      <c r="A89" s="393"/>
      <c r="B89" s="393" t="s">
        <v>412</v>
      </c>
      <c r="C89" s="393"/>
      <c r="D89" s="770">
        <v>0.75</v>
      </c>
      <c r="E89" s="770">
        <v>1</v>
      </c>
      <c r="F89" s="441">
        <v>0.73599999999999999</v>
      </c>
      <c r="G89" s="770">
        <v>0</v>
      </c>
      <c r="H89" s="441">
        <v>6.2E-2</v>
      </c>
      <c r="I89" s="441">
        <v>4.1000000000000002E-2</v>
      </c>
      <c r="J89" s="770">
        <v>0</v>
      </c>
      <c r="K89" s="770">
        <v>0</v>
      </c>
      <c r="L89" s="770">
        <v>0.38</v>
      </c>
      <c r="M89" s="770">
        <v>0.82</v>
      </c>
      <c r="N89" s="393"/>
      <c r="O89" s="393"/>
      <c r="P89" s="393"/>
      <c r="Q89" s="393"/>
      <c r="R89" s="437"/>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row>
    <row r="90" spans="1:52" s="369" customFormat="1" ht="5.25" customHeight="1">
      <c r="A90" s="393"/>
      <c r="B90" s="393"/>
      <c r="C90" s="393"/>
      <c r="D90" s="393"/>
      <c r="E90" s="393"/>
      <c r="F90" s="393"/>
      <c r="G90" s="393"/>
      <c r="H90" s="393"/>
      <c r="I90" s="393"/>
      <c r="J90" s="393"/>
      <c r="K90" s="393"/>
      <c r="L90" s="393"/>
      <c r="M90" s="393"/>
      <c r="N90" s="393"/>
      <c r="O90" s="393"/>
      <c r="P90" s="393"/>
      <c r="Q90" s="393"/>
      <c r="R90" s="437"/>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row>
    <row r="91" spans="1:52" s="369" customFormat="1" ht="24.75" customHeight="1">
      <c r="A91" s="393"/>
      <c r="B91" s="442" t="s">
        <v>413</v>
      </c>
      <c r="C91" s="427"/>
      <c r="D91" s="380" t="e" vm="1">
        <f>+DCF!R4</f>
        <v>#VALUE!</v>
      </c>
      <c r="E91" s="381" t="e" vm="2">
        <v>#VALUE!</v>
      </c>
      <c r="F91" s="383" t="e" vm="3">
        <v>#VALUE!</v>
      </c>
      <c r="G91" s="613" t="e" vm="4">
        <v>#VALUE!</v>
      </c>
      <c r="H91" s="622" t="e" vm="5">
        <v>#VALUE!</v>
      </c>
      <c r="I91" s="622" t="e" vm="6">
        <v>#VALUE!</v>
      </c>
      <c r="J91" s="622" t="e" vm="7">
        <v>#VALUE!</v>
      </c>
      <c r="K91" s="622" t="e" vm="8">
        <v>#VALUE!</v>
      </c>
      <c r="L91" s="622" t="e" vm="9">
        <v>#VALUE!</v>
      </c>
      <c r="M91" s="622" t="e" vm="10">
        <v>#VALUE!</v>
      </c>
      <c r="N91" s="382"/>
      <c r="O91" s="393"/>
      <c r="P91" s="393"/>
      <c r="Q91" s="393"/>
      <c r="R91" s="437"/>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row>
    <row r="92" spans="1:52" s="369" customFormat="1" ht="3.75" customHeight="1">
      <c r="A92" s="393"/>
      <c r="B92" s="443"/>
      <c r="C92" s="431"/>
      <c r="D92" s="384"/>
      <c r="E92" s="385"/>
      <c r="F92" s="387"/>
      <c r="G92" s="614"/>
      <c r="H92" s="623"/>
      <c r="I92" s="623"/>
      <c r="J92" s="623"/>
      <c r="K92" s="623"/>
      <c r="L92" s="623"/>
      <c r="M92" s="623"/>
      <c r="N92" s="386"/>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row>
    <row r="93" spans="1:52" s="369" customFormat="1" ht="14.25" customHeight="1">
      <c r="A93" s="393"/>
      <c r="B93" s="444" t="str">
        <f>+Inputs!$B$6&amp;" ("&amp;Inputs!O$4&amp;")"</f>
        <v>Revenue (Sales) (2022)</v>
      </c>
      <c r="C93" s="445"/>
      <c r="D93" s="446">
        <f>+_xlfn.XLOOKUP("Revenue (Sales)",Inputs!$B:$B,Inputs!O:O)</f>
        <v>31877</v>
      </c>
      <c r="E93" s="447">
        <v>4095</v>
      </c>
      <c r="F93" s="448">
        <v>6583</v>
      </c>
      <c r="G93" s="615">
        <v>1433</v>
      </c>
      <c r="H93" s="624">
        <v>8577</v>
      </c>
      <c r="I93" s="624">
        <v>20936</v>
      </c>
      <c r="J93" s="624">
        <v>32708.799999999999</v>
      </c>
      <c r="K93" s="624">
        <v>1975</v>
      </c>
      <c r="L93" s="624">
        <v>5561</v>
      </c>
      <c r="M93" s="624">
        <v>8685</v>
      </c>
      <c r="N93" s="449"/>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row>
    <row r="94" spans="1:52" s="369" customFormat="1" ht="14.25" customHeight="1">
      <c r="A94" s="393"/>
      <c r="B94" s="450" t="str">
        <f>+Inputs!$B$6&amp;" ("&amp;Inputs!P$4&amp;")"</f>
        <v>Revenue (Sales) (2023)</v>
      </c>
      <c r="C94" s="393"/>
      <c r="D94" s="451">
        <f>+_xlfn.XLOOKUP("Revenue (Sales)",Inputs!$B:$B,Inputs!P:P)</f>
        <v>37281</v>
      </c>
      <c r="E94" s="452">
        <v>4404</v>
      </c>
      <c r="F94" s="453">
        <v>8635</v>
      </c>
      <c r="G94" s="616">
        <v>2359</v>
      </c>
      <c r="H94" s="625">
        <v>9942</v>
      </c>
      <c r="I94" s="625">
        <v>27167.3</v>
      </c>
      <c r="J94" s="625">
        <v>39081</v>
      </c>
      <c r="K94" s="625">
        <v>2030</v>
      </c>
      <c r="L94" s="625">
        <v>3534</v>
      </c>
      <c r="M94" s="625">
        <v>9371</v>
      </c>
      <c r="N94" s="454"/>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row>
    <row r="95" spans="1:52" s="369" customFormat="1" ht="14.25" customHeight="1">
      <c r="A95" s="393"/>
      <c r="B95" s="450" t="s">
        <v>414</v>
      </c>
      <c r="C95" s="393"/>
      <c r="D95" s="451">
        <f>+_xlfn.XLOOKUP("EBITDA",Inputs!$B:$B,Inputs!P:P)</f>
        <v>1933</v>
      </c>
      <c r="E95" s="452">
        <v>-254</v>
      </c>
      <c r="F95" s="453">
        <v>201</v>
      </c>
      <c r="G95" s="616">
        <v>-353</v>
      </c>
      <c r="H95" s="625">
        <v>-155</v>
      </c>
      <c r="I95" s="625">
        <v>653.4</v>
      </c>
      <c r="J95" s="625">
        <v>3165.3</v>
      </c>
      <c r="K95" s="625">
        <v>20</v>
      </c>
      <c r="L95" s="625">
        <v>408</v>
      </c>
      <c r="M95" s="625">
        <v>3940</v>
      </c>
      <c r="N95" s="454"/>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row>
    <row r="96" spans="1:52" s="369" customFormat="1" ht="14.25" customHeight="1">
      <c r="A96" s="393"/>
      <c r="B96" s="444" t="s">
        <v>415</v>
      </c>
      <c r="C96" s="445"/>
      <c r="D96" s="446">
        <f>+_xlfn.XLOOKUP("Net Income",Inputs!$B:$B,Inputs!P:P)</f>
        <v>2108</v>
      </c>
      <c r="E96" s="447">
        <v>-340</v>
      </c>
      <c r="F96" s="448">
        <v>-558</v>
      </c>
      <c r="G96" s="615">
        <v>-434</v>
      </c>
      <c r="H96" s="624">
        <v>-2298</v>
      </c>
      <c r="I96" s="624">
        <v>-676.9</v>
      </c>
      <c r="J96" s="624">
        <v>1956.7</v>
      </c>
      <c r="K96" s="624">
        <v>3</v>
      </c>
      <c r="L96" s="624">
        <v>-1846</v>
      </c>
      <c r="M96" s="624">
        <v>616</v>
      </c>
      <c r="N96" s="449"/>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row>
    <row r="97" spans="1:52" s="369" customFormat="1" ht="14.25" customHeight="1">
      <c r="A97" s="393"/>
      <c r="B97" s="450" t="str">
        <f>+Inputs!$B$6&amp;" ("&amp;Inputs!Q$4&amp;")"</f>
        <v>Revenue (Sales) (2024)</v>
      </c>
      <c r="C97" s="393"/>
      <c r="D97" s="451">
        <f>+_xlfn.XLOOKUP("Revenue (Sales)",Inputs!$B:$B,Inputs!Q:Q)</f>
        <v>43978</v>
      </c>
      <c r="E97" s="455">
        <v>5786</v>
      </c>
      <c r="F97" s="453">
        <v>10722</v>
      </c>
      <c r="G97" s="617">
        <v>2797</v>
      </c>
      <c r="H97" s="610">
        <v>12082</v>
      </c>
      <c r="I97" s="625">
        <v>28723.5</v>
      </c>
      <c r="J97" s="625">
        <v>46890.1</v>
      </c>
      <c r="K97" s="625">
        <v>2072</v>
      </c>
      <c r="L97" s="625">
        <v>3564</v>
      </c>
      <c r="M97" s="625">
        <v>9049</v>
      </c>
      <c r="N97" s="454"/>
      <c r="O97" s="10"/>
      <c r="P97" s="10"/>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row>
    <row r="98" spans="1:52" s="369" customFormat="1" ht="14.25" customHeight="1">
      <c r="A98" s="393"/>
      <c r="B98" s="456" t="s">
        <v>416</v>
      </c>
      <c r="C98" s="393"/>
      <c r="D98" s="451">
        <f>+_xlfn.XLOOKUP($B98,Inputs!$B:$B,Inputs!Q:Q)</f>
        <v>26651</v>
      </c>
      <c r="E98" s="452">
        <v>3338</v>
      </c>
      <c r="F98" s="453">
        <v>5507</v>
      </c>
      <c r="G98" s="616">
        <v>1623</v>
      </c>
      <c r="H98" s="625">
        <v>8320</v>
      </c>
      <c r="I98" s="625">
        <v>23472.5</v>
      </c>
      <c r="J98" s="625">
        <v>28863.599999999999</v>
      </c>
      <c r="K98" s="625">
        <v>1305</v>
      </c>
      <c r="L98" s="625">
        <v>1824</v>
      </c>
      <c r="M98" s="625">
        <v>5689</v>
      </c>
      <c r="N98" s="454"/>
      <c r="O98" s="10"/>
      <c r="P98" s="10"/>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row>
    <row r="99" spans="1:52" s="369" customFormat="1" ht="14.25" customHeight="1">
      <c r="A99" s="393"/>
      <c r="B99" s="457" t="s">
        <v>417</v>
      </c>
      <c r="C99" s="393"/>
      <c r="D99" s="451">
        <f>+_xlfn.XLOOKUP($B99,Inputs!$B:$B,Inputs!Q:Q)</f>
        <v>17327</v>
      </c>
      <c r="E99" s="458">
        <f>+E97-E98</f>
        <v>2448</v>
      </c>
      <c r="F99" s="459">
        <f>+F97-F98</f>
        <v>5215</v>
      </c>
      <c r="G99" s="618">
        <f>G97-G98</f>
        <v>1174</v>
      </c>
      <c r="H99" s="626">
        <f>+H97-H98</f>
        <v>3762</v>
      </c>
      <c r="I99" s="629">
        <v>4251</v>
      </c>
      <c r="J99" s="629">
        <v>18026.599999999999</v>
      </c>
      <c r="K99" s="629">
        <f>+K97-K98</f>
        <v>767</v>
      </c>
      <c r="L99" s="629">
        <f>+L97-L98</f>
        <v>1740</v>
      </c>
      <c r="M99" s="629">
        <f>+M97-M98</f>
        <v>3360</v>
      </c>
      <c r="N99" s="460">
        <f>+N97-N98</f>
        <v>0</v>
      </c>
      <c r="O99" s="10"/>
      <c r="P99" s="10"/>
      <c r="Q99" s="412"/>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row>
    <row r="100" spans="1:52" s="369" customFormat="1" ht="14.25" customHeight="1">
      <c r="A100" s="393"/>
      <c r="B100" s="456" t="s">
        <v>363</v>
      </c>
      <c r="C100" s="393"/>
      <c r="D100" s="451">
        <f>+_xlfn.XLOOKUP($B100,Inputs!$B:$B,Inputs!Q:Q)</f>
        <v>3510</v>
      </c>
      <c r="E100" s="455">
        <v>73</v>
      </c>
      <c r="F100" s="461">
        <v>894</v>
      </c>
      <c r="G100" s="617">
        <v>-86</v>
      </c>
      <c r="H100" s="610">
        <v>731</v>
      </c>
      <c r="I100" s="610">
        <v>132</v>
      </c>
      <c r="J100" s="610">
        <v>6925.3</v>
      </c>
      <c r="K100" s="610">
        <v>88</v>
      </c>
      <c r="L100" s="610">
        <v>376</v>
      </c>
      <c r="M100" s="610">
        <v>3632</v>
      </c>
      <c r="N100" s="454"/>
      <c r="O100" s="10"/>
      <c r="P100" s="10"/>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row>
    <row r="101" spans="1:52" s="369" customFormat="1" ht="14.25" customHeight="1">
      <c r="A101" s="393"/>
      <c r="B101" s="456" t="s">
        <v>418</v>
      </c>
      <c r="C101" s="393"/>
      <c r="D101" s="451">
        <f>+_xlfn.XLOOKUP($B101,Inputs!$B:$B,Inputs!Q:Q)</f>
        <v>2799</v>
      </c>
      <c r="E101" s="455">
        <v>-114</v>
      </c>
      <c r="F101" s="461">
        <v>232</v>
      </c>
      <c r="G101" s="617">
        <v>-233</v>
      </c>
      <c r="H101" s="610">
        <v>191</v>
      </c>
      <c r="I101" s="610">
        <v>-305.7</v>
      </c>
      <c r="J101" s="610">
        <v>5755.6</v>
      </c>
      <c r="K101" s="610">
        <v>3</v>
      </c>
      <c r="L101" s="610">
        <v>-168</v>
      </c>
      <c r="M101" s="610">
        <v>-1078</v>
      </c>
      <c r="N101" s="454"/>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row>
    <row r="102" spans="1:52" s="369" customFormat="1" ht="14.25" customHeight="1">
      <c r="A102" s="393"/>
      <c r="B102" s="456" t="s">
        <v>419</v>
      </c>
      <c r="C102" s="393"/>
      <c r="D102" s="451">
        <f>+_xlfn.XLOOKUP($B102,Inputs!$B:$B,Inputs!Q:Q)</f>
        <v>-198</v>
      </c>
      <c r="E102" s="455">
        <v>-137</v>
      </c>
      <c r="F102" s="461">
        <v>-199</v>
      </c>
      <c r="G102" s="617">
        <v>-73</v>
      </c>
      <c r="H102" s="610" t="s">
        <v>162</v>
      </c>
      <c r="I102" s="610">
        <v>-619.6</v>
      </c>
      <c r="J102" s="610">
        <v>6.3</v>
      </c>
      <c r="K102" s="610">
        <v>-25</v>
      </c>
      <c r="L102" s="610">
        <v>-47</v>
      </c>
      <c r="M102" s="610">
        <v>-959</v>
      </c>
      <c r="N102" s="462"/>
      <c r="O102" s="393"/>
      <c r="P102" s="393"/>
      <c r="Q102" s="393"/>
      <c r="R102" s="11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row>
    <row r="103" spans="1:52" s="369" customFormat="1" ht="14.25" customHeight="1">
      <c r="A103" s="393"/>
      <c r="B103" s="456" t="s">
        <v>420</v>
      </c>
      <c r="C103" s="393"/>
      <c r="D103" s="451">
        <f>+_xlfn.XLOOKUP($B103,Inputs!$B:$B,Inputs!Q:Q)</f>
        <v>4125</v>
      </c>
      <c r="E103" s="455">
        <v>25</v>
      </c>
      <c r="F103" s="461">
        <v>156</v>
      </c>
      <c r="G103" s="617">
        <v>-95</v>
      </c>
      <c r="H103" s="610">
        <v>-472</v>
      </c>
      <c r="I103" s="610">
        <v>174.3</v>
      </c>
      <c r="J103" s="610">
        <v>5276</v>
      </c>
      <c r="K103" s="610">
        <v>12</v>
      </c>
      <c r="L103" s="610">
        <v>-532</v>
      </c>
      <c r="M103" s="610">
        <v>-3237</v>
      </c>
      <c r="N103" s="454"/>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row>
    <row r="104" spans="1:52" s="369" customFormat="1" ht="14.25" customHeight="1">
      <c r="A104" s="393"/>
      <c r="B104" s="456" t="s">
        <v>421</v>
      </c>
      <c r="C104" s="393"/>
      <c r="D104" s="451">
        <f>+_xlfn.XLOOKUP($B104,Inputs!$B:$B,Inputs!Q:Q)</f>
        <v>-5758</v>
      </c>
      <c r="E104" s="455">
        <v>3</v>
      </c>
      <c r="F104" s="461">
        <v>39</v>
      </c>
      <c r="G104" s="617">
        <v>63</v>
      </c>
      <c r="H104" s="610" t="s">
        <v>162</v>
      </c>
      <c r="I104" s="610">
        <v>-2.8</v>
      </c>
      <c r="J104" s="610">
        <v>302.39999999999998</v>
      </c>
      <c r="K104" s="610">
        <v>12</v>
      </c>
      <c r="L104" s="610">
        <v>-42</v>
      </c>
      <c r="M104" s="610">
        <v>-375</v>
      </c>
      <c r="N104" s="454"/>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row>
    <row r="105" spans="1:52" s="369" customFormat="1" ht="14.25" customHeight="1">
      <c r="A105" s="393"/>
      <c r="B105" s="456" t="s">
        <v>422</v>
      </c>
      <c r="C105" s="393"/>
      <c r="D105" s="451">
        <f>+_xlfn.XLOOKUP($B105,Inputs!$B:$B,Inputs!Q:Q)</f>
        <v>9883</v>
      </c>
      <c r="E105" s="455">
        <v>23</v>
      </c>
      <c r="F105" s="461">
        <v>123</v>
      </c>
      <c r="G105" s="617">
        <v>-105</v>
      </c>
      <c r="H105" s="610">
        <v>-839</v>
      </c>
      <c r="I105" s="610">
        <v>174.8</v>
      </c>
      <c r="J105" s="610">
        <v>4973.5</v>
      </c>
      <c r="K105" s="610">
        <v>3</v>
      </c>
      <c r="L105" s="610">
        <v>-1645</v>
      </c>
      <c r="M105" s="610">
        <v>-2862</v>
      </c>
      <c r="N105" s="454"/>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row>
    <row r="106" spans="1:52" s="369" customFormat="1" ht="14.25" customHeight="1">
      <c r="A106" s="393"/>
      <c r="B106" s="456" t="s">
        <v>423</v>
      </c>
      <c r="C106" s="393"/>
      <c r="D106" s="451">
        <f>+_xlfn.XLOOKUP($B106,Inputs!$B:$B,Inputs!Q:Q)</f>
        <v>4.71</v>
      </c>
      <c r="E106" s="463">
        <v>0.06</v>
      </c>
      <c r="F106" s="464">
        <v>0.3</v>
      </c>
      <c r="G106" s="619">
        <v>-0.03</v>
      </c>
      <c r="H106" s="627">
        <v>-3.39</v>
      </c>
      <c r="I106" s="627">
        <v>0.04</v>
      </c>
      <c r="J106" s="627">
        <v>0.81</v>
      </c>
      <c r="K106" s="627">
        <v>0</v>
      </c>
      <c r="L106" s="627">
        <v>-8.09</v>
      </c>
      <c r="M106" s="627">
        <v>-9.33</v>
      </c>
      <c r="N106" s="465"/>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row>
    <row r="107" spans="1:52" s="369" customFormat="1" ht="14.25" customHeight="1">
      <c r="A107" s="393"/>
      <c r="B107" s="456" t="s">
        <v>424</v>
      </c>
      <c r="C107" s="393"/>
      <c r="D107" s="451">
        <f>+_xlfn.XLOOKUP($B107,Inputs!$B:$B,Inputs!Q:Q)</f>
        <v>3109</v>
      </c>
      <c r="E107" s="455">
        <v>396</v>
      </c>
      <c r="F107" s="461">
        <v>1145</v>
      </c>
      <c r="G107" s="617">
        <v>410</v>
      </c>
      <c r="H107" s="610" t="s">
        <v>162</v>
      </c>
      <c r="I107" s="610">
        <v>1675.1</v>
      </c>
      <c r="J107" s="610">
        <v>2924.3</v>
      </c>
      <c r="K107" s="610">
        <v>0</v>
      </c>
      <c r="L107" s="610">
        <v>0</v>
      </c>
      <c r="M107" s="610">
        <v>0</v>
      </c>
      <c r="N107" s="454"/>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row>
    <row r="108" spans="1:52" s="369" customFormat="1" ht="3.75" customHeight="1">
      <c r="A108" s="393"/>
      <c r="B108" s="456"/>
      <c r="C108" s="393"/>
      <c r="D108" s="466"/>
      <c r="E108" s="467"/>
      <c r="F108" s="468"/>
      <c r="G108" s="620"/>
      <c r="H108" s="628"/>
      <c r="I108" s="628"/>
      <c r="J108" s="628"/>
      <c r="K108" s="628"/>
      <c r="L108" s="628"/>
      <c r="M108" s="628"/>
      <c r="N108" s="434"/>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row>
    <row r="109" spans="1:52" s="369" customFormat="1" ht="14.25" customHeight="1">
      <c r="A109" s="393"/>
      <c r="B109" s="442" t="s">
        <v>425</v>
      </c>
      <c r="C109" s="427"/>
      <c r="D109" s="469"/>
      <c r="E109" s="470"/>
      <c r="F109" s="471"/>
      <c r="G109" s="621"/>
      <c r="H109" s="611"/>
      <c r="I109" s="611"/>
      <c r="J109" s="611"/>
      <c r="K109" s="611"/>
      <c r="L109" s="611"/>
      <c r="M109" s="611"/>
      <c r="N109" s="472"/>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row>
    <row r="110" spans="1:52" s="369" customFormat="1" ht="3.75" customHeight="1">
      <c r="A110" s="393"/>
      <c r="B110" s="443"/>
      <c r="C110" s="431"/>
      <c r="D110" s="473"/>
      <c r="E110" s="474"/>
      <c r="F110" s="475"/>
      <c r="G110" s="609"/>
      <c r="H110" s="612"/>
      <c r="I110" s="612"/>
      <c r="J110" s="612"/>
      <c r="K110" s="612"/>
      <c r="L110" s="612"/>
      <c r="M110" s="612"/>
      <c r="N110" s="436"/>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row>
    <row r="111" spans="1:52" s="369" customFormat="1" ht="14.25" customHeight="1">
      <c r="A111" s="393"/>
      <c r="B111" s="456" t="s">
        <v>426</v>
      </c>
      <c r="C111" s="393"/>
      <c r="D111" s="451">
        <f>+_xlfn.XLOOKUP($B111,Inputs!$B:$B,Inputs!Q:Q)</f>
        <v>5893</v>
      </c>
      <c r="E111" s="455">
        <v>759</v>
      </c>
      <c r="F111" s="461">
        <v>4019</v>
      </c>
      <c r="G111" s="617">
        <v>2964</v>
      </c>
      <c r="H111" s="610">
        <v>1659</v>
      </c>
      <c r="I111" s="610">
        <v>6870.9</v>
      </c>
      <c r="J111" s="610">
        <v>23048.9</v>
      </c>
      <c r="K111" s="610">
        <v>461</v>
      </c>
      <c r="L111" s="610">
        <v>1177</v>
      </c>
      <c r="M111" s="610">
        <v>592</v>
      </c>
      <c r="N111" s="454"/>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row>
    <row r="112" spans="1:52" s="369" customFormat="1" ht="14.25" customHeight="1">
      <c r="A112" s="393"/>
      <c r="B112" s="456" t="s">
        <v>427</v>
      </c>
      <c r="C112" s="393"/>
      <c r="D112" s="451">
        <f>+_xlfn.XLOOKUP($B112,Inputs!$B:$B,Inputs!Q:Q)</f>
        <v>3333</v>
      </c>
      <c r="E112" s="455">
        <v>0</v>
      </c>
      <c r="F112" s="461">
        <v>732</v>
      </c>
      <c r="G112" s="617">
        <v>206</v>
      </c>
      <c r="H112" s="610">
        <v>617</v>
      </c>
      <c r="I112" s="610">
        <v>478.5</v>
      </c>
      <c r="J112" s="610">
        <v>363.5</v>
      </c>
      <c r="K112" s="610">
        <v>61</v>
      </c>
      <c r="L112" s="610">
        <v>170</v>
      </c>
      <c r="M112" s="610">
        <v>1205</v>
      </c>
      <c r="N112" s="454"/>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row>
    <row r="113" spans="1:52" s="369" customFormat="1" ht="14.25" customHeight="1">
      <c r="A113" s="393"/>
      <c r="B113" s="456" t="s">
        <v>428</v>
      </c>
      <c r="C113" s="393"/>
      <c r="D113" s="451">
        <f>+_xlfn.XLOOKUP("Inventory",Inputs!$B:$B,Inputs!P:P)</f>
        <v>0</v>
      </c>
      <c r="E113" s="455">
        <v>0</v>
      </c>
      <c r="F113" s="461">
        <v>0</v>
      </c>
      <c r="G113" s="617">
        <v>49</v>
      </c>
      <c r="H113" s="610">
        <v>141</v>
      </c>
      <c r="I113" s="610">
        <v>0</v>
      </c>
      <c r="J113" s="610">
        <v>7.6</v>
      </c>
      <c r="K113" s="610">
        <v>15</v>
      </c>
      <c r="L113" s="610">
        <v>19</v>
      </c>
      <c r="M113" s="610">
        <v>0</v>
      </c>
      <c r="N113" s="454"/>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row>
    <row r="114" spans="1:52" s="369" customFormat="1" ht="14.25" customHeight="1">
      <c r="A114" s="393"/>
      <c r="B114" s="456" t="s">
        <v>429</v>
      </c>
      <c r="C114" s="393"/>
      <c r="D114" s="451">
        <f>+_xlfn.XLOOKUP("Inventory",Inputs!$B:$B,Inputs!Q:Q)</f>
        <v>0</v>
      </c>
      <c r="E114" s="455">
        <v>0</v>
      </c>
      <c r="F114" s="461">
        <v>0</v>
      </c>
      <c r="G114" s="617">
        <v>59</v>
      </c>
      <c r="H114" s="610">
        <v>144</v>
      </c>
      <c r="I114" s="610">
        <v>0</v>
      </c>
      <c r="J114" s="610">
        <v>203</v>
      </c>
      <c r="K114" s="610">
        <v>13</v>
      </c>
      <c r="L114" s="610">
        <v>8</v>
      </c>
      <c r="M114" s="610">
        <v>0</v>
      </c>
      <c r="N114" s="454"/>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row>
    <row r="115" spans="1:52" s="369" customFormat="1" ht="14.25" customHeight="1">
      <c r="A115" s="393"/>
      <c r="B115" s="456" t="s">
        <v>430</v>
      </c>
      <c r="C115" s="393"/>
      <c r="D115" s="451">
        <f>+_xlfn.XLOOKUP($B115,Inputs!$B:$B,Inputs!Q:Q)</f>
        <v>12245</v>
      </c>
      <c r="E115" s="455">
        <v>2951</v>
      </c>
      <c r="F115" s="461">
        <v>7386</v>
      </c>
      <c r="G115" s="617">
        <v>6566</v>
      </c>
      <c r="H115" s="610">
        <v>2835</v>
      </c>
      <c r="I115" s="610">
        <v>69909</v>
      </c>
      <c r="J115" s="610">
        <v>28733.200000000001</v>
      </c>
      <c r="K115" s="610">
        <v>791</v>
      </c>
      <c r="L115" s="610">
        <v>2604</v>
      </c>
      <c r="M115" s="610">
        <v>3232</v>
      </c>
      <c r="N115" s="454"/>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row>
    <row r="116" spans="1:52" s="369" customFormat="1" ht="14.25" customHeight="1">
      <c r="A116" s="393"/>
      <c r="B116" s="456" t="s">
        <v>431</v>
      </c>
      <c r="C116" s="393"/>
      <c r="D116" s="451">
        <f>+_xlfn.XLOOKUP($B116,Inputs!$B:$B,Inputs!Q:Q)</f>
        <v>3110</v>
      </c>
      <c r="E116" s="455">
        <v>593</v>
      </c>
      <c r="F116" s="461">
        <v>1167</v>
      </c>
      <c r="G116" s="617">
        <v>567</v>
      </c>
      <c r="H116" s="610">
        <v>1434</v>
      </c>
      <c r="I116" s="610">
        <v>871.3</v>
      </c>
      <c r="J116" s="610">
        <v>4142.6000000000004</v>
      </c>
      <c r="K116" s="610">
        <v>200</v>
      </c>
      <c r="L116" s="610">
        <v>582</v>
      </c>
      <c r="M116" s="610">
        <v>16157</v>
      </c>
      <c r="N116" s="454"/>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row>
    <row r="117" spans="1:52" s="369" customFormat="1" ht="14.25" customHeight="1">
      <c r="A117" s="393"/>
      <c r="B117" s="456" t="s">
        <v>432</v>
      </c>
      <c r="C117" s="476"/>
      <c r="D117" s="477">
        <f>+_xlfn.XLOOKUP($B117,Inputs!$B:$B,Inputs!Q:Q)</f>
        <v>51244</v>
      </c>
      <c r="E117" s="455">
        <v>5435</v>
      </c>
      <c r="F117" s="455">
        <v>12845</v>
      </c>
      <c r="G117" s="617">
        <v>9295</v>
      </c>
      <c r="H117" s="610">
        <v>10488</v>
      </c>
      <c r="I117" s="610">
        <v>19713</v>
      </c>
      <c r="J117" s="610">
        <v>44435.8</v>
      </c>
      <c r="K117" s="610">
        <v>947</v>
      </c>
      <c r="L117" s="610">
        <v>8128</v>
      </c>
      <c r="M117" s="610">
        <v>21802</v>
      </c>
      <c r="N117" s="454"/>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row>
    <row r="118" spans="1:52" s="369" customFormat="1" ht="14.25" customHeight="1">
      <c r="A118" s="393"/>
      <c r="B118" s="456" t="s">
        <v>433</v>
      </c>
      <c r="C118" s="393"/>
      <c r="D118" s="451">
        <f>+_xlfn.XLOOKUP($B118,Inputs!$B:$B,Inputs!Q:Q)</f>
        <v>858</v>
      </c>
      <c r="E118" s="455">
        <v>98</v>
      </c>
      <c r="F118" s="461">
        <v>321</v>
      </c>
      <c r="G118" s="617">
        <v>1169</v>
      </c>
      <c r="H118" s="610">
        <v>294</v>
      </c>
      <c r="I118" s="610">
        <v>4413</v>
      </c>
      <c r="J118" s="610">
        <v>6406.4</v>
      </c>
      <c r="K118" s="610">
        <v>35</v>
      </c>
      <c r="L118" s="610">
        <v>43</v>
      </c>
      <c r="M118" s="610">
        <v>642</v>
      </c>
      <c r="N118" s="454"/>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row>
    <row r="119" spans="1:52" s="369" customFormat="1" ht="14.25" customHeight="1">
      <c r="A119" s="393"/>
      <c r="B119" s="456" t="s">
        <v>434</v>
      </c>
      <c r="C119" s="393"/>
      <c r="D119" s="451">
        <f>+_xlfn.XLOOKUP($B119,Inputs!$B:$B,Inputs!Q:Q)</f>
        <v>11476</v>
      </c>
      <c r="E119" s="455">
        <v>3881</v>
      </c>
      <c r="F119" s="461">
        <v>4438</v>
      </c>
      <c r="G119" s="617">
        <v>2592</v>
      </c>
      <c r="H119" s="610">
        <v>2944</v>
      </c>
      <c r="I119" s="610">
        <v>5951</v>
      </c>
      <c r="J119" s="610">
        <v>14786.9</v>
      </c>
      <c r="K119" s="610">
        <v>462</v>
      </c>
      <c r="L119" s="610">
        <v>2350</v>
      </c>
      <c r="M119" s="610">
        <v>1974</v>
      </c>
      <c r="N119" s="454"/>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row>
    <row r="120" spans="1:52" s="369" customFormat="1" ht="14.25" customHeight="1">
      <c r="A120" s="393"/>
      <c r="B120" s="456" t="s">
        <v>435</v>
      </c>
      <c r="C120" s="393"/>
      <c r="D120" s="451">
        <f>+_xlfn.XLOOKUP($B120,Inputs!$B:$B,Inputs!Q:Q)</f>
        <v>8340</v>
      </c>
      <c r="E120" s="455">
        <v>718</v>
      </c>
      <c r="F120" s="461">
        <v>468</v>
      </c>
      <c r="G120" s="617">
        <v>241</v>
      </c>
      <c r="H120" s="610">
        <v>5157</v>
      </c>
      <c r="I120" s="610">
        <v>195.9</v>
      </c>
      <c r="J120" s="610">
        <v>5797.6</v>
      </c>
      <c r="K120" s="610">
        <v>33</v>
      </c>
      <c r="L120" s="610">
        <v>919</v>
      </c>
      <c r="M120" s="610">
        <v>18408</v>
      </c>
      <c r="N120" s="454"/>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row>
    <row r="121" spans="1:52" s="369" customFormat="1" ht="14.25" customHeight="1">
      <c r="A121" s="393"/>
      <c r="B121" s="456" t="s">
        <v>436</v>
      </c>
      <c r="C121" s="393"/>
      <c r="D121" s="451">
        <f>+_xlfn.XLOOKUP($B121,Inputs!$B:$B,Inputs!Q:Q,,,-1)</f>
        <v>8651</v>
      </c>
      <c r="E121" s="455">
        <v>1165</v>
      </c>
      <c r="F121" s="461">
        <v>536</v>
      </c>
      <c r="G121" s="617">
        <v>364</v>
      </c>
      <c r="H121" s="610">
        <v>5563</v>
      </c>
      <c r="I121" s="610">
        <v>195.9</v>
      </c>
      <c r="J121" s="610">
        <f>+J120+2629.1</f>
        <v>8426.7000000000007</v>
      </c>
      <c r="K121" s="610">
        <v>50</v>
      </c>
      <c r="L121" s="610">
        <v>1563</v>
      </c>
      <c r="M121" s="610">
        <v>18408</v>
      </c>
      <c r="N121" s="454"/>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row>
    <row r="122" spans="1:52" s="369" customFormat="1" ht="14.25" customHeight="1">
      <c r="A122" s="393"/>
      <c r="B122" s="456" t="s">
        <v>437</v>
      </c>
      <c r="C122" s="393"/>
      <c r="D122" s="451">
        <f>+_xlfn.XLOOKUP($B122,Inputs!$B:$B,Inputs!Q:Q)</f>
        <v>22476</v>
      </c>
      <c r="E122" s="455">
        <v>767</v>
      </c>
      <c r="F122" s="461">
        <v>7810</v>
      </c>
      <c r="G122" s="617">
        <v>6351</v>
      </c>
      <c r="H122" s="610">
        <v>1649</v>
      </c>
      <c r="I122" s="610">
        <f>+I117-6191</f>
        <v>13522</v>
      </c>
      <c r="J122" s="610">
        <f>+J117-20789.5</f>
        <v>23646.300000000003</v>
      </c>
      <c r="K122" s="610">
        <v>439</v>
      </c>
      <c r="L122" s="610">
        <v>4442</v>
      </c>
      <c r="M122" s="610">
        <v>153</v>
      </c>
      <c r="N122" s="454"/>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row>
    <row r="123" spans="1:52" s="369" customFormat="1" ht="4.2" customHeight="1">
      <c r="A123" s="393"/>
      <c r="B123" s="456"/>
      <c r="C123" s="393"/>
      <c r="D123" s="607"/>
      <c r="E123" s="610"/>
      <c r="F123" s="610"/>
      <c r="G123" s="617"/>
      <c r="H123" s="610"/>
      <c r="I123" s="610"/>
      <c r="J123" s="610"/>
      <c r="K123" s="610"/>
      <c r="L123" s="610"/>
      <c r="M123" s="610"/>
      <c r="N123" s="454"/>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row>
    <row r="124" spans="1:52" s="369" customFormat="1" ht="14.25" customHeight="1">
      <c r="A124" s="393"/>
      <c r="B124" s="442" t="s">
        <v>438</v>
      </c>
      <c r="C124" s="427"/>
      <c r="D124" s="608"/>
      <c r="E124" s="611"/>
      <c r="F124" s="611"/>
      <c r="G124" s="621"/>
      <c r="H124" s="611"/>
      <c r="I124" s="611"/>
      <c r="J124" s="611"/>
      <c r="K124" s="611"/>
      <c r="L124" s="611"/>
      <c r="M124" s="611"/>
      <c r="N124" s="472"/>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row>
    <row r="125" spans="1:52" s="369" customFormat="1" ht="4.2" customHeight="1">
      <c r="A125" s="393"/>
      <c r="B125" s="443"/>
      <c r="C125" s="431"/>
      <c r="D125" s="609"/>
      <c r="E125" s="609"/>
      <c r="F125" s="612"/>
      <c r="G125" s="609"/>
      <c r="H125" s="612"/>
      <c r="I125" s="612"/>
      <c r="J125" s="612"/>
      <c r="K125" s="612"/>
      <c r="L125" s="612"/>
      <c r="M125" s="612"/>
      <c r="N125" s="436"/>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row>
    <row r="126" spans="1:52" s="369" customFormat="1" ht="14.25" customHeight="1">
      <c r="A126" s="393"/>
      <c r="B126" s="456" t="s">
        <v>439</v>
      </c>
      <c r="C126" s="393"/>
      <c r="D126" s="451">
        <f>+_xlfn.XLOOKUP($B126,Inputs!$B:$B,Inputs!Q:Q)</f>
        <v>7137</v>
      </c>
      <c r="E126" s="610">
        <v>850</v>
      </c>
      <c r="F126" s="610">
        <v>2132</v>
      </c>
      <c r="G126" s="617">
        <v>1009</v>
      </c>
      <c r="H126" s="610">
        <v>-143</v>
      </c>
      <c r="I126" s="610">
        <v>6454.6</v>
      </c>
      <c r="J126" s="610">
        <v>8483.4</v>
      </c>
      <c r="K126" s="610">
        <v>176</v>
      </c>
      <c r="L126" s="610">
        <v>279</v>
      </c>
      <c r="M126" s="610">
        <v>2224</v>
      </c>
      <c r="N126" s="454"/>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row>
    <row r="127" spans="1:52" s="369" customFormat="1" ht="14.25" customHeight="1">
      <c r="A127" s="393"/>
      <c r="B127" s="456" t="s">
        <v>29</v>
      </c>
      <c r="C127" s="393"/>
      <c r="D127" s="451">
        <f>+_xlfn.XLOOKUP($B127,Inputs!$B:$B,Inputs!Q:Q)</f>
        <v>-242</v>
      </c>
      <c r="E127" s="610">
        <v>-84</v>
      </c>
      <c r="F127" s="610">
        <v>-330</v>
      </c>
      <c r="G127" s="617">
        <v>-148</v>
      </c>
      <c r="H127" s="610" t="s">
        <v>162</v>
      </c>
      <c r="I127" s="610">
        <v>-3607.6</v>
      </c>
      <c r="J127" s="610">
        <v>-1527.8</v>
      </c>
      <c r="K127" s="610" t="s">
        <v>162</v>
      </c>
      <c r="L127" s="610">
        <v>-167</v>
      </c>
      <c r="M127" s="610">
        <v>-2800</v>
      </c>
      <c r="N127" s="454"/>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row>
    <row r="128" spans="1:52" s="369" customFormat="1" ht="14.25" customHeight="1">
      <c r="A128" s="393"/>
      <c r="B128" s="456" t="s">
        <v>440</v>
      </c>
      <c r="C128" s="393"/>
      <c r="D128" s="451">
        <f>+_xlfn.XLOOKUP($B128,Inputs!$B:$B,Inputs!Q:Q)</f>
        <v>-3177</v>
      </c>
      <c r="E128" s="610">
        <v>-518</v>
      </c>
      <c r="F128" s="610">
        <v>-444</v>
      </c>
      <c r="G128" s="617">
        <v>-518</v>
      </c>
      <c r="H128" s="610">
        <v>-219</v>
      </c>
      <c r="I128" s="610">
        <v>-14141.5</v>
      </c>
      <c r="J128" s="610">
        <v>812.2</v>
      </c>
      <c r="K128" s="610">
        <v>-177</v>
      </c>
      <c r="L128" s="610">
        <v>-180</v>
      </c>
      <c r="M128" s="610">
        <v>-2929</v>
      </c>
      <c r="N128" s="454"/>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row>
    <row r="129" spans="1:52" s="369" customFormat="1" ht="14.25" customHeight="1">
      <c r="A129" s="393"/>
      <c r="B129" s="456" t="s">
        <v>441</v>
      </c>
      <c r="C129" s="393"/>
      <c r="D129" s="451">
        <f>+_xlfn.XLOOKUP($B129,Inputs!$B:$B,Inputs!Q:Q)</f>
        <v>3972</v>
      </c>
      <c r="E129" s="610">
        <v>460</v>
      </c>
      <c r="F129" s="610">
        <v>0</v>
      </c>
      <c r="G129" s="617">
        <v>120</v>
      </c>
      <c r="H129" s="610" t="s">
        <v>162</v>
      </c>
      <c r="I129" s="610">
        <v>729</v>
      </c>
      <c r="J129" s="610">
        <v>16569</v>
      </c>
      <c r="K129" s="610">
        <v>0</v>
      </c>
      <c r="L129" s="610">
        <v>591</v>
      </c>
      <c r="M129" s="610">
        <v>16335</v>
      </c>
      <c r="N129" s="454"/>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row>
    <row r="130" spans="1:52" s="369" customFormat="1" ht="14.25" customHeight="1">
      <c r="A130" s="393"/>
      <c r="B130" s="456" t="s">
        <v>442</v>
      </c>
      <c r="C130" s="393"/>
      <c r="D130" s="451">
        <f>+_xlfn.XLOOKUP($B130,Inputs!$B:$B,Inputs!Q:Q)</f>
        <v>-4158</v>
      </c>
      <c r="E130" s="610">
        <v>-21</v>
      </c>
      <c r="F130" s="610">
        <v>0</v>
      </c>
      <c r="G130" s="617">
        <v>-681</v>
      </c>
      <c r="H130" s="610">
        <v>-2</v>
      </c>
      <c r="I130" s="610">
        <v>2214</v>
      </c>
      <c r="J130" s="610">
        <v>-2306</v>
      </c>
      <c r="K130" s="610">
        <v>-601.1</v>
      </c>
      <c r="L130" s="610">
        <v>-326</v>
      </c>
      <c r="M130" s="610">
        <v>726</v>
      </c>
      <c r="N130" s="454"/>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row>
    <row r="131" spans="1:52" s="369" customFormat="1" ht="14.25" customHeight="1">
      <c r="A131" s="393"/>
      <c r="B131" s="456" t="s">
        <v>443</v>
      </c>
      <c r="C131" s="393"/>
      <c r="D131" s="451">
        <f>+_xlfn.XLOOKUP($B131,Inputs!$B:$B,Inputs!Q:Q)</f>
        <v>-2087</v>
      </c>
      <c r="E131" s="610">
        <v>-156</v>
      </c>
      <c r="F131" s="610">
        <v>-204</v>
      </c>
      <c r="G131" s="617">
        <v>-737</v>
      </c>
      <c r="H131" s="610">
        <v>-293</v>
      </c>
      <c r="I131" s="610">
        <v>-6602</v>
      </c>
      <c r="J131" s="610">
        <v>-4165.2</v>
      </c>
      <c r="K131" s="610">
        <v>-138</v>
      </c>
      <c r="L131" s="610">
        <v>-542</v>
      </c>
      <c r="M131" s="610">
        <v>658</v>
      </c>
      <c r="N131" s="454"/>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row>
    <row r="132" spans="1:52" s="369" customFormat="1" ht="14.25" customHeight="1">
      <c r="A132" s="393"/>
      <c r="B132" s="456" t="s">
        <v>444</v>
      </c>
      <c r="C132" s="393"/>
      <c r="D132" s="451">
        <f>+_xlfn.XLOOKUP($B132,Inputs!$B:$B,Inputs!Q:Q)</f>
        <v>1606</v>
      </c>
      <c r="E132" s="610">
        <v>174</v>
      </c>
      <c r="F132" s="610">
        <v>1449</v>
      </c>
      <c r="G132" s="617">
        <v>-150</v>
      </c>
      <c r="H132" s="610">
        <v>-758</v>
      </c>
      <c r="I132" s="610">
        <v>-14753</v>
      </c>
      <c r="J132" s="610">
        <v>5207.8</v>
      </c>
      <c r="K132" s="610">
        <v>-142</v>
      </c>
      <c r="L132" s="610">
        <v>-422</v>
      </c>
      <c r="M132" s="610">
        <v>-73</v>
      </c>
      <c r="N132" s="454"/>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row>
    <row r="133" spans="1:52" s="369" customFormat="1" ht="4.2" customHeight="1">
      <c r="A133" s="393"/>
      <c r="B133" s="457"/>
      <c r="C133" s="393"/>
      <c r="D133" s="604"/>
      <c r="E133" s="605"/>
      <c r="F133" s="605"/>
      <c r="G133" s="605"/>
      <c r="H133" s="605"/>
      <c r="I133" s="605"/>
      <c r="J133" s="605"/>
      <c r="K133" s="605"/>
      <c r="L133" s="605"/>
      <c r="M133" s="605"/>
      <c r="N133" s="606"/>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row>
    <row r="134" spans="1:52" ht="14.25" customHeight="1">
      <c r="B134" s="65" t="s">
        <v>108</v>
      </c>
      <c r="C134" s="66"/>
      <c r="D134" s="65"/>
      <c r="E134" s="66"/>
      <c r="F134" s="66"/>
      <c r="G134" s="66"/>
      <c r="H134" s="66"/>
      <c r="I134" s="66"/>
      <c r="J134" s="90"/>
      <c r="K134" s="91"/>
      <c r="L134" s="91"/>
      <c r="M134" s="91"/>
      <c r="N134" s="91"/>
      <c r="O134" s="91"/>
    </row>
    <row r="135" spans="1:52" ht="3.75" customHeight="1">
      <c r="B135" s="67"/>
      <c r="C135" s="67"/>
      <c r="D135" s="67"/>
      <c r="E135" s="67"/>
      <c r="F135" s="67"/>
      <c r="G135" s="67"/>
      <c r="H135" s="67"/>
      <c r="I135" s="67"/>
      <c r="J135" s="92"/>
      <c r="K135" s="92"/>
      <c r="L135" s="92"/>
      <c r="M135" s="92"/>
      <c r="N135" s="92"/>
      <c r="O135" s="92"/>
    </row>
    <row r="136" spans="1:52" ht="14.25" customHeight="1">
      <c r="B136" s="771" t="s">
        <v>445</v>
      </c>
      <c r="D136" s="772" t="s">
        <v>446</v>
      </c>
    </row>
    <row r="137" spans="1:52" ht="14.25" customHeight="1">
      <c r="B137" s="771" t="s">
        <v>447</v>
      </c>
      <c r="D137" s="806" t="s">
        <v>448</v>
      </c>
      <c r="E137" s="773"/>
    </row>
    <row r="138" spans="1:52" ht="14.25" customHeight="1">
      <c r="B138" s="771" t="s">
        <v>449</v>
      </c>
      <c r="D138" s="412" t="s">
        <v>450</v>
      </c>
    </row>
    <row r="139" spans="1:52" ht="14.25" customHeight="1">
      <c r="B139" s="771" t="s">
        <v>451</v>
      </c>
      <c r="D139" s="412" t="s">
        <v>452</v>
      </c>
    </row>
    <row r="140" spans="1:52" ht="14.25" customHeight="1">
      <c r="D140" s="807"/>
    </row>
    <row r="142" spans="1:52" ht="14.25" customHeight="1">
      <c r="B142" s="65" t="s">
        <v>123</v>
      </c>
      <c r="C142" s="66"/>
      <c r="D142" s="65"/>
      <c r="E142" s="66"/>
      <c r="F142" s="66"/>
      <c r="G142" s="66"/>
      <c r="H142" s="66"/>
      <c r="I142" s="66"/>
      <c r="J142" s="90"/>
      <c r="K142" s="91"/>
      <c r="L142" s="91"/>
      <c r="M142" s="91"/>
      <c r="N142" s="91"/>
      <c r="O142" s="91"/>
    </row>
    <row r="143" spans="1:52" ht="4.2" customHeight="1">
      <c r="B143" s="666"/>
      <c r="C143" s="666"/>
      <c r="D143" s="666"/>
      <c r="E143" s="666"/>
      <c r="F143" s="666"/>
      <c r="G143" s="666"/>
      <c r="H143" s="666"/>
      <c r="I143" s="666"/>
      <c r="J143" s="666"/>
      <c r="K143" s="666"/>
      <c r="L143" s="666"/>
      <c r="M143" s="666"/>
      <c r="N143" s="666"/>
      <c r="O143" s="666"/>
    </row>
  </sheetData>
  <mergeCells count="10">
    <mergeCell ref="D21:F21"/>
    <mergeCell ref="J21:L21"/>
    <mergeCell ref="M21:O21"/>
    <mergeCell ref="D2:E2"/>
    <mergeCell ref="H3:I3"/>
    <mergeCell ref="J3:K3"/>
    <mergeCell ref="F3:G3"/>
    <mergeCell ref="N3:O3"/>
    <mergeCell ref="D3:E3"/>
    <mergeCell ref="L3:M3"/>
  </mergeCells>
  <conditionalFormatting sqref="D8:D17 D6">
    <cfRule type="colorScale" priority="28">
      <colorScale>
        <cfvo type="min"/>
        <cfvo type="percentile" val="50"/>
        <cfvo type="max"/>
        <color rgb="FFF8696B"/>
        <color rgb="FFFFEB84"/>
        <color rgb="FF63BE7B"/>
      </colorScale>
    </cfRule>
  </conditionalFormatting>
  <conditionalFormatting sqref="E8:E17 E6">
    <cfRule type="colorScale" priority="27">
      <colorScale>
        <cfvo type="min"/>
        <cfvo type="percentile" val="50"/>
        <cfvo type="max"/>
        <color rgb="FFF8696B"/>
        <color rgb="FFFFEB84"/>
        <color rgb="FF63BE7B"/>
      </colorScale>
    </cfRule>
  </conditionalFormatting>
  <conditionalFormatting sqref="F8:G17 F6:G6">
    <cfRule type="colorScale" priority="25">
      <colorScale>
        <cfvo type="min"/>
        <cfvo type="percentile" val="50"/>
        <cfvo type="max"/>
        <color rgb="FFF8696B"/>
        <color rgb="FFFFEB84"/>
        <color rgb="FF63BE7B"/>
      </colorScale>
    </cfRule>
  </conditionalFormatting>
  <conditionalFormatting sqref="H6:H12">
    <cfRule type="colorScale" priority="37">
      <colorScale>
        <cfvo type="min"/>
        <cfvo type="percentile" val="50"/>
        <cfvo type="max"/>
        <color rgb="FF63BE7B"/>
        <color rgb="FFFFEB84"/>
        <color rgb="FFF8696B"/>
      </colorScale>
    </cfRule>
    <cfRule type="colorScale" priority="31">
      <colorScale>
        <cfvo type="min"/>
        <cfvo type="percentile" val="50"/>
        <cfvo type="max"/>
        <color rgb="FF63BE7B"/>
        <color rgb="FFFFEB84"/>
        <color rgb="FFF8696B"/>
      </colorScale>
    </cfRule>
  </conditionalFormatting>
  <conditionalFormatting sqref="H8:H17 H6">
    <cfRule type="colorScale" priority="24">
      <colorScale>
        <cfvo type="min"/>
        <cfvo type="percentile" val="50"/>
        <cfvo type="max"/>
        <color rgb="FFF8696B"/>
        <color rgb="FFFFEB84"/>
        <color rgb="FF63BE7B"/>
      </colorScale>
    </cfRule>
  </conditionalFormatting>
  <conditionalFormatting sqref="H13:H17">
    <cfRule type="colorScale" priority="61">
      <colorScale>
        <cfvo type="min"/>
        <cfvo type="percentile" val="50"/>
        <cfvo type="max"/>
        <color rgb="FFF8696B"/>
        <color rgb="FFFFEB84"/>
        <color rgb="FF63BE7B"/>
      </colorScale>
    </cfRule>
  </conditionalFormatting>
  <conditionalFormatting sqref="I7">
    <cfRule type="colorScale" priority="23">
      <colorScale>
        <cfvo type="min"/>
        <cfvo type="percentile" val="50"/>
        <cfvo type="max"/>
        <color rgb="FF63BE7B"/>
        <color rgb="FFFFEB84"/>
        <color rgb="FFF8696B"/>
      </colorScale>
    </cfRule>
    <cfRule type="colorScale" priority="22">
      <colorScale>
        <cfvo type="min"/>
        <cfvo type="percentile" val="50"/>
        <cfvo type="max"/>
        <color rgb="FF63BE7B"/>
        <color rgb="FFFFEB84"/>
        <color rgb="FFF8696B"/>
      </colorScale>
    </cfRule>
  </conditionalFormatting>
  <conditionalFormatting sqref="I8:I17 I6">
    <cfRule type="colorScale" priority="21">
      <colorScale>
        <cfvo type="min"/>
        <cfvo type="percentile" val="50"/>
        <cfvo type="max"/>
        <color rgb="FFF8696B"/>
        <color rgb="FFFFEB84"/>
        <color rgb="FF63BE7B"/>
      </colorScale>
    </cfRule>
    <cfRule type="colorScale" priority="79">
      <colorScale>
        <cfvo type="min"/>
        <cfvo type="percentile" val="50"/>
        <cfvo type="max"/>
        <color rgb="FF63BE7B"/>
        <color rgb="FFFFEB84"/>
        <color rgb="FFF8696B"/>
      </colorScale>
    </cfRule>
    <cfRule type="colorScale" priority="78">
      <colorScale>
        <cfvo type="min"/>
        <cfvo type="percentile" val="50"/>
        <cfvo type="max"/>
        <color rgb="FF63BE7B"/>
        <color rgb="FFFFEB84"/>
        <color rgb="FFF8696B"/>
      </colorScale>
    </cfRule>
  </conditionalFormatting>
  <conditionalFormatting sqref="J6:J7 J9:J17 K9:K16">
    <cfRule type="colorScale" priority="29">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onditionalFormatting>
  <conditionalFormatting sqref="J13:J17 K13:K16">
    <cfRule type="colorScale" priority="59">
      <colorScale>
        <cfvo type="min"/>
        <cfvo type="percentile" val="50"/>
        <cfvo type="max"/>
        <color rgb="FFF8696B"/>
        <color rgb="FFFFEB84"/>
        <color rgb="FF63BE7B"/>
      </colorScale>
    </cfRule>
  </conditionalFormatting>
  <conditionalFormatting sqref="J6:K6 J9:K17">
    <cfRule type="colorScale" priority="20">
      <colorScale>
        <cfvo type="min"/>
        <cfvo type="percentile" val="50"/>
        <cfvo type="max"/>
        <color rgb="FF63BE7B"/>
        <color rgb="FFFFEB84"/>
        <color rgb="FFF8696B"/>
      </colorScale>
    </cfRule>
  </conditionalFormatting>
  <conditionalFormatting sqref="J8:K8">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FEB84"/>
        <color rgb="FFF8696B"/>
      </colorScale>
    </cfRule>
    <cfRule type="colorScale" priority="1">
      <colorScale>
        <cfvo type="min"/>
        <cfvo type="percentile" val="50"/>
        <cfvo type="max"/>
        <color rgb="FFF8696B"/>
        <color rgb="FFFFEB84"/>
        <color rgb="FF63BE7B"/>
      </colorScale>
    </cfRule>
  </conditionalFormatting>
  <conditionalFormatting sqref="K6:K7 K9:K17">
    <cfRule type="colorScale" priority="14">
      <colorScale>
        <cfvo type="min"/>
        <cfvo type="percentile" val="50"/>
        <cfvo type="max"/>
        <color rgb="FF63BE7B"/>
        <color rgb="FFFFEB84"/>
        <color rgb="FFF8696B"/>
      </colorScale>
    </cfRule>
    <cfRule type="colorScale" priority="13">
      <colorScale>
        <cfvo type="min"/>
        <cfvo type="percentile" val="50"/>
        <cfvo type="max"/>
        <color rgb="FF63BE7B"/>
        <color rgb="FFFFEB84"/>
        <color rgb="FFF8696B"/>
      </colorScale>
    </cfRule>
  </conditionalFormatting>
  <conditionalFormatting sqref="K9:K17 K6">
    <cfRule type="colorScale" priority="12">
      <colorScale>
        <cfvo type="min"/>
        <cfvo type="percentile" val="50"/>
        <cfvo type="max"/>
        <color rgb="FF63BE7B"/>
        <color rgb="FFFFEB84"/>
        <color rgb="FFF8696B"/>
      </colorScale>
    </cfRule>
  </conditionalFormatting>
  <conditionalFormatting sqref="K13:K17">
    <cfRule type="colorScale" priority="15">
      <colorScale>
        <cfvo type="min"/>
        <cfvo type="percentile" val="50"/>
        <cfvo type="max"/>
        <color rgb="FFF8696B"/>
        <color rgb="FFFFEB84"/>
        <color rgb="FF63BE7B"/>
      </colorScale>
    </cfRule>
  </conditionalFormatting>
  <conditionalFormatting sqref="L8:L17 L6">
    <cfRule type="colorScale" priority="11">
      <colorScale>
        <cfvo type="min"/>
        <cfvo type="percentile" val="50"/>
        <cfvo type="max"/>
        <color rgb="FF63BE7B"/>
        <color rgb="FFFFEB84"/>
        <color rgb="FFF8696B"/>
      </colorScale>
    </cfRule>
  </conditionalFormatting>
  <conditionalFormatting sqref="L13:L17">
    <cfRule type="colorScale" priority="77">
      <colorScale>
        <cfvo type="min"/>
        <cfvo type="percentile" val="50"/>
        <cfvo type="max"/>
        <color rgb="FFF8696B"/>
        <color rgb="FFFFEB84"/>
        <color rgb="FF63BE7B"/>
      </colorScale>
    </cfRule>
  </conditionalFormatting>
  <conditionalFormatting sqref="M8:M17 M6">
    <cfRule type="colorScale" priority="10">
      <colorScale>
        <cfvo type="min"/>
        <cfvo type="percentile" val="50"/>
        <cfvo type="max"/>
        <color rgb="FF63BE7B"/>
        <color rgb="FFFFEB84"/>
        <color rgb="FFF8696B"/>
      </colorScale>
    </cfRule>
  </conditionalFormatting>
  <conditionalFormatting sqref="M13:M17">
    <cfRule type="colorScale" priority="76">
      <colorScale>
        <cfvo type="min"/>
        <cfvo type="percentile" val="50"/>
        <cfvo type="max"/>
        <color rgb="FFF8696B"/>
        <color rgb="FFFFEB84"/>
        <color rgb="FF63BE7B"/>
      </colorScale>
    </cfRule>
  </conditionalFormatting>
  <conditionalFormatting sqref="M24:O27">
    <cfRule type="colorScale" priority="4">
      <colorScale>
        <cfvo type="min"/>
        <cfvo type="num" val="0"/>
        <cfvo type="max"/>
        <color rgb="FFF8696B"/>
        <color rgb="FFFCFCFF"/>
        <color rgb="FF63BE7B"/>
      </colorScale>
    </cfRule>
  </conditionalFormatting>
  <conditionalFormatting sqref="N8:N17 N6">
    <cfRule type="colorScale" priority="9">
      <colorScale>
        <cfvo type="min"/>
        <cfvo type="percentile" val="50"/>
        <cfvo type="max"/>
        <color rgb="FF63BE7B"/>
        <color rgb="FFFFEB84"/>
        <color rgb="FFF8696B"/>
      </colorScale>
    </cfRule>
  </conditionalFormatting>
  <conditionalFormatting sqref="O8:O17 O6">
    <cfRule type="colorScale" priority="8">
      <colorScale>
        <cfvo type="min"/>
        <cfvo type="percentile" val="50"/>
        <cfvo type="max"/>
        <color rgb="FF63BE7B"/>
        <color rgb="FFFFEB84"/>
        <color rgb="FFF8696B"/>
      </colorScale>
    </cfRule>
  </conditionalFormatting>
  <conditionalFormatting sqref="P13:P17">
    <cfRule type="colorScale" priority="54">
      <colorScale>
        <cfvo type="min"/>
        <cfvo type="percentile" val="50"/>
        <cfvo type="max"/>
        <color rgb="FF63BE7B"/>
        <color rgb="FFFFEB84"/>
        <color rgb="FFF8696B"/>
      </colorScale>
    </cfRule>
  </conditionalFormatting>
  <conditionalFormatting sqref="Q13:Q17">
    <cfRule type="colorScale" priority="53">
      <colorScale>
        <cfvo type="min"/>
        <cfvo type="percentile" val="50"/>
        <cfvo type="max"/>
        <color rgb="FF63BE7B"/>
        <color rgb="FFFFEB84"/>
        <color rgb="FFF8696B"/>
      </colorScale>
    </cfRule>
  </conditionalFormatting>
  <conditionalFormatting sqref="R13:R17">
    <cfRule type="colorScale" priority="52">
      <colorScale>
        <cfvo type="min"/>
        <cfvo type="percentile" val="50"/>
        <cfvo type="max"/>
        <color rgb="FFF8696B"/>
        <color rgb="FFFFEB84"/>
        <color rgb="FF63BE7B"/>
      </colorScale>
    </cfRule>
  </conditionalFormatting>
  <conditionalFormatting sqref="T13:T17">
    <cfRule type="colorScale" priority="71">
      <colorScale>
        <cfvo type="min"/>
        <cfvo type="percentile" val="50"/>
        <cfvo type="max"/>
        <color rgb="FFF8696B"/>
        <color rgb="FFFFEB84"/>
        <color rgb="FF63BE7B"/>
      </colorScale>
    </cfRule>
    <cfRule type="colorScale" priority="51">
      <colorScale>
        <cfvo type="min"/>
        <cfvo type="percentile" val="50"/>
        <cfvo type="max"/>
        <color rgb="FFF8696B"/>
        <color rgb="FFFFEB84"/>
        <color rgb="FF63BE7B"/>
      </colorScale>
    </cfRule>
  </conditionalFormatting>
  <conditionalFormatting sqref="U13:U17">
    <cfRule type="colorScale" priority="50">
      <colorScale>
        <cfvo type="min"/>
        <cfvo type="percentile" val="50"/>
        <cfvo type="max"/>
        <color rgb="FFF8696B"/>
        <color rgb="FFFFEB84"/>
        <color rgb="FF63BE7B"/>
      </colorScale>
    </cfRule>
    <cfRule type="colorScale" priority="70">
      <colorScale>
        <cfvo type="min"/>
        <cfvo type="percentile" val="50"/>
        <cfvo type="max"/>
        <color rgb="FFF8696B"/>
        <color rgb="FFFFEB84"/>
        <color rgb="FF63BE7B"/>
      </colorScale>
    </cfRule>
  </conditionalFormatting>
  <conditionalFormatting sqref="W13:W17">
    <cfRule type="colorScale" priority="69">
      <colorScale>
        <cfvo type="min"/>
        <cfvo type="percentile" val="50"/>
        <cfvo type="max"/>
        <color rgb="FFF8696B"/>
        <color rgb="FFFFEB84"/>
        <color rgb="FF63BE7B"/>
      </colorScale>
    </cfRule>
    <cfRule type="colorScale" priority="49">
      <colorScale>
        <cfvo type="min"/>
        <cfvo type="percentile" val="50"/>
        <cfvo type="max"/>
        <color rgb="FFF8696B"/>
        <color rgb="FFFFEB84"/>
        <color rgb="FF63BE7B"/>
      </colorScale>
    </cfRule>
  </conditionalFormatting>
  <conditionalFormatting sqref="X13:X17">
    <cfRule type="colorScale" priority="68">
      <colorScale>
        <cfvo type="min"/>
        <cfvo type="percentile" val="50"/>
        <cfvo type="max"/>
        <color rgb="FFF8696B"/>
        <color rgb="FFFFEB84"/>
        <color rgb="FF63BE7B"/>
      </colorScale>
    </cfRule>
    <cfRule type="colorScale" priority="48">
      <colorScale>
        <cfvo type="min"/>
        <cfvo type="percentile" val="50"/>
        <cfvo type="max"/>
        <color rgb="FFF8696B"/>
        <color rgb="FFFFEB84"/>
        <color rgb="FF63BE7B"/>
      </colorScale>
    </cfRule>
  </conditionalFormatting>
  <conditionalFormatting sqref="Y13:Y17">
    <cfRule type="colorScale" priority="67">
      <colorScale>
        <cfvo type="min"/>
        <cfvo type="percentile" val="50"/>
        <cfvo type="max"/>
        <color rgb="FF63BE7B"/>
        <color rgb="FFFFEB84"/>
        <color rgb="FFF8696B"/>
      </colorScale>
    </cfRule>
  </conditionalFormatting>
  <conditionalFormatting sqref="Z13:Z17">
    <cfRule type="colorScale" priority="66">
      <colorScale>
        <cfvo type="min"/>
        <cfvo type="percentile" val="50"/>
        <cfvo type="max"/>
        <color rgb="FFF8696B"/>
        <color rgb="FFFFEB84"/>
        <color rgb="FF63BE7B"/>
      </colorScale>
    </cfRule>
    <cfRule type="colorScale" priority="47">
      <colorScale>
        <cfvo type="min"/>
        <cfvo type="percentile" val="50"/>
        <cfvo type="max"/>
        <color rgb="FFF8696B"/>
        <color rgb="FFFFEB84"/>
        <color rgb="FF63BE7B"/>
      </colorScale>
    </cfRule>
  </conditionalFormatting>
  <conditionalFormatting sqref="AA13:AA17">
    <cfRule type="colorScale" priority="46">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AB13:AB17">
    <cfRule type="colorScale" priority="45">
      <colorScale>
        <cfvo type="min"/>
        <cfvo type="percentile" val="50"/>
        <cfvo type="max"/>
        <color rgb="FF63BE7B"/>
        <color rgb="FFFFEB84"/>
        <color rgb="FFF8696B"/>
      </colorScale>
    </cfRule>
  </conditionalFormatting>
  <conditionalFormatting sqref="AD6:AD17">
    <cfRule type="colorScale" priority="44">
      <colorScale>
        <cfvo type="min"/>
        <cfvo type="percentile" val="50"/>
        <cfvo type="max"/>
        <color rgb="FF63BE7B"/>
        <color rgb="FFFFEB84"/>
        <color rgb="FFF8696B"/>
      </colorScale>
    </cfRule>
    <cfRule type="colorScale" priority="64">
      <colorScale>
        <cfvo type="min"/>
        <cfvo type="percentile" val="50"/>
        <cfvo type="max"/>
        <color rgb="FF63BE7B"/>
        <color rgb="FFFFEB84"/>
        <color rgb="FFF8696B"/>
      </colorScale>
    </cfRule>
  </conditionalFormatting>
  <conditionalFormatting sqref="AE6:AE17">
    <cfRule type="colorScale" priority="43">
      <colorScale>
        <cfvo type="min"/>
        <cfvo type="percentile" val="50"/>
        <cfvo type="max"/>
        <color rgb="FF63BE7B"/>
        <color rgb="FFFFEB84"/>
        <color rgb="FFF8696B"/>
      </colorScale>
    </cfRule>
    <cfRule type="colorScale" priority="75">
      <colorScale>
        <cfvo type="min"/>
        <cfvo type="percentile" val="50"/>
        <cfvo type="max"/>
        <color rgb="FF63BE7B"/>
        <color rgb="FFFFEB84"/>
        <color rgb="FFF8696B"/>
      </colorScale>
    </cfRule>
  </conditionalFormatting>
  <conditionalFormatting sqref="AF6:AF17">
    <cfRule type="colorScale" priority="42">
      <colorScale>
        <cfvo type="min"/>
        <cfvo type="percentile" val="50"/>
        <cfvo type="max"/>
        <color rgb="FF63BE7B"/>
        <color rgb="FFFFEB84"/>
        <color rgb="FFF8696B"/>
      </colorScale>
    </cfRule>
    <cfRule type="colorScale" priority="74">
      <colorScale>
        <cfvo type="min"/>
        <cfvo type="percentile" val="50"/>
        <cfvo type="max"/>
        <color rgb="FF63BE7B"/>
        <color rgb="FFFFEB84"/>
        <color rgb="FFF8696B"/>
      </colorScale>
    </cfRule>
  </conditionalFormatting>
  <conditionalFormatting sqref="AG6:AG17">
    <cfRule type="colorScale" priority="41">
      <colorScale>
        <cfvo type="min"/>
        <cfvo type="percentile" val="50"/>
        <cfvo type="max"/>
        <color rgb="FF63BE7B"/>
        <color rgb="FFFFEB84"/>
        <color rgb="FFF8696B"/>
      </colorScale>
    </cfRule>
    <cfRule type="colorScale" priority="73">
      <colorScale>
        <cfvo type="min"/>
        <cfvo type="percentile" val="50"/>
        <cfvo type="max"/>
        <color rgb="FF63BE7B"/>
        <color rgb="FFFFEB84"/>
        <color rgb="FFF8696B"/>
      </colorScale>
    </cfRule>
  </conditionalFormatting>
  <conditionalFormatting sqref="AH6:AH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N6:AN17">
    <cfRule type="colorScale" priority="39">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M19"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opLeftCell="A7" zoomScale="70" zoomScaleNormal="70" workbookViewId="0">
      <selection activeCell="K69" sqref="E46:N70"/>
    </sheetView>
  </sheetViews>
  <sheetFormatPr defaultColWidth="7.69921875" defaultRowHeight="12.75" customHeight="1"/>
  <cols>
    <col min="1" max="1" width="2" style="40" customWidth="1"/>
    <col min="2" max="2" width="26.19921875" style="40" customWidth="1"/>
    <col min="3" max="3" width="21.19921875" style="39" customWidth="1"/>
    <col min="4" max="4" width="4.19921875" style="40" customWidth="1"/>
    <col min="5" max="5" width="31.796875" style="40" customWidth="1"/>
    <col min="6" max="6" width="3.19921875" style="40" customWidth="1"/>
    <col min="7" max="9" width="11.19921875" style="40" customWidth="1"/>
    <col min="10" max="10" width="21.19921875" style="40" customWidth="1"/>
    <col min="11" max="13" width="12" style="40" customWidth="1"/>
    <col min="14" max="14" width="7.19921875" style="40" customWidth="1"/>
    <col min="15" max="21" width="11.19921875" style="40" customWidth="1"/>
    <col min="22" max="22" width="12.5" style="40" customWidth="1"/>
    <col min="23" max="23" width="9.69921875" style="40" customWidth="1"/>
    <col min="24" max="24" width="14" style="40" customWidth="1"/>
    <col min="25" max="25" width="11.19921875" style="40" customWidth="1"/>
    <col min="26" max="26" width="14.19921875" style="40" customWidth="1"/>
    <col min="27" max="27" width="8" style="40" customWidth="1"/>
    <col min="28" max="28" width="8.69921875" style="40" bestFit="1" customWidth="1"/>
    <col min="29" max="29" width="6.19921875" style="40" customWidth="1"/>
    <col min="30" max="30" width="7.19921875" style="40" customWidth="1"/>
    <col min="31" max="31" width="8.69921875" style="40" customWidth="1"/>
    <col min="32" max="32" width="8.5" style="40" customWidth="1"/>
    <col min="33" max="33" width="9.5" style="40" customWidth="1"/>
    <col min="34" max="34" width="8.69921875" style="40" customWidth="1"/>
    <col min="35" max="35" width="7.69921875" style="40" customWidth="1"/>
    <col min="36" max="37" width="7.19921875" style="40" customWidth="1"/>
    <col min="38" max="38" width="8.19921875" style="40" customWidth="1"/>
    <col min="39" max="39" width="7.69921875" style="40" customWidth="1"/>
    <col min="40" max="16384" width="7.69921875" style="40"/>
  </cols>
  <sheetData>
    <row r="1" spans="2:30" customFormat="1" ht="13.8">
      <c r="Q1" s="6"/>
    </row>
    <row r="2" spans="2:30" s="37" customFormat="1" ht="19.95" customHeight="1">
      <c r="B2" s="36" t="s">
        <v>453</v>
      </c>
      <c r="Q2" s="38"/>
    </row>
    <row r="3" spans="2:30" customFormat="1" ht="13.8">
      <c r="Q3" s="6"/>
      <c r="Z3" s="40"/>
      <c r="AA3" s="40"/>
      <c r="AB3" s="40"/>
      <c r="AC3" s="40"/>
      <c r="AD3" s="40"/>
    </row>
    <row r="4" spans="2:30" ht="13.8">
      <c r="B4" s="1" t="s">
        <v>454</v>
      </c>
      <c r="C4" s="39" t="s">
        <v>455</v>
      </c>
      <c r="E4" s="1" t="s">
        <v>456</v>
      </c>
      <c r="F4" s="1"/>
      <c r="G4" s="1"/>
      <c r="H4" s="1"/>
      <c r="I4" s="1"/>
      <c r="J4" s="1"/>
      <c r="N4" s="1" t="s">
        <v>457</v>
      </c>
      <c r="O4" s="1"/>
      <c r="P4" s="1"/>
      <c r="Q4" s="1"/>
      <c r="R4" s="1"/>
      <c r="S4" s="1"/>
    </row>
    <row r="5" spans="2:30" ht="13.8">
      <c r="B5" s="41"/>
      <c r="C5" s="42"/>
      <c r="E5" s="43"/>
      <c r="F5" s="43"/>
      <c r="G5" s="981" t="s">
        <v>458</v>
      </c>
      <c r="H5" s="980"/>
      <c r="I5" s="980"/>
      <c r="J5" s="980"/>
      <c r="K5" s="980"/>
      <c r="L5" s="980"/>
      <c r="N5" s="982" t="s">
        <v>459</v>
      </c>
      <c r="O5" s="983"/>
      <c r="P5" s="983"/>
      <c r="Q5" s="983"/>
      <c r="R5" s="984" t="s">
        <v>460</v>
      </c>
      <c r="S5" s="984"/>
      <c r="T5" s="984"/>
      <c r="U5" s="984"/>
    </row>
    <row r="6" spans="2:30" ht="110.4">
      <c r="B6" s="1" t="s">
        <v>461</v>
      </c>
      <c r="C6" s="40"/>
      <c r="D6" s="40" t="s">
        <v>462</v>
      </c>
      <c r="E6" s="422" t="s">
        <v>463</v>
      </c>
      <c r="G6" s="977"/>
      <c r="H6" s="977"/>
      <c r="I6" s="977"/>
      <c r="J6" s="977"/>
      <c r="K6" s="977"/>
      <c r="L6" s="977"/>
      <c r="N6" s="983"/>
      <c r="O6" s="983"/>
      <c r="P6" s="983"/>
      <c r="Q6" s="983"/>
      <c r="R6" s="985"/>
      <c r="S6" s="985"/>
      <c r="T6" s="985"/>
      <c r="U6" s="985"/>
    </row>
    <row r="7" spans="2:30" ht="13.8">
      <c r="B7" s="41" t="s">
        <v>464</v>
      </c>
      <c r="C7" s="44">
        <v>45748</v>
      </c>
      <c r="D7" s="40" t="s">
        <v>462</v>
      </c>
      <c r="E7" s="19"/>
      <c r="G7" s="977" t="s">
        <v>465</v>
      </c>
      <c r="H7" s="977"/>
      <c r="I7" s="977"/>
      <c r="J7" s="977"/>
      <c r="K7" s="977"/>
      <c r="L7" s="977"/>
      <c r="N7" s="983"/>
      <c r="O7" s="983"/>
      <c r="P7" s="983"/>
      <c r="Q7" s="983"/>
      <c r="R7" s="985"/>
      <c r="S7" s="985"/>
      <c r="T7" s="985"/>
      <c r="U7" s="985"/>
    </row>
    <row r="8" spans="2:30" ht="110.4">
      <c r="B8" s="21" t="s">
        <v>466</v>
      </c>
      <c r="C8" s="35">
        <v>2024</v>
      </c>
      <c r="E8" s="751" t="s">
        <v>467</v>
      </c>
      <c r="G8" s="977"/>
      <c r="H8" s="977"/>
      <c r="I8" s="977"/>
      <c r="J8" s="977"/>
      <c r="K8" s="977"/>
      <c r="L8" s="977"/>
      <c r="N8" s="983"/>
      <c r="O8" s="983"/>
      <c r="P8" s="983"/>
      <c r="Q8" s="983"/>
      <c r="R8" s="985"/>
      <c r="S8" s="985"/>
      <c r="T8" s="985"/>
      <c r="U8" s="985"/>
    </row>
    <row r="9" spans="2:30" ht="15" customHeight="1">
      <c r="B9" s="21" t="s">
        <v>468</v>
      </c>
      <c r="C9" s="22" t="s">
        <v>469</v>
      </c>
      <c r="E9" s="19"/>
      <c r="G9" s="977"/>
      <c r="H9" s="977"/>
      <c r="I9" s="977"/>
      <c r="J9" s="977"/>
      <c r="K9" s="977"/>
      <c r="L9" s="977"/>
      <c r="N9" s="983"/>
      <c r="O9" s="983"/>
      <c r="P9" s="983"/>
      <c r="Q9" s="983"/>
      <c r="R9" s="985"/>
      <c r="S9" s="985"/>
      <c r="T9" s="985"/>
      <c r="U9" s="985"/>
    </row>
    <row r="10" spans="2:30" ht="13.95" customHeight="1">
      <c r="B10" s="21" t="s">
        <v>470</v>
      </c>
      <c r="C10" s="22" t="s">
        <v>471</v>
      </c>
      <c r="G10" s="977"/>
      <c r="H10" s="977"/>
      <c r="I10" s="977"/>
      <c r="J10" s="977"/>
      <c r="K10" s="977"/>
      <c r="L10" s="977"/>
      <c r="N10" s="983"/>
      <c r="O10" s="983"/>
      <c r="P10" s="983"/>
      <c r="Q10" s="983"/>
      <c r="R10" s="985"/>
      <c r="S10" s="985"/>
      <c r="T10" s="985"/>
      <c r="U10" s="985"/>
    </row>
    <row r="11" spans="2:30" ht="15" customHeight="1">
      <c r="B11" s="19" t="s">
        <v>472</v>
      </c>
      <c r="C11" s="638"/>
      <c r="E11" s="19"/>
      <c r="G11" s="977"/>
      <c r="H11" s="977"/>
      <c r="I11" s="977"/>
      <c r="J11" s="977"/>
      <c r="K11" s="977"/>
      <c r="L11" s="977"/>
      <c r="N11" s="983"/>
      <c r="O11" s="983"/>
      <c r="P11" s="983"/>
      <c r="Q11" s="983"/>
      <c r="R11" s="985"/>
      <c r="S11" s="985"/>
      <c r="T11" s="985"/>
      <c r="U11" s="985"/>
    </row>
    <row r="12" spans="2:30" ht="13.95" customHeight="1">
      <c r="B12" s="21"/>
      <c r="G12" s="977"/>
      <c r="H12" s="977"/>
      <c r="I12" s="977"/>
      <c r="J12" s="977"/>
      <c r="K12" s="977"/>
      <c r="L12" s="977"/>
      <c r="N12" s="983"/>
      <c r="O12" s="983"/>
      <c r="P12" s="983"/>
      <c r="Q12" s="983"/>
      <c r="R12" s="985"/>
      <c r="S12" s="985"/>
      <c r="T12" s="985"/>
      <c r="U12" s="985"/>
    </row>
    <row r="13" spans="2:30" ht="13.8">
      <c r="B13" s="1" t="s">
        <v>473</v>
      </c>
      <c r="C13" s="40"/>
      <c r="E13" s="19"/>
      <c r="G13" s="977"/>
      <c r="H13" s="977"/>
      <c r="I13" s="977"/>
      <c r="J13" s="977"/>
      <c r="K13" s="977"/>
      <c r="L13" s="977"/>
      <c r="N13" s="983"/>
      <c r="O13" s="983"/>
      <c r="P13" s="983"/>
      <c r="Q13" s="983"/>
      <c r="R13" s="985"/>
      <c r="S13" s="985"/>
      <c r="T13" s="985"/>
      <c r="U13" s="985"/>
    </row>
    <row r="14" spans="2:30" ht="13.8">
      <c r="B14" s="43" t="s">
        <v>94</v>
      </c>
      <c r="C14" s="668">
        <v>78</v>
      </c>
      <c r="G14" s="977"/>
      <c r="H14" s="977"/>
      <c r="I14" s="977"/>
      <c r="J14" s="977"/>
      <c r="K14" s="977"/>
      <c r="L14" s="977"/>
      <c r="N14" s="983"/>
      <c r="O14" s="983"/>
      <c r="P14" s="983"/>
      <c r="Q14" s="983"/>
      <c r="R14" s="985"/>
      <c r="S14" s="985"/>
      <c r="T14" s="985"/>
      <c r="U14" s="985"/>
    </row>
    <row r="15" spans="2:30" ht="13.8">
      <c r="B15" s="21" t="s">
        <v>95</v>
      </c>
      <c r="C15" s="667">
        <v>67</v>
      </c>
      <c r="O15" s="750" t="s">
        <v>474</v>
      </c>
      <c r="S15" s="750" t="s">
        <v>475</v>
      </c>
      <c r="T15"/>
    </row>
    <row r="16" spans="2:30" ht="13.8">
      <c r="B16" s="21" t="s">
        <v>96</v>
      </c>
      <c r="C16" s="667">
        <v>67</v>
      </c>
      <c r="E16" s="1" t="s">
        <v>476</v>
      </c>
      <c r="F16" s="1"/>
      <c r="G16" s="1"/>
      <c r="H16" s="1"/>
      <c r="I16" s="1"/>
      <c r="J16" s="1"/>
      <c r="N16" s="1" t="s">
        <v>477</v>
      </c>
      <c r="O16" s="1"/>
      <c r="P16" s="1"/>
      <c r="Q16" s="1"/>
      <c r="R16" s="1"/>
      <c r="S16" s="1"/>
    </row>
    <row r="17" spans="2:22" ht="13.8">
      <c r="B17" s="21" t="s">
        <v>97</v>
      </c>
      <c r="C17" s="667">
        <v>90</v>
      </c>
      <c r="E17" s="43"/>
      <c r="F17" s="43"/>
      <c r="G17" s="980"/>
      <c r="H17" s="980"/>
      <c r="I17" s="980"/>
      <c r="J17" s="980"/>
      <c r="K17" s="980"/>
      <c r="L17" s="980"/>
      <c r="N17" s="43"/>
      <c r="O17" s="43"/>
      <c r="P17" s="43"/>
      <c r="Q17" s="43"/>
      <c r="R17" s="43"/>
      <c r="S17" s="43"/>
      <c r="T17" s="43"/>
      <c r="U17" s="43"/>
      <c r="V17" s="43"/>
    </row>
    <row r="18" spans="2:22" ht="13.8">
      <c r="B18" s="19" t="s">
        <v>98</v>
      </c>
      <c r="C18" s="669">
        <v>39</v>
      </c>
      <c r="G18" s="977"/>
      <c r="H18" s="977"/>
      <c r="I18" s="977"/>
      <c r="J18" s="977"/>
      <c r="K18" s="977"/>
      <c r="L18" s="977"/>
      <c r="O18" s="594"/>
      <c r="P18" s="594"/>
      <c r="Q18" s="594"/>
      <c r="R18" s="594"/>
      <c r="S18" s="594"/>
      <c r="T18" s="594"/>
      <c r="U18" s="594"/>
      <c r="V18" s="594"/>
    </row>
    <row r="19" spans="2:22" ht="13.8">
      <c r="B19" s="21" t="s">
        <v>99</v>
      </c>
      <c r="C19" s="40">
        <v>55</v>
      </c>
      <c r="E19" s="19"/>
      <c r="G19" s="977"/>
      <c r="H19" s="977"/>
      <c r="I19" s="977"/>
      <c r="J19" s="977"/>
      <c r="K19" s="977"/>
      <c r="L19" s="977"/>
      <c r="N19" s="19"/>
      <c r="P19" s="594"/>
      <c r="Q19" s="594"/>
      <c r="R19" s="594"/>
      <c r="S19" s="594"/>
      <c r="T19" s="594"/>
      <c r="U19" s="594"/>
      <c r="V19" s="594"/>
    </row>
    <row r="20" spans="2:22" ht="13.8">
      <c r="B20" s="21" t="s">
        <v>100</v>
      </c>
      <c r="C20" s="40">
        <v>27</v>
      </c>
      <c r="G20" s="977"/>
      <c r="H20" s="977"/>
      <c r="I20" s="977"/>
      <c r="J20" s="977"/>
      <c r="K20" s="977"/>
      <c r="L20" s="977"/>
      <c r="P20" s="594"/>
      <c r="Q20" s="594"/>
      <c r="R20" s="594"/>
      <c r="S20" s="594"/>
      <c r="T20" s="594"/>
      <c r="U20" s="594"/>
    </row>
    <row r="21" spans="2:22" ht="13.8">
      <c r="B21" s="21" t="s">
        <v>101</v>
      </c>
      <c r="C21" s="40">
        <v>42</v>
      </c>
      <c r="E21" s="19"/>
      <c r="G21" s="977"/>
      <c r="H21" s="977"/>
      <c r="I21" s="977"/>
      <c r="J21" s="977"/>
      <c r="K21" s="977"/>
      <c r="L21" s="977"/>
      <c r="N21" s="19"/>
      <c r="P21" s="977"/>
      <c r="Q21" s="977"/>
      <c r="R21" s="977"/>
      <c r="S21" s="977"/>
      <c r="T21" s="977"/>
      <c r="U21" s="977"/>
    </row>
    <row r="22" spans="2:22" ht="13.8">
      <c r="B22" s="19" t="s">
        <v>102</v>
      </c>
      <c r="C22" s="45">
        <v>21.8</v>
      </c>
      <c r="G22" s="977"/>
      <c r="H22" s="977"/>
      <c r="I22" s="977"/>
      <c r="J22" s="977"/>
      <c r="K22" s="977"/>
      <c r="L22" s="977"/>
      <c r="P22" s="977"/>
      <c r="Q22" s="977"/>
      <c r="R22" s="977"/>
      <c r="S22" s="977"/>
      <c r="T22" s="977"/>
      <c r="U22" s="977"/>
    </row>
    <row r="23" spans="2:22" ht="13.8">
      <c r="B23" s="19" t="s">
        <v>103</v>
      </c>
      <c r="C23" s="46" t="s">
        <v>478</v>
      </c>
      <c r="E23" s="19"/>
      <c r="G23" s="977"/>
      <c r="H23" s="977"/>
      <c r="I23" s="977"/>
      <c r="J23" s="977"/>
      <c r="K23" s="977"/>
      <c r="L23" s="977"/>
      <c r="N23" s="19"/>
      <c r="P23" s="977"/>
      <c r="Q23" s="977"/>
      <c r="R23" s="977"/>
      <c r="S23" s="977"/>
      <c r="T23" s="977"/>
      <c r="U23" s="977"/>
    </row>
    <row r="24" spans="2:22" ht="13.8">
      <c r="B24" s="21" t="s">
        <v>104</v>
      </c>
      <c r="C24" s="40">
        <v>-5.5</v>
      </c>
    </row>
    <row r="25" spans="2:22" ht="13.8">
      <c r="B25" s="21" t="s">
        <v>105</v>
      </c>
      <c r="C25" s="39">
        <v>9</v>
      </c>
    </row>
    <row r="26" spans="2:22" ht="13.8">
      <c r="B26" s="19" t="s">
        <v>106</v>
      </c>
      <c r="C26" s="687" t="s">
        <v>479</v>
      </c>
    </row>
    <row r="29" spans="2:22" ht="14.4" thickBot="1">
      <c r="B29" s="1" t="s">
        <v>480</v>
      </c>
    </row>
    <row r="30" spans="2:22" ht="14.7" customHeight="1">
      <c r="B30" s="978" t="s">
        <v>481</v>
      </c>
      <c r="C30" s="978"/>
    </row>
    <row r="31" spans="2:22" ht="13.2">
      <c r="B31" s="979"/>
      <c r="C31" s="979"/>
    </row>
    <row r="32" spans="2:22" ht="13.2">
      <c r="B32" s="979"/>
      <c r="C32" s="979"/>
    </row>
    <row r="33" spans="2:22" ht="15.6">
      <c r="B33" s="979"/>
      <c r="C33" s="979"/>
      <c r="E33" s="48" t="s">
        <v>482</v>
      </c>
      <c r="F33" s="48"/>
      <c r="G33" s="48"/>
      <c r="H33" s="48"/>
      <c r="I33" s="48"/>
      <c r="J33" s="48"/>
      <c r="K33" s="48"/>
      <c r="L33" s="48"/>
      <c r="M33" s="48"/>
      <c r="N33" s="48"/>
      <c r="O33" s="48"/>
      <c r="P33" s="48"/>
      <c r="Q33" s="48"/>
      <c r="R33" s="48"/>
      <c r="S33" s="48"/>
      <c r="T33" s="48"/>
      <c r="U33" s="48"/>
      <c r="V33" s="48"/>
    </row>
    <row r="34" spans="2:22" customFormat="1" ht="4.2" customHeight="1">
      <c r="B34" s="979"/>
      <c r="C34" s="979"/>
      <c r="D34" s="40"/>
      <c r="E34" s="49"/>
      <c r="F34" s="49"/>
      <c r="G34" s="49"/>
      <c r="H34" s="49"/>
      <c r="I34" s="49"/>
      <c r="J34" s="49"/>
      <c r="K34" s="49"/>
      <c r="L34" s="49"/>
      <c r="M34" s="49"/>
      <c r="N34" s="49"/>
      <c r="O34" s="49"/>
      <c r="P34" s="49"/>
      <c r="Q34" s="49"/>
      <c r="R34" s="49"/>
      <c r="S34" s="49"/>
      <c r="T34" s="49"/>
      <c r="U34" s="49"/>
      <c r="V34" s="49"/>
    </row>
    <row r="35" spans="2:22" ht="13.2">
      <c r="B35" s="979"/>
      <c r="C35" s="979"/>
      <c r="E35" s="50"/>
      <c r="F35" s="50"/>
      <c r="G35" s="51" t="s">
        <v>461</v>
      </c>
      <c r="H35" s="51" t="s">
        <v>483</v>
      </c>
      <c r="I35" s="51"/>
      <c r="J35" s="51"/>
      <c r="K35" s="51" t="s">
        <v>484</v>
      </c>
      <c r="L35" s="51"/>
      <c r="M35" s="51"/>
      <c r="N35" s="51"/>
      <c r="O35" s="51" t="s">
        <v>485</v>
      </c>
      <c r="P35" s="50"/>
      <c r="Q35" s="50"/>
      <c r="R35" s="50"/>
      <c r="S35" s="50"/>
      <c r="T35" s="50"/>
      <c r="U35" s="50"/>
      <c r="V35" s="50"/>
    </row>
    <row r="36" spans="2:22" ht="20.25" customHeight="1">
      <c r="B36" s="979"/>
      <c r="C36" s="979"/>
      <c r="E36" s="19" t="s">
        <v>486</v>
      </c>
      <c r="G36" s="960"/>
      <c r="H36" s="961" t="s">
        <v>487</v>
      </c>
      <c r="I36" s="961"/>
      <c r="J36" s="961"/>
      <c r="K36" s="961" t="s">
        <v>488</v>
      </c>
      <c r="L36" s="961"/>
      <c r="M36" s="961"/>
      <c r="N36" s="961"/>
      <c r="O36" s="964" t="s">
        <v>489</v>
      </c>
      <c r="P36" s="964"/>
      <c r="Q36" s="964"/>
      <c r="R36" s="964"/>
      <c r="S36" s="964"/>
      <c r="T36" s="964"/>
      <c r="U36" s="964"/>
      <c r="V36" s="964"/>
    </row>
    <row r="37" spans="2:22" ht="20.25" customHeight="1">
      <c r="B37" s="979"/>
      <c r="C37" s="979"/>
      <c r="G37" s="960"/>
      <c r="H37" s="961"/>
      <c r="I37" s="961"/>
      <c r="J37" s="961"/>
      <c r="K37" s="961"/>
      <c r="L37" s="961"/>
      <c r="M37" s="961"/>
      <c r="N37" s="961"/>
      <c r="O37" s="964"/>
      <c r="P37" s="964"/>
      <c r="Q37" s="964"/>
      <c r="R37" s="964"/>
      <c r="S37" s="964"/>
      <c r="T37" s="964"/>
      <c r="U37" s="964"/>
      <c r="V37" s="964"/>
    </row>
    <row r="38" spans="2:22" ht="22.5" customHeight="1">
      <c r="B38" s="979"/>
      <c r="C38" s="979"/>
      <c r="E38" s="19" t="s">
        <v>490</v>
      </c>
      <c r="G38" s="959"/>
      <c r="H38" s="961" t="s">
        <v>491</v>
      </c>
      <c r="I38" s="961"/>
      <c r="J38" s="961"/>
      <c r="K38" s="961" t="s">
        <v>492</v>
      </c>
      <c r="L38" s="961"/>
      <c r="M38" s="961"/>
      <c r="N38" s="961"/>
      <c r="O38" s="964" t="s">
        <v>493</v>
      </c>
      <c r="P38" s="964"/>
      <c r="Q38" s="964"/>
      <c r="R38" s="964"/>
      <c r="S38" s="964"/>
      <c r="T38" s="964"/>
      <c r="U38" s="964"/>
      <c r="V38" s="964"/>
    </row>
    <row r="39" spans="2:22" ht="19.5" customHeight="1">
      <c r="B39" s="979"/>
      <c r="C39" s="979"/>
      <c r="G39" s="960"/>
      <c r="H39" s="961"/>
      <c r="I39" s="961"/>
      <c r="J39" s="961"/>
      <c r="K39" s="961"/>
      <c r="L39" s="961"/>
      <c r="M39" s="961"/>
      <c r="N39" s="961"/>
      <c r="O39" s="964"/>
      <c r="P39" s="964"/>
      <c r="Q39" s="964"/>
      <c r="R39" s="964"/>
      <c r="S39" s="964"/>
      <c r="T39" s="964"/>
      <c r="U39" s="964"/>
      <c r="V39" s="964"/>
    </row>
    <row r="40" spans="2:22" ht="13.8">
      <c r="B40" s="979"/>
      <c r="C40" s="979"/>
      <c r="E40" s="19" t="s">
        <v>494</v>
      </c>
      <c r="G40" s="962"/>
      <c r="H40" s="961" t="s">
        <v>495</v>
      </c>
      <c r="I40" s="961"/>
      <c r="J40" s="961"/>
      <c r="K40" s="961" t="s">
        <v>496</v>
      </c>
      <c r="L40" s="961"/>
      <c r="M40" s="961"/>
      <c r="N40" s="961"/>
      <c r="O40" s="964" t="s">
        <v>497</v>
      </c>
      <c r="P40" s="964"/>
      <c r="Q40" s="964"/>
      <c r="R40" s="964"/>
      <c r="S40" s="964"/>
      <c r="T40" s="964"/>
      <c r="U40" s="964"/>
      <c r="V40" s="964"/>
    </row>
    <row r="41" spans="2:22" ht="13.2">
      <c r="B41" s="979"/>
      <c r="C41" s="979"/>
      <c r="G41" s="963"/>
      <c r="H41" s="961"/>
      <c r="I41" s="961"/>
      <c r="J41" s="961"/>
      <c r="K41" s="961"/>
      <c r="L41" s="961"/>
      <c r="M41" s="961"/>
      <c r="N41" s="961"/>
      <c r="O41" s="964"/>
      <c r="P41" s="964"/>
      <c r="Q41" s="964"/>
      <c r="R41" s="964"/>
      <c r="S41" s="964"/>
      <c r="T41" s="964"/>
      <c r="U41" s="964"/>
      <c r="V41" s="964"/>
    </row>
    <row r="42" spans="2:22" ht="13.8">
      <c r="B42" s="979"/>
      <c r="C42" s="979"/>
      <c r="E42" s="19" t="s">
        <v>498</v>
      </c>
      <c r="G42" s="959"/>
      <c r="H42" s="961" t="s">
        <v>499</v>
      </c>
      <c r="I42" s="961"/>
      <c r="J42" s="961"/>
      <c r="K42" s="961" t="s">
        <v>500</v>
      </c>
      <c r="L42" s="961"/>
      <c r="M42" s="961"/>
      <c r="N42" s="961"/>
      <c r="O42" s="964" t="s">
        <v>501</v>
      </c>
      <c r="P42" s="964"/>
      <c r="Q42" s="964"/>
      <c r="R42" s="964"/>
      <c r="S42" s="964"/>
      <c r="T42" s="964"/>
      <c r="U42" s="964"/>
      <c r="V42" s="964"/>
    </row>
    <row r="43" spans="2:22" ht="13.2">
      <c r="B43" s="979"/>
      <c r="C43" s="979"/>
      <c r="G43" s="960"/>
      <c r="H43" s="961"/>
      <c r="I43" s="961"/>
      <c r="J43" s="961"/>
      <c r="K43" s="961"/>
      <c r="L43" s="961"/>
      <c r="M43" s="961"/>
      <c r="N43" s="961"/>
      <c r="O43" s="964"/>
      <c r="P43" s="964"/>
      <c r="Q43" s="964"/>
      <c r="R43" s="964"/>
      <c r="S43" s="964"/>
      <c r="T43" s="964"/>
      <c r="U43" s="964"/>
      <c r="V43" s="964"/>
    </row>
    <row r="44" spans="2:22" ht="13.8">
      <c r="B44" s="979"/>
      <c r="C44" s="979"/>
      <c r="E44" s="19" t="s">
        <v>208</v>
      </c>
      <c r="G44" s="962"/>
      <c r="H44" s="961" t="s">
        <v>502</v>
      </c>
      <c r="I44" s="961"/>
      <c r="J44" s="961"/>
      <c r="K44" s="961" t="s">
        <v>503</v>
      </c>
      <c r="L44" s="961"/>
      <c r="M44" s="961"/>
      <c r="N44" s="961"/>
      <c r="O44" s="961" t="s">
        <v>504</v>
      </c>
      <c r="P44" s="961"/>
      <c r="Q44" s="961"/>
      <c r="R44" s="961"/>
      <c r="S44" s="961"/>
      <c r="T44" s="961"/>
      <c r="U44" s="961"/>
      <c r="V44" s="961"/>
    </row>
    <row r="45" spans="2:22" ht="13.2">
      <c r="B45" s="979"/>
      <c r="C45" s="979"/>
      <c r="G45" s="963"/>
      <c r="H45" s="961"/>
      <c r="I45" s="961"/>
      <c r="J45" s="961"/>
      <c r="K45" s="961"/>
      <c r="L45" s="961"/>
      <c r="M45" s="961"/>
      <c r="N45" s="961"/>
      <c r="O45" s="961"/>
      <c r="P45" s="961"/>
      <c r="Q45" s="961"/>
      <c r="R45" s="961"/>
      <c r="S45" s="961"/>
      <c r="T45" s="961"/>
      <c r="U45" s="961"/>
      <c r="V45" s="961"/>
    </row>
    <row r="46" spans="2:22" ht="15.6">
      <c r="E46" s="882" t="s">
        <v>505</v>
      </c>
      <c r="F46" s="882"/>
      <c r="G46" s="882"/>
      <c r="H46" s="882"/>
      <c r="I46" s="882"/>
      <c r="J46" s="882"/>
      <c r="K46" s="48"/>
      <c r="L46" s="48"/>
      <c r="M46" s="48"/>
      <c r="N46" s="48"/>
      <c r="O46" s="48"/>
      <c r="P46" s="48"/>
      <c r="Q46" s="48"/>
      <c r="R46" s="48"/>
      <c r="S46" s="48"/>
      <c r="T46" s="48"/>
      <c r="U46" s="48"/>
      <c r="V46" s="48"/>
    </row>
    <row r="47" spans="2:22" customFormat="1" ht="4.2" customHeight="1">
      <c r="B47" s="40"/>
      <c r="C47" s="39"/>
      <c r="D47" s="40"/>
      <c r="E47" s="883"/>
      <c r="F47" s="883"/>
      <c r="G47" s="883"/>
      <c r="H47" s="883"/>
      <c r="I47" s="883"/>
      <c r="J47" s="883"/>
      <c r="K47" s="49"/>
      <c r="L47" s="49"/>
      <c r="M47" s="49"/>
      <c r="N47" s="49"/>
      <c r="O47" s="49"/>
      <c r="P47" s="49"/>
      <c r="Q47" s="49"/>
      <c r="R47" s="49"/>
      <c r="S47" s="49"/>
      <c r="T47" s="49"/>
      <c r="U47" s="49"/>
      <c r="V47" s="49"/>
    </row>
    <row r="48" spans="2:22" ht="14.4" thickBot="1">
      <c r="B48" s="1" t="s">
        <v>506</v>
      </c>
      <c r="C48" s="40"/>
      <c r="E48" s="884"/>
      <c r="F48" s="884"/>
      <c r="G48" s="885" t="s">
        <v>461</v>
      </c>
      <c r="H48" s="885" t="s">
        <v>483</v>
      </c>
      <c r="I48" s="885"/>
      <c r="J48" s="885"/>
      <c r="K48" s="885" t="s">
        <v>484</v>
      </c>
      <c r="L48" s="885"/>
      <c r="M48" s="885"/>
      <c r="N48" s="885"/>
      <c r="O48" s="51" t="s">
        <v>485</v>
      </c>
      <c r="P48" s="50"/>
      <c r="Q48" s="50"/>
      <c r="R48" s="50"/>
      <c r="S48" s="50"/>
      <c r="T48" s="50"/>
      <c r="U48" s="50"/>
      <c r="V48" s="50"/>
    </row>
    <row r="49" spans="2:22" ht="15.75" customHeight="1" thickTop="1">
      <c r="B49" s="41" t="s">
        <v>507</v>
      </c>
      <c r="C49" s="752" t="s">
        <v>508</v>
      </c>
      <c r="E49" s="958" t="s">
        <v>509</v>
      </c>
      <c r="F49" s="886"/>
      <c r="G49" s="975"/>
      <c r="H49" s="976" t="s">
        <v>510</v>
      </c>
      <c r="I49" s="976"/>
      <c r="J49" s="976"/>
      <c r="K49" s="976" t="s">
        <v>511</v>
      </c>
      <c r="L49" s="976"/>
      <c r="M49" s="976"/>
      <c r="N49" s="976"/>
      <c r="O49" s="968" t="s">
        <v>512</v>
      </c>
      <c r="P49" s="968"/>
      <c r="Q49" s="968"/>
      <c r="R49" s="968"/>
      <c r="S49" s="968"/>
      <c r="T49" s="968"/>
      <c r="U49" s="968"/>
      <c r="V49" s="968"/>
    </row>
    <row r="50" spans="2:22" ht="13.8">
      <c r="B50" s="21" t="s">
        <v>513</v>
      </c>
      <c r="C50" s="57" t="s">
        <v>514</v>
      </c>
      <c r="D50" s="40" t="s">
        <v>462</v>
      </c>
      <c r="E50" s="957"/>
      <c r="F50" s="886"/>
      <c r="G50" s="973"/>
      <c r="H50" s="972"/>
      <c r="I50" s="972"/>
      <c r="J50" s="972"/>
      <c r="K50" s="972"/>
      <c r="L50" s="972"/>
      <c r="M50" s="972"/>
      <c r="N50" s="972"/>
      <c r="O50" s="961"/>
      <c r="P50" s="961"/>
      <c r="Q50" s="961"/>
      <c r="R50" s="961"/>
      <c r="S50" s="961"/>
      <c r="T50" s="961"/>
      <c r="U50" s="961"/>
      <c r="V50" s="961"/>
    </row>
    <row r="51" spans="2:22" ht="23.25" customHeight="1">
      <c r="B51" s="21" t="s">
        <v>515</v>
      </c>
      <c r="C51" s="57" t="s">
        <v>516</v>
      </c>
      <c r="D51" s="40" t="s">
        <v>462</v>
      </c>
      <c r="E51" s="957" t="s">
        <v>517</v>
      </c>
      <c r="F51" s="886"/>
      <c r="G51" s="971"/>
      <c r="H51" s="972" t="s">
        <v>518</v>
      </c>
      <c r="I51" s="972"/>
      <c r="J51" s="972"/>
      <c r="K51" s="972" t="s">
        <v>519</v>
      </c>
      <c r="L51" s="972"/>
      <c r="M51" s="972"/>
      <c r="N51" s="972"/>
      <c r="O51" s="961" t="s">
        <v>520</v>
      </c>
      <c r="P51" s="961"/>
      <c r="Q51" s="961"/>
      <c r="R51" s="961"/>
      <c r="S51" s="961"/>
      <c r="T51" s="961"/>
      <c r="U51" s="961"/>
      <c r="V51" s="961"/>
    </row>
    <row r="52" spans="2:22" ht="13.2">
      <c r="E52" s="957"/>
      <c r="F52" s="886"/>
      <c r="G52" s="971"/>
      <c r="H52" s="972"/>
      <c r="I52" s="972"/>
      <c r="J52" s="972"/>
      <c r="K52" s="972"/>
      <c r="L52" s="972"/>
      <c r="M52" s="972"/>
      <c r="N52" s="972"/>
      <c r="O52" s="961"/>
      <c r="P52" s="961"/>
      <c r="Q52" s="961"/>
      <c r="R52" s="961"/>
      <c r="S52" s="961"/>
      <c r="T52" s="961"/>
      <c r="U52" s="961"/>
      <c r="V52" s="961"/>
    </row>
    <row r="53" spans="2:22" ht="15" customHeight="1">
      <c r="E53" s="957" t="s">
        <v>521</v>
      </c>
      <c r="F53" s="886"/>
      <c r="G53" s="971"/>
      <c r="H53" s="972" t="s">
        <v>522</v>
      </c>
      <c r="I53" s="972"/>
      <c r="J53" s="972"/>
      <c r="K53" s="972" t="s">
        <v>523</v>
      </c>
      <c r="L53" s="972"/>
      <c r="M53" s="972"/>
      <c r="N53" s="972"/>
      <c r="O53" s="961" t="s">
        <v>524</v>
      </c>
      <c r="P53" s="961"/>
      <c r="Q53" s="961"/>
      <c r="R53" s="961"/>
      <c r="S53" s="961"/>
      <c r="T53" s="961"/>
      <c r="U53" s="961"/>
      <c r="V53" s="961"/>
    </row>
    <row r="54" spans="2:22" ht="13.2">
      <c r="E54" s="957"/>
      <c r="F54" s="886"/>
      <c r="G54" s="971"/>
      <c r="H54" s="972"/>
      <c r="I54" s="972"/>
      <c r="J54" s="972"/>
      <c r="K54" s="972"/>
      <c r="L54" s="972"/>
      <c r="M54" s="972"/>
      <c r="N54" s="972"/>
      <c r="O54" s="961"/>
      <c r="P54" s="961"/>
      <c r="Q54" s="961"/>
      <c r="R54" s="961"/>
      <c r="S54" s="961"/>
      <c r="T54" s="961"/>
      <c r="U54" s="961"/>
      <c r="V54" s="961"/>
    </row>
    <row r="55" spans="2:22" ht="15" customHeight="1">
      <c r="E55" s="957" t="s">
        <v>525</v>
      </c>
      <c r="F55" s="886"/>
      <c r="G55" s="974"/>
      <c r="H55" s="972" t="s">
        <v>526</v>
      </c>
      <c r="I55" s="972"/>
      <c r="J55" s="972"/>
      <c r="K55" s="972" t="s">
        <v>527</v>
      </c>
      <c r="L55" s="972"/>
      <c r="M55" s="972"/>
      <c r="N55" s="972"/>
      <c r="O55" s="961" t="s">
        <v>528</v>
      </c>
      <c r="P55" s="961"/>
      <c r="Q55" s="961"/>
      <c r="R55" s="961"/>
      <c r="S55" s="961"/>
      <c r="T55" s="961"/>
      <c r="U55" s="961"/>
      <c r="V55" s="961"/>
    </row>
    <row r="56" spans="2:22" ht="36.75" customHeight="1">
      <c r="E56" s="957"/>
      <c r="F56" s="886"/>
      <c r="G56" s="974"/>
      <c r="H56" s="972"/>
      <c r="I56" s="972"/>
      <c r="J56" s="972"/>
      <c r="K56" s="972"/>
      <c r="L56" s="972"/>
      <c r="M56" s="972"/>
      <c r="N56" s="972"/>
      <c r="O56" s="961"/>
      <c r="P56" s="961"/>
      <c r="Q56" s="961"/>
      <c r="R56" s="961"/>
      <c r="S56" s="961"/>
      <c r="T56" s="961"/>
      <c r="U56" s="961"/>
      <c r="V56" s="961"/>
    </row>
    <row r="57" spans="2:22" ht="17.25" customHeight="1">
      <c r="E57" s="957" t="s">
        <v>529</v>
      </c>
      <c r="F57" s="886"/>
      <c r="G57" s="971"/>
      <c r="H57" s="972" t="s">
        <v>530</v>
      </c>
      <c r="I57" s="972"/>
      <c r="J57" s="972"/>
      <c r="K57" s="972" t="s">
        <v>531</v>
      </c>
      <c r="L57" s="972"/>
      <c r="M57" s="972"/>
      <c r="N57" s="972"/>
      <c r="O57" s="961" t="s">
        <v>532</v>
      </c>
      <c r="P57" s="961"/>
      <c r="Q57" s="961"/>
      <c r="R57" s="961"/>
      <c r="S57" s="961"/>
      <c r="T57" s="961"/>
      <c r="U57" s="961"/>
      <c r="V57" s="961"/>
    </row>
    <row r="58" spans="2:22" ht="13.2">
      <c r="E58" s="957"/>
      <c r="F58" s="886"/>
      <c r="G58" s="971"/>
      <c r="H58" s="972"/>
      <c r="I58" s="972"/>
      <c r="J58" s="972"/>
      <c r="K58" s="972"/>
      <c r="L58" s="972"/>
      <c r="M58" s="972"/>
      <c r="N58" s="972"/>
      <c r="O58" s="961"/>
      <c r="P58" s="961"/>
      <c r="Q58" s="961"/>
      <c r="R58" s="961"/>
      <c r="S58" s="961"/>
      <c r="T58" s="961"/>
      <c r="U58" s="961"/>
      <c r="V58" s="961"/>
    </row>
    <row r="59" spans="2:22" ht="9" customHeight="1">
      <c r="E59" s="957" t="s">
        <v>533</v>
      </c>
      <c r="F59" s="886"/>
      <c r="G59" s="971"/>
      <c r="H59" s="972" t="s">
        <v>534</v>
      </c>
      <c r="I59" s="972"/>
      <c r="J59" s="972"/>
      <c r="K59" s="972" t="s">
        <v>535</v>
      </c>
      <c r="L59" s="972"/>
      <c r="M59" s="972"/>
      <c r="N59" s="972"/>
      <c r="O59" s="961" t="s">
        <v>536</v>
      </c>
      <c r="P59" s="961"/>
      <c r="Q59" s="961"/>
      <c r="R59" s="961"/>
      <c r="S59" s="961"/>
      <c r="T59" s="961"/>
      <c r="U59" s="961"/>
      <c r="V59" s="961"/>
    </row>
    <row r="60" spans="2:22" ht="48.75" customHeight="1">
      <c r="E60" s="957"/>
      <c r="F60" s="886"/>
      <c r="G60" s="971"/>
      <c r="H60" s="972"/>
      <c r="I60" s="972"/>
      <c r="J60" s="972"/>
      <c r="K60" s="972"/>
      <c r="L60" s="972"/>
      <c r="M60" s="972"/>
      <c r="N60" s="972"/>
      <c r="O60" s="961"/>
      <c r="P60" s="961"/>
      <c r="Q60" s="961"/>
      <c r="R60" s="961"/>
      <c r="S60" s="961"/>
      <c r="T60" s="961"/>
      <c r="U60" s="961"/>
      <c r="V60" s="961"/>
    </row>
    <row r="61" spans="2:22" ht="14.25" customHeight="1">
      <c r="E61" s="957" t="s">
        <v>537</v>
      </c>
      <c r="F61" s="886"/>
      <c r="G61" s="971"/>
      <c r="H61" s="972" t="s">
        <v>538</v>
      </c>
      <c r="I61" s="972"/>
      <c r="J61" s="972"/>
      <c r="K61" s="972" t="s">
        <v>539</v>
      </c>
      <c r="L61" s="972"/>
      <c r="M61" s="972"/>
      <c r="N61" s="972"/>
      <c r="O61" s="964" t="s">
        <v>540</v>
      </c>
      <c r="P61" s="964"/>
      <c r="Q61" s="964"/>
      <c r="R61" s="964"/>
      <c r="S61" s="964"/>
      <c r="T61" s="964"/>
      <c r="U61" s="964"/>
      <c r="V61" s="964"/>
    </row>
    <row r="62" spans="2:22" ht="13.2">
      <c r="E62" s="957"/>
      <c r="F62" s="886"/>
      <c r="G62" s="971"/>
      <c r="H62" s="972"/>
      <c r="I62" s="972"/>
      <c r="J62" s="972"/>
      <c r="K62" s="972"/>
      <c r="L62" s="972"/>
      <c r="M62" s="972"/>
      <c r="N62" s="972"/>
      <c r="O62" s="964"/>
      <c r="P62" s="964"/>
      <c r="Q62" s="964"/>
      <c r="R62" s="964"/>
      <c r="S62" s="964"/>
      <c r="T62" s="964"/>
      <c r="U62" s="964"/>
      <c r="V62" s="964"/>
    </row>
    <row r="63" spans="2:22" ht="21" customHeight="1">
      <c r="E63" s="957" t="s">
        <v>541</v>
      </c>
      <c r="F63" s="886"/>
      <c r="G63" s="973"/>
      <c r="H63" s="972" t="s">
        <v>542</v>
      </c>
      <c r="I63" s="972"/>
      <c r="J63" s="972"/>
      <c r="K63" s="972" t="s">
        <v>543</v>
      </c>
      <c r="L63" s="972"/>
      <c r="M63" s="972"/>
      <c r="N63" s="972"/>
      <c r="O63" s="961" t="s">
        <v>544</v>
      </c>
      <c r="P63" s="961"/>
      <c r="Q63" s="961"/>
      <c r="R63" s="961"/>
      <c r="S63" s="961"/>
      <c r="T63" s="961"/>
      <c r="U63" s="961"/>
      <c r="V63" s="961"/>
    </row>
    <row r="64" spans="2:22" ht="21" customHeight="1">
      <c r="E64" s="957"/>
      <c r="F64" s="886"/>
      <c r="G64" s="973"/>
      <c r="H64" s="972"/>
      <c r="I64" s="972"/>
      <c r="J64" s="972"/>
      <c r="K64" s="972"/>
      <c r="L64" s="972"/>
      <c r="M64" s="972"/>
      <c r="N64" s="972"/>
      <c r="O64" s="961"/>
      <c r="P64" s="961"/>
      <c r="Q64" s="961"/>
      <c r="R64" s="961"/>
      <c r="S64" s="961"/>
      <c r="T64" s="961"/>
      <c r="U64" s="961"/>
      <c r="V64" s="961"/>
    </row>
    <row r="65" spans="2:22" ht="24.75" customHeight="1">
      <c r="E65" s="957" t="s">
        <v>545</v>
      </c>
      <c r="F65" s="886"/>
      <c r="G65" s="973"/>
      <c r="H65" s="972" t="s">
        <v>546</v>
      </c>
      <c r="I65" s="972"/>
      <c r="J65" s="972"/>
      <c r="K65" s="972" t="s">
        <v>547</v>
      </c>
      <c r="L65" s="972"/>
      <c r="M65" s="972"/>
      <c r="N65" s="972"/>
      <c r="O65" s="961" t="s">
        <v>548</v>
      </c>
      <c r="P65" s="961"/>
      <c r="Q65" s="961"/>
      <c r="R65" s="961"/>
      <c r="S65" s="961"/>
      <c r="T65" s="961"/>
      <c r="U65" s="961"/>
      <c r="V65" s="961"/>
    </row>
    <row r="66" spans="2:22" ht="12" customHeight="1">
      <c r="E66" s="957"/>
      <c r="F66" s="886"/>
      <c r="G66" s="973"/>
      <c r="H66" s="972"/>
      <c r="I66" s="972"/>
      <c r="J66" s="972"/>
      <c r="K66" s="972"/>
      <c r="L66" s="972"/>
      <c r="M66" s="972"/>
      <c r="N66" s="972"/>
      <c r="O66" s="961"/>
      <c r="P66" s="961"/>
      <c r="Q66" s="961"/>
      <c r="R66" s="961"/>
      <c r="S66" s="961"/>
      <c r="T66" s="961"/>
      <c r="U66" s="961"/>
      <c r="V66" s="961"/>
    </row>
    <row r="67" spans="2:22" ht="24.75" customHeight="1">
      <c r="E67" s="957" t="s">
        <v>549</v>
      </c>
      <c r="F67" s="886"/>
      <c r="G67" s="971"/>
      <c r="H67" s="972" t="s">
        <v>550</v>
      </c>
      <c r="I67" s="972"/>
      <c r="J67" s="972"/>
      <c r="K67" s="972" t="s">
        <v>551</v>
      </c>
      <c r="L67" s="972"/>
      <c r="M67" s="972"/>
      <c r="N67" s="972"/>
      <c r="O67" s="961" t="s">
        <v>552</v>
      </c>
      <c r="P67" s="961"/>
      <c r="Q67" s="961"/>
      <c r="R67" s="961"/>
      <c r="S67" s="961"/>
      <c r="T67" s="961"/>
      <c r="U67" s="961"/>
      <c r="V67" s="961"/>
    </row>
    <row r="68" spans="2:22" ht="24.75" customHeight="1">
      <c r="E68" s="957"/>
      <c r="F68" s="886"/>
      <c r="G68" s="971"/>
      <c r="H68" s="972"/>
      <c r="I68" s="972"/>
      <c r="J68" s="972"/>
      <c r="K68" s="972"/>
      <c r="L68" s="972"/>
      <c r="M68" s="972"/>
      <c r="N68" s="972"/>
      <c r="O68" s="961"/>
      <c r="P68" s="961"/>
      <c r="Q68" s="961"/>
      <c r="R68" s="961"/>
      <c r="S68" s="961"/>
      <c r="T68" s="961"/>
      <c r="U68" s="961"/>
      <c r="V68" s="961"/>
    </row>
    <row r="69" spans="2:22" ht="20.25" customHeight="1">
      <c r="E69" s="957" t="s">
        <v>553</v>
      </c>
      <c r="F69" s="886"/>
      <c r="G69" s="971"/>
      <c r="H69" s="972" t="s">
        <v>554</v>
      </c>
      <c r="I69" s="972"/>
      <c r="J69" s="972"/>
      <c r="K69" s="972" t="s">
        <v>555</v>
      </c>
      <c r="L69" s="972"/>
      <c r="M69" s="972"/>
      <c r="N69" s="972"/>
      <c r="O69" s="961" t="s">
        <v>556</v>
      </c>
      <c r="P69" s="961"/>
      <c r="Q69" s="961"/>
      <c r="R69" s="961"/>
      <c r="S69" s="961"/>
      <c r="T69" s="961"/>
      <c r="U69" s="961"/>
      <c r="V69" s="961"/>
    </row>
    <row r="70" spans="2:22" ht="13.2">
      <c r="E70" s="957"/>
      <c r="F70" s="886"/>
      <c r="G70" s="971"/>
      <c r="H70" s="972"/>
      <c r="I70" s="972"/>
      <c r="J70" s="972"/>
      <c r="K70" s="972"/>
      <c r="L70" s="972"/>
      <c r="M70" s="972"/>
      <c r="N70" s="972"/>
      <c r="O70" s="961"/>
      <c r="P70" s="961"/>
      <c r="Q70" s="961"/>
      <c r="R70" s="961"/>
      <c r="S70" s="961"/>
      <c r="T70" s="961"/>
      <c r="U70" s="961"/>
      <c r="V70" s="961"/>
    </row>
    <row r="71" spans="2:22" ht="15.6">
      <c r="E71" s="48" t="s">
        <v>557</v>
      </c>
      <c r="F71" s="48"/>
      <c r="G71" s="48"/>
      <c r="H71" s="48"/>
      <c r="I71" s="48"/>
      <c r="J71" s="48"/>
      <c r="K71" s="48"/>
      <c r="L71" s="48"/>
      <c r="M71" s="48"/>
      <c r="N71" s="48"/>
      <c r="O71" s="48"/>
      <c r="P71" s="48"/>
      <c r="Q71" s="48"/>
      <c r="R71" s="48"/>
      <c r="S71" s="48"/>
      <c r="T71" s="48"/>
      <c r="U71" s="48"/>
      <c r="V71" s="48"/>
    </row>
    <row r="72" spans="2:22" customFormat="1" ht="4.2" customHeight="1">
      <c r="B72" s="40"/>
      <c r="C72" s="39"/>
      <c r="D72" s="40"/>
      <c r="E72" s="49"/>
      <c r="F72" s="49"/>
      <c r="G72" s="49"/>
      <c r="H72" s="49"/>
      <c r="I72" s="49"/>
      <c r="J72" s="49"/>
      <c r="K72" s="49"/>
      <c r="L72" s="49"/>
      <c r="M72" s="49"/>
      <c r="N72" s="49"/>
      <c r="O72" s="49"/>
      <c r="P72" s="49"/>
      <c r="Q72" s="49"/>
      <c r="R72" s="49"/>
      <c r="S72" s="49"/>
      <c r="T72" s="49"/>
      <c r="U72" s="49"/>
      <c r="V72" s="49"/>
    </row>
    <row r="73" spans="2:22" ht="13.8" thickBot="1">
      <c r="E73" s="50"/>
      <c r="F73" s="50"/>
      <c r="G73" s="51" t="s">
        <v>461</v>
      </c>
      <c r="H73" s="51" t="s">
        <v>483</v>
      </c>
      <c r="I73" s="51"/>
      <c r="J73" s="51"/>
      <c r="K73" s="51" t="s">
        <v>484</v>
      </c>
      <c r="L73" s="51"/>
      <c r="M73" s="51"/>
      <c r="N73" s="51"/>
      <c r="O73" s="51" t="s">
        <v>485</v>
      </c>
      <c r="P73" s="50"/>
      <c r="Q73" s="50"/>
      <c r="R73" s="50"/>
      <c r="S73" s="50"/>
      <c r="T73" s="50"/>
      <c r="U73" s="50"/>
      <c r="V73" s="50"/>
    </row>
    <row r="74" spans="2:22" ht="25.5" customHeight="1">
      <c r="E74" s="836" t="s">
        <v>558</v>
      </c>
      <c r="G74" s="967"/>
      <c r="H74" s="968" t="s">
        <v>559</v>
      </c>
      <c r="I74" s="968"/>
      <c r="J74" s="968"/>
      <c r="K74" s="968" t="s">
        <v>560</v>
      </c>
      <c r="L74" s="968"/>
      <c r="M74" s="968"/>
      <c r="N74" s="968"/>
      <c r="O74" s="969" t="s">
        <v>561</v>
      </c>
      <c r="P74" s="968"/>
      <c r="Q74" s="968"/>
      <c r="R74" s="968"/>
      <c r="S74" s="968"/>
      <c r="T74" s="968"/>
      <c r="U74" s="968"/>
      <c r="V74" s="968"/>
    </row>
    <row r="75" spans="2:22" ht="25.5" customHeight="1">
      <c r="G75" s="960"/>
      <c r="H75" s="961"/>
      <c r="I75" s="961"/>
      <c r="J75" s="961"/>
      <c r="K75" s="961"/>
      <c r="L75" s="961"/>
      <c r="M75" s="961"/>
      <c r="N75" s="961"/>
      <c r="O75" s="961"/>
      <c r="P75" s="961"/>
      <c r="Q75" s="961"/>
      <c r="R75" s="961"/>
      <c r="S75" s="961"/>
      <c r="T75" s="961"/>
      <c r="U75" s="961"/>
      <c r="V75" s="961"/>
    </row>
    <row r="76" spans="2:22" ht="13.95" customHeight="1">
      <c r="E76" s="836" t="s">
        <v>562</v>
      </c>
      <c r="G76" s="970"/>
      <c r="H76" s="961" t="s">
        <v>563</v>
      </c>
      <c r="I76" s="961"/>
      <c r="J76" s="961"/>
      <c r="K76" s="961" t="s">
        <v>564</v>
      </c>
      <c r="L76" s="961"/>
      <c r="M76" s="961"/>
      <c r="N76" s="961"/>
      <c r="O76" s="964" t="s">
        <v>565</v>
      </c>
      <c r="P76" s="964"/>
      <c r="Q76" s="964"/>
      <c r="R76" s="964"/>
      <c r="S76" s="964"/>
      <c r="T76" s="964"/>
      <c r="U76" s="964"/>
      <c r="V76" s="964"/>
    </row>
    <row r="77" spans="2:22" ht="12.45" customHeight="1">
      <c r="G77" s="963"/>
      <c r="H77" s="961"/>
      <c r="I77" s="961"/>
      <c r="J77" s="961"/>
      <c r="K77" s="961"/>
      <c r="L77" s="961"/>
      <c r="M77" s="961"/>
      <c r="N77" s="961"/>
      <c r="O77" s="964"/>
      <c r="P77" s="964"/>
      <c r="Q77" s="964"/>
      <c r="R77" s="964"/>
      <c r="S77" s="964"/>
      <c r="T77" s="964"/>
      <c r="U77" s="964"/>
      <c r="V77" s="964"/>
    </row>
    <row r="78" spans="2:22" ht="13.95" customHeight="1">
      <c r="E78" s="836" t="s">
        <v>566</v>
      </c>
      <c r="G78" s="963"/>
      <c r="H78" s="961" t="s">
        <v>567</v>
      </c>
      <c r="I78" s="961"/>
      <c r="J78" s="961"/>
      <c r="K78" s="961" t="s">
        <v>568</v>
      </c>
      <c r="L78" s="961"/>
      <c r="M78" s="961"/>
      <c r="N78" s="961"/>
      <c r="O78" s="964" t="s">
        <v>569</v>
      </c>
      <c r="P78" s="964"/>
      <c r="Q78" s="964"/>
      <c r="R78" s="964"/>
      <c r="S78" s="964"/>
      <c r="T78" s="964"/>
      <c r="U78" s="964"/>
      <c r="V78" s="964"/>
    </row>
    <row r="79" spans="2:22" ht="12.45" customHeight="1">
      <c r="G79" s="963"/>
      <c r="H79" s="961"/>
      <c r="I79" s="961"/>
      <c r="J79" s="961"/>
      <c r="K79" s="961"/>
      <c r="L79" s="961"/>
      <c r="M79" s="961"/>
      <c r="N79" s="961"/>
      <c r="O79" s="964"/>
      <c r="P79" s="964"/>
      <c r="Q79" s="964"/>
      <c r="R79" s="964"/>
      <c r="S79" s="964"/>
      <c r="T79" s="964"/>
      <c r="U79" s="964"/>
      <c r="V79" s="964"/>
    </row>
    <row r="80" spans="2:22" ht="13.95" customHeight="1">
      <c r="E80" s="836" t="s">
        <v>570</v>
      </c>
      <c r="G80" s="962"/>
      <c r="H80" s="961" t="s">
        <v>571</v>
      </c>
      <c r="I80" s="961"/>
      <c r="J80" s="961"/>
      <c r="K80" s="961" t="s">
        <v>572</v>
      </c>
      <c r="L80" s="961"/>
      <c r="M80" s="961"/>
      <c r="N80" s="961"/>
      <c r="O80" s="964" t="s">
        <v>573</v>
      </c>
      <c r="P80" s="964"/>
      <c r="Q80" s="964"/>
      <c r="R80" s="964"/>
      <c r="S80" s="964"/>
      <c r="T80" s="964"/>
      <c r="U80" s="964"/>
      <c r="V80" s="964"/>
    </row>
    <row r="81" spans="5:22" ht="12.45" customHeight="1">
      <c r="G81" s="963"/>
      <c r="H81" s="961"/>
      <c r="I81" s="961"/>
      <c r="J81" s="961"/>
      <c r="K81" s="961"/>
      <c r="L81" s="961"/>
      <c r="M81" s="961"/>
      <c r="N81" s="961"/>
      <c r="O81" s="964"/>
      <c r="P81" s="964"/>
      <c r="Q81" s="964"/>
      <c r="R81" s="964"/>
      <c r="S81" s="964"/>
      <c r="T81" s="964"/>
      <c r="U81" s="964"/>
      <c r="V81" s="964"/>
    </row>
    <row r="82" spans="5:22" ht="13.8">
      <c r="E82" s="836" t="s">
        <v>574</v>
      </c>
      <c r="G82" s="965"/>
      <c r="H82" s="961" t="s">
        <v>575</v>
      </c>
      <c r="I82" s="961"/>
      <c r="J82" s="961"/>
      <c r="K82" s="961" t="s">
        <v>576</v>
      </c>
      <c r="L82" s="961"/>
      <c r="M82" s="961"/>
      <c r="N82" s="961"/>
      <c r="O82" s="964" t="s">
        <v>577</v>
      </c>
      <c r="P82" s="964"/>
      <c r="Q82" s="964"/>
      <c r="R82" s="964"/>
      <c r="S82" s="964"/>
      <c r="T82" s="964"/>
      <c r="U82" s="964"/>
      <c r="V82" s="964"/>
    </row>
    <row r="83" spans="5:22" ht="13.2">
      <c r="G83" s="966"/>
      <c r="H83" s="961"/>
      <c r="I83" s="961"/>
      <c r="J83" s="961"/>
      <c r="K83" s="961"/>
      <c r="L83" s="961"/>
      <c r="M83" s="961"/>
      <c r="N83" s="961"/>
      <c r="O83" s="964"/>
      <c r="P83" s="964"/>
      <c r="Q83" s="964"/>
      <c r="R83" s="964"/>
      <c r="S83" s="964"/>
      <c r="T83" s="964"/>
      <c r="U83" s="964"/>
      <c r="V83" s="964"/>
    </row>
    <row r="84" spans="5:22" ht="13.95" customHeight="1">
      <c r="E84" s="836" t="s">
        <v>578</v>
      </c>
      <c r="G84" s="962"/>
      <c r="H84" s="961" t="s">
        <v>579</v>
      </c>
      <c r="I84" s="961"/>
      <c r="J84" s="961"/>
      <c r="K84" s="961" t="s">
        <v>576</v>
      </c>
      <c r="L84" s="961"/>
      <c r="M84" s="961"/>
      <c r="N84" s="961"/>
      <c r="O84" s="964" t="s">
        <v>580</v>
      </c>
      <c r="P84" s="964"/>
      <c r="Q84" s="964"/>
      <c r="R84" s="964"/>
      <c r="S84" s="964"/>
      <c r="T84" s="964"/>
      <c r="U84" s="964"/>
      <c r="V84" s="964"/>
    </row>
    <row r="85" spans="5:22" ht="12.45" customHeight="1">
      <c r="G85" s="963"/>
      <c r="H85" s="961"/>
      <c r="I85" s="961"/>
      <c r="J85" s="961"/>
      <c r="K85" s="961"/>
      <c r="L85" s="961"/>
      <c r="M85" s="961"/>
      <c r="N85" s="961"/>
      <c r="O85" s="964"/>
      <c r="P85" s="964"/>
      <c r="Q85" s="964"/>
      <c r="R85" s="964"/>
      <c r="S85" s="964"/>
      <c r="T85" s="964"/>
      <c r="U85" s="964"/>
      <c r="V85" s="964"/>
    </row>
    <row r="86" spans="5:22" ht="13.95" customHeight="1">
      <c r="E86" s="836" t="s">
        <v>581</v>
      </c>
      <c r="G86" s="959"/>
      <c r="H86" s="961" t="s">
        <v>582</v>
      </c>
      <c r="I86" s="961"/>
      <c r="J86" s="961"/>
      <c r="K86" s="961" t="s">
        <v>583</v>
      </c>
      <c r="L86" s="961"/>
      <c r="M86" s="961"/>
      <c r="N86" s="961"/>
      <c r="O86" s="964" t="s">
        <v>584</v>
      </c>
      <c r="P86" s="964"/>
      <c r="Q86" s="964"/>
      <c r="R86" s="964"/>
      <c r="S86" s="964"/>
      <c r="T86" s="964"/>
      <c r="U86" s="964"/>
      <c r="V86" s="964"/>
    </row>
    <row r="87" spans="5:22" ht="12.45" customHeight="1">
      <c r="G87" s="960"/>
      <c r="H87" s="961"/>
      <c r="I87" s="961"/>
      <c r="J87" s="961"/>
      <c r="K87" s="961"/>
      <c r="L87" s="961"/>
      <c r="M87" s="961"/>
      <c r="N87" s="961"/>
      <c r="O87" s="964"/>
      <c r="P87" s="964"/>
      <c r="Q87" s="964"/>
      <c r="R87" s="964"/>
      <c r="S87" s="964"/>
      <c r="T87" s="964"/>
      <c r="U87" s="964"/>
      <c r="V87" s="964"/>
    </row>
    <row r="88" spans="5:22" ht="13.95" customHeight="1">
      <c r="E88" s="836" t="s">
        <v>585</v>
      </c>
      <c r="G88" s="962" t="s">
        <v>586</v>
      </c>
      <c r="H88" s="961" t="s">
        <v>587</v>
      </c>
      <c r="I88" s="961"/>
      <c r="J88" s="961"/>
      <c r="K88" s="961" t="s">
        <v>576</v>
      </c>
      <c r="L88" s="961"/>
      <c r="M88" s="961"/>
      <c r="N88" s="961"/>
      <c r="O88" s="964" t="s">
        <v>588</v>
      </c>
      <c r="P88" s="964"/>
      <c r="Q88" s="964"/>
      <c r="R88" s="964"/>
      <c r="S88" s="964"/>
      <c r="T88" s="964"/>
      <c r="U88" s="964"/>
      <c r="V88" s="964"/>
    </row>
    <row r="89" spans="5:22" ht="13.2" customHeight="1">
      <c r="E89" s="836"/>
      <c r="G89" s="963"/>
      <c r="H89" s="961"/>
      <c r="I89" s="961"/>
      <c r="J89" s="961"/>
      <c r="K89" s="961"/>
      <c r="L89" s="961"/>
      <c r="M89" s="961"/>
      <c r="N89" s="961"/>
      <c r="O89" s="964"/>
      <c r="P89" s="964"/>
      <c r="Q89" s="964"/>
      <c r="R89" s="964"/>
      <c r="S89" s="964"/>
      <c r="T89" s="964"/>
      <c r="U89" s="964"/>
      <c r="V89" s="964"/>
    </row>
    <row r="90" spans="5:22" ht="13.95" customHeight="1">
      <c r="E90" s="836" t="s">
        <v>589</v>
      </c>
      <c r="G90" s="962"/>
      <c r="H90" s="961" t="s">
        <v>590</v>
      </c>
      <c r="I90" s="961"/>
      <c r="J90" s="961"/>
      <c r="K90" s="961" t="s">
        <v>576</v>
      </c>
      <c r="L90" s="961"/>
      <c r="M90" s="961"/>
      <c r="N90" s="961"/>
      <c r="O90" s="964" t="s">
        <v>591</v>
      </c>
      <c r="P90" s="964"/>
      <c r="Q90" s="964"/>
      <c r="R90" s="964"/>
      <c r="S90" s="964"/>
      <c r="T90" s="964"/>
      <c r="U90" s="964"/>
      <c r="V90" s="964"/>
    </row>
    <row r="91" spans="5:22" ht="13.95" customHeight="1">
      <c r="E91" s="836"/>
      <c r="G91" s="963"/>
      <c r="H91" s="961"/>
      <c r="I91" s="961"/>
      <c r="J91" s="961"/>
      <c r="K91" s="961"/>
      <c r="L91" s="961"/>
      <c r="M91" s="961"/>
      <c r="N91" s="961"/>
      <c r="O91" s="964"/>
      <c r="P91" s="964"/>
      <c r="Q91" s="964"/>
      <c r="R91" s="964"/>
      <c r="S91" s="964"/>
      <c r="T91" s="964"/>
      <c r="U91" s="964"/>
      <c r="V91" s="964"/>
    </row>
    <row r="92" spans="5:22" ht="13.95" customHeight="1">
      <c r="E92" s="836" t="s">
        <v>592</v>
      </c>
      <c r="G92" s="959"/>
      <c r="H92" s="961" t="s">
        <v>593</v>
      </c>
      <c r="I92" s="961"/>
      <c r="J92" s="961"/>
      <c r="K92" s="961" t="s">
        <v>594</v>
      </c>
      <c r="L92" s="961"/>
      <c r="M92" s="961"/>
      <c r="N92" s="961"/>
      <c r="O92" s="964" t="s">
        <v>595</v>
      </c>
      <c r="P92" s="964"/>
      <c r="Q92" s="964"/>
      <c r="R92" s="964"/>
      <c r="S92" s="964"/>
      <c r="T92" s="964"/>
      <c r="U92" s="964"/>
      <c r="V92" s="964"/>
    </row>
    <row r="93" spans="5:22" ht="12.45" customHeight="1">
      <c r="G93" s="960"/>
      <c r="H93" s="961"/>
      <c r="I93" s="961"/>
      <c r="J93" s="961"/>
      <c r="K93" s="961"/>
      <c r="L93" s="961"/>
      <c r="M93" s="961"/>
      <c r="N93" s="961"/>
      <c r="O93" s="964"/>
      <c r="P93" s="964"/>
      <c r="Q93" s="964"/>
      <c r="R93" s="964"/>
      <c r="S93" s="964"/>
      <c r="T93" s="964"/>
      <c r="U93" s="964"/>
      <c r="V93" s="964"/>
    </row>
    <row r="94" spans="5:22" ht="13.95" customHeight="1">
      <c r="E94" s="948" t="s">
        <v>596</v>
      </c>
      <c r="G94" s="959"/>
      <c r="H94" s="961" t="s">
        <v>597</v>
      </c>
      <c r="I94" s="961"/>
      <c r="J94" s="961"/>
      <c r="K94" s="961" t="s">
        <v>598</v>
      </c>
      <c r="L94" s="961"/>
      <c r="M94" s="961"/>
      <c r="N94" s="961"/>
      <c r="O94" s="961" t="s">
        <v>599</v>
      </c>
      <c r="P94" s="961"/>
      <c r="Q94" s="961"/>
      <c r="R94" s="961"/>
      <c r="S94" s="961"/>
      <c r="T94" s="961"/>
      <c r="U94" s="961"/>
      <c r="V94" s="961"/>
    </row>
    <row r="95" spans="5:22" ht="49.5" customHeight="1">
      <c r="E95" s="948"/>
      <c r="G95" s="960"/>
      <c r="H95" s="961"/>
      <c r="I95" s="961"/>
      <c r="J95" s="961"/>
      <c r="K95" s="961"/>
      <c r="L95" s="961"/>
      <c r="M95" s="961"/>
      <c r="N95" s="961"/>
      <c r="O95" s="961"/>
      <c r="P95" s="961"/>
      <c r="Q95" s="961"/>
      <c r="R95" s="961"/>
      <c r="S95" s="961"/>
      <c r="T95" s="961"/>
      <c r="U95" s="961"/>
      <c r="V95" s="961"/>
    </row>
  </sheetData>
  <mergeCells count="134">
    <mergeCell ref="G17:L18"/>
    <mergeCell ref="G19:L20"/>
    <mergeCell ref="G21:L22"/>
    <mergeCell ref="P21:U22"/>
    <mergeCell ref="G5:L6"/>
    <mergeCell ref="N5:Q14"/>
    <mergeCell ref="R5:U14"/>
    <mergeCell ref="G7:L8"/>
    <mergeCell ref="G9:L10"/>
    <mergeCell ref="G11:L12"/>
    <mergeCell ref="G13:L14"/>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51:G52"/>
    <mergeCell ref="H51:J52"/>
    <mergeCell ref="K51:N52"/>
    <mergeCell ref="O51:V52"/>
    <mergeCell ref="G53:G54"/>
    <mergeCell ref="H53:J54"/>
    <mergeCell ref="K53:N54"/>
    <mergeCell ref="O53:V54"/>
    <mergeCell ref="G49:G50"/>
    <mergeCell ref="H49:J50"/>
    <mergeCell ref="K49:N50"/>
    <mergeCell ref="O49:V50"/>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94:G95"/>
    <mergeCell ref="H94:J95"/>
    <mergeCell ref="K94:N95"/>
    <mergeCell ref="O94:V95"/>
    <mergeCell ref="G90:G91"/>
    <mergeCell ref="H90:J91"/>
    <mergeCell ref="K90:N91"/>
    <mergeCell ref="O90:V91"/>
    <mergeCell ref="G92:G93"/>
    <mergeCell ref="H92:J93"/>
    <mergeCell ref="K92:N93"/>
    <mergeCell ref="O92:V93"/>
    <mergeCell ref="E53:E54"/>
    <mergeCell ref="E51:E52"/>
    <mergeCell ref="E49:E50"/>
    <mergeCell ref="E94:E95"/>
    <mergeCell ref="E55:E56"/>
    <mergeCell ref="E59:E60"/>
    <mergeCell ref="E61:E62"/>
    <mergeCell ref="E63:E64"/>
    <mergeCell ref="E65:E66"/>
    <mergeCell ref="E67:E68"/>
    <mergeCell ref="E69:E70"/>
    <mergeCell ref="E57:E58"/>
  </mergeCells>
  <dataValidations disablePrompts="1" count="1">
    <dataValidation type="list" allowBlank="1" showInputMessage="1" showErrorMessage="1" sqref="F6" xr:uid="{00000000-0002-0000-0400-000000000000}">
      <formula1>#REF!</formula1>
    </dataValidation>
  </dataValidations>
  <hyperlinks>
    <hyperlink ref="S15" r:id="rId1" xr:uid="{3A8232DE-BAE5-4360-A4BE-280CD308506B}"/>
    <hyperlink ref="O15" r:id="rId2" xr:uid="{8C82A262-777D-4617-82AD-C2D3B29C7726}"/>
    <hyperlink ref="C50" r:id="rId3" xr:uid="{BBAED404-A0EC-40A8-8492-3213430476B0}"/>
    <hyperlink ref="C49" r:id="rId4" xr:uid="{58A1B5B4-DBEC-4DDE-8F1E-7BAF021D7B6C}"/>
    <hyperlink ref="C51" r:id="rId5" xr:uid="{B3CABB8F-44DC-4109-8223-B159583C760E}"/>
  </hyperlinks>
  <pageMargins left="0.7" right="0.7" top="0.75" bottom="0.75" header="0.3" footer="0.3"/>
  <pageSetup paperSize="9"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topLeftCell="A69" zoomScale="65" zoomScaleNormal="85" workbookViewId="0">
      <selection activeCell="H37" sqref="H37"/>
    </sheetView>
  </sheetViews>
  <sheetFormatPr defaultColWidth="8.69921875" defaultRowHeight="13.8"/>
  <cols>
    <col min="1" max="1" width="2.69921875" customWidth="1"/>
    <col min="5" max="5" width="30.69921875" customWidth="1"/>
    <col min="6" max="6" width="13.19921875" customWidth="1"/>
    <col min="7" max="17" width="11.19921875" customWidth="1"/>
    <col min="18" max="18" width="20.69921875" style="6" customWidth="1"/>
  </cols>
  <sheetData>
    <row r="2" spans="1:18" s="34" customFormat="1" ht="20.25" customHeight="1">
      <c r="B2" s="595" t="s">
        <v>600</v>
      </c>
      <c r="R2" s="634"/>
    </row>
    <row r="4" spans="1:18" ht="15.6">
      <c r="A4" t="s">
        <v>601</v>
      </c>
      <c r="B4" s="210" t="s">
        <v>602</v>
      </c>
      <c r="C4" s="52"/>
      <c r="D4" s="52"/>
      <c r="E4" s="52"/>
      <c r="F4" s="52"/>
      <c r="G4" s="211">
        <v>2014</v>
      </c>
      <c r="H4" s="211">
        <f>+G4+1</f>
        <v>2015</v>
      </c>
      <c r="I4" s="211">
        <f t="shared" ref="I4:M4" si="0">+H4+1</f>
        <v>2016</v>
      </c>
      <c r="J4" s="211">
        <f t="shared" si="0"/>
        <v>2017</v>
      </c>
      <c r="K4" s="211">
        <f t="shared" si="0"/>
        <v>2018</v>
      </c>
      <c r="L4" s="211">
        <f t="shared" si="0"/>
        <v>2019</v>
      </c>
      <c r="M4" s="211">
        <f t="shared" si="0"/>
        <v>2020</v>
      </c>
      <c r="N4" s="211">
        <f>+M4+1</f>
        <v>2021</v>
      </c>
      <c r="O4" s="211">
        <f>+N4+1</f>
        <v>2022</v>
      </c>
      <c r="P4" s="211">
        <f t="shared" ref="P4" si="1">+O4+1</f>
        <v>2023</v>
      </c>
      <c r="Q4" s="211">
        <f>+P4+1</f>
        <v>2024</v>
      </c>
      <c r="R4" s="54" t="str">
        <f>"CAGR "&amp;$G$4&amp;" - "&amp;$Q$4</f>
        <v>CAGR 2014 - 2024</v>
      </c>
    </row>
    <row r="5" spans="1:18" ht="3.75" customHeight="1">
      <c r="B5" s="49"/>
      <c r="C5" s="49"/>
      <c r="D5" s="49"/>
      <c r="E5" s="49"/>
      <c r="F5" s="49"/>
      <c r="G5" s="212"/>
      <c r="H5" s="212"/>
      <c r="I5" s="212"/>
      <c r="J5" s="212"/>
      <c r="K5" s="212"/>
      <c r="L5" s="212"/>
      <c r="M5" s="212"/>
      <c r="N5" s="212"/>
      <c r="O5" s="212"/>
      <c r="P5" s="212"/>
      <c r="Q5" s="212"/>
      <c r="R5" s="56"/>
    </row>
    <row r="6" spans="1:18">
      <c r="B6" t="str">
        <f ca="1">+Peers!B6</f>
        <v>UBER TECHNOLOGIES, INC.</v>
      </c>
      <c r="G6" s="190"/>
      <c r="H6" s="190"/>
      <c r="I6" s="190"/>
      <c r="J6" s="190"/>
      <c r="K6" s="190"/>
      <c r="L6" s="190">
        <v>3</v>
      </c>
      <c r="M6" s="190">
        <v>1</v>
      </c>
      <c r="N6" s="190">
        <v>1</v>
      </c>
      <c r="O6" s="190">
        <v>1</v>
      </c>
      <c r="P6" s="725">
        <v>2</v>
      </c>
      <c r="Q6" s="190"/>
      <c r="R6" s="635" t="str">
        <f t="shared" ref="R6:R16" si="2">IFERROR((Q6/G6)^(1/COUNT($G$4:$Q$4))-1,"")</f>
        <v/>
      </c>
    </row>
    <row r="7" spans="1:18">
      <c r="B7" s="600" t="str">
        <f>+Peers!B8</f>
        <v>LYFT INC.</v>
      </c>
      <c r="C7" s="600"/>
      <c r="D7" s="600"/>
      <c r="E7" s="600"/>
      <c r="F7" s="600"/>
      <c r="G7" s="601"/>
      <c r="H7" s="601"/>
      <c r="I7" s="601"/>
      <c r="J7" s="601"/>
      <c r="K7" s="601">
        <v>0</v>
      </c>
      <c r="L7" s="601">
        <v>2</v>
      </c>
      <c r="M7" s="601">
        <v>1</v>
      </c>
      <c r="N7" s="601">
        <v>1</v>
      </c>
      <c r="O7" s="601">
        <v>2</v>
      </c>
      <c r="P7" s="601"/>
      <c r="Q7" s="601"/>
      <c r="R7" s="636" t="str">
        <f t="shared" si="2"/>
        <v/>
      </c>
    </row>
    <row r="8" spans="1:18">
      <c r="B8" t="str">
        <f>+Peers!B9</f>
        <v>DOORDASH INC.</v>
      </c>
      <c r="G8" s="190"/>
      <c r="H8" s="190"/>
      <c r="I8" s="190"/>
      <c r="J8" s="190"/>
      <c r="K8" s="190"/>
      <c r="L8" s="190"/>
      <c r="M8" s="190"/>
      <c r="N8" s="190">
        <v>1</v>
      </c>
      <c r="O8" s="190">
        <v>4</v>
      </c>
      <c r="P8" s="190"/>
      <c r="Q8" s="190"/>
      <c r="R8" s="635" t="str">
        <f t="shared" si="2"/>
        <v/>
      </c>
    </row>
    <row r="9" spans="1:18">
      <c r="B9" s="600" t="str">
        <f>+Peers!B10</f>
        <v>GRAB HOLDINGS LIMITED</v>
      </c>
      <c r="C9" s="600"/>
      <c r="D9" s="600"/>
      <c r="E9" s="600"/>
      <c r="F9" s="600"/>
      <c r="G9" s="601"/>
      <c r="H9" s="601"/>
      <c r="I9" s="601"/>
      <c r="J9" s="601"/>
      <c r="K9" s="601"/>
      <c r="L9" s="601"/>
      <c r="M9" s="601"/>
      <c r="N9" s="601"/>
      <c r="O9" s="601">
        <v>15</v>
      </c>
      <c r="P9" s="601">
        <v>36</v>
      </c>
      <c r="Q9" s="600"/>
      <c r="R9" s="636" t="str">
        <f t="shared" si="2"/>
        <v/>
      </c>
    </row>
    <row r="10" spans="1:18">
      <c r="B10" t="str">
        <f>+Peers!B11</f>
        <v>DELIVERY HERO SE</v>
      </c>
      <c r="G10" s="190"/>
      <c r="H10" s="190"/>
      <c r="I10" s="190"/>
      <c r="J10" s="190"/>
      <c r="K10" s="190"/>
      <c r="L10" s="190"/>
      <c r="M10" s="190">
        <v>1</v>
      </c>
      <c r="N10" s="190">
        <v>4</v>
      </c>
      <c r="O10" s="190">
        <v>35</v>
      </c>
      <c r="P10" s="190">
        <v>39</v>
      </c>
      <c r="Q10" s="190"/>
      <c r="R10" s="635" t="str">
        <f t="shared" si="2"/>
        <v/>
      </c>
    </row>
    <row r="11" spans="1:18">
      <c r="B11" s="600" t="str">
        <f>+Peers!B12</f>
        <v>DiDi GLOBAL INC.</v>
      </c>
      <c r="C11" s="600"/>
      <c r="D11" s="600"/>
      <c r="E11" s="600"/>
      <c r="F11" s="600"/>
      <c r="G11" s="601"/>
      <c r="H11" s="601"/>
      <c r="I11" s="601"/>
      <c r="J11" s="601"/>
      <c r="K11" s="601"/>
      <c r="L11" s="601"/>
      <c r="M11" s="601"/>
      <c r="N11" s="601"/>
      <c r="O11" s="601"/>
      <c r="P11" s="601"/>
      <c r="Q11" s="601"/>
      <c r="R11" s="636" t="str">
        <f t="shared" si="2"/>
        <v/>
      </c>
    </row>
    <row r="12" spans="1:18">
      <c r="B12" t="str">
        <f>+Peers!B13</f>
        <v>MEITUAN</v>
      </c>
      <c r="G12" s="190"/>
      <c r="H12" s="190"/>
      <c r="I12" s="190"/>
      <c r="J12" s="190"/>
      <c r="K12" s="190">
        <v>9</v>
      </c>
      <c r="L12" s="190"/>
      <c r="M12" s="190"/>
      <c r="N12" s="190"/>
      <c r="O12" s="190"/>
      <c r="P12" s="190"/>
      <c r="Q12" s="190"/>
      <c r="R12" s="635" t="str">
        <f t="shared" si="2"/>
        <v/>
      </c>
    </row>
    <row r="13" spans="1:18">
      <c r="B13" s="600" t="str">
        <f>+Peers!B14</f>
        <v>DELIVEROO PLC</v>
      </c>
      <c r="C13" s="600"/>
      <c r="D13" s="600"/>
      <c r="E13" s="600"/>
      <c r="F13" s="600"/>
      <c r="G13" s="601"/>
      <c r="H13" s="601"/>
      <c r="I13" s="601"/>
      <c r="J13" s="601"/>
      <c r="K13" s="601"/>
      <c r="L13" s="601"/>
      <c r="M13" s="601"/>
      <c r="N13" s="601">
        <v>2</v>
      </c>
      <c r="O13" s="601">
        <v>4</v>
      </c>
      <c r="P13" s="601">
        <v>5</v>
      </c>
      <c r="Q13" s="601">
        <v>4</v>
      </c>
      <c r="R13" s="636" t="str">
        <f t="shared" si="2"/>
        <v/>
      </c>
    </row>
    <row r="14" spans="1:18">
      <c r="B14" t="str">
        <f>+Peers!B15</f>
        <v>JUST EAT TAKEAWAY</v>
      </c>
      <c r="G14" s="190"/>
      <c r="H14" s="190"/>
      <c r="I14" s="190"/>
      <c r="J14" s="190"/>
      <c r="K14" s="190"/>
      <c r="L14" s="190"/>
      <c r="M14" s="190">
        <v>4</v>
      </c>
      <c r="N14" s="190">
        <v>7</v>
      </c>
      <c r="O14" s="190">
        <v>9</v>
      </c>
      <c r="P14" s="190">
        <v>5</v>
      </c>
      <c r="Q14" s="190">
        <v>5</v>
      </c>
      <c r="R14" s="635" t="str">
        <f t="shared" si="2"/>
        <v/>
      </c>
    </row>
    <row r="15" spans="1:18">
      <c r="B15" s="600" t="str">
        <f>+Peers!B16</f>
        <v>HERTZ GLOBAL HOLDINGS INC.</v>
      </c>
      <c r="C15" s="600"/>
      <c r="D15" s="600"/>
      <c r="E15" s="600"/>
      <c r="F15" s="600"/>
      <c r="G15" s="601"/>
      <c r="H15" s="601"/>
      <c r="I15" s="601"/>
      <c r="J15" s="601"/>
      <c r="K15" s="601"/>
      <c r="L15" s="601">
        <v>6528</v>
      </c>
      <c r="M15" s="601"/>
      <c r="N15" s="601"/>
      <c r="O15" s="601">
        <v>4064</v>
      </c>
      <c r="P15" s="601">
        <v>3411</v>
      </c>
      <c r="Q15" s="601"/>
      <c r="R15" s="636" t="str">
        <f t="shared" si="2"/>
        <v/>
      </c>
    </row>
    <row r="16" spans="1:18">
      <c r="B16">
        <f>+Peers!B17</f>
        <v>0</v>
      </c>
      <c r="G16" s="190"/>
      <c r="H16" s="190"/>
      <c r="I16" s="190"/>
      <c r="J16" s="190"/>
      <c r="K16" s="190"/>
      <c r="L16" s="190">
        <v>11</v>
      </c>
      <c r="M16" s="190">
        <v>10</v>
      </c>
      <c r="N16" s="190">
        <v>9</v>
      </c>
      <c r="O16" s="190">
        <v>20</v>
      </c>
      <c r="P16" s="190">
        <v>21</v>
      </c>
      <c r="Q16" s="190"/>
      <c r="R16" s="635" t="str">
        <f t="shared" si="2"/>
        <v/>
      </c>
    </row>
    <row r="17" spans="1:18">
      <c r="G17" s="190"/>
      <c r="H17" s="190"/>
      <c r="I17" s="190"/>
      <c r="J17" s="190"/>
      <c r="K17" s="190"/>
      <c r="L17" s="190"/>
      <c r="M17" s="190"/>
      <c r="N17" s="190"/>
      <c r="O17" s="190"/>
      <c r="P17" s="190"/>
      <c r="Q17" s="190"/>
    </row>
    <row r="18" spans="1:18" ht="15.6">
      <c r="A18" t="s">
        <v>601</v>
      </c>
      <c r="B18" s="210" t="s">
        <v>603</v>
      </c>
      <c r="C18" s="52"/>
      <c r="D18" s="52"/>
      <c r="E18" s="52"/>
      <c r="F18" s="52"/>
      <c r="G18" s="211">
        <v>2014</v>
      </c>
      <c r="H18" s="211">
        <f t="shared" ref="H18:Q18" si="3">+G18+1</f>
        <v>2015</v>
      </c>
      <c r="I18" s="211">
        <f t="shared" si="3"/>
        <v>2016</v>
      </c>
      <c r="J18" s="211">
        <f t="shared" si="3"/>
        <v>2017</v>
      </c>
      <c r="K18" s="211">
        <f t="shared" si="3"/>
        <v>2018</v>
      </c>
      <c r="L18" s="211">
        <f t="shared" si="3"/>
        <v>2019</v>
      </c>
      <c r="M18" s="211">
        <f t="shared" si="3"/>
        <v>2020</v>
      </c>
      <c r="N18" s="211">
        <f t="shared" si="3"/>
        <v>2021</v>
      </c>
      <c r="O18" s="211">
        <f t="shared" si="3"/>
        <v>2022</v>
      </c>
      <c r="P18" s="211">
        <f t="shared" si="3"/>
        <v>2023</v>
      </c>
      <c r="Q18" s="211">
        <f t="shared" si="3"/>
        <v>2024</v>
      </c>
      <c r="R18" s="54" t="str">
        <f>"CAGR "&amp;$G$4&amp;" - "&amp;$Q$4</f>
        <v>CAGR 2014 - 2024</v>
      </c>
    </row>
    <row r="19" spans="1:18" s="88" customFormat="1" ht="3.75" customHeight="1">
      <c r="B19" s="596"/>
      <c r="C19" s="596"/>
      <c r="D19" s="596"/>
      <c r="E19" s="596"/>
      <c r="F19" s="596"/>
      <c r="G19" s="597"/>
      <c r="H19" s="597"/>
      <c r="I19" s="597"/>
      <c r="J19" s="597"/>
      <c r="K19" s="597"/>
      <c r="L19" s="597"/>
      <c r="M19" s="597"/>
      <c r="N19" s="597"/>
      <c r="O19" s="597"/>
      <c r="P19" s="597"/>
      <c r="Q19" s="597"/>
      <c r="R19" s="598"/>
    </row>
    <row r="20" spans="1:18">
      <c r="B20" t="str">
        <f ca="1">+$B$6</f>
        <v>UBER TECHNOLOGIES, INC.</v>
      </c>
      <c r="G20" s="190"/>
      <c r="H20" s="190"/>
      <c r="I20" s="190"/>
      <c r="J20" s="190"/>
      <c r="K20" s="190"/>
      <c r="L20" s="190"/>
      <c r="M20" s="190"/>
      <c r="N20" s="190">
        <v>61</v>
      </c>
      <c r="O20" s="190">
        <v>59</v>
      </c>
      <c r="P20" s="190">
        <v>82</v>
      </c>
      <c r="Q20" s="190"/>
      <c r="R20" s="635" t="str">
        <f t="shared" ref="R20:R30" si="4">IFERROR((Q20/G20)^(1/COUNT($G$4:$Q$4))-1,"")</f>
        <v/>
      </c>
    </row>
    <row r="21" spans="1:18">
      <c r="B21" s="600" t="str">
        <f>+$B$7</f>
        <v>LYFT INC.</v>
      </c>
      <c r="C21" s="600"/>
      <c r="D21" s="600"/>
      <c r="E21" s="600"/>
      <c r="F21" s="600"/>
      <c r="G21" s="601"/>
      <c r="H21" s="601"/>
      <c r="I21" s="601"/>
      <c r="J21" s="601"/>
      <c r="K21" s="601">
        <v>2</v>
      </c>
      <c r="L21" s="601">
        <v>1</v>
      </c>
      <c r="M21" s="601">
        <v>2</v>
      </c>
      <c r="N21" s="601">
        <v>1</v>
      </c>
      <c r="O21" s="601">
        <v>1</v>
      </c>
      <c r="P21" s="601"/>
      <c r="Q21" s="601"/>
      <c r="R21" s="636" t="str">
        <f t="shared" si="4"/>
        <v/>
      </c>
    </row>
    <row r="22" spans="1:18">
      <c r="B22" t="str">
        <f>+$B$8</f>
        <v>DOORDASH INC.</v>
      </c>
      <c r="G22" s="190"/>
      <c r="H22" s="190"/>
      <c r="I22" s="190"/>
      <c r="J22" s="190"/>
      <c r="K22" s="190"/>
      <c r="L22" s="190"/>
      <c r="M22" s="190"/>
      <c r="N22" s="190"/>
      <c r="O22" s="190"/>
      <c r="P22" s="190"/>
      <c r="Q22" s="190"/>
      <c r="R22" s="635" t="str">
        <f t="shared" si="4"/>
        <v/>
      </c>
    </row>
    <row r="23" spans="1:18">
      <c r="B23" s="600" t="str">
        <f>+$B$9</f>
        <v>GRAB HOLDINGS LIMITED</v>
      </c>
      <c r="C23" s="600"/>
      <c r="D23" s="600"/>
      <c r="E23" s="600"/>
      <c r="F23" s="600"/>
      <c r="G23" s="602"/>
      <c r="H23" s="602"/>
      <c r="I23" s="602"/>
      <c r="J23" s="601"/>
      <c r="K23" s="601"/>
      <c r="L23" s="601">
        <v>9</v>
      </c>
      <c r="M23" s="601">
        <v>6</v>
      </c>
      <c r="N23" s="601">
        <v>9</v>
      </c>
      <c r="O23" s="601">
        <v>46</v>
      </c>
      <c r="P23" s="601">
        <v>54</v>
      </c>
      <c r="Q23" s="600"/>
      <c r="R23" s="636" t="str">
        <f t="shared" si="4"/>
        <v/>
      </c>
    </row>
    <row r="24" spans="1:18">
      <c r="B24" t="str">
        <f>+$B$10</f>
        <v>DELIVERY HERO SE</v>
      </c>
      <c r="G24" s="190"/>
      <c r="H24" s="190"/>
      <c r="I24" s="190"/>
      <c r="J24" s="190"/>
      <c r="K24" s="190"/>
      <c r="L24" s="190"/>
      <c r="M24" s="190">
        <v>2</v>
      </c>
      <c r="N24" s="190">
        <v>56</v>
      </c>
      <c r="O24" s="190">
        <v>83</v>
      </c>
      <c r="P24" s="190"/>
      <c r="Q24" s="190"/>
      <c r="R24" s="635" t="str">
        <f t="shared" si="4"/>
        <v/>
      </c>
    </row>
    <row r="25" spans="1:18">
      <c r="B25" s="600" t="str">
        <f>+$B$11</f>
        <v>DiDi GLOBAL INC.</v>
      </c>
      <c r="C25" s="600"/>
      <c r="D25" s="600"/>
      <c r="E25" s="600"/>
      <c r="F25" s="600"/>
      <c r="G25" s="601"/>
      <c r="H25" s="601"/>
      <c r="I25" s="601"/>
      <c r="J25" s="601"/>
      <c r="K25" s="601"/>
      <c r="L25" s="601"/>
      <c r="M25" s="601"/>
      <c r="N25" s="601"/>
      <c r="O25" s="601"/>
      <c r="P25" s="601"/>
      <c r="Q25" s="601"/>
      <c r="R25" s="636" t="str">
        <f t="shared" si="4"/>
        <v/>
      </c>
    </row>
    <row r="26" spans="1:18">
      <c r="B26" t="str">
        <f>+$B$12</f>
        <v>MEITUAN</v>
      </c>
      <c r="G26" s="190"/>
      <c r="H26" s="190"/>
      <c r="I26" s="190"/>
      <c r="J26" s="190"/>
      <c r="K26" s="190"/>
      <c r="L26" s="190"/>
      <c r="M26" s="190"/>
      <c r="N26" s="190"/>
      <c r="O26" s="190"/>
      <c r="P26" s="190"/>
      <c r="Q26" s="190"/>
      <c r="R26" s="635" t="str">
        <f t="shared" si="4"/>
        <v/>
      </c>
    </row>
    <row r="27" spans="1:18">
      <c r="B27" s="600" t="str">
        <f>+$B$13</f>
        <v>DELIVEROO PLC</v>
      </c>
      <c r="C27" s="600"/>
      <c r="D27" s="600"/>
      <c r="E27" s="600"/>
      <c r="F27" s="600"/>
      <c r="G27" s="601"/>
      <c r="H27" s="601"/>
      <c r="I27" s="601"/>
      <c r="J27" s="601"/>
      <c r="K27" s="601"/>
      <c r="L27" s="601"/>
      <c r="M27" s="601"/>
      <c r="N27" s="601"/>
      <c r="O27" s="601">
        <v>8</v>
      </c>
      <c r="P27" s="601">
        <v>6</v>
      </c>
      <c r="Q27" s="601">
        <v>6</v>
      </c>
      <c r="R27" s="636" t="str">
        <f t="shared" si="4"/>
        <v/>
      </c>
    </row>
    <row r="28" spans="1:18">
      <c r="B28" t="str">
        <f>+$B$14</f>
        <v>JUST EAT TAKEAWAY</v>
      </c>
      <c r="G28" s="190"/>
      <c r="H28" s="190"/>
      <c r="I28" s="190"/>
      <c r="J28" s="190"/>
      <c r="K28" s="190"/>
      <c r="L28" s="190"/>
      <c r="M28" s="190">
        <v>2</v>
      </c>
      <c r="N28" s="190">
        <v>4</v>
      </c>
      <c r="O28" s="190"/>
      <c r="P28" s="190"/>
      <c r="Q28" s="190">
        <v>4</v>
      </c>
      <c r="R28" s="635" t="str">
        <f t="shared" si="4"/>
        <v/>
      </c>
    </row>
    <row r="29" spans="1:18">
      <c r="B29" s="600" t="str">
        <f>+$B$15</f>
        <v>HERTZ GLOBAL HOLDINGS INC.</v>
      </c>
      <c r="C29" s="600"/>
      <c r="D29" s="600"/>
      <c r="E29" s="600"/>
      <c r="F29" s="600"/>
      <c r="G29" s="601"/>
      <c r="H29" s="601"/>
      <c r="I29" s="601"/>
      <c r="J29" s="601"/>
      <c r="K29" s="601"/>
      <c r="L29" s="601"/>
      <c r="M29" s="601">
        <v>112</v>
      </c>
      <c r="N29" s="601"/>
      <c r="O29" s="601">
        <v>74</v>
      </c>
      <c r="P29" s="601">
        <v>150</v>
      </c>
      <c r="Q29" s="601"/>
      <c r="R29" s="636" t="str">
        <f t="shared" si="4"/>
        <v/>
      </c>
    </row>
    <row r="30" spans="1:18">
      <c r="B30">
        <f>+$B$16</f>
        <v>0</v>
      </c>
      <c r="G30" s="190"/>
      <c r="H30" s="190"/>
      <c r="I30" s="190"/>
      <c r="J30" s="190"/>
      <c r="K30" s="190"/>
      <c r="L30" s="190"/>
      <c r="M30" s="190"/>
      <c r="N30" s="190"/>
      <c r="O30" s="190"/>
      <c r="P30" s="190"/>
      <c r="Q30" s="190"/>
      <c r="R30" s="635" t="str">
        <f t="shared" si="4"/>
        <v/>
      </c>
    </row>
    <row r="31" spans="1:18">
      <c r="G31" s="190"/>
      <c r="H31" s="190"/>
      <c r="I31" s="190"/>
      <c r="J31" s="190"/>
      <c r="K31" s="190"/>
      <c r="L31" s="190"/>
      <c r="M31" s="190"/>
      <c r="N31" s="190"/>
      <c r="O31" s="190"/>
      <c r="P31" s="190"/>
      <c r="Q31" s="190"/>
    </row>
    <row r="32" spans="1:18" ht="15.6">
      <c r="A32" t="s">
        <v>601</v>
      </c>
      <c r="B32" s="210" t="s">
        <v>604</v>
      </c>
      <c r="C32" s="52"/>
      <c r="D32" s="52"/>
      <c r="E32" s="52"/>
      <c r="F32" s="52"/>
      <c r="G32" s="211">
        <v>2014</v>
      </c>
      <c r="H32" s="211">
        <f t="shared" ref="H32:Q32" si="5">+G32+1</f>
        <v>2015</v>
      </c>
      <c r="I32" s="211">
        <f t="shared" si="5"/>
        <v>2016</v>
      </c>
      <c r="J32" s="211">
        <f t="shared" si="5"/>
        <v>2017</v>
      </c>
      <c r="K32" s="211">
        <f t="shared" si="5"/>
        <v>2018</v>
      </c>
      <c r="L32" s="211">
        <f t="shared" si="5"/>
        <v>2019</v>
      </c>
      <c r="M32" s="211">
        <f t="shared" si="5"/>
        <v>2020</v>
      </c>
      <c r="N32" s="211">
        <f t="shared" si="5"/>
        <v>2021</v>
      </c>
      <c r="O32" s="211">
        <f t="shared" si="5"/>
        <v>2022</v>
      </c>
      <c r="P32" s="211">
        <f t="shared" si="5"/>
        <v>2023</v>
      </c>
      <c r="Q32" s="211">
        <f t="shared" si="5"/>
        <v>2024</v>
      </c>
      <c r="R32" s="54" t="str">
        <f>"CAGR "&amp;$G$4&amp;" - "&amp;$Q$4</f>
        <v>CAGR 2014 - 2024</v>
      </c>
    </row>
    <row r="33" spans="1:18" ht="3.75" customHeight="1">
      <c r="B33" s="49"/>
      <c r="C33" s="49"/>
      <c r="D33" s="49"/>
      <c r="E33" s="49"/>
      <c r="F33" s="49"/>
      <c r="G33" s="212"/>
      <c r="H33" s="212"/>
      <c r="I33" s="212"/>
      <c r="J33" s="212"/>
      <c r="K33" s="212"/>
      <c r="L33" s="212"/>
      <c r="M33" s="212"/>
      <c r="N33" s="212"/>
      <c r="O33" s="212"/>
      <c r="P33" s="212"/>
      <c r="Q33" s="212"/>
      <c r="R33" s="56"/>
    </row>
    <row r="34" spans="1:18">
      <c r="B34" t="str">
        <f ca="1">+$B$6</f>
        <v>UBER TECHNOLOGIES, INC.</v>
      </c>
      <c r="G34" s="190"/>
      <c r="H34" s="190"/>
      <c r="I34" s="190"/>
      <c r="J34" s="190"/>
      <c r="K34" s="190"/>
      <c r="L34" s="190"/>
      <c r="M34" s="190"/>
      <c r="N34" s="190"/>
      <c r="O34" s="190"/>
      <c r="P34" s="190"/>
      <c r="Q34" s="190"/>
      <c r="R34" s="635" t="str">
        <f t="shared" ref="R34:R44" si="6">IFERROR((Q34/G34)^(1/COUNT($G$4:$Q$4))-1,"")</f>
        <v/>
      </c>
    </row>
    <row r="35" spans="1:18">
      <c r="B35" s="600" t="str">
        <f>+$B$7</f>
        <v>LYFT INC.</v>
      </c>
      <c r="C35" s="600"/>
      <c r="D35" s="600"/>
      <c r="E35" s="600"/>
      <c r="F35" s="600"/>
      <c r="G35" s="601"/>
      <c r="H35" s="601"/>
      <c r="I35" s="601"/>
      <c r="J35" s="601"/>
      <c r="K35" s="601"/>
      <c r="L35" s="601"/>
      <c r="M35" s="601"/>
      <c r="N35" s="601"/>
      <c r="O35" s="601"/>
      <c r="P35" s="601"/>
      <c r="Q35" s="601"/>
      <c r="R35" s="636" t="str">
        <f t="shared" si="6"/>
        <v/>
      </c>
    </row>
    <row r="36" spans="1:18">
      <c r="B36" t="str">
        <f>+$B$8</f>
        <v>DOORDASH INC.</v>
      </c>
      <c r="G36" s="190"/>
      <c r="H36" s="190"/>
      <c r="I36" s="190"/>
      <c r="J36" s="190"/>
      <c r="K36" s="190"/>
      <c r="L36" s="190"/>
      <c r="M36" s="190"/>
      <c r="N36" s="190"/>
      <c r="O36" s="190"/>
      <c r="P36" s="190"/>
      <c r="Q36" s="190"/>
      <c r="R36" s="635" t="str">
        <f t="shared" si="6"/>
        <v/>
      </c>
    </row>
    <row r="37" spans="1:18">
      <c r="B37" s="600" t="str">
        <f>+$B$9</f>
        <v>GRAB HOLDINGS LIMITED</v>
      </c>
      <c r="C37" s="600"/>
      <c r="D37" s="600"/>
      <c r="E37" s="600"/>
      <c r="F37" s="600"/>
      <c r="G37" s="602"/>
      <c r="H37" s="602"/>
      <c r="I37" s="602"/>
      <c r="J37" s="602"/>
      <c r="K37" s="601"/>
      <c r="L37" s="601"/>
      <c r="M37" s="601"/>
      <c r="N37" s="601"/>
      <c r="O37" s="601"/>
      <c r="P37" s="601"/>
      <c r="Q37" s="600"/>
      <c r="R37" s="636" t="str">
        <f t="shared" si="6"/>
        <v/>
      </c>
    </row>
    <row r="38" spans="1:18">
      <c r="B38" t="str">
        <f>+$B$10</f>
        <v>DELIVERY HERO SE</v>
      </c>
      <c r="G38" s="190"/>
      <c r="H38" s="190"/>
      <c r="I38" s="190"/>
      <c r="J38" s="190"/>
      <c r="K38" s="190"/>
      <c r="L38" s="190"/>
      <c r="M38" s="190"/>
      <c r="N38" s="190"/>
      <c r="O38" s="190"/>
      <c r="P38" s="190"/>
      <c r="Q38" s="190"/>
      <c r="R38" s="635" t="str">
        <f t="shared" si="6"/>
        <v/>
      </c>
    </row>
    <row r="39" spans="1:18">
      <c r="B39" s="600" t="str">
        <f>+$B$11</f>
        <v>DiDi GLOBAL INC.</v>
      </c>
      <c r="C39" s="600"/>
      <c r="D39" s="600"/>
      <c r="E39" s="600"/>
      <c r="F39" s="600"/>
      <c r="G39" s="601"/>
      <c r="H39" s="601"/>
      <c r="I39" s="601"/>
      <c r="J39" s="601"/>
      <c r="K39" s="601"/>
      <c r="L39" s="601"/>
      <c r="M39" s="601"/>
      <c r="N39" s="601"/>
      <c r="O39" s="601"/>
      <c r="P39" s="601"/>
      <c r="Q39" s="601"/>
      <c r="R39" s="636" t="str">
        <f t="shared" si="6"/>
        <v/>
      </c>
    </row>
    <row r="40" spans="1:18">
      <c r="B40" t="str">
        <f>+$B$12</f>
        <v>MEITUAN</v>
      </c>
      <c r="G40" s="190"/>
      <c r="H40" s="190"/>
      <c r="I40" s="190"/>
      <c r="J40" s="190"/>
      <c r="K40" s="190"/>
      <c r="L40" s="190"/>
      <c r="M40" s="190"/>
      <c r="N40" s="190"/>
      <c r="O40" s="190"/>
      <c r="P40" s="190"/>
      <c r="Q40" s="190"/>
      <c r="R40" s="635" t="str">
        <f t="shared" si="6"/>
        <v/>
      </c>
    </row>
    <row r="41" spans="1:18">
      <c r="B41" s="600" t="str">
        <f>+$B$13</f>
        <v>DELIVEROO PLC</v>
      </c>
      <c r="C41" s="600"/>
      <c r="D41" s="600"/>
      <c r="E41" s="600"/>
      <c r="F41" s="600"/>
      <c r="G41" s="601"/>
      <c r="H41" s="601"/>
      <c r="I41" s="601"/>
      <c r="J41" s="601"/>
      <c r="K41" s="601"/>
      <c r="L41" s="601"/>
      <c r="M41" s="601"/>
      <c r="N41" s="601"/>
      <c r="O41" s="601"/>
      <c r="P41" s="601"/>
      <c r="Q41" s="601"/>
      <c r="R41" s="636" t="str">
        <f t="shared" si="6"/>
        <v/>
      </c>
    </row>
    <row r="42" spans="1:18">
      <c r="B42" t="str">
        <f>+$B$14</f>
        <v>JUST EAT TAKEAWAY</v>
      </c>
      <c r="G42" s="190"/>
      <c r="H42" s="190"/>
      <c r="I42" s="190"/>
      <c r="J42" s="190"/>
      <c r="K42" s="190"/>
      <c r="L42" s="190"/>
      <c r="M42" s="190"/>
      <c r="N42" s="190"/>
      <c r="O42" s="190"/>
      <c r="P42" s="190"/>
      <c r="Q42" s="190"/>
      <c r="R42" s="635" t="str">
        <f t="shared" si="6"/>
        <v/>
      </c>
    </row>
    <row r="43" spans="1:18">
      <c r="B43" s="600" t="str">
        <f>+$B$15</f>
        <v>HERTZ GLOBAL HOLDINGS INC.</v>
      </c>
      <c r="C43" s="600"/>
      <c r="D43" s="600"/>
      <c r="E43" s="600"/>
      <c r="F43" s="600"/>
      <c r="G43" s="601"/>
      <c r="H43" s="601"/>
      <c r="I43" s="601"/>
      <c r="J43" s="601"/>
      <c r="K43" s="601"/>
      <c r="L43" s="601"/>
      <c r="M43" s="601"/>
      <c r="N43" s="601"/>
      <c r="O43" s="601"/>
      <c r="P43" s="601"/>
      <c r="Q43" s="601"/>
      <c r="R43" s="636" t="str">
        <f t="shared" si="6"/>
        <v/>
      </c>
    </row>
    <row r="44" spans="1:18">
      <c r="B44">
        <f>+$B$16</f>
        <v>0</v>
      </c>
      <c r="G44" s="190"/>
      <c r="H44" s="190"/>
      <c r="I44" s="190"/>
      <c r="J44" s="190"/>
      <c r="K44" s="190"/>
      <c r="L44" s="190"/>
      <c r="M44" s="190"/>
      <c r="N44" s="190"/>
      <c r="O44" s="190"/>
      <c r="P44" s="190"/>
      <c r="Q44" s="190"/>
      <c r="R44" s="635" t="str">
        <f t="shared" si="6"/>
        <v/>
      </c>
    </row>
    <row r="45" spans="1:18">
      <c r="G45" s="190"/>
      <c r="H45" s="190"/>
      <c r="I45" s="190"/>
      <c r="J45" s="190"/>
      <c r="K45" s="190"/>
      <c r="L45" s="190"/>
      <c r="M45" s="190"/>
      <c r="N45" s="190"/>
      <c r="O45" s="190"/>
      <c r="P45" s="190"/>
      <c r="Q45" s="190"/>
    </row>
    <row r="46" spans="1:18" ht="15.6">
      <c r="A46" t="s">
        <v>601</v>
      </c>
      <c r="B46" s="210" t="s">
        <v>605</v>
      </c>
      <c r="C46" s="52"/>
      <c r="D46" s="52"/>
      <c r="E46" s="52"/>
      <c r="F46" s="52"/>
      <c r="G46" s="211">
        <v>2014</v>
      </c>
      <c r="H46" s="211">
        <f t="shared" ref="H46:Q46" si="7">+G46+1</f>
        <v>2015</v>
      </c>
      <c r="I46" s="211">
        <f t="shared" si="7"/>
        <v>2016</v>
      </c>
      <c r="J46" s="211">
        <f t="shared" si="7"/>
        <v>2017</v>
      </c>
      <c r="K46" s="211">
        <f t="shared" si="7"/>
        <v>2018</v>
      </c>
      <c r="L46" s="211">
        <f t="shared" si="7"/>
        <v>2019</v>
      </c>
      <c r="M46" s="211">
        <f t="shared" si="7"/>
        <v>2020</v>
      </c>
      <c r="N46" s="211">
        <f t="shared" si="7"/>
        <v>2021</v>
      </c>
      <c r="O46" s="211">
        <f t="shared" si="7"/>
        <v>2022</v>
      </c>
      <c r="P46" s="211">
        <f t="shared" si="7"/>
        <v>2023</v>
      </c>
      <c r="Q46" s="211">
        <f t="shared" si="7"/>
        <v>2024</v>
      </c>
      <c r="R46" s="54" t="str">
        <f>"CAGR "&amp;$G$4&amp;" - "&amp;$Q$4</f>
        <v>CAGR 2014 - 2024</v>
      </c>
    </row>
    <row r="47" spans="1:18" ht="3.75" customHeight="1">
      <c r="B47" s="49"/>
      <c r="C47" s="49"/>
      <c r="D47" s="49"/>
      <c r="E47" s="49"/>
      <c r="F47" s="49"/>
      <c r="G47" s="212"/>
      <c r="H47" s="212"/>
      <c r="I47" s="212"/>
      <c r="J47" s="212"/>
      <c r="K47" s="212"/>
      <c r="L47" s="212"/>
      <c r="M47" s="212"/>
      <c r="N47" s="212"/>
      <c r="O47" s="212"/>
      <c r="P47" s="212"/>
      <c r="Q47" s="212"/>
      <c r="R47" s="56"/>
    </row>
    <row r="48" spans="1:18">
      <c r="B48" t="str">
        <f ca="1">+$B$6</f>
        <v>UBER TECHNOLOGIES, INC.</v>
      </c>
      <c r="G48" s="190"/>
      <c r="H48" s="190"/>
      <c r="I48" s="190"/>
      <c r="J48" s="190"/>
      <c r="K48" s="190"/>
      <c r="L48" s="190"/>
      <c r="M48" s="190"/>
      <c r="N48" s="190"/>
      <c r="O48" s="190"/>
      <c r="P48" s="190"/>
      <c r="Q48" s="190"/>
      <c r="R48" s="635" t="str">
        <f t="shared" ref="R48:R58" si="8">IFERROR((Q48/G48)^(1/COUNT($G$4:$Q$4))-1,"")</f>
        <v/>
      </c>
    </row>
    <row r="49" spans="1:18">
      <c r="B49" s="600" t="str">
        <f>+$B$7</f>
        <v>LYFT INC.</v>
      </c>
      <c r="C49" s="600"/>
      <c r="D49" s="600"/>
      <c r="E49" s="600"/>
      <c r="F49" s="600"/>
      <c r="G49" s="601"/>
      <c r="H49" s="601"/>
      <c r="I49" s="601"/>
      <c r="J49" s="601"/>
      <c r="K49" s="601"/>
      <c r="L49" s="601"/>
      <c r="M49" s="601"/>
      <c r="N49" s="601"/>
      <c r="O49" s="601"/>
      <c r="P49" s="601"/>
      <c r="Q49" s="601"/>
      <c r="R49" s="636" t="str">
        <f t="shared" si="8"/>
        <v/>
      </c>
    </row>
    <row r="50" spans="1:18">
      <c r="B50" t="str">
        <f>+$B$8</f>
        <v>DOORDASH INC.</v>
      </c>
      <c r="G50" s="190"/>
      <c r="H50" s="190"/>
      <c r="I50" s="190"/>
      <c r="J50" s="190"/>
      <c r="K50" s="190"/>
      <c r="L50" s="190"/>
      <c r="M50" s="190"/>
      <c r="N50" s="190"/>
      <c r="O50" s="190"/>
      <c r="P50" s="190"/>
      <c r="Q50" s="190"/>
      <c r="R50" s="635" t="str">
        <f t="shared" si="8"/>
        <v/>
      </c>
    </row>
    <row r="51" spans="1:18">
      <c r="B51" s="600" t="str">
        <f>+$B$9</f>
        <v>GRAB HOLDINGS LIMITED</v>
      </c>
      <c r="C51" s="600"/>
      <c r="D51" s="600"/>
      <c r="E51" s="600"/>
      <c r="F51" s="600"/>
      <c r="G51" s="601"/>
      <c r="H51" s="601"/>
      <c r="I51" s="601"/>
      <c r="J51" s="601"/>
      <c r="K51" s="601"/>
      <c r="L51" s="601"/>
      <c r="M51" s="601"/>
      <c r="N51" s="601"/>
      <c r="O51" s="601"/>
      <c r="P51" s="601"/>
      <c r="Q51" s="601"/>
      <c r="R51" s="636" t="str">
        <f t="shared" si="8"/>
        <v/>
      </c>
    </row>
    <row r="52" spans="1:18">
      <c r="B52" t="str">
        <f>+$B$10</f>
        <v>DELIVERY HERO SE</v>
      </c>
      <c r="G52" s="190"/>
      <c r="H52" s="190"/>
      <c r="I52" s="190"/>
      <c r="J52" s="190"/>
      <c r="K52" s="190"/>
      <c r="L52" s="190"/>
      <c r="M52" s="190"/>
      <c r="N52" s="190"/>
      <c r="O52" s="190"/>
      <c r="P52" s="190"/>
      <c r="Q52" s="190"/>
      <c r="R52" s="635" t="str">
        <f t="shared" si="8"/>
        <v/>
      </c>
    </row>
    <row r="53" spans="1:18">
      <c r="B53" s="600" t="str">
        <f>+$B$11</f>
        <v>DiDi GLOBAL INC.</v>
      </c>
      <c r="C53" s="600"/>
      <c r="D53" s="600"/>
      <c r="E53" s="600"/>
      <c r="F53" s="600"/>
      <c r="G53" s="601"/>
      <c r="H53" s="601"/>
      <c r="I53" s="601"/>
      <c r="J53" s="601"/>
      <c r="K53" s="601"/>
      <c r="L53" s="602"/>
      <c r="M53" s="602"/>
      <c r="N53" s="602"/>
      <c r="O53" s="602"/>
      <c r="P53" s="601"/>
      <c r="Q53" s="601"/>
      <c r="R53" s="636" t="str">
        <f t="shared" si="8"/>
        <v/>
      </c>
    </row>
    <row r="54" spans="1:18">
      <c r="B54" t="str">
        <f>+$B$12</f>
        <v>MEITUAN</v>
      </c>
      <c r="G54" s="190"/>
      <c r="H54" s="190"/>
      <c r="I54" s="190"/>
      <c r="J54" s="190"/>
      <c r="K54" s="190"/>
      <c r="L54" s="190"/>
      <c r="M54" s="190"/>
      <c r="N54" s="190"/>
      <c r="O54" s="190"/>
      <c r="P54" s="190"/>
      <c r="Q54" s="190"/>
      <c r="R54" s="635" t="str">
        <f t="shared" si="8"/>
        <v/>
      </c>
    </row>
    <row r="55" spans="1:18">
      <c r="B55" s="600" t="str">
        <f>+$B$13</f>
        <v>DELIVEROO PLC</v>
      </c>
      <c r="C55" s="600"/>
      <c r="D55" s="600"/>
      <c r="E55" s="600"/>
      <c r="F55" s="600"/>
      <c r="G55" s="601"/>
      <c r="H55" s="601"/>
      <c r="I55" s="601"/>
      <c r="J55" s="601"/>
      <c r="K55" s="601"/>
      <c r="L55" s="601"/>
      <c r="M55" s="601"/>
      <c r="N55" s="601"/>
      <c r="O55" s="601"/>
      <c r="P55" s="601"/>
      <c r="Q55" s="601"/>
      <c r="R55" s="636" t="str">
        <f t="shared" si="8"/>
        <v/>
      </c>
    </row>
    <row r="56" spans="1:18">
      <c r="B56" t="str">
        <f>+$B$14</f>
        <v>JUST EAT TAKEAWAY</v>
      </c>
      <c r="G56" s="190"/>
      <c r="H56" s="190"/>
      <c r="I56" s="190"/>
      <c r="J56" s="190"/>
      <c r="K56" s="190"/>
      <c r="L56" s="190"/>
      <c r="M56" s="190"/>
      <c r="N56" s="190"/>
      <c r="O56" s="190"/>
      <c r="P56" s="190"/>
      <c r="Q56" s="190"/>
      <c r="R56" s="635" t="str">
        <f t="shared" si="8"/>
        <v/>
      </c>
    </row>
    <row r="57" spans="1:18">
      <c r="B57" s="600" t="str">
        <f>+$B$15</f>
        <v>HERTZ GLOBAL HOLDINGS INC.</v>
      </c>
      <c r="C57" s="600"/>
      <c r="D57" s="600"/>
      <c r="E57" s="600"/>
      <c r="F57" s="600"/>
      <c r="G57" s="601"/>
      <c r="H57" s="601"/>
      <c r="I57" s="601"/>
      <c r="J57" s="601"/>
      <c r="K57" s="601"/>
      <c r="L57" s="601"/>
      <c r="M57" s="601"/>
      <c r="N57" s="601"/>
      <c r="O57" s="601"/>
      <c r="P57" s="601"/>
      <c r="Q57" s="601"/>
      <c r="R57" s="636" t="str">
        <f t="shared" si="8"/>
        <v/>
      </c>
    </row>
    <row r="58" spans="1:18">
      <c r="B58">
        <f>+$B$16</f>
        <v>0</v>
      </c>
      <c r="G58" s="190"/>
      <c r="H58" s="190"/>
      <c r="I58" s="190"/>
      <c r="J58" s="190"/>
      <c r="K58" s="190"/>
      <c r="L58" s="190"/>
      <c r="M58" s="190"/>
      <c r="N58" s="190"/>
      <c r="O58" s="190"/>
      <c r="P58" s="190"/>
      <c r="Q58" s="190"/>
      <c r="R58" s="635" t="str">
        <f t="shared" si="8"/>
        <v/>
      </c>
    </row>
    <row r="60" spans="1:18" ht="15.6">
      <c r="A60" t="s">
        <v>601</v>
      </c>
      <c r="B60" s="210" t="s">
        <v>606</v>
      </c>
      <c r="C60" s="52"/>
      <c r="D60" s="52"/>
      <c r="E60" s="52"/>
      <c r="F60" s="52"/>
      <c r="G60" s="211">
        <v>2014</v>
      </c>
      <c r="H60" s="211">
        <f t="shared" ref="H60:Q60" si="9">+G60+1</f>
        <v>2015</v>
      </c>
      <c r="I60" s="211">
        <f t="shared" si="9"/>
        <v>2016</v>
      </c>
      <c r="J60" s="211">
        <f t="shared" si="9"/>
        <v>2017</v>
      </c>
      <c r="K60" s="211">
        <f t="shared" si="9"/>
        <v>2018</v>
      </c>
      <c r="L60" s="211">
        <f t="shared" si="9"/>
        <v>2019</v>
      </c>
      <c r="M60" s="211">
        <f t="shared" si="9"/>
        <v>2020</v>
      </c>
      <c r="N60" s="211">
        <f t="shared" si="9"/>
        <v>2021</v>
      </c>
      <c r="O60" s="211">
        <f t="shared" si="9"/>
        <v>2022</v>
      </c>
      <c r="P60" s="211">
        <f t="shared" si="9"/>
        <v>2023</v>
      </c>
      <c r="Q60" s="211">
        <f t="shared" si="9"/>
        <v>2024</v>
      </c>
      <c r="R60" s="54" t="str">
        <f>"CAGR "&amp;$G$4&amp;" - "&amp;$Q$4</f>
        <v>CAGR 2014 - 2024</v>
      </c>
    </row>
    <row r="61" spans="1:18" ht="3.75" customHeight="1">
      <c r="B61" s="49"/>
      <c r="C61" s="49"/>
      <c r="D61" s="49"/>
      <c r="E61" s="49"/>
      <c r="F61" s="49"/>
      <c r="G61" s="212"/>
      <c r="H61" s="212"/>
      <c r="I61" s="212"/>
      <c r="J61" s="212"/>
      <c r="K61" s="212"/>
      <c r="L61" s="212"/>
      <c r="M61" s="212"/>
      <c r="N61" s="212"/>
      <c r="O61" s="212"/>
      <c r="P61" s="212"/>
      <c r="Q61" s="212"/>
      <c r="R61" s="56"/>
    </row>
    <row r="62" spans="1:18">
      <c r="B62" t="str">
        <f ca="1">+$B$6</f>
        <v>UBER TECHNOLOGIES, INC.</v>
      </c>
      <c r="G62" s="190"/>
      <c r="H62" s="190"/>
      <c r="I62" s="190"/>
      <c r="J62" s="190"/>
      <c r="K62" s="190"/>
      <c r="L62" s="190"/>
      <c r="M62" s="190"/>
      <c r="N62" s="190"/>
      <c r="O62" s="190"/>
      <c r="P62" s="190"/>
      <c r="Q62" s="190"/>
      <c r="R62" s="635" t="str">
        <f t="shared" ref="R62:R72" si="10">IFERROR((Q62/G62)^(1/COUNT($G$4:$Q$4))-1,"")</f>
        <v/>
      </c>
    </row>
    <row r="63" spans="1:18">
      <c r="B63" s="600" t="str">
        <f>+$B$7</f>
        <v>LYFT INC.</v>
      </c>
      <c r="C63" s="600"/>
      <c r="D63" s="600"/>
      <c r="E63" s="600"/>
      <c r="F63" s="600"/>
      <c r="G63" s="601"/>
      <c r="H63" s="601"/>
      <c r="I63" s="601"/>
      <c r="J63" s="601"/>
      <c r="K63" s="601"/>
      <c r="L63" s="601"/>
      <c r="M63" s="601"/>
      <c r="N63" s="601"/>
      <c r="O63" s="601"/>
      <c r="P63" s="601"/>
      <c r="Q63" s="601"/>
      <c r="R63" s="636" t="str">
        <f t="shared" si="10"/>
        <v/>
      </c>
    </row>
    <row r="64" spans="1:18">
      <c r="B64" t="str">
        <f>+$B$8</f>
        <v>DOORDASH INC.</v>
      </c>
      <c r="G64" s="599"/>
      <c r="H64" s="190"/>
      <c r="I64" s="190"/>
      <c r="J64" s="190"/>
      <c r="K64" s="190"/>
      <c r="L64" s="190"/>
      <c r="M64" s="190"/>
      <c r="N64" s="190"/>
      <c r="O64" s="190"/>
      <c r="P64" s="190"/>
      <c r="Q64" s="190"/>
      <c r="R64" s="635" t="str">
        <f t="shared" si="10"/>
        <v/>
      </c>
    </row>
    <row r="65" spans="1:18">
      <c r="B65" s="600" t="str">
        <f>+$B$9</f>
        <v>GRAB HOLDINGS LIMITED</v>
      </c>
      <c r="C65" s="600"/>
      <c r="D65" s="600"/>
      <c r="E65" s="600"/>
      <c r="F65" s="600"/>
      <c r="G65" s="601"/>
      <c r="H65" s="601"/>
      <c r="I65" s="601"/>
      <c r="J65" s="601"/>
      <c r="K65" s="601"/>
      <c r="L65" s="601"/>
      <c r="M65" s="600"/>
      <c r="N65" s="600"/>
      <c r="O65" s="600"/>
      <c r="P65" s="600"/>
      <c r="Q65" s="600"/>
      <c r="R65" s="636" t="str">
        <f t="shared" si="10"/>
        <v/>
      </c>
    </row>
    <row r="66" spans="1:18">
      <c r="B66" t="str">
        <f>+$B$10</f>
        <v>DELIVERY HERO SE</v>
      </c>
      <c r="G66" s="190"/>
      <c r="H66" s="190"/>
      <c r="I66" s="190"/>
      <c r="J66" s="190"/>
      <c r="K66" s="190"/>
      <c r="L66" s="190"/>
      <c r="M66" s="190"/>
      <c r="N66" s="190"/>
      <c r="O66" s="190"/>
      <c r="P66" s="190"/>
      <c r="Q66" s="190"/>
      <c r="R66" s="635" t="str">
        <f t="shared" si="10"/>
        <v/>
      </c>
    </row>
    <row r="67" spans="1:18">
      <c r="B67" s="600" t="str">
        <f>+$B$11</f>
        <v>DiDi GLOBAL INC.</v>
      </c>
      <c r="C67" s="600"/>
      <c r="D67" s="600"/>
      <c r="E67" s="600"/>
      <c r="F67" s="600"/>
      <c r="G67" s="601"/>
      <c r="H67" s="601"/>
      <c r="I67" s="601"/>
      <c r="J67" s="601"/>
      <c r="K67" s="601"/>
      <c r="L67" s="601"/>
      <c r="M67" s="601"/>
      <c r="N67" s="601"/>
      <c r="O67" s="601"/>
      <c r="P67" s="601"/>
      <c r="Q67" s="601"/>
      <c r="R67" s="636" t="str">
        <f t="shared" si="10"/>
        <v/>
      </c>
    </row>
    <row r="68" spans="1:18">
      <c r="B68" t="str">
        <f>+$B$12</f>
        <v>MEITUAN</v>
      </c>
      <c r="G68" s="190"/>
      <c r="H68" s="190"/>
      <c r="I68" s="190"/>
      <c r="J68" s="190"/>
      <c r="K68" s="190">
        <v>2</v>
      </c>
      <c r="L68" s="190">
        <v>5</v>
      </c>
      <c r="M68" s="190">
        <v>4</v>
      </c>
      <c r="N68" s="190">
        <v>7</v>
      </c>
      <c r="O68" s="190">
        <v>8</v>
      </c>
      <c r="P68" s="190">
        <v>9</v>
      </c>
      <c r="Q68" s="190"/>
      <c r="R68" s="635" t="str">
        <f t="shared" si="10"/>
        <v/>
      </c>
    </row>
    <row r="69" spans="1:18">
      <c r="B69" s="600" t="str">
        <f>+$B$13</f>
        <v>DELIVEROO PLC</v>
      </c>
      <c r="C69" s="600"/>
      <c r="D69" s="600"/>
      <c r="E69" s="600"/>
      <c r="F69" s="600"/>
      <c r="G69" s="601"/>
      <c r="H69" s="601"/>
      <c r="I69" s="601"/>
      <c r="J69" s="601"/>
      <c r="K69" s="601"/>
      <c r="L69" s="601"/>
      <c r="M69" s="601"/>
      <c r="N69" s="601"/>
      <c r="O69" s="601"/>
      <c r="P69" s="601"/>
      <c r="Q69" s="601"/>
      <c r="R69" s="636" t="str">
        <f t="shared" si="10"/>
        <v/>
      </c>
    </row>
    <row r="70" spans="1:18">
      <c r="B70" t="str">
        <f>+$B$14</f>
        <v>JUST EAT TAKEAWAY</v>
      </c>
      <c r="G70" s="190"/>
      <c r="H70" s="190"/>
      <c r="I70" s="190"/>
      <c r="J70" s="190"/>
      <c r="K70" s="190"/>
      <c r="L70" s="190"/>
      <c r="M70" s="190"/>
      <c r="N70" s="190"/>
      <c r="O70" s="190"/>
      <c r="P70" s="190"/>
      <c r="Q70" s="190"/>
      <c r="R70" s="635" t="str">
        <f t="shared" si="10"/>
        <v/>
      </c>
    </row>
    <row r="71" spans="1:18">
      <c r="B71" s="600" t="str">
        <f>+$B$15</f>
        <v>HERTZ GLOBAL HOLDINGS INC.</v>
      </c>
      <c r="C71" s="600"/>
      <c r="D71" s="600"/>
      <c r="E71" s="600"/>
      <c r="F71" s="600"/>
      <c r="G71" s="601"/>
      <c r="H71" s="601"/>
      <c r="I71" s="601"/>
      <c r="J71" s="601"/>
      <c r="K71" s="601"/>
      <c r="L71" s="601"/>
      <c r="M71" s="601"/>
      <c r="N71" s="601"/>
      <c r="O71" s="601"/>
      <c r="P71" s="601"/>
      <c r="Q71" s="601"/>
      <c r="R71" s="636" t="str">
        <f t="shared" si="10"/>
        <v/>
      </c>
    </row>
    <row r="72" spans="1:18">
      <c r="B72">
        <f>+$B$16</f>
        <v>0</v>
      </c>
      <c r="G72" s="190"/>
      <c r="H72" s="190"/>
      <c r="I72" s="190"/>
      <c r="J72" s="190"/>
      <c r="K72" s="190"/>
      <c r="L72" s="190"/>
      <c r="M72" s="190"/>
      <c r="N72" s="190"/>
      <c r="O72" s="190"/>
      <c r="P72" s="190"/>
      <c r="Q72" s="190"/>
      <c r="R72" s="635" t="str">
        <f t="shared" si="10"/>
        <v/>
      </c>
    </row>
    <row r="73" spans="1:18">
      <c r="G73" s="190"/>
      <c r="H73" s="190"/>
      <c r="I73" s="190"/>
      <c r="J73" s="190"/>
      <c r="K73" s="190"/>
      <c r="L73" s="190"/>
      <c r="M73" s="190"/>
      <c r="N73" s="190"/>
      <c r="O73" s="190"/>
      <c r="P73" s="190"/>
      <c r="Q73" s="190"/>
    </row>
    <row r="74" spans="1:18" ht="15.6">
      <c r="A74" t="s">
        <v>601</v>
      </c>
      <c r="B74" s="210" t="s">
        <v>607</v>
      </c>
      <c r="C74" s="52"/>
      <c r="D74" s="52"/>
      <c r="E74" s="52"/>
      <c r="F74" s="52"/>
      <c r="G74" s="211">
        <v>2014</v>
      </c>
      <c r="H74" s="211">
        <f t="shared" ref="H74" si="11">+G74+1</f>
        <v>2015</v>
      </c>
      <c r="I74" s="211">
        <f t="shared" ref="I74" si="12">+H74+1</f>
        <v>2016</v>
      </c>
      <c r="J74" s="211">
        <f t="shared" ref="J74" si="13">+I74+1</f>
        <v>2017</v>
      </c>
      <c r="K74" s="211">
        <f t="shared" ref="K74" si="14">+J74+1</f>
        <v>2018</v>
      </c>
      <c r="L74" s="211">
        <f t="shared" ref="L74" si="15">+K74+1</f>
        <v>2019</v>
      </c>
      <c r="M74" s="211">
        <f t="shared" ref="M74" si="16">+L74+1</f>
        <v>2020</v>
      </c>
      <c r="N74" s="211">
        <f t="shared" ref="N74" si="17">+M74+1</f>
        <v>2021</v>
      </c>
      <c r="O74" s="211">
        <f t="shared" ref="O74" si="18">+N74+1</f>
        <v>2022</v>
      </c>
      <c r="P74" s="211">
        <f t="shared" ref="P74" si="19">+O74+1</f>
        <v>2023</v>
      </c>
      <c r="Q74" s="211">
        <f t="shared" ref="Q74" si="20">+P74+1</f>
        <v>2024</v>
      </c>
      <c r="R74" s="54" t="str">
        <f>"CAGR "&amp;$G$4&amp;" - "&amp;$Q$4</f>
        <v>CAGR 2014 - 2024</v>
      </c>
    </row>
    <row r="75" spans="1:18" ht="4.2" customHeight="1">
      <c r="B75" s="49"/>
      <c r="C75" s="49"/>
      <c r="D75" s="49"/>
      <c r="E75" s="49"/>
      <c r="F75" s="49"/>
      <c r="G75" s="212"/>
      <c r="H75" s="212"/>
      <c r="I75" s="212"/>
      <c r="J75" s="212"/>
      <c r="K75" s="212"/>
      <c r="L75" s="212"/>
      <c r="M75" s="212"/>
      <c r="N75" s="212"/>
      <c r="O75" s="212"/>
      <c r="P75" s="212"/>
      <c r="Q75" s="212"/>
      <c r="R75" s="56"/>
    </row>
    <row r="76" spans="1:18">
      <c r="B76" t="str">
        <f ca="1">+$B$6</f>
        <v>UBER TECHNOLOGIES, INC.</v>
      </c>
      <c r="G76" s="10">
        <f>+G6+G20</f>
        <v>0</v>
      </c>
      <c r="H76" s="10">
        <f t="shared" ref="H76:Q76" si="21">+H6+H20</f>
        <v>0</v>
      </c>
      <c r="I76" s="10">
        <f t="shared" si="21"/>
        <v>0</v>
      </c>
      <c r="J76" s="10">
        <f t="shared" si="21"/>
        <v>0</v>
      </c>
      <c r="K76" s="10">
        <f t="shared" si="21"/>
        <v>0</v>
      </c>
      <c r="L76" s="10">
        <f t="shared" si="21"/>
        <v>3</v>
      </c>
      <c r="M76" s="10">
        <f t="shared" si="21"/>
        <v>1</v>
      </c>
      <c r="N76" s="10">
        <f t="shared" si="21"/>
        <v>62</v>
      </c>
      <c r="O76" s="10">
        <f t="shared" si="21"/>
        <v>60</v>
      </c>
      <c r="P76" s="10">
        <f t="shared" si="21"/>
        <v>84</v>
      </c>
      <c r="Q76" s="10">
        <f t="shared" si="21"/>
        <v>0</v>
      </c>
      <c r="R76" s="635" t="str">
        <f t="shared" ref="R76:R86" si="22">IFERROR((Q76/G76)^(1/COUNT($G$4:$Q$4))-1,"")</f>
        <v/>
      </c>
    </row>
    <row r="77" spans="1:18">
      <c r="B77" s="600" t="str">
        <f>+$B$7</f>
        <v>LYFT INC.</v>
      </c>
      <c r="C77" s="600"/>
      <c r="D77" s="600"/>
      <c r="E77" s="600"/>
      <c r="F77" s="600"/>
      <c r="G77" s="633">
        <f t="shared" ref="G77:Q77" si="23">+G7+G21</f>
        <v>0</v>
      </c>
      <c r="H77" s="633">
        <f t="shared" si="23"/>
        <v>0</v>
      </c>
      <c r="I77" s="633">
        <f t="shared" si="23"/>
        <v>0</v>
      </c>
      <c r="J77" s="633">
        <f t="shared" si="23"/>
        <v>0</v>
      </c>
      <c r="K77" s="633">
        <f t="shared" si="23"/>
        <v>2</v>
      </c>
      <c r="L77" s="633">
        <f t="shared" si="23"/>
        <v>3</v>
      </c>
      <c r="M77" s="633">
        <f t="shared" si="23"/>
        <v>3</v>
      </c>
      <c r="N77" s="633">
        <f t="shared" si="23"/>
        <v>2</v>
      </c>
      <c r="O77" s="633">
        <f t="shared" si="23"/>
        <v>3</v>
      </c>
      <c r="P77" s="633">
        <f t="shared" si="23"/>
        <v>0</v>
      </c>
      <c r="Q77" s="633">
        <f t="shared" si="23"/>
        <v>0</v>
      </c>
      <c r="R77" s="636" t="str">
        <f t="shared" si="22"/>
        <v/>
      </c>
    </row>
    <row r="78" spans="1:18">
      <c r="B78" t="str">
        <f>+$B$8</f>
        <v>DOORDASH INC.</v>
      </c>
      <c r="G78" s="696">
        <f t="shared" ref="G78:Q78" si="24">+G8+G22</f>
        <v>0</v>
      </c>
      <c r="H78" s="10">
        <f t="shared" si="24"/>
        <v>0</v>
      </c>
      <c r="I78" s="10">
        <f t="shared" si="24"/>
        <v>0</v>
      </c>
      <c r="J78" s="10">
        <f t="shared" si="24"/>
        <v>0</v>
      </c>
      <c r="K78" s="10">
        <f t="shared" si="24"/>
        <v>0</v>
      </c>
      <c r="L78" s="10">
        <f t="shared" si="24"/>
        <v>0</v>
      </c>
      <c r="M78" s="10">
        <f t="shared" si="24"/>
        <v>0</v>
      </c>
      <c r="N78" s="10">
        <f t="shared" si="24"/>
        <v>1</v>
      </c>
      <c r="O78" s="10">
        <f t="shared" si="24"/>
        <v>4</v>
      </c>
      <c r="P78" s="10">
        <f t="shared" si="24"/>
        <v>0</v>
      </c>
      <c r="Q78" s="10">
        <f t="shared" si="24"/>
        <v>0</v>
      </c>
      <c r="R78" s="635" t="str">
        <f t="shared" si="22"/>
        <v/>
      </c>
    </row>
    <row r="79" spans="1:18">
      <c r="B79" s="600" t="str">
        <f>+$B$9</f>
        <v>GRAB HOLDINGS LIMITED</v>
      </c>
      <c r="C79" s="600"/>
      <c r="D79" s="600"/>
      <c r="E79" s="600"/>
      <c r="F79" s="600"/>
      <c r="G79" s="633">
        <f t="shared" ref="G79:Q79" si="25">+G9+G23</f>
        <v>0</v>
      </c>
      <c r="H79" s="633">
        <f t="shared" si="25"/>
        <v>0</v>
      </c>
      <c r="I79" s="633">
        <f t="shared" si="25"/>
        <v>0</v>
      </c>
      <c r="J79" s="633">
        <f t="shared" si="25"/>
        <v>0</v>
      </c>
      <c r="K79" s="633">
        <f t="shared" si="25"/>
        <v>0</v>
      </c>
      <c r="L79" s="633">
        <f t="shared" si="25"/>
        <v>9</v>
      </c>
      <c r="M79" s="633">
        <f t="shared" si="25"/>
        <v>6</v>
      </c>
      <c r="N79" s="633">
        <f t="shared" si="25"/>
        <v>9</v>
      </c>
      <c r="O79" s="633">
        <f t="shared" si="25"/>
        <v>61</v>
      </c>
      <c r="P79" s="633">
        <f t="shared" si="25"/>
        <v>90</v>
      </c>
      <c r="Q79" s="633">
        <f t="shared" si="25"/>
        <v>0</v>
      </c>
      <c r="R79" s="636" t="str">
        <f t="shared" si="22"/>
        <v/>
      </c>
    </row>
    <row r="80" spans="1:18">
      <c r="B80" t="str">
        <f>+$B$10</f>
        <v>DELIVERY HERO SE</v>
      </c>
      <c r="G80" s="10">
        <f t="shared" ref="G80:Q80" si="26">+G10+G24</f>
        <v>0</v>
      </c>
      <c r="H80" s="10">
        <f t="shared" si="26"/>
        <v>0</v>
      </c>
      <c r="I80" s="10">
        <f t="shared" si="26"/>
        <v>0</v>
      </c>
      <c r="J80" s="10">
        <f t="shared" si="26"/>
        <v>0</v>
      </c>
      <c r="K80" s="10">
        <f t="shared" si="26"/>
        <v>0</v>
      </c>
      <c r="L80" s="10">
        <f t="shared" si="26"/>
        <v>0</v>
      </c>
      <c r="M80" s="10">
        <f t="shared" si="26"/>
        <v>3</v>
      </c>
      <c r="N80" s="10">
        <f t="shared" si="26"/>
        <v>60</v>
      </c>
      <c r="O80" s="10">
        <f t="shared" si="26"/>
        <v>118</v>
      </c>
      <c r="P80" s="10">
        <f t="shared" si="26"/>
        <v>39</v>
      </c>
      <c r="Q80" s="10">
        <f t="shared" si="26"/>
        <v>0</v>
      </c>
      <c r="R80" s="635" t="str">
        <f t="shared" si="22"/>
        <v/>
      </c>
    </row>
    <row r="81" spans="2:18">
      <c r="B81" s="600" t="str">
        <f>+$B$11</f>
        <v>DiDi GLOBAL INC.</v>
      </c>
      <c r="C81" s="600"/>
      <c r="D81" s="600"/>
      <c r="E81" s="600"/>
      <c r="F81" s="600"/>
      <c r="G81" s="633">
        <f t="shared" ref="G81:Q81" si="27">+G11+G25</f>
        <v>0</v>
      </c>
      <c r="H81" s="633">
        <f t="shared" si="27"/>
        <v>0</v>
      </c>
      <c r="I81" s="633">
        <f t="shared" si="27"/>
        <v>0</v>
      </c>
      <c r="J81" s="633">
        <f t="shared" si="27"/>
        <v>0</v>
      </c>
      <c r="K81" s="633">
        <f t="shared" si="27"/>
        <v>0</v>
      </c>
      <c r="L81" s="633">
        <f t="shared" si="27"/>
        <v>0</v>
      </c>
      <c r="M81" s="633">
        <f t="shared" si="27"/>
        <v>0</v>
      </c>
      <c r="N81" s="633">
        <f t="shared" si="27"/>
        <v>0</v>
      </c>
      <c r="O81" s="633">
        <f t="shared" si="27"/>
        <v>0</v>
      </c>
      <c r="P81" s="633">
        <f t="shared" si="27"/>
        <v>0</v>
      </c>
      <c r="Q81" s="633">
        <f t="shared" si="27"/>
        <v>0</v>
      </c>
      <c r="R81" s="636" t="str">
        <f t="shared" si="22"/>
        <v/>
      </c>
    </row>
    <row r="82" spans="2:18">
      <c r="B82" t="str">
        <f>+$B$12</f>
        <v>MEITUAN</v>
      </c>
      <c r="G82" s="10">
        <f t="shared" ref="G82:Q82" si="28">+G12+G26</f>
        <v>0</v>
      </c>
      <c r="H82" s="10">
        <f t="shared" si="28"/>
        <v>0</v>
      </c>
      <c r="I82" s="10">
        <f t="shared" si="28"/>
        <v>0</v>
      </c>
      <c r="J82" s="10">
        <f t="shared" si="28"/>
        <v>0</v>
      </c>
      <c r="K82" s="10">
        <f t="shared" si="28"/>
        <v>9</v>
      </c>
      <c r="L82" s="10">
        <f t="shared" si="28"/>
        <v>0</v>
      </c>
      <c r="M82" s="10">
        <f t="shared" si="28"/>
        <v>0</v>
      </c>
      <c r="N82" s="10">
        <f t="shared" si="28"/>
        <v>0</v>
      </c>
      <c r="O82" s="10">
        <f t="shared" si="28"/>
        <v>0</v>
      </c>
      <c r="P82" s="10">
        <f t="shared" si="28"/>
        <v>0</v>
      </c>
      <c r="Q82" s="10">
        <f t="shared" si="28"/>
        <v>0</v>
      </c>
      <c r="R82" s="635" t="str">
        <f t="shared" si="22"/>
        <v/>
      </c>
    </row>
    <row r="83" spans="2:18">
      <c r="B83" s="600" t="str">
        <f>+$B$13</f>
        <v>DELIVEROO PLC</v>
      </c>
      <c r="C83" s="600"/>
      <c r="D83" s="600"/>
      <c r="E83" s="600"/>
      <c r="F83" s="600"/>
      <c r="G83" s="633">
        <f t="shared" ref="G83:Q83" si="29">+G13+G27</f>
        <v>0</v>
      </c>
      <c r="H83" s="633">
        <f t="shared" si="29"/>
        <v>0</v>
      </c>
      <c r="I83" s="633">
        <f t="shared" si="29"/>
        <v>0</v>
      </c>
      <c r="J83" s="633">
        <f t="shared" si="29"/>
        <v>0</v>
      </c>
      <c r="K83" s="633">
        <f t="shared" si="29"/>
        <v>0</v>
      </c>
      <c r="L83" s="633">
        <f t="shared" si="29"/>
        <v>0</v>
      </c>
      <c r="M83" s="633">
        <f t="shared" si="29"/>
        <v>0</v>
      </c>
      <c r="N83" s="633">
        <f t="shared" si="29"/>
        <v>2</v>
      </c>
      <c r="O83" s="633">
        <f t="shared" si="29"/>
        <v>12</v>
      </c>
      <c r="P83" s="633">
        <f t="shared" si="29"/>
        <v>11</v>
      </c>
      <c r="Q83" s="633">
        <f t="shared" si="29"/>
        <v>10</v>
      </c>
      <c r="R83" s="636" t="str">
        <f t="shared" si="22"/>
        <v/>
      </c>
    </row>
    <row r="84" spans="2:18">
      <c r="B84" t="str">
        <f>+$B$14</f>
        <v>JUST EAT TAKEAWAY</v>
      </c>
      <c r="G84" s="10">
        <f t="shared" ref="G84:Q84" si="30">+G14+G28</f>
        <v>0</v>
      </c>
      <c r="H84" s="10">
        <f t="shared" si="30"/>
        <v>0</v>
      </c>
      <c r="I84" s="10">
        <f t="shared" si="30"/>
        <v>0</v>
      </c>
      <c r="J84" s="10">
        <f t="shared" si="30"/>
        <v>0</v>
      </c>
      <c r="K84" s="10">
        <f t="shared" si="30"/>
        <v>0</v>
      </c>
      <c r="L84" s="10">
        <f t="shared" si="30"/>
        <v>0</v>
      </c>
      <c r="M84" s="10">
        <f t="shared" si="30"/>
        <v>6</v>
      </c>
      <c r="N84" s="10">
        <f t="shared" si="30"/>
        <v>11</v>
      </c>
      <c r="O84" s="10">
        <f t="shared" si="30"/>
        <v>9</v>
      </c>
      <c r="P84" s="10">
        <f t="shared" si="30"/>
        <v>5</v>
      </c>
      <c r="Q84" s="10">
        <f t="shared" si="30"/>
        <v>9</v>
      </c>
      <c r="R84" s="635" t="str">
        <f t="shared" si="22"/>
        <v/>
      </c>
    </row>
    <row r="85" spans="2:18">
      <c r="B85" s="600" t="str">
        <f>+$B$15</f>
        <v>HERTZ GLOBAL HOLDINGS INC.</v>
      </c>
      <c r="C85" s="600"/>
      <c r="D85" s="600"/>
      <c r="E85" s="600"/>
      <c r="F85" s="600"/>
      <c r="G85" s="633">
        <f t="shared" ref="G85:Q85" si="31">+G15+G29</f>
        <v>0</v>
      </c>
      <c r="H85" s="633">
        <f t="shared" si="31"/>
        <v>0</v>
      </c>
      <c r="I85" s="633">
        <f t="shared" si="31"/>
        <v>0</v>
      </c>
      <c r="J85" s="633">
        <f t="shared" si="31"/>
        <v>0</v>
      </c>
      <c r="K85" s="633">
        <f t="shared" si="31"/>
        <v>0</v>
      </c>
      <c r="L85" s="633">
        <f t="shared" si="31"/>
        <v>6528</v>
      </c>
      <c r="M85" s="633">
        <f t="shared" si="31"/>
        <v>112</v>
      </c>
      <c r="N85" s="633">
        <f t="shared" si="31"/>
        <v>0</v>
      </c>
      <c r="O85" s="633">
        <f t="shared" si="31"/>
        <v>4138</v>
      </c>
      <c r="P85" s="633">
        <f t="shared" si="31"/>
        <v>3561</v>
      </c>
      <c r="Q85" s="633">
        <f t="shared" si="31"/>
        <v>0</v>
      </c>
      <c r="R85" s="636" t="str">
        <f t="shared" si="22"/>
        <v/>
      </c>
    </row>
    <row r="86" spans="2:18">
      <c r="B86">
        <f>+$B$16</f>
        <v>0</v>
      </c>
      <c r="G86" s="10">
        <f t="shared" ref="G86:Q86" si="32">+G16+G30</f>
        <v>0</v>
      </c>
      <c r="H86" s="10">
        <f t="shared" si="32"/>
        <v>0</v>
      </c>
      <c r="I86" s="10">
        <f t="shared" si="32"/>
        <v>0</v>
      </c>
      <c r="J86" s="10">
        <f t="shared" si="32"/>
        <v>0</v>
      </c>
      <c r="K86" s="10">
        <f t="shared" si="32"/>
        <v>0</v>
      </c>
      <c r="L86" s="10">
        <f t="shared" si="32"/>
        <v>11</v>
      </c>
      <c r="M86" s="10">
        <f t="shared" si="32"/>
        <v>10</v>
      </c>
      <c r="N86" s="10">
        <f t="shared" si="32"/>
        <v>9</v>
      </c>
      <c r="O86" s="10">
        <f t="shared" si="32"/>
        <v>20</v>
      </c>
      <c r="P86" s="10">
        <f t="shared" si="32"/>
        <v>21</v>
      </c>
      <c r="Q86" s="10">
        <f t="shared" si="32"/>
        <v>0</v>
      </c>
      <c r="R86" s="635" t="str">
        <f t="shared" si="22"/>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Z10277"/>
  <sheetViews>
    <sheetView showGridLines="0" topLeftCell="A140" zoomScale="70" zoomScaleNormal="70" workbookViewId="0">
      <selection activeCell="AW269" sqref="AW269"/>
    </sheetView>
  </sheetViews>
  <sheetFormatPr defaultColWidth="9" defaultRowHeight="15" customHeight="1"/>
  <cols>
    <col min="1" max="1" width="2.19921875" style="121" customWidth="1"/>
    <col min="2" max="2" width="45" style="121" customWidth="1"/>
    <col min="3" max="3" width="14" style="121" customWidth="1"/>
    <col min="4" max="4" width="3.5" style="121" customWidth="1"/>
    <col min="5" max="7" width="13.19921875" style="121" customWidth="1"/>
    <col min="8" max="17" width="12.69921875" style="121" customWidth="1"/>
    <col min="18" max="18" width="11.69921875" style="121" customWidth="1"/>
    <col min="19" max="19" width="29.19921875" style="121" customWidth="1"/>
    <col min="20" max="20" width="22" style="121" customWidth="1"/>
    <col min="21" max="21" width="32.19921875" style="121" hidden="1" customWidth="1"/>
    <col min="22" max="22" width="11.19921875" style="121" hidden="1" customWidth="1"/>
    <col min="23" max="25" width="9" style="121" hidden="1" customWidth="1"/>
    <col min="26" max="26" width="0.5" style="121" customWidth="1"/>
    <col min="27" max="31" width="0.19921875" style="121" customWidth="1"/>
    <col min="32" max="32" width="0.296875" style="121" customWidth="1"/>
    <col min="33" max="33" width="0.796875" style="121" customWidth="1"/>
    <col min="34" max="34" width="0.69921875" style="121" hidden="1" customWidth="1"/>
    <col min="35" max="35" width="0.19921875" style="121" customWidth="1"/>
    <col min="36" max="36" width="0.5" style="121" hidden="1" customWidth="1"/>
    <col min="37" max="37" width="0.69921875" style="121" customWidth="1"/>
    <col min="38" max="38" width="0.296875" style="121" customWidth="1"/>
    <col min="39" max="39" width="7.69921875" style="121" customWidth="1"/>
    <col min="40" max="40" width="9.19921875" style="121" customWidth="1"/>
    <col min="41" max="41" width="12.796875" style="121" customWidth="1"/>
    <col min="42" max="16384" width="9" style="121"/>
  </cols>
  <sheetData>
    <row r="2" spans="1:41" s="37" customFormat="1" ht="19.95" customHeight="1">
      <c r="B2" s="36" t="s">
        <v>608</v>
      </c>
    </row>
    <row r="4" spans="1:41" ht="15.6">
      <c r="A4" s="121" t="s">
        <v>601</v>
      </c>
      <c r="B4" s="48" t="s">
        <v>609</v>
      </c>
      <c r="C4" s="52"/>
      <c r="D4" s="52"/>
      <c r="E4" s="52"/>
      <c r="F4" s="52"/>
      <c r="G4" s="52"/>
      <c r="H4" s="52"/>
      <c r="I4" s="52"/>
      <c r="J4" s="52"/>
      <c r="K4" s="52"/>
      <c r="L4" s="52"/>
      <c r="M4" s="52"/>
      <c r="N4" s="52"/>
      <c r="O4" s="52"/>
      <c r="P4" s="52"/>
      <c r="Q4" s="52"/>
      <c r="R4" s="121" t="e" vm="1">
        <v>#VALUE!</v>
      </c>
      <c r="S4" s="390"/>
      <c r="T4" s="122"/>
      <c r="U4" s="122"/>
    </row>
    <row r="5" spans="1:41" ht="4.2" customHeight="1">
      <c r="B5" s="123"/>
      <c r="C5" s="124"/>
      <c r="D5" s="124"/>
      <c r="E5" s="124"/>
      <c r="F5" s="124"/>
      <c r="G5" s="124"/>
      <c r="H5" s="124"/>
      <c r="I5" s="124"/>
      <c r="J5" s="124"/>
      <c r="K5" s="124"/>
      <c r="L5" s="124"/>
      <c r="M5" s="124"/>
      <c r="N5" s="124"/>
      <c r="O5" s="124"/>
      <c r="P5" s="124"/>
      <c r="Q5" s="124"/>
      <c r="S5" s="122"/>
      <c r="T5" s="122"/>
      <c r="U5" s="122"/>
    </row>
    <row r="6" spans="1:41" ht="15.6">
      <c r="B6" s="125" t="s">
        <v>610</v>
      </c>
      <c r="C6" s="126"/>
      <c r="D6" s="126"/>
      <c r="E6" s="125" t="s">
        <v>611</v>
      </c>
      <c r="F6" s="126"/>
      <c r="G6" s="126"/>
      <c r="H6" s="125" t="s">
        <v>612</v>
      </c>
      <c r="J6" s="126"/>
      <c r="K6" s="125" t="s">
        <v>613</v>
      </c>
      <c r="L6" s="126"/>
      <c r="P6" s="126"/>
      <c r="Q6" s="126"/>
      <c r="X6" s="121" t="s">
        <v>28</v>
      </c>
      <c r="Y6" s="121" t="s">
        <v>614</v>
      </c>
      <c r="Z6" s="121" t="s">
        <v>615</v>
      </c>
      <c r="AA6" s="121" t="s">
        <v>616</v>
      </c>
      <c r="AB6" s="121" t="s">
        <v>617</v>
      </c>
      <c r="AC6" s="121" t="s">
        <v>441</v>
      </c>
      <c r="AD6" s="121" t="s">
        <v>618</v>
      </c>
      <c r="AE6" s="121" t="s">
        <v>432</v>
      </c>
      <c r="AF6" s="121" t="s">
        <v>619</v>
      </c>
      <c r="AG6" s="122" t="s">
        <v>437</v>
      </c>
      <c r="AH6" s="122" t="s">
        <v>434</v>
      </c>
      <c r="AI6" s="122" t="s">
        <v>430</v>
      </c>
      <c r="AJ6" s="122"/>
      <c r="AK6" s="122"/>
      <c r="AL6" s="122"/>
      <c r="AM6" s="122"/>
      <c r="AN6" s="122"/>
      <c r="AO6" s="122"/>
    </row>
    <row r="7" spans="1:41">
      <c r="B7" s="126" t="s">
        <v>362</v>
      </c>
      <c r="C7" s="551">
        <v>2</v>
      </c>
      <c r="D7" s="126"/>
      <c r="E7" s="121" t="s">
        <v>362</v>
      </c>
      <c r="F7" s="555">
        <v>-0.02</v>
      </c>
      <c r="H7" s="121" t="s">
        <v>362</v>
      </c>
      <c r="K7" s="121" t="s">
        <v>362</v>
      </c>
      <c r="L7" s="555">
        <v>0.02</v>
      </c>
      <c r="P7" s="126"/>
      <c r="S7" s="121" t="s">
        <v>620</v>
      </c>
      <c r="T7" s="739">
        <v>2024</v>
      </c>
      <c r="W7" s="121">
        <v>2022</v>
      </c>
      <c r="X7" s="159">
        <f>+E188</f>
        <v>556.17844260555921</v>
      </c>
      <c r="Y7" s="159">
        <f>+E240</f>
        <v>-6628</v>
      </c>
      <c r="Z7" s="159">
        <f ca="1">+H212</f>
        <v>139.97728573988184</v>
      </c>
      <c r="AA7" s="159">
        <f>+E253</f>
        <v>347</v>
      </c>
      <c r="AB7" s="159">
        <f>+E178</f>
        <v>-1796.8215573944408</v>
      </c>
      <c r="AC7" s="198">
        <f>+E238</f>
        <v>264</v>
      </c>
      <c r="AD7" s="159">
        <f>+E84</f>
        <v>4311</v>
      </c>
      <c r="AH7" s="159"/>
    </row>
    <row r="8" spans="1:41">
      <c r="B8" s="126" t="s">
        <v>621</v>
      </c>
      <c r="C8" s="551">
        <v>2</v>
      </c>
      <c r="D8" s="126"/>
      <c r="E8" s="121" t="s">
        <v>621</v>
      </c>
      <c r="F8" s="555">
        <v>-0.01</v>
      </c>
      <c r="H8" s="121" t="s">
        <v>621</v>
      </c>
      <c r="K8" s="121" t="s">
        <v>621</v>
      </c>
      <c r="L8" s="555">
        <v>0.01</v>
      </c>
      <c r="P8" s="126"/>
      <c r="S8" s="121" t="s">
        <v>622</v>
      </c>
      <c r="T8" s="345" t="s">
        <v>623</v>
      </c>
      <c r="W8" s="121">
        <f t="shared" ref="W8:W14" si="0">+W7+1</f>
        <v>2023</v>
      </c>
      <c r="X8" s="159">
        <f>+F188</f>
        <v>3402.1344248168894</v>
      </c>
      <c r="Y8" s="159">
        <f>+F240</f>
        <v>10197</v>
      </c>
      <c r="Z8" s="159">
        <f ca="1">+I212</f>
        <v>17.383716020728187</v>
      </c>
      <c r="AA8" s="159">
        <f>+F253</f>
        <v>130</v>
      </c>
      <c r="AB8" s="159">
        <f>+F178</f>
        <v>1008.1344248168892</v>
      </c>
      <c r="AC8" s="198">
        <f>+F238</f>
        <v>5695</v>
      </c>
      <c r="AD8" s="159">
        <f>+F84</f>
        <v>5407</v>
      </c>
    </row>
    <row r="9" spans="1:41">
      <c r="B9" s="126" t="s">
        <v>624</v>
      </c>
      <c r="C9" s="551">
        <v>2</v>
      </c>
      <c r="D9" s="126"/>
      <c r="E9" s="126" t="s">
        <v>624</v>
      </c>
      <c r="F9" s="553">
        <f ca="1">IFERROR(+I9+0.5%,"")</f>
        <v>0.1177465222775191</v>
      </c>
      <c r="H9" s="126" t="s">
        <v>624</v>
      </c>
      <c r="I9" s="554">
        <f ca="1">WACC!G25</f>
        <v>0.11274652227751909</v>
      </c>
      <c r="J9" s="126"/>
      <c r="K9" s="126" t="s">
        <v>624</v>
      </c>
      <c r="L9" s="556">
        <f ca="1">IFERROR(I9-0.5%,"")</f>
        <v>0.10774652227751909</v>
      </c>
      <c r="M9" s="126"/>
      <c r="P9" s="126"/>
      <c r="Q9" s="126"/>
      <c r="S9" s="121" t="s">
        <v>625</v>
      </c>
      <c r="T9" s="345" t="s">
        <v>626</v>
      </c>
      <c r="W9" s="121">
        <f t="shared" si="0"/>
        <v>2024</v>
      </c>
      <c r="X9" s="159">
        <f>+G188</f>
        <v>11040.064727272726</v>
      </c>
      <c r="Y9" s="159">
        <f>+G240</f>
        <v>22347</v>
      </c>
      <c r="Z9" s="159">
        <f ca="1">+J212</f>
        <v>17.171660449922559</v>
      </c>
      <c r="AA9" s="159">
        <f>+G253</f>
        <v>-1096</v>
      </c>
      <c r="AB9" s="159">
        <f>+G178</f>
        <v>6706.0647272727265</v>
      </c>
      <c r="AC9" s="198">
        <f>+G238</f>
        <v>8130</v>
      </c>
      <c r="AD9" s="159">
        <f>+G84</f>
        <v>6977</v>
      </c>
      <c r="AE9" s="198">
        <f>Inputs!Q48</f>
        <v>51244</v>
      </c>
      <c r="AF9" s="198">
        <f>+Inputs!Q60</f>
        <v>28768</v>
      </c>
      <c r="AG9" s="198">
        <f>+AE9-AF9</f>
        <v>22476</v>
      </c>
      <c r="AH9" s="198">
        <f>+Inputs!Q54</f>
        <v>11476</v>
      </c>
      <c r="AI9" s="198">
        <f>+Inputs!Q38</f>
        <v>12245</v>
      </c>
    </row>
    <row r="10" spans="1:41">
      <c r="B10" s="126" t="s">
        <v>627</v>
      </c>
      <c r="C10" s="551">
        <v>2</v>
      </c>
      <c r="D10" s="126"/>
      <c r="E10" s="126" t="s">
        <v>627</v>
      </c>
      <c r="F10" s="553">
        <f>+I10-0.5%</f>
        <v>2.4999999999999998E-2</v>
      </c>
      <c r="H10" s="126" t="s">
        <v>627</v>
      </c>
      <c r="I10" s="555">
        <v>0.03</v>
      </c>
      <c r="J10" s="126"/>
      <c r="K10" s="126" t="s">
        <v>627</v>
      </c>
      <c r="L10" s="553">
        <f>+I10+0.5%</f>
        <v>3.4999999999999996E-2</v>
      </c>
      <c r="M10" s="126"/>
      <c r="P10" s="126"/>
      <c r="S10" s="121" t="s">
        <v>628</v>
      </c>
      <c r="T10" s="345" t="s">
        <v>629</v>
      </c>
      <c r="W10" s="121">
        <f t="shared" si="0"/>
        <v>2025</v>
      </c>
      <c r="X10" s="159">
        <f ca="1">+H188</f>
        <v>4175.9663749441906</v>
      </c>
      <c r="Y10" s="159">
        <f>+H240</f>
        <v>4638.0212218713386</v>
      </c>
      <c r="Z10" s="159">
        <f ca="1">+K212</f>
        <v>62.832834530799531</v>
      </c>
      <c r="AA10" s="159">
        <f>+H253</f>
        <v>0</v>
      </c>
      <c r="AB10" s="159">
        <f ca="1">+H178</f>
        <v>2204.0120309812214</v>
      </c>
      <c r="AC10" s="198">
        <f>+H238</f>
        <v>1150</v>
      </c>
      <c r="AD10" s="159">
        <f>+H84</f>
        <v>4688.5112043799954</v>
      </c>
      <c r="AE10" s="198">
        <f>Inputs!Q48+DCF!H84+DCF!H86+DCF!H89+DCF!H92+DCF!H95+DCF!H101-DCF!G84-DCF!G86-DCF!G89-DCF!G92-DCF!G95-DCF!G101</f>
        <v>52110.913991800073</v>
      </c>
      <c r="AF10" s="198">
        <f>+Inputs!Q60+(DCF!H106+DCF!H109+DCF!H112+DCF!H114*DCF!G106*DCF!G109*DCF!G112*DCF!G114)</f>
        <v>4.6773793714012672E+17</v>
      </c>
      <c r="AG10" s="198">
        <f>+AE10-AF10</f>
        <v>-4.6773793714007462E+17</v>
      </c>
      <c r="AH10" s="159">
        <f>+AH9+H106+H109-G106-G109</f>
        <v>12730.344638625225</v>
      </c>
      <c r="AI10" s="159">
        <f>+H84+H86+H89+H92</f>
        <v>12239.447354513522</v>
      </c>
    </row>
    <row r="11" spans="1:41" ht="10.199999999999999" customHeight="1">
      <c r="B11" s="126"/>
      <c r="C11" s="126"/>
      <c r="D11" s="126"/>
      <c r="E11" s="126"/>
      <c r="G11" s="126"/>
      <c r="K11" s="126"/>
      <c r="M11" s="126"/>
      <c r="P11" s="126"/>
      <c r="W11" s="121">
        <f t="shared" si="0"/>
        <v>2026</v>
      </c>
      <c r="X11" s="159">
        <f ca="1">+I188</f>
        <v>6797.9969258589917</v>
      </c>
      <c r="Y11" s="159">
        <f>+I240</f>
        <v>7211.2190436007186</v>
      </c>
      <c r="Z11" s="159">
        <f ca="1">+L212</f>
        <v>24.746989438009273</v>
      </c>
      <c r="AA11" s="159">
        <f>+I253</f>
        <v>0</v>
      </c>
      <c r="AB11" s="159">
        <f ca="1">+I178</f>
        <v>4009.5307961259214</v>
      </c>
      <c r="AC11" s="198">
        <f>+I238</f>
        <v>0</v>
      </c>
      <c r="AD11" s="159">
        <f>+I84</f>
        <v>5384.0150784301732</v>
      </c>
      <c r="AE11" s="198">
        <f>AE10+DCF!I84+DCF!I86+DCF!I89+DCF!I92+DCF!I95+DCF!I101-DCF!H84-DCF!H86-DCF!H89-DCF!H92-DCF!H95-DCF!H101</f>
        <v>52881.860375027158</v>
      </c>
      <c r="AF11" s="198">
        <f>AF10+(DCF!I106+DCF!I109+DCF!I112+DCF!I114*DCF!H106*DCF!H109*DCF!H112*DCF!H114)</f>
        <v>1.5022643266478285E+18</v>
      </c>
      <c r="AG11" s="198">
        <f>+AE11-AF11</f>
        <v>-1.5022643266477755E+18</v>
      </c>
      <c r="AH11" s="159">
        <f>+AH10+I106+I109-H106-H109</f>
        <v>12420.194608391526</v>
      </c>
      <c r="AI11" s="159">
        <f>+I84+I86+I89+I92</f>
        <v>13141.119215063522</v>
      </c>
      <c r="AJ11" s="159"/>
    </row>
    <row r="12" spans="1:41" ht="13.5" customHeight="1">
      <c r="B12" s="126" t="s">
        <v>624</v>
      </c>
      <c r="C12" s="552">
        <f ca="1">CHOOSE(C9,F9,I9,L9)</f>
        <v>0.11274652227751909</v>
      </c>
      <c r="D12" s="126"/>
      <c r="E12" s="126"/>
      <c r="G12" s="126"/>
      <c r="K12" s="126"/>
      <c r="N12" s="192"/>
      <c r="P12" s="126"/>
      <c r="S12" s="127"/>
      <c r="T12" s="128"/>
      <c r="W12" s="121">
        <f t="shared" si="0"/>
        <v>2027</v>
      </c>
      <c r="X12" s="159">
        <f ca="1">+J188</f>
        <v>9152.681488832668</v>
      </c>
      <c r="Y12" s="159">
        <f>+J240</f>
        <v>9665.4185768731695</v>
      </c>
      <c r="Z12" s="159">
        <f ca="1">+M212</f>
        <v>17.809730338197326</v>
      </c>
      <c r="AA12" s="159">
        <f>+J253</f>
        <v>0</v>
      </c>
      <c r="AB12" s="159">
        <f ca="1">+J178</f>
        <v>4729.4642739031369</v>
      </c>
      <c r="AC12" s="198">
        <f>+J238</f>
        <v>700</v>
      </c>
      <c r="AD12" s="159">
        <f>+J84</f>
        <v>7470.6572017151484</v>
      </c>
    </row>
    <row r="13" spans="1:41">
      <c r="B13" s="126" t="s">
        <v>627</v>
      </c>
      <c r="C13" s="552">
        <f>CHOOSE(C10,F10,I10,L10)</f>
        <v>0.03</v>
      </c>
      <c r="D13" s="126"/>
      <c r="E13" s="126"/>
      <c r="G13" s="129"/>
      <c r="H13" s="126"/>
      <c r="I13" s="126"/>
      <c r="J13" s="126"/>
      <c r="K13" s="126"/>
      <c r="L13" s="126"/>
      <c r="M13" s="126"/>
      <c r="O13" s="126"/>
      <c r="P13" s="126"/>
      <c r="Q13" s="126"/>
      <c r="R13" s="126"/>
      <c r="W13" s="121">
        <f t="shared" si="0"/>
        <v>2028</v>
      </c>
      <c r="X13" s="159">
        <f ca="1">+K188</f>
        <v>8099.7704067836412</v>
      </c>
      <c r="Y13" s="159">
        <f>+K240</f>
        <v>9555.7048354936596</v>
      </c>
      <c r="Z13" s="159">
        <f ca="1">+N212</f>
        <v>18.958310099299684</v>
      </c>
      <c r="AA13" s="159">
        <f>+K253</f>
        <v>0</v>
      </c>
      <c r="AB13" s="159">
        <f ca="1">+K178</f>
        <v>4360.5340130673549</v>
      </c>
      <c r="AC13" s="198">
        <f>+K238</f>
        <v>2225</v>
      </c>
      <c r="AD13" s="159">
        <f>+K84</f>
        <v>10519.133802631593</v>
      </c>
    </row>
    <row r="14" spans="1:41">
      <c r="B14" s="126"/>
      <c r="C14" s="130"/>
      <c r="D14" s="126"/>
      <c r="E14" s="131"/>
      <c r="F14" s="131"/>
      <c r="G14" s="131"/>
      <c r="H14" s="135"/>
      <c r="I14" s="126"/>
      <c r="J14" s="126"/>
      <c r="K14" s="126"/>
      <c r="L14" s="126"/>
      <c r="M14" s="126"/>
      <c r="O14" s="126"/>
      <c r="P14" s="126"/>
      <c r="Q14" s="126"/>
      <c r="R14" s="126"/>
      <c r="W14" s="121">
        <f t="shared" si="0"/>
        <v>2029</v>
      </c>
      <c r="X14" s="159">
        <f ca="1">+L188</f>
        <v>9622.682828385261</v>
      </c>
      <c r="Y14" s="159">
        <f>+L240</f>
        <v>14043.190060555778</v>
      </c>
      <c r="Z14" s="159">
        <f ca="1">+O212</f>
        <v>19.633741074933415</v>
      </c>
      <c r="AA14" s="159">
        <f>+L253</f>
        <v>0</v>
      </c>
      <c r="AB14" s="159">
        <f ca="1">+L178</f>
        <v>5232.9484233467238</v>
      </c>
      <c r="AC14" s="198">
        <f>+L238</f>
        <v>5100</v>
      </c>
      <c r="AD14" s="159">
        <f>+L84</f>
        <v>17142.806315597576</v>
      </c>
    </row>
    <row r="15" spans="1:41" ht="15.6">
      <c r="A15" s="121" t="s">
        <v>601</v>
      </c>
      <c r="B15" s="48" t="s">
        <v>630</v>
      </c>
      <c r="C15" s="52"/>
      <c r="D15" s="52"/>
      <c r="E15" s="132">
        <v>2022</v>
      </c>
      <c r="F15" s="132">
        <f>+E15+1</f>
        <v>2023</v>
      </c>
      <c r="G15" s="133">
        <f>+F15+1</f>
        <v>2024</v>
      </c>
      <c r="H15" s="95">
        <f t="shared" ref="H15:J15" si="1">+G15+1</f>
        <v>2025</v>
      </c>
      <c r="I15" s="95">
        <f t="shared" si="1"/>
        <v>2026</v>
      </c>
      <c r="J15" s="95">
        <f t="shared" si="1"/>
        <v>2027</v>
      </c>
      <c r="K15" s="95">
        <f>+J15+1</f>
        <v>2028</v>
      </c>
      <c r="L15" s="95">
        <f t="shared" ref="L15:Q15" si="2">+K15+1</f>
        <v>2029</v>
      </c>
      <c r="M15" s="95">
        <f t="shared" si="2"/>
        <v>2030</v>
      </c>
      <c r="N15" s="95">
        <f t="shared" si="2"/>
        <v>2031</v>
      </c>
      <c r="O15" s="95">
        <f t="shared" si="2"/>
        <v>2032</v>
      </c>
      <c r="P15" s="95">
        <f t="shared" si="2"/>
        <v>2033</v>
      </c>
      <c r="Q15" s="95">
        <f t="shared" si="2"/>
        <v>2034</v>
      </c>
      <c r="R15" s="126"/>
    </row>
    <row r="16" spans="1:41" ht="3.75" customHeight="1">
      <c r="B16" s="66"/>
      <c r="C16" s="66"/>
      <c r="D16" s="66"/>
      <c r="E16" s="66"/>
      <c r="F16" s="66"/>
      <c r="G16" s="134"/>
      <c r="H16" s="66"/>
      <c r="I16" s="66"/>
      <c r="J16" s="66"/>
      <c r="K16" s="66"/>
      <c r="L16" s="66"/>
      <c r="M16" s="66"/>
      <c r="N16" s="66"/>
      <c r="O16" s="66"/>
      <c r="P16" s="66"/>
      <c r="Q16" s="66"/>
      <c r="R16" s="126"/>
    </row>
    <row r="17" spans="1:34">
      <c r="B17" s="126" t="s">
        <v>631</v>
      </c>
      <c r="C17" s="130"/>
      <c r="D17" s="126"/>
      <c r="E17" s="283">
        <f>115*4+122*4+124*4+131+4</f>
        <v>1579</v>
      </c>
      <c r="F17" s="283">
        <f>130*4+137*4+142*4+150*4</f>
        <v>2236</v>
      </c>
      <c r="G17" s="284">
        <f>(149*4)+(156*4)+(161*4)+(171*4)</f>
        <v>2548</v>
      </c>
      <c r="H17" s="707">
        <f>G17*(1+H18)</f>
        <v>2751.84</v>
      </c>
      <c r="I17" s="707">
        <f t="shared" ref="I17:K17" si="3">H17*(1+I18)</f>
        <v>2971.9872000000005</v>
      </c>
      <c r="J17" s="707">
        <f t="shared" si="3"/>
        <v>3209.7461760000006</v>
      </c>
      <c r="K17" s="707">
        <f t="shared" si="3"/>
        <v>3466.5258700800009</v>
      </c>
      <c r="L17" s="707">
        <f t="shared" ref="L17" si="4">K17*(1+L18)</f>
        <v>3743.8479396864013</v>
      </c>
      <c r="M17" s="707">
        <f t="shared" ref="M17" si="5">L17*(1+M18)</f>
        <v>4043.3557748613139</v>
      </c>
      <c r="N17" s="707">
        <f t="shared" ref="N17" si="6">M17*(1+N18)</f>
        <v>4366.8242368502197</v>
      </c>
      <c r="O17" s="707">
        <f t="shared" ref="O17" si="7">N17*(1+O18)</f>
        <v>4716.1701757982373</v>
      </c>
      <c r="P17" s="707">
        <f t="shared" ref="P17" si="8">O17*(1+P18)</f>
        <v>5093.4637898620967</v>
      </c>
      <c r="Q17" s="707">
        <f t="shared" ref="Q17" si="9">P17*(1+Q18)</f>
        <v>5500.9408930510644</v>
      </c>
      <c r="R17" s="126"/>
    </row>
    <row r="18" spans="1:34" ht="15.6">
      <c r="B18" s="270" t="s">
        <v>632</v>
      </c>
      <c r="C18" s="130"/>
      <c r="D18" s="126"/>
      <c r="E18" s="712"/>
      <c r="F18" s="272">
        <f>+F17/E17-1</f>
        <v>0.41608613046231802</v>
      </c>
      <c r="G18" s="273">
        <f>+G17/F17-1</f>
        <v>0.13953488372093026</v>
      </c>
      <c r="H18" s="713">
        <v>0.08</v>
      </c>
      <c r="I18" s="713">
        <v>0.08</v>
      </c>
      <c r="J18" s="713">
        <v>0.08</v>
      </c>
      <c r="K18" s="713">
        <v>0.08</v>
      </c>
      <c r="L18" s="713">
        <v>0.08</v>
      </c>
      <c r="M18" s="713">
        <v>0.08</v>
      </c>
      <c r="N18" s="713">
        <v>0.08</v>
      </c>
      <c r="O18" s="713">
        <v>0.08</v>
      </c>
      <c r="P18" s="713">
        <v>0.08</v>
      </c>
      <c r="Q18" s="713">
        <v>0.08</v>
      </c>
      <c r="R18" s="126"/>
      <c r="AF18" s="198">
        <f>+Inputs!Q60+(DCF!H106+DCF!H109+DCF!H112+DCF!H114+DCF!G106+DCF!G109+DCF!G112+DCF!G114)</f>
        <v>73103.29017137656</v>
      </c>
    </row>
    <row r="19" spans="1:34">
      <c r="B19" s="126" t="s">
        <v>633</v>
      </c>
      <c r="C19" s="130"/>
      <c r="D19" s="126"/>
      <c r="E19" s="283">
        <v>7642</v>
      </c>
      <c r="F19" s="283">
        <v>9448</v>
      </c>
      <c r="G19" s="284">
        <v>11273</v>
      </c>
      <c r="H19" s="709">
        <f>H17*H21</f>
        <v>12373.583276433423</v>
      </c>
      <c r="I19" s="709">
        <f>I17*I21</f>
        <v>13023.379765562546</v>
      </c>
      <c r="J19" s="709">
        <f>J17*J21</f>
        <v>14232.843685479835</v>
      </c>
      <c r="K19" s="709">
        <f>K17*K21</f>
        <v>15383.030891730958</v>
      </c>
      <c r="L19" s="709">
        <f t="shared" ref="L19:Q19" si="10">L17*L21</f>
        <v>16540.19000301648</v>
      </c>
      <c r="M19" s="709">
        <f t="shared" si="10"/>
        <v>17911.818806698655</v>
      </c>
      <c r="N19" s="709">
        <f t="shared" si="10"/>
        <v>19338.476847145725</v>
      </c>
      <c r="O19" s="709">
        <f t="shared" si="10"/>
        <v>20871.258760043536</v>
      </c>
      <c r="P19" s="709">
        <f t="shared" si="10"/>
        <v>22553.697315993923</v>
      </c>
      <c r="Q19" s="709">
        <f t="shared" si="10"/>
        <v>24354.380221686613</v>
      </c>
      <c r="R19" s="126"/>
      <c r="AE19" s="198"/>
      <c r="AF19" s="198"/>
      <c r="AG19" s="198"/>
      <c r="AH19" s="198"/>
    </row>
    <row r="20" spans="1:34">
      <c r="B20" s="121" t="s">
        <v>634</v>
      </c>
      <c r="E20" s="706">
        <f>E26/E19</f>
        <v>4.1712902381575505</v>
      </c>
      <c r="F20" s="706">
        <f>F26/F19</f>
        <v>3.9459144792548688</v>
      </c>
      <c r="G20" s="710">
        <f>G26/G19</f>
        <v>3.9011798101658832</v>
      </c>
      <c r="H20" s="706">
        <f>(SUM(E20:G20)/3)*(1+0.03)</f>
        <v>4.1263120211352184</v>
      </c>
      <c r="I20" s="706">
        <f>H20*(1+0.03)</f>
        <v>4.2501013817692748</v>
      </c>
      <c r="J20" s="706">
        <f>I20*(1+0.03)</f>
        <v>4.377604423222353</v>
      </c>
      <c r="K20" s="706">
        <f>J20*(1+0.03)</f>
        <v>4.5089325559190234</v>
      </c>
      <c r="L20" s="706">
        <f t="shared" ref="L20:Q20" si="11">K20*(1+0.03)</f>
        <v>4.644200532596594</v>
      </c>
      <c r="M20" s="706">
        <f t="shared" si="11"/>
        <v>4.7835265485744918</v>
      </c>
      <c r="N20" s="706">
        <f t="shared" si="11"/>
        <v>4.9270323450317264</v>
      </c>
      <c r="O20" s="706">
        <f t="shared" si="11"/>
        <v>5.0748433153826786</v>
      </c>
      <c r="P20" s="706">
        <f t="shared" si="11"/>
        <v>5.2270886148441589</v>
      </c>
      <c r="Q20" s="706">
        <f t="shared" si="11"/>
        <v>5.3839012732894842</v>
      </c>
      <c r="R20" s="126"/>
      <c r="AD20" s="159"/>
      <c r="AE20" s="159"/>
      <c r="AF20" s="159"/>
      <c r="AG20" s="159"/>
    </row>
    <row r="21" spans="1:34">
      <c r="B21" s="121" t="s">
        <v>635</v>
      </c>
      <c r="E21" s="708">
        <f>E19/E17</f>
        <v>4.8397720075997466</v>
      </c>
      <c r="F21" s="708">
        <f>F19/F17</f>
        <v>4.2254025044722718</v>
      </c>
      <c r="G21" s="711">
        <f>G19/G17</f>
        <v>4.4242543171114601</v>
      </c>
      <c r="H21" s="707">
        <f>(G21+F21+E21)/3</f>
        <v>4.4964762763944934</v>
      </c>
      <c r="I21" s="707">
        <f>(H21+G21+F21)/3</f>
        <v>4.3820443659927415</v>
      </c>
      <c r="J21" s="707">
        <f t="shared" ref="J21:K21" si="12">(I21+H21+G21)/3</f>
        <v>4.4342583198328986</v>
      </c>
      <c r="K21" s="707">
        <f t="shared" si="12"/>
        <v>4.4375929874067106</v>
      </c>
      <c r="L21" s="707">
        <f t="shared" ref="L21" si="13">(K21+J21+I21)/3</f>
        <v>4.417965224410783</v>
      </c>
      <c r="M21" s="707">
        <f t="shared" ref="M21" si="14">(L21+K21+J21)/3</f>
        <v>4.4299388438834635</v>
      </c>
      <c r="N21" s="707">
        <f t="shared" ref="N21" si="15">(M21+L21+K21)/3</f>
        <v>4.4284990185669857</v>
      </c>
      <c r="O21" s="707">
        <f t="shared" ref="O21" si="16">(N21+M21+L21)/3</f>
        <v>4.4254676956204113</v>
      </c>
      <c r="P21" s="707">
        <f t="shared" ref="P21" si="17">(O21+N21+M21)/3</f>
        <v>4.4279685193569529</v>
      </c>
      <c r="Q21" s="707">
        <f t="shared" ref="Q21" si="18">(P21+O21+N21)/3</f>
        <v>4.4273117445147827</v>
      </c>
      <c r="R21" s="126"/>
      <c r="S21" s="28"/>
      <c r="T21" s="88"/>
      <c r="U21" s="88"/>
      <c r="V21" s="88"/>
      <c r="W21" s="88"/>
      <c r="X21" s="88"/>
    </row>
    <row r="22" spans="1:34">
      <c r="B22" s="121" t="s">
        <v>636</v>
      </c>
      <c r="E22" s="137">
        <f>E19*E20</f>
        <v>31877</v>
      </c>
      <c r="F22" s="137">
        <f t="shared" ref="F22:G22" si="19">F19*F20</f>
        <v>37281</v>
      </c>
      <c r="G22" s="738">
        <f t="shared" si="19"/>
        <v>43978</v>
      </c>
      <c r="H22" s="135">
        <f>H19*H20</f>
        <v>51057.265418064933</v>
      </c>
      <c r="I22" s="135">
        <f>I19*I20</f>
        <v>55350.68433692339</v>
      </c>
      <c r="J22" s="135">
        <f>J19*J20</f>
        <v>62305.759472588863</v>
      </c>
      <c r="K22" s="135">
        <f>K19*K20</f>
        <v>69361.048796433766</v>
      </c>
      <c r="L22" s="135">
        <f t="shared" ref="L22:Q22" si="20">L19*L20</f>
        <v>76815.959221258003</v>
      </c>
      <c r="M22" s="135">
        <f t="shared" si="20"/>
        <v>85681.660795098884</v>
      </c>
      <c r="N22" s="135">
        <f t="shared" si="20"/>
        <v>95281.300929534147</v>
      </c>
      <c r="O22" s="135">
        <f t="shared" si="20"/>
        <v>105918.36800202912</v>
      </c>
      <c r="P22" s="135">
        <f t="shared" si="20"/>
        <v>117890.1744630731</v>
      </c>
      <c r="Q22" s="135">
        <f t="shared" si="20"/>
        <v>131121.57868571478</v>
      </c>
      <c r="R22" s="126"/>
      <c r="S22" s="88"/>
      <c r="T22"/>
      <c r="U22"/>
      <c r="V22"/>
      <c r="W22"/>
      <c r="X22"/>
    </row>
    <row r="23" spans="1:34" ht="15.6">
      <c r="B23" s="14" t="s">
        <v>637</v>
      </c>
      <c r="C23" s="130"/>
      <c r="D23" s="189"/>
      <c r="E23" s="704">
        <v>6947</v>
      </c>
      <c r="F23" s="704">
        <v>5245</v>
      </c>
      <c r="G23" s="705">
        <v>5141</v>
      </c>
      <c r="H23" s="135">
        <v>5000</v>
      </c>
      <c r="I23" s="135">
        <f>H23*(1+0.15)</f>
        <v>5750</v>
      </c>
      <c r="J23" s="135">
        <f t="shared" ref="J23:Q23" si="21">I23*(1+0.15)</f>
        <v>6612.4999999999991</v>
      </c>
      <c r="K23" s="135">
        <f t="shared" si="21"/>
        <v>7604.3749999999982</v>
      </c>
      <c r="L23" s="135">
        <f t="shared" si="21"/>
        <v>8745.0312499999964</v>
      </c>
      <c r="M23" s="135">
        <f t="shared" si="21"/>
        <v>10056.785937499995</v>
      </c>
      <c r="N23" s="135">
        <f t="shared" si="21"/>
        <v>11565.303828124994</v>
      </c>
      <c r="O23" s="135">
        <f t="shared" si="21"/>
        <v>13300.099402343742</v>
      </c>
      <c r="P23" s="135">
        <f t="shared" si="21"/>
        <v>15295.114312695301</v>
      </c>
      <c r="Q23" s="135">
        <f t="shared" si="21"/>
        <v>17589.381459599594</v>
      </c>
      <c r="R23" s="126"/>
      <c r="S23" s="88"/>
      <c r="T23"/>
      <c r="U23"/>
      <c r="V23"/>
      <c r="W23"/>
      <c r="X23"/>
    </row>
    <row r="24" spans="1:34" ht="15.6">
      <c r="A24" s="121" t="s">
        <v>601</v>
      </c>
      <c r="B24" s="48" t="s">
        <v>413</v>
      </c>
      <c r="C24" s="52"/>
      <c r="D24" s="52"/>
      <c r="E24" s="132">
        <v>2022</v>
      </c>
      <c r="F24" s="132">
        <f>+E24+1</f>
        <v>2023</v>
      </c>
      <c r="G24" s="133">
        <f>+F24+1</f>
        <v>2024</v>
      </c>
      <c r="H24" s="95">
        <f t="shared" ref="H24:Q24" si="22">+G24+1</f>
        <v>2025</v>
      </c>
      <c r="I24" s="95">
        <f t="shared" si="22"/>
        <v>2026</v>
      </c>
      <c r="J24" s="95">
        <f t="shared" si="22"/>
        <v>2027</v>
      </c>
      <c r="K24" s="95">
        <f>+J24+1</f>
        <v>2028</v>
      </c>
      <c r="L24" s="95">
        <f t="shared" si="22"/>
        <v>2029</v>
      </c>
      <c r="M24" s="95">
        <f t="shared" si="22"/>
        <v>2030</v>
      </c>
      <c r="N24" s="95">
        <f t="shared" si="22"/>
        <v>2031</v>
      </c>
      <c r="O24" s="95">
        <f t="shared" si="22"/>
        <v>2032</v>
      </c>
      <c r="P24" s="95">
        <f t="shared" si="22"/>
        <v>2033</v>
      </c>
      <c r="Q24" s="95">
        <f t="shared" si="22"/>
        <v>2034</v>
      </c>
      <c r="R24" s="139"/>
      <c r="S24" s="122"/>
      <c r="T24" s="122"/>
      <c r="U24" s="122"/>
    </row>
    <row r="25" spans="1:34" ht="4.2" customHeight="1">
      <c r="B25" s="66"/>
      <c r="C25" s="66"/>
      <c r="D25" s="66"/>
      <c r="E25" s="66"/>
      <c r="F25" s="66"/>
      <c r="G25" s="134"/>
      <c r="H25" s="66"/>
      <c r="I25" s="66"/>
      <c r="J25" s="66"/>
      <c r="K25" s="66"/>
      <c r="L25" s="66"/>
      <c r="M25" s="66"/>
      <c r="N25" s="66"/>
      <c r="O25" s="66"/>
      <c r="P25" s="66"/>
      <c r="Q25" s="66"/>
    </row>
    <row r="26" spans="1:34">
      <c r="B26" s="121" t="s">
        <v>638</v>
      </c>
      <c r="D26" s="297">
        <f>+_xlfn.XLOOKUP($B26,Inputs!$B:$B,Inputs!N:N)</f>
        <v>17455</v>
      </c>
      <c r="E26" s="141">
        <f>+_xlfn.XLOOKUP($B26,Inputs!$B:$B,Inputs!O:O)</f>
        <v>31877</v>
      </c>
      <c r="F26" s="141">
        <f>+_xlfn.XLOOKUP($B26,Inputs!$B:$B,Inputs!P:P)</f>
        <v>37281</v>
      </c>
      <c r="G26" s="261">
        <f>+_xlfn.XLOOKUP($B26,Inputs!$B:$B,Inputs!Q:Q)</f>
        <v>43978</v>
      </c>
      <c r="H26" s="142">
        <f>H22+H23</f>
        <v>56057.265418064933</v>
      </c>
      <c r="I26" s="142">
        <f>I22+I23</f>
        <v>61100.68433692339</v>
      </c>
      <c r="J26" s="142">
        <f>J22+J23</f>
        <v>68918.259472588863</v>
      </c>
      <c r="K26" s="142">
        <f>K22+K23</f>
        <v>76965.423796433766</v>
      </c>
      <c r="L26" s="142">
        <f t="shared" ref="L26:P26" si="23">L22+L23</f>
        <v>85560.990471258003</v>
      </c>
      <c r="M26" s="142">
        <f t="shared" si="23"/>
        <v>95738.446732598881</v>
      </c>
      <c r="N26" s="142">
        <f t="shared" si="23"/>
        <v>106846.60475765914</v>
      </c>
      <c r="O26" s="142">
        <f t="shared" si="23"/>
        <v>119218.46740437286</v>
      </c>
      <c r="P26" s="142">
        <f t="shared" si="23"/>
        <v>133185.28877576839</v>
      </c>
      <c r="Q26" s="142">
        <f>Q22+Q23</f>
        <v>148710.96014531437</v>
      </c>
    </row>
    <row r="27" spans="1:34" s="269" customFormat="1" ht="14.4">
      <c r="B27" s="270" t="s">
        <v>639</v>
      </c>
      <c r="E27" s="272">
        <f>IFERROR((E26-D26)/D26,"")</f>
        <v>0.82623890002864508</v>
      </c>
      <c r="F27" s="272">
        <f>IFERROR((F26-E26)/E26,"")</f>
        <v>0.16952661793769802</v>
      </c>
      <c r="G27" s="273">
        <f>IFERROR((G26-F26)/F26,"")</f>
        <v>0.17963573938467317</v>
      </c>
      <c r="H27" s="274">
        <f>IFERROR(H26/G26-1,"")</f>
        <v>0.27466609254774954</v>
      </c>
      <c r="I27" s="274">
        <f t="shared" ref="I27:Q27" si="24">IFERROR(I26/H26-1,"")</f>
        <v>8.9969050064171885E-2</v>
      </c>
      <c r="J27" s="274">
        <f t="shared" si="24"/>
        <v>0.12794578686807401</v>
      </c>
      <c r="K27" s="274">
        <f t="shared" si="24"/>
        <v>0.11676389371158646</v>
      </c>
      <c r="L27" s="274">
        <f t="shared" si="24"/>
        <v>0.11168088540067922</v>
      </c>
      <c r="M27" s="274">
        <f t="shared" si="24"/>
        <v>0.11894972469679077</v>
      </c>
      <c r="N27" s="274">
        <f t="shared" si="24"/>
        <v>0.11602609405274533</v>
      </c>
      <c r="O27" s="274">
        <f t="shared" si="24"/>
        <v>0.11579088240355961</v>
      </c>
      <c r="P27" s="274">
        <f t="shared" si="24"/>
        <v>0.11715316993651648</v>
      </c>
      <c r="Q27" s="274">
        <f t="shared" si="24"/>
        <v>0.11657196911353407</v>
      </c>
    </row>
    <row r="28" spans="1:34" ht="3.75" customHeight="1">
      <c r="B28" s="143"/>
      <c r="E28" s="145"/>
      <c r="F28" s="145"/>
      <c r="G28" s="146"/>
      <c r="H28" s="144"/>
      <c r="I28" s="144"/>
      <c r="J28" s="144"/>
      <c r="K28" s="144"/>
      <c r="L28" s="144"/>
      <c r="O28" s="147"/>
      <c r="P28" s="147"/>
      <c r="Q28" s="147"/>
    </row>
    <row r="29" spans="1:34">
      <c r="B29" s="268" t="s">
        <v>416</v>
      </c>
      <c r="E29" s="141">
        <f>+_xlfn.XLOOKUP($B29,Inputs!$B:$B,Inputs!O:O)</f>
        <v>19659</v>
      </c>
      <c r="F29" s="141">
        <f>+_xlfn.XLOOKUP($B29,Inputs!$B:$B,Inputs!P:P)</f>
        <v>22457</v>
      </c>
      <c r="G29" s="261">
        <f>+_xlfn.XLOOKUP($B29,Inputs!$B:$B,Inputs!Q:Q)</f>
        <v>26651</v>
      </c>
      <c r="H29" s="148">
        <f>H30*H$26</f>
        <v>34103.240449373152</v>
      </c>
      <c r="I29" s="148">
        <f>I30*I$26</f>
        <v>37001.414651254745</v>
      </c>
      <c r="J29" s="148">
        <f>J30*J$26</f>
        <v>41809.328567697441</v>
      </c>
      <c r="K29" s="148">
        <f>K30*K$26</f>
        <v>46707.655469551653</v>
      </c>
      <c r="L29" s="148">
        <f t="shared" ref="L29:Q29" si="25">L30*L$26</f>
        <v>51881.258972293894</v>
      </c>
      <c r="M29" s="148">
        <f t="shared" si="25"/>
        <v>58077.565231601817</v>
      </c>
      <c r="N29" s="148">
        <f t="shared" si="25"/>
        <v>64815.239100152605</v>
      </c>
      <c r="O29" s="148">
        <f t="shared" si="25"/>
        <v>72310.481371265152</v>
      </c>
      <c r="P29" s="148">
        <f t="shared" si="25"/>
        <v>80789.509640821634</v>
      </c>
      <c r="Q29" s="148">
        <f t="shared" si="25"/>
        <v>90205.688007522462</v>
      </c>
    </row>
    <row r="30" spans="1:34" s="269" customFormat="1" ht="14.4">
      <c r="B30" s="278" t="s">
        <v>640</v>
      </c>
      <c r="E30" s="271">
        <f>IFERROR(E29/E$26,"")</f>
        <v>0.61671424538068198</v>
      </c>
      <c r="F30" s="271">
        <f>IFERROR(F29/F$26,"")</f>
        <v>0.60237118103055176</v>
      </c>
      <c r="G30" s="275">
        <f>IFERROR(G29/G$26,"")</f>
        <v>0.60600754922916</v>
      </c>
      <c r="H30" s="298">
        <f>SUM(E30:G30)/3</f>
        <v>0.60836432521346451</v>
      </c>
      <c r="I30" s="298">
        <f t="shared" ref="I30:Q30" si="26">SUM(F30:H30)/3</f>
        <v>0.60558101849105872</v>
      </c>
      <c r="J30" s="298">
        <f t="shared" si="26"/>
        <v>0.60665096431122778</v>
      </c>
      <c r="K30" s="298">
        <f t="shared" si="26"/>
        <v>0.60686543600525045</v>
      </c>
      <c r="L30" s="298">
        <f t="shared" si="26"/>
        <v>0.60636580626917891</v>
      </c>
      <c r="M30" s="298">
        <f t="shared" si="26"/>
        <v>0.60662740219521905</v>
      </c>
      <c r="N30" s="298">
        <f t="shared" si="26"/>
        <v>0.60661954815654939</v>
      </c>
      <c r="O30" s="298">
        <f t="shared" si="26"/>
        <v>0.60653758554031578</v>
      </c>
      <c r="P30" s="298">
        <f t="shared" si="26"/>
        <v>0.60659484529736141</v>
      </c>
      <c r="Q30" s="298">
        <f t="shared" si="26"/>
        <v>0.60658399299807553</v>
      </c>
    </row>
    <row r="31" spans="1:34" ht="5.25" customHeight="1">
      <c r="B31" s="143"/>
      <c r="E31" s="145"/>
      <c r="F31" s="145"/>
      <c r="G31" s="146"/>
      <c r="H31" s="151"/>
      <c r="I31" s="151"/>
      <c r="J31" s="151"/>
      <c r="K31" s="151"/>
      <c r="L31" s="151"/>
      <c r="M31" s="151"/>
      <c r="N31" s="151"/>
      <c r="O31" s="151"/>
      <c r="P31" s="151"/>
      <c r="Q31" s="151"/>
    </row>
    <row r="32" spans="1:34">
      <c r="B32" s="121" t="s">
        <v>417</v>
      </c>
      <c r="E32" s="141">
        <f>+_xlfn.XLOOKUP($B32,Inputs!$B:$B,Inputs!O:O)</f>
        <v>12218</v>
      </c>
      <c r="F32" s="141">
        <f>+_xlfn.XLOOKUP($B32,Inputs!$B:$B,Inputs!P:P)</f>
        <v>14824</v>
      </c>
      <c r="G32" s="261">
        <f>+_xlfn.XLOOKUP($B32,Inputs!$B:$B,Inputs!Q:Q)</f>
        <v>17327</v>
      </c>
      <c r="H32" s="148">
        <f>+H26-H29</f>
        <v>21954.024968691781</v>
      </c>
      <c r="I32" s="148">
        <f t="shared" ref="I32:Q32" si="27">+I26-I29</f>
        <v>24099.269685668645</v>
      </c>
      <c r="J32" s="148">
        <f t="shared" si="27"/>
        <v>27108.930904891422</v>
      </c>
      <c r="K32" s="148">
        <f t="shared" si="27"/>
        <v>30257.768326882113</v>
      </c>
      <c r="L32" s="148">
        <f t="shared" si="27"/>
        <v>33679.731498964109</v>
      </c>
      <c r="M32" s="148">
        <f t="shared" si="27"/>
        <v>37660.881500997064</v>
      </c>
      <c r="N32" s="148">
        <f t="shared" si="27"/>
        <v>42031.365657506532</v>
      </c>
      <c r="O32" s="148">
        <f t="shared" si="27"/>
        <v>46907.986033107707</v>
      </c>
      <c r="P32" s="148">
        <f t="shared" si="27"/>
        <v>52395.779134946759</v>
      </c>
      <c r="Q32" s="148">
        <f t="shared" si="27"/>
        <v>58505.272137791908</v>
      </c>
    </row>
    <row r="33" spans="2:17" s="269" customFormat="1" ht="14.4">
      <c r="B33" s="269" t="s">
        <v>40</v>
      </c>
      <c r="E33" s="271">
        <f t="shared" ref="E33:Q33" si="28">IFERROR(E32/E$26,"")</f>
        <v>0.38328575461931802</v>
      </c>
      <c r="F33" s="271">
        <f t="shared" si="28"/>
        <v>0.39762881896944824</v>
      </c>
      <c r="G33" s="275">
        <f t="shared" si="28"/>
        <v>0.39399245077083994</v>
      </c>
      <c r="H33" s="271">
        <f t="shared" si="28"/>
        <v>0.39163567478653549</v>
      </c>
      <c r="I33" s="271">
        <f t="shared" si="28"/>
        <v>0.39441898150894128</v>
      </c>
      <c r="J33" s="271">
        <f t="shared" si="28"/>
        <v>0.39334903568877222</v>
      </c>
      <c r="K33" s="271">
        <f t="shared" si="28"/>
        <v>0.39313456399474961</v>
      </c>
      <c r="L33" s="271">
        <f t="shared" si="28"/>
        <v>0.39363419373082109</v>
      </c>
      <c r="M33" s="271">
        <f t="shared" si="28"/>
        <v>0.39337259780478095</v>
      </c>
      <c r="N33" s="271">
        <f t="shared" si="28"/>
        <v>0.39338045184345061</v>
      </c>
      <c r="O33" s="271">
        <f t="shared" si="28"/>
        <v>0.39346241445968422</v>
      </c>
      <c r="P33" s="271">
        <f t="shared" si="28"/>
        <v>0.39340515470263859</v>
      </c>
      <c r="Q33" s="271">
        <f t="shared" si="28"/>
        <v>0.39341600700192447</v>
      </c>
    </row>
    <row r="34" spans="2:17" ht="3.75" customHeight="1">
      <c r="G34" s="149"/>
      <c r="H34" s="126"/>
      <c r="I34" s="126"/>
      <c r="J34" s="126"/>
      <c r="K34" s="126"/>
      <c r="L34" s="126"/>
      <c r="O34" s="126"/>
      <c r="P34" s="126"/>
      <c r="Q34" s="126"/>
    </row>
    <row r="35" spans="2:17" ht="14.25" customHeight="1">
      <c r="B35" s="268" t="s">
        <v>641</v>
      </c>
      <c r="E35" s="141">
        <f>+_xlfn.XLOOKUP($B35,Inputs!$B:$B,Inputs!O:O)</f>
        <v>7892</v>
      </c>
      <c r="F35" s="141">
        <f>+_xlfn.XLOOKUP($B35,Inputs!$B:$B,Inputs!P:P)</f>
        <v>7038</v>
      </c>
      <c r="G35" s="261">
        <f>+_xlfn.XLOOKUP($B35,Inputs!$B:$B,Inputs!Q:Q)</f>
        <v>7976</v>
      </c>
      <c r="H35" s="148">
        <f>H36*H26</f>
        <v>10141.319912275449</v>
      </c>
      <c r="I35" s="148">
        <f t="shared" ref="I35:Q35" si="29">I36*I26</f>
        <v>11026.090519101794</v>
      </c>
      <c r="J35" s="148">
        <f t="shared" si="29"/>
        <v>12405.740265780269</v>
      </c>
      <c r="K35" s="148">
        <f t="shared" si="29"/>
        <v>13819.647096578416</v>
      </c>
      <c r="L35" s="148">
        <f t="shared" si="29"/>
        <v>15324.629926448599</v>
      </c>
      <c r="M35" s="148">
        <f t="shared" si="29"/>
        <v>17104.621711186661</v>
      </c>
      <c r="N35" s="148">
        <f t="shared" si="29"/>
        <v>19041.481148188974</v>
      </c>
      <c r="O35" s="148">
        <f t="shared" si="29"/>
        <v>21193.195274976999</v>
      </c>
      <c r="P35" s="148">
        <f t="shared" si="29"/>
        <v>23616.855169317845</v>
      </c>
      <c r="Q35" s="148">
        <f t="shared" si="29"/>
        <v>26303.993684472687</v>
      </c>
    </row>
    <row r="36" spans="2:17" s="269" customFormat="1" ht="14.4">
      <c r="B36" s="278" t="s">
        <v>42</v>
      </c>
      <c r="E36" s="271">
        <f>IFERROR(E35/E$26,"")</f>
        <v>0.24757662264328512</v>
      </c>
      <c r="F36" s="271">
        <f>IFERROR(F35/F$26,"")</f>
        <v>0.18878248974008208</v>
      </c>
      <c r="G36" s="276">
        <f>IFERROR(G35/G$26,"")</f>
        <v>0.18136340897721587</v>
      </c>
      <c r="H36" s="298">
        <f>G36*(1-0.0025)</f>
        <v>0.18091000045477285</v>
      </c>
      <c r="I36" s="298">
        <f t="shared" ref="I36:Q36" si="30">H36*(1-0.0025)</f>
        <v>0.18045772545363592</v>
      </c>
      <c r="J36" s="298">
        <f t="shared" si="30"/>
        <v>0.18000658114000184</v>
      </c>
      <c r="K36" s="298">
        <f t="shared" si="30"/>
        <v>0.17955656468715184</v>
      </c>
      <c r="L36" s="298">
        <f t="shared" si="30"/>
        <v>0.17910767327543398</v>
      </c>
      <c r="M36" s="298">
        <f t="shared" si="30"/>
        <v>0.17865990409224541</v>
      </c>
      <c r="N36" s="298">
        <f t="shared" si="30"/>
        <v>0.17821325433201482</v>
      </c>
      <c r="O36" s="298">
        <f t="shared" si="30"/>
        <v>0.17776772119618478</v>
      </c>
      <c r="P36" s="298">
        <f t="shared" si="30"/>
        <v>0.17732330189319434</v>
      </c>
      <c r="Q36" s="298">
        <f t="shared" si="30"/>
        <v>0.17687999363846135</v>
      </c>
    </row>
    <row r="37" spans="2:17" ht="3.75" customHeight="1">
      <c r="B37" s="143"/>
      <c r="E37" s="145"/>
      <c r="F37" s="145"/>
      <c r="G37" s="146"/>
      <c r="H37" s="144"/>
      <c r="I37" s="144"/>
      <c r="J37" s="144"/>
      <c r="K37" s="144"/>
      <c r="L37" s="144"/>
      <c r="O37" s="126"/>
      <c r="P37" s="126"/>
      <c r="Q37" s="126"/>
    </row>
    <row r="38" spans="2:17">
      <c r="B38" s="268" t="s">
        <v>424</v>
      </c>
      <c r="E38" s="141">
        <f>+_xlfn.XLOOKUP($B38,Inputs!$B:$B,Inputs!O:O)</f>
        <v>2798</v>
      </c>
      <c r="F38" s="141">
        <f>+_xlfn.XLOOKUP($B38,Inputs!$B:$B,Inputs!P:P)</f>
        <v>3164</v>
      </c>
      <c r="G38" s="261">
        <f>+_xlfn.XLOOKUP($B38,Inputs!$B:$B,Inputs!Q:Q)</f>
        <v>3109</v>
      </c>
      <c r="H38" s="148">
        <f>H39*H$26</f>
        <v>4546.9597206899825</v>
      </c>
      <c r="I38" s="148">
        <f>I39*I$26</f>
        <v>4820.3586487320345</v>
      </c>
      <c r="J38" s="148">
        <f>J39*J$26</f>
        <v>5299.797116982335</v>
      </c>
      <c r="K38" s="148">
        <f>K39*K$26</f>
        <v>6077.8202887954403</v>
      </c>
      <c r="L38" s="148">
        <f t="shared" ref="L38:Q38" si="31">L39*L$26</f>
        <v>6695.4327207031074</v>
      </c>
      <c r="M38" s="148">
        <f t="shared" si="31"/>
        <v>7471.4691456999144</v>
      </c>
      <c r="N38" s="148">
        <f t="shared" si="31"/>
        <v>8378.9802054844276</v>
      </c>
      <c r="O38" s="148">
        <f t="shared" si="31"/>
        <v>9327.4307201992615</v>
      </c>
      <c r="P38" s="148">
        <f t="shared" si="31"/>
        <v>10419.494122597709</v>
      </c>
      <c r="Q38" s="148">
        <f t="shared" si="31"/>
        <v>11643.664543978795</v>
      </c>
    </row>
    <row r="39" spans="2:17" s="269" customFormat="1" ht="14.4">
      <c r="B39" s="278" t="s">
        <v>640</v>
      </c>
      <c r="E39" s="271">
        <f>IFERROR(E38/E26,"")</f>
        <v>8.7774884713116036E-2</v>
      </c>
      <c r="F39" s="271">
        <f>IFERROR(F38/F26,"")</f>
        <v>8.4868968107078668E-2</v>
      </c>
      <c r="G39" s="276">
        <f>IFERROR(G38/G26,"")</f>
        <v>7.0694438128154985E-2</v>
      </c>
      <c r="H39" s="298">
        <f>AVERAGE(E39:G39)</f>
        <v>8.1112763649449901E-2</v>
      </c>
      <c r="I39" s="298">
        <f>AVERAGE(F39:H39)</f>
        <v>7.8892056628227847E-2</v>
      </c>
      <c r="J39" s="298">
        <f t="shared" ref="J39:K39" si="32">AVERAGE(G39:I39)</f>
        <v>7.6899752801944235E-2</v>
      </c>
      <c r="K39" s="298">
        <f t="shared" si="32"/>
        <v>7.8968191026540666E-2</v>
      </c>
      <c r="L39" s="298">
        <f t="shared" ref="L39" si="33">AVERAGE(I39:K39)</f>
        <v>7.8253333485570911E-2</v>
      </c>
      <c r="M39" s="298">
        <f t="shared" ref="M39" si="34">AVERAGE(J39:L39)</f>
        <v>7.8040425771351937E-2</v>
      </c>
      <c r="N39" s="298">
        <f t="shared" ref="N39" si="35">AVERAGE(K39:M39)</f>
        <v>7.8420650094487843E-2</v>
      </c>
      <c r="O39" s="298">
        <f t="shared" ref="O39" si="36">AVERAGE(L39:N39)</f>
        <v>7.823813645047023E-2</v>
      </c>
      <c r="P39" s="298">
        <f t="shared" ref="P39" si="37">AVERAGE(M39:O39)</f>
        <v>7.8233070772103341E-2</v>
      </c>
      <c r="Q39" s="298">
        <f t="shared" ref="Q39" si="38">AVERAGE(N39:P39)</f>
        <v>7.82972857723538E-2</v>
      </c>
    </row>
    <row r="40" spans="2:17" s="235" customFormat="1" ht="5.25" customHeight="1">
      <c r="B40" s="262"/>
      <c r="E40" s="263"/>
      <c r="F40" s="263"/>
      <c r="G40" s="264"/>
      <c r="H40" s="265"/>
      <c r="I40" s="265"/>
      <c r="J40" s="265"/>
      <c r="K40" s="265"/>
      <c r="L40" s="265"/>
      <c r="O40" s="266"/>
      <c r="P40" s="266"/>
      <c r="Q40" s="266"/>
    </row>
    <row r="41" spans="2:17">
      <c r="B41" s="478" t="s">
        <v>642</v>
      </c>
      <c r="E41" s="141">
        <f>+_xlfn.XLOOKUP($B41,Inputs!$B:$B,Inputs!O:O)</f>
        <v>2413</v>
      </c>
      <c r="F41" s="141">
        <f>+_xlfn.XLOOKUP($B41,Inputs!$B:$B,Inputs!P:P)</f>
        <v>2689</v>
      </c>
      <c r="G41" s="261">
        <f>+_xlfn.XLOOKUP($B41,Inputs!$B:$B,Inputs!Q:Q)</f>
        <v>2732</v>
      </c>
      <c r="H41" s="148">
        <f>IFERROR(AVERAGE(E41:G41)*(1+H27),"")</f>
        <v>3328.5780563396902</v>
      </c>
      <c r="I41" s="148">
        <f t="shared" ref="I41:Q41" si="39">IFERROR(AVERAGE(F41:H41)*(1+I27),"")</f>
        <v>3178.9230941769656</v>
      </c>
      <c r="J41" s="148">
        <f t="shared" si="39"/>
        <v>3473.8854651626611</v>
      </c>
      <c r="K41" s="148">
        <f t="shared" si="39"/>
        <v>3715.617393855583</v>
      </c>
      <c r="L41" s="148">
        <f t="shared" si="39"/>
        <v>3842.1269812864766</v>
      </c>
      <c r="M41" s="148">
        <f t="shared" si="39"/>
        <v>4114.6130575886236</v>
      </c>
      <c r="N41" s="148">
        <f t="shared" si="39"/>
        <v>4342.2184913459851</v>
      </c>
      <c r="O41" s="148">
        <f t="shared" si="39"/>
        <v>4574.355263693391</v>
      </c>
      <c r="P41" s="148">
        <f t="shared" si="39"/>
        <v>4852.6105519207676</v>
      </c>
      <c r="Q41" s="148">
        <f t="shared" si="39"/>
        <v>5124.7617449032196</v>
      </c>
    </row>
    <row r="42" spans="2:17" ht="5.25" customHeight="1">
      <c r="B42" s="189"/>
      <c r="E42" s="141"/>
      <c r="F42" s="141"/>
      <c r="G42" s="261"/>
      <c r="H42" s="151"/>
      <c r="I42" s="151"/>
      <c r="J42" s="151"/>
      <c r="K42" s="151"/>
      <c r="L42" s="151"/>
      <c r="O42" s="150"/>
      <c r="P42" s="150"/>
      <c r="Q42" s="150"/>
    </row>
    <row r="43" spans="2:17">
      <c r="B43" s="189" t="s">
        <v>363</v>
      </c>
      <c r="E43" s="141">
        <f>+_xlfn.XLOOKUP($B43,Inputs!$B:$B,Inputs!O:O)</f>
        <v>-885</v>
      </c>
      <c r="F43" s="141">
        <f>+_xlfn.XLOOKUP($B43,Inputs!$B:$B,Inputs!P:P)</f>
        <v>1933</v>
      </c>
      <c r="G43" s="261">
        <f>+_xlfn.XLOOKUP($B43,Inputs!$B:$B,Inputs!Q:Q)</f>
        <v>3510</v>
      </c>
      <c r="H43" s="148">
        <f>IFERROR(H32-H35-H38-H41,"")</f>
        <v>3937.1672793866601</v>
      </c>
      <c r="I43" s="148">
        <f t="shared" ref="I43:Q43" si="40">IFERROR(I32-I35-I38-I41,"")</f>
        <v>5073.8974236578524</v>
      </c>
      <c r="J43" s="148">
        <f t="shared" si="40"/>
        <v>5929.5080569661586</v>
      </c>
      <c r="K43" s="148">
        <f t="shared" si="40"/>
        <v>6644.683547652673</v>
      </c>
      <c r="L43" s="148">
        <f t="shared" si="40"/>
        <v>7817.5418705259244</v>
      </c>
      <c r="M43" s="148">
        <f t="shared" si="40"/>
        <v>8970.177586521866</v>
      </c>
      <c r="N43" s="148">
        <f t="shared" si="40"/>
        <v>10268.685812487147</v>
      </c>
      <c r="O43" s="148">
        <f t="shared" si="40"/>
        <v>11813.004774238054</v>
      </c>
      <c r="P43" s="148">
        <f t="shared" si="40"/>
        <v>13506.819291110438</v>
      </c>
      <c r="Q43" s="148">
        <f t="shared" si="40"/>
        <v>15432.852164437209</v>
      </c>
    </row>
    <row r="44" spans="2:17" s="269" customFormat="1" ht="14.4">
      <c r="B44" s="269" t="s">
        <v>38</v>
      </c>
      <c r="E44" s="271">
        <f t="shared" ref="E44:Q44" si="41">IFERROR(E43/E$26,"")</f>
        <v>-2.7762963892461648E-2</v>
      </c>
      <c r="F44" s="271">
        <f t="shared" si="41"/>
        <v>5.1849467557200719E-2</v>
      </c>
      <c r="G44" s="275">
        <f t="shared" si="41"/>
        <v>7.9812633589522036E-2</v>
      </c>
      <c r="H44" s="271">
        <f t="shared" si="41"/>
        <v>7.0234736746860191E-2</v>
      </c>
      <c r="I44" s="271">
        <f t="shared" si="41"/>
        <v>8.3041580936789539E-2</v>
      </c>
      <c r="J44" s="271">
        <f t="shared" si="41"/>
        <v>8.6036822495851414E-2</v>
      </c>
      <c r="K44" s="271">
        <f t="shared" si="41"/>
        <v>8.6333358797935411E-2</v>
      </c>
      <c r="L44" s="271">
        <f t="shared" si="41"/>
        <v>9.1368061864033998E-2</v>
      </c>
      <c r="M44" s="271">
        <f t="shared" si="41"/>
        <v>9.3694622094464441E-2</v>
      </c>
      <c r="N44" s="271">
        <f t="shared" si="41"/>
        <v>9.6106805038660356E-2</v>
      </c>
      <c r="O44" s="271">
        <f t="shared" si="41"/>
        <v>9.9087037700039751E-2</v>
      </c>
      <c r="P44" s="271">
        <f t="shared" si="41"/>
        <v>0.10141374783404648</v>
      </c>
      <c r="Q44" s="271">
        <f t="shared" si="41"/>
        <v>0.10377750334848787</v>
      </c>
    </row>
    <row r="45" spans="2:17" ht="3.75" customHeight="1">
      <c r="B45" s="143"/>
      <c r="E45" s="145"/>
      <c r="F45" s="145"/>
      <c r="G45" s="153"/>
      <c r="H45" s="145"/>
      <c r="I45" s="145"/>
      <c r="J45" s="145"/>
      <c r="K45" s="145"/>
      <c r="L45" s="145"/>
      <c r="O45" s="150"/>
      <c r="P45" s="150"/>
      <c r="Q45" s="150"/>
    </row>
    <row r="46" spans="2:17" ht="13.5" customHeight="1">
      <c r="B46" s="268" t="s">
        <v>643</v>
      </c>
      <c r="E46" s="141">
        <f>+_xlfn.XLOOKUP($B46,Inputs!$B:$B,Inputs!O:O)</f>
        <v>947</v>
      </c>
      <c r="F46" s="141">
        <f>+_xlfn.XLOOKUP($B46,Inputs!$B:$B,Inputs!P:P)</f>
        <v>823</v>
      </c>
      <c r="G46" s="261">
        <f>+_xlfn.XLOOKUP($B46,Inputs!$B:$B,Inputs!Q:Q)</f>
        <v>711</v>
      </c>
      <c r="H46" s="165">
        <f>+IFERROR(H49+H52,"")</f>
        <v>841.93942059604058</v>
      </c>
      <c r="I46" s="165">
        <f>+IFERROR(I49+I52,"")</f>
        <v>905.65713096341506</v>
      </c>
      <c r="J46" s="165">
        <f t="shared" ref="J46:Q46" si="42">+IFERROR(J49+J52,"")</f>
        <v>983.75849588558674</v>
      </c>
      <c r="K46" s="165">
        <f t="shared" si="42"/>
        <v>1102.8807779300002</v>
      </c>
      <c r="L46" s="165">
        <f t="shared" si="42"/>
        <v>1193.5565245174114</v>
      </c>
      <c r="M46" s="165">
        <f t="shared" si="42"/>
        <v>1311.1349949702517</v>
      </c>
      <c r="N46" s="165">
        <f t="shared" si="42"/>
        <v>1446.1972321166306</v>
      </c>
      <c r="O46" s="165">
        <f t="shared" si="42"/>
        <v>1586.8335886547281</v>
      </c>
      <c r="P46" s="165">
        <f t="shared" si="42"/>
        <v>1748.3210466039341</v>
      </c>
      <c r="Q46" s="165">
        <f t="shared" si="42"/>
        <v>1928.1157571670126</v>
      </c>
    </row>
    <row r="47" spans="2:17" ht="13.5" customHeight="1">
      <c r="B47" s="278" t="s">
        <v>644</v>
      </c>
      <c r="E47" s="290">
        <f>IFERROR(E46/AVERAGE(Inputs!O39+Inputs!O42+Inputs!O45,Inputs!N39+Inputs!N42+Inputs!N45),"")</f>
        <v>0.13630802446923354</v>
      </c>
      <c r="F47" s="290">
        <f>IFERROR(F46/AVERAGE(Inputs!P39+Inputs!P42+Inputs!P45,Inputs!O39+Inputs!O42+Inputs!O45),"")</f>
        <v>0.12825307776219416</v>
      </c>
      <c r="G47" s="275">
        <f>IFERROR(G46/AVERAGE(Inputs!Q39+Inputs!Q42+Inputs!Q45,Inputs!P39+Inputs!P42+Inputs!P45),"")</f>
        <v>0.12503297283038775</v>
      </c>
      <c r="H47" s="271">
        <f>IFERROR(H46/(G95+G101),"")</f>
        <v>0.15611708151233833</v>
      </c>
      <c r="I47" s="271">
        <f>IFERROR(I46/(H95+H101),"")</f>
        <v>0.14454743491470182</v>
      </c>
      <c r="J47" s="271">
        <f>IFERROR(J46/(I95+I101),"")</f>
        <v>0.16035859871411712</v>
      </c>
      <c r="K47" s="271">
        <f t="shared" ref="K47:Q47" si="43">IFERROR(K46/(J95+J101),"")</f>
        <v>0.17457981255216759</v>
      </c>
      <c r="L47" s="271">
        <f t="shared" si="43"/>
        <v>0.18000134426516637</v>
      </c>
      <c r="M47" s="271">
        <f t="shared" si="43"/>
        <v>0.19290628519658345</v>
      </c>
      <c r="N47" s="271">
        <f t="shared" si="43"/>
        <v>0.20349749659711167</v>
      </c>
      <c r="O47" s="271">
        <f t="shared" si="43"/>
        <v>0.21241935362079062</v>
      </c>
      <c r="P47" s="271">
        <f t="shared" si="43"/>
        <v>0.22286556851577075</v>
      </c>
      <c r="Q47" s="271">
        <f t="shared" si="43"/>
        <v>0.23195667112474377</v>
      </c>
    </row>
    <row r="48" spans="2:17" ht="5.25" customHeight="1">
      <c r="B48" s="143"/>
      <c r="E48" s="145"/>
      <c r="F48" s="145"/>
      <c r="G48" s="153"/>
      <c r="H48" s="145"/>
      <c r="I48" s="145"/>
      <c r="J48" s="145"/>
      <c r="K48" s="145"/>
      <c r="L48" s="145"/>
      <c r="O48" s="150"/>
      <c r="P48" s="150"/>
      <c r="Q48" s="150"/>
    </row>
    <row r="49" spans="2:19" s="143" customFormat="1" ht="15.6">
      <c r="B49" s="293" t="s">
        <v>645</v>
      </c>
      <c r="E49" s="294">
        <f>+_xlfn.XLOOKUP($B49,Inputs!$B:$B,Inputs!O:O)</f>
        <v>792</v>
      </c>
      <c r="F49" s="294">
        <f>+_xlfn.XLOOKUP($B49,Inputs!$B:$B,Inputs!P:P)</f>
        <v>461</v>
      </c>
      <c r="G49" s="295">
        <f>+_xlfn.XLOOKUP($B49,Inputs!$B:$B,Inputs!Q:Q)</f>
        <v>417</v>
      </c>
      <c r="H49" s="296">
        <f>IFERROR(H50*(G96+G97),"")</f>
        <v>541.93942059604058</v>
      </c>
      <c r="I49" s="296">
        <f t="shared" ref="I49:Q49" si="44">IFERROR(I50*(H96+H97),"")</f>
        <v>553.94073325401962</v>
      </c>
      <c r="J49" s="296">
        <f t="shared" si="44"/>
        <v>587.04146691685821</v>
      </c>
      <c r="K49" s="296">
        <f t="shared" si="44"/>
        <v>659.8415239571907</v>
      </c>
      <c r="L49" s="296">
        <f t="shared" si="44"/>
        <v>701.0382543936621</v>
      </c>
      <c r="M49" s="296">
        <f t="shared" si="44"/>
        <v>760.03181220714293</v>
      </c>
      <c r="N49" s="296">
        <f t="shared" si="44"/>
        <v>831.15169963748201</v>
      </c>
      <c r="O49" s="296">
        <f t="shared" si="44"/>
        <v>900.5713912514517</v>
      </c>
      <c r="P49" s="296">
        <f t="shared" si="44"/>
        <v>981.66105736726433</v>
      </c>
      <c r="Q49" s="296">
        <f t="shared" si="44"/>
        <v>1072.0847033444634</v>
      </c>
    </row>
    <row r="50" spans="2:19" s="269" customFormat="1" ht="14.4">
      <c r="B50" s="292" t="s">
        <v>646</v>
      </c>
      <c r="E50" s="290">
        <f>IFERROR(E49/AVERAGE(Inputs!O40+Inputs!O42,Inputs!N40+Inputs!N42),"")</f>
        <v>0.13116926134481616</v>
      </c>
      <c r="F50" s="290">
        <f>IFERROR(F49/AVERAGE(Inputs!P40+Inputs!P42,Inputs!O40+Inputs!O42),"")</f>
        <v>7.5443908027166356E-2</v>
      </c>
      <c r="G50" s="275">
        <f>IFERROR(G49/AVERAGE(Inputs!Q40+Inputs!Q42,Inputs!P40+Inputs!P42),"")</f>
        <v>7.0546438842835388E-2</v>
      </c>
      <c r="H50" s="298">
        <f>IFERROR(AVERAGE(E50:G50),"")</f>
        <v>9.2386536071605962E-2</v>
      </c>
      <c r="I50" s="298">
        <f>IFERROR(AVERAGE(F50:H50),"")</f>
        <v>7.9458960980535898E-2</v>
      </c>
      <c r="J50" s="298">
        <f t="shared" ref="J50:Q50" si="45">IFERROR(AVERAGE(G50:I50),"")</f>
        <v>8.0797311964992416E-2</v>
      </c>
      <c r="K50" s="298">
        <f t="shared" si="45"/>
        <v>8.4214269672378092E-2</v>
      </c>
      <c r="L50" s="298">
        <f t="shared" si="45"/>
        <v>8.1490180872635473E-2</v>
      </c>
      <c r="M50" s="298">
        <f t="shared" si="45"/>
        <v>8.2167254170001994E-2</v>
      </c>
      <c r="N50" s="298">
        <f t="shared" si="45"/>
        <v>8.2623901571671862E-2</v>
      </c>
      <c r="O50" s="298">
        <f t="shared" si="45"/>
        <v>8.2093778871436443E-2</v>
      </c>
      <c r="P50" s="298">
        <f t="shared" si="45"/>
        <v>8.2294978204370095E-2</v>
      </c>
      <c r="Q50" s="298">
        <f t="shared" si="45"/>
        <v>8.2337552882492795E-2</v>
      </c>
    </row>
    <row r="51" spans="2:19" ht="3.75" customHeight="1">
      <c r="B51" s="143"/>
      <c r="E51" s="145"/>
      <c r="F51" s="145"/>
      <c r="G51" s="153"/>
      <c r="H51" s="151"/>
      <c r="I51" s="151"/>
      <c r="J51" s="151"/>
      <c r="K51" s="151"/>
      <c r="L51" s="151"/>
      <c r="M51" s="151"/>
      <c r="N51" s="151"/>
      <c r="O51" s="151"/>
      <c r="P51" s="151"/>
      <c r="Q51" s="151"/>
    </row>
    <row r="52" spans="2:19" s="143" customFormat="1" ht="15.6">
      <c r="B52" s="293" t="s">
        <v>647</v>
      </c>
      <c r="E52" s="294">
        <f>+_xlfn.XLOOKUP($B52,Inputs!$B:$B,Inputs!O:O)</f>
        <v>155</v>
      </c>
      <c r="F52" s="294">
        <f>+_xlfn.XLOOKUP($B52,Inputs!$B:$B,Inputs!P:P)</f>
        <v>362</v>
      </c>
      <c r="G52" s="295">
        <f>+_xlfn.XLOOKUP($B52,Inputs!$B:$B,Inputs!Q:Q)</f>
        <v>294</v>
      </c>
      <c r="H52" s="165">
        <v>300</v>
      </c>
      <c r="I52" s="165">
        <f t="shared" ref="I52:Q52" si="46">H53*I101</f>
        <v>351.71639770939544</v>
      </c>
      <c r="J52" s="165">
        <f t="shared" si="46"/>
        <v>396.71702896872853</v>
      </c>
      <c r="K52" s="165">
        <f t="shared" si="46"/>
        <v>443.03925397280955</v>
      </c>
      <c r="L52" s="165">
        <f t="shared" si="46"/>
        <v>492.51827012374929</v>
      </c>
      <c r="M52" s="165">
        <f t="shared" si="46"/>
        <v>551.10318276310886</v>
      </c>
      <c r="N52" s="165">
        <f t="shared" si="46"/>
        <v>615.04553247914862</v>
      </c>
      <c r="O52" s="165">
        <f t="shared" si="46"/>
        <v>686.26219740327645</v>
      </c>
      <c r="P52" s="165">
        <f t="shared" si="46"/>
        <v>766.65998923666973</v>
      </c>
      <c r="Q52" s="165">
        <f t="shared" si="46"/>
        <v>856.03105382254921</v>
      </c>
    </row>
    <row r="53" spans="2:19" s="269" customFormat="1" ht="14.4">
      <c r="B53" s="292" t="s">
        <v>648</v>
      </c>
      <c r="E53" s="271">
        <f>IFERROR(E52/AVERAGE(Inputs!N45:O45),"")</f>
        <v>7.2328511432571158E-2</v>
      </c>
      <c r="F53" s="271">
        <f>IFERROR(F52/AVERAGE(Inputs!O45:P45),"")</f>
        <v>0.21946044255835101</v>
      </c>
      <c r="G53" s="275">
        <f>IFERROR(G52/AVERAGE(Inputs!P45:Q45),"")</f>
        <v>0.23058823529411765</v>
      </c>
      <c r="H53" s="298">
        <f>AVERAGE(F53:G53)</f>
        <v>0.22502433892623433</v>
      </c>
      <c r="I53" s="298">
        <f>I52/I101</f>
        <v>0.2250243389262343</v>
      </c>
      <c r="J53" s="298">
        <f t="shared" ref="J53:Q53" si="47">J52/J101</f>
        <v>0.22502433892623433</v>
      </c>
      <c r="K53" s="298">
        <f t="shared" si="47"/>
        <v>0.22502433892623433</v>
      </c>
      <c r="L53" s="298">
        <f t="shared" si="47"/>
        <v>0.22502433892623433</v>
      </c>
      <c r="M53" s="298">
        <f t="shared" si="47"/>
        <v>0.22502433892623433</v>
      </c>
      <c r="N53" s="298">
        <f t="shared" si="47"/>
        <v>0.22502433892623433</v>
      </c>
      <c r="O53" s="298">
        <f t="shared" si="47"/>
        <v>0.22502433892623433</v>
      </c>
      <c r="P53" s="298">
        <f t="shared" si="47"/>
        <v>0.22502433892623436</v>
      </c>
      <c r="Q53" s="298">
        <f t="shared" si="47"/>
        <v>0.22502433892623436</v>
      </c>
    </row>
    <row r="54" spans="2:19" ht="4.2" customHeight="1">
      <c r="G54" s="149"/>
    </row>
    <row r="55" spans="2:19">
      <c r="B55" s="121" t="s">
        <v>418</v>
      </c>
      <c r="E55" s="141">
        <f>+_xlfn.XLOOKUP($B55,Inputs!$B:$B,Inputs!O:O)</f>
        <v>-1832</v>
      </c>
      <c r="F55" s="141">
        <f>+_xlfn.XLOOKUP($B55,Inputs!$B:$B,Inputs!P:P)</f>
        <v>1110</v>
      </c>
      <c r="G55" s="261">
        <f>+_xlfn.XLOOKUP($B55,Inputs!$B:$B,Inputs!Q:Q)</f>
        <v>2799</v>
      </c>
      <c r="H55" s="152">
        <f>+IFERROR(H43-H46,"")</f>
        <v>3095.2278587906194</v>
      </c>
      <c r="I55" s="152">
        <f>+IFERROR(I43-I46,"")</f>
        <v>4168.2402926944378</v>
      </c>
      <c r="J55" s="152">
        <f t="shared" ref="J55:Q55" si="48">+IFERROR(J43-J46,"")</f>
        <v>4945.7495610805718</v>
      </c>
      <c r="K55" s="152">
        <f t="shared" si="48"/>
        <v>5541.8027697226726</v>
      </c>
      <c r="L55" s="152">
        <f t="shared" si="48"/>
        <v>6623.9853460085133</v>
      </c>
      <c r="M55" s="152">
        <f t="shared" si="48"/>
        <v>7659.0425915516144</v>
      </c>
      <c r="N55" s="152">
        <f t="shared" si="48"/>
        <v>8822.4885803705165</v>
      </c>
      <c r="O55" s="152">
        <f t="shared" si="48"/>
        <v>10226.171185583325</v>
      </c>
      <c r="P55" s="152">
        <f t="shared" si="48"/>
        <v>11758.498244506503</v>
      </c>
      <c r="Q55" s="152">
        <f t="shared" si="48"/>
        <v>13504.736407270197</v>
      </c>
    </row>
    <row r="56" spans="2:19" s="279" customFormat="1" ht="14.4">
      <c r="B56" s="269" t="s">
        <v>376</v>
      </c>
      <c r="E56" s="271">
        <f>IFERROR(E55/E$26,"")</f>
        <v>-5.7470903786429085E-2</v>
      </c>
      <c r="F56" s="271">
        <f>IFERROR(F55/F$26,"")</f>
        <v>2.9773879456023174E-2</v>
      </c>
      <c r="G56" s="275">
        <f>IFERROR(G55/G$26,"")</f>
        <v>6.3645459093182949E-2</v>
      </c>
      <c r="H56" s="271">
        <f t="shared" ref="H56:Q56" si="49">IFERROR(H55/H26,"")</f>
        <v>5.5215462896860391E-2</v>
      </c>
      <c r="I56" s="271">
        <f t="shared" si="49"/>
        <v>6.821920798316744E-2</v>
      </c>
      <c r="J56" s="271">
        <f t="shared" si="49"/>
        <v>7.1762543031831272E-2</v>
      </c>
      <c r="K56" s="271">
        <f t="shared" si="49"/>
        <v>7.2003797242515211E-2</v>
      </c>
      <c r="L56" s="271">
        <f t="shared" si="49"/>
        <v>7.7418287347125428E-2</v>
      </c>
      <c r="M56" s="271">
        <f t="shared" si="49"/>
        <v>7.9999653774868645E-2</v>
      </c>
      <c r="N56" s="271">
        <f t="shared" si="49"/>
        <v>8.2571538893360011E-2</v>
      </c>
      <c r="O56" s="271">
        <f t="shared" si="49"/>
        <v>8.5776737515820781E-2</v>
      </c>
      <c r="P56" s="271">
        <f t="shared" si="49"/>
        <v>8.8286764646380619E-2</v>
      </c>
      <c r="Q56" s="271">
        <f t="shared" si="49"/>
        <v>9.0811977772680047E-2</v>
      </c>
    </row>
    <row r="57" spans="2:19" customFormat="1" ht="3.75" customHeight="1">
      <c r="B57" s="121"/>
      <c r="E57" s="271"/>
      <c r="F57" s="271"/>
      <c r="G57" s="276"/>
      <c r="H57" s="99"/>
      <c r="I57" s="99"/>
      <c r="J57" s="99"/>
      <c r="K57" s="99"/>
      <c r="L57" s="99"/>
      <c r="M57" s="99"/>
      <c r="N57" s="99"/>
      <c r="O57" s="99"/>
      <c r="P57" s="99"/>
      <c r="Q57" s="99"/>
    </row>
    <row r="58" spans="2:19" customFormat="1" ht="13.5" customHeight="1">
      <c r="B58" s="268" t="s">
        <v>419</v>
      </c>
      <c r="E58" s="141">
        <f>+_xlfn.XLOOKUP($B58,Inputs!$B:$B,Inputs!O:O)</f>
        <v>426</v>
      </c>
      <c r="F58" s="141">
        <f>+_xlfn.XLOOKUP($B58,Inputs!$B:$B,Inputs!P:P)</f>
        <v>149</v>
      </c>
      <c r="G58" s="261">
        <f>+_xlfn.XLOOKUP($B58,Inputs!$B:$B,Inputs!Q:Q)</f>
        <v>-198</v>
      </c>
      <c r="H58" s="152">
        <f>-H61-H64</f>
        <v>-1326.9450846491088</v>
      </c>
      <c r="I58" s="152">
        <f t="shared" ref="I58:Q58" si="50">-I61-I64</f>
        <v>-716.39671305789352</v>
      </c>
      <c r="J58" s="152">
        <f t="shared" si="50"/>
        <v>-703.6182536805602</v>
      </c>
      <c r="K58" s="152">
        <f>-K61-K64</f>
        <v>-715.30775515689356</v>
      </c>
      <c r="L58" s="152">
        <f t="shared" si="50"/>
        <v>-669.14762332860346</v>
      </c>
      <c r="M58" s="152">
        <f t="shared" si="50"/>
        <v>-965.13733599723093</v>
      </c>
      <c r="N58" s="152">
        <f t="shared" ca="1" si="50"/>
        <v>-1165.8130344621909</v>
      </c>
      <c r="O58" s="152">
        <f t="shared" ca="1" si="50"/>
        <v>-1336.8846374189582</v>
      </c>
      <c r="P58" s="152">
        <f t="shared" ca="1" si="50"/>
        <v>-1564.8902786863275</v>
      </c>
      <c r="Q58" s="152">
        <f t="shared" ca="1" si="50"/>
        <v>-1780.3892245423742</v>
      </c>
    </row>
    <row r="59" spans="2:19" customFormat="1" ht="13.5" customHeight="1">
      <c r="B59" s="292" t="s">
        <v>649</v>
      </c>
      <c r="E59" s="290">
        <f>IFERROR(E58/AVERAGE(Inputs!N117:O117),"")</f>
        <v>5.9701492537313432E-2</v>
      </c>
      <c r="F59" s="290">
        <f>IFERROR(F58/AVERAGE(Inputs!O117:P117),"")</f>
        <v>2.2078980514188339E-2</v>
      </c>
      <c r="G59" s="275">
        <f>IFERROR(G58/AVERAGE(Inputs!P117:Q117),"")</f>
        <v>-4.9848942598187312E-2</v>
      </c>
      <c r="H59" s="290">
        <f>IFERROR(H58/AVERAGE(G112+G114,H112+H114),"")</f>
        <v>-0.1278924936268358</v>
      </c>
      <c r="I59" s="290">
        <f t="shared" ref="I59:K59" si="51">IFERROR(I58/AVERAGE(H112+H114,I112+I114),"")</f>
        <v>-6.8361867751881036E-2</v>
      </c>
      <c r="J59" s="290">
        <f t="shared" si="51"/>
        <v>-6.8369756010021668E-2</v>
      </c>
      <c r="K59" s="290">
        <f t="shared" si="51"/>
        <v>-7.7007039169073449E-2</v>
      </c>
      <c r="L59" s="290">
        <f t="shared" ref="L59" si="52">IFERROR(L58/AVERAGE(K112+K114,L112+L114),"")</f>
        <v>-0.10925772098461631</v>
      </c>
      <c r="M59" s="290">
        <f t="shared" ref="M59" si="53">IFERROR(M58/AVERAGE(L112+L114,M112+M114),"")</f>
        <v>-0.28365942852285925</v>
      </c>
      <c r="N59" s="290">
        <f t="shared" ref="N59" ca="1" si="54">IFERROR(N58/AVERAGE(M112+M114,N112+N114),"")</f>
        <v>-0.34625238582628642</v>
      </c>
      <c r="O59" s="290">
        <f t="shared" ref="O59" ca="1" si="55">IFERROR(O58/AVERAGE(N112+N114,O112+O114),"")</f>
        <v>-0.33366891894446499</v>
      </c>
      <c r="P59" s="290">
        <f t="shared" ref="P59" ca="1" si="56">IFERROR(P58/AVERAGE(O112+O114,P112+P114),"")</f>
        <v>-0.33287963040180601</v>
      </c>
      <c r="Q59" s="290">
        <f t="shared" ref="Q59" ca="1" si="57">IFERROR(Q58/AVERAGE(P112+P114,Q112+Q114),"")</f>
        <v>-0.43156989576251359</v>
      </c>
    </row>
    <row r="60" spans="2:19" customFormat="1" ht="3.75" customHeight="1">
      <c r="B60" s="121"/>
      <c r="E60" s="271"/>
      <c r="F60" s="271"/>
      <c r="G60" s="275"/>
      <c r="H60" s="99"/>
      <c r="I60" s="99"/>
      <c r="J60" s="99"/>
      <c r="K60" s="99"/>
      <c r="L60" s="99"/>
      <c r="M60" s="99"/>
      <c r="N60" s="99"/>
      <c r="O60" s="99"/>
      <c r="P60" s="99"/>
      <c r="Q60" s="99"/>
    </row>
    <row r="61" spans="2:19" customFormat="1">
      <c r="B61" s="291" t="s">
        <v>650</v>
      </c>
      <c r="E61" s="141">
        <f>+_xlfn.XLOOKUP($B61,Inputs!$B:$B,Inputs!O:O)</f>
        <v>565</v>
      </c>
      <c r="F61" s="141">
        <f>+_xlfn.XLOOKUP($B61,Inputs!$B:$B,Inputs!P:P)</f>
        <v>633</v>
      </c>
      <c r="G61" s="261">
        <f>+_xlfn.XLOOKUP($B61,Inputs!$B:$B,Inputs!Q:Q)</f>
        <v>523</v>
      </c>
      <c r="H61" s="152">
        <f>H62*(H112+H114)</f>
        <v>489.70508464910887</v>
      </c>
      <c r="I61" s="152">
        <f t="shared" ref="I61:Q61" si="58">I62*(I112+I114)</f>
        <v>481.97115283889377</v>
      </c>
      <c r="J61" s="152">
        <f t="shared" si="58"/>
        <v>434.41749975905157</v>
      </c>
      <c r="K61" s="152">
        <f t="shared" si="58"/>
        <v>341.77489507113614</v>
      </c>
      <c r="L61" s="152">
        <f t="shared" si="58"/>
        <v>143.19093319702384</v>
      </c>
      <c r="M61" s="152">
        <f t="shared" si="58"/>
        <v>107.99702021735204</v>
      </c>
      <c r="N61" s="152">
        <f t="shared" ca="1" si="58"/>
        <v>121.50430823520392</v>
      </c>
      <c r="O61" s="152">
        <f t="shared" ca="1" si="58"/>
        <v>131.87315495938813</v>
      </c>
      <c r="P61" s="152">
        <f t="shared" ca="1" si="58"/>
        <v>142.01278142780893</v>
      </c>
      <c r="Q61" s="152">
        <f t="shared" ca="1" si="58"/>
        <v>80.803324882100398</v>
      </c>
    </row>
    <row r="62" spans="2:19" s="279" customFormat="1" ht="14.4">
      <c r="B62" s="292" t="s">
        <v>651</v>
      </c>
      <c r="E62" s="290">
        <f>+IFERROR(E61/AVERAGE(Inputs!N114:O114),"")</f>
        <v>4.9394588451282945E-2</v>
      </c>
      <c r="F62" s="290">
        <f>+IFERROR(F61/AVERAGE(Inputs!O114:P114),"")</f>
        <v>5.4533706655179842E-2</v>
      </c>
      <c r="G62" s="275">
        <f>+IFERROR(G61/AVERAGE(Inputs!P114:Q114),"")</f>
        <v>5.1456119637937822E-2</v>
      </c>
      <c r="H62" s="300">
        <f>AVERAGE(E62:G62)-0.005</f>
        <v>4.679480491480021E-2</v>
      </c>
      <c r="I62" s="300">
        <f t="shared" ref="I62:Q62" si="59">AVERAGE(F62:H62)-0.005</f>
        <v>4.5928210402639294E-2</v>
      </c>
      <c r="J62" s="300">
        <f t="shared" si="59"/>
        <v>4.305971165179244E-2</v>
      </c>
      <c r="K62" s="300">
        <f t="shared" si="59"/>
        <v>4.0260908989743979E-2</v>
      </c>
      <c r="L62" s="300">
        <f t="shared" si="59"/>
        <v>3.8082943681391909E-2</v>
      </c>
      <c r="M62" s="300">
        <f t="shared" si="59"/>
        <v>3.5467854774309443E-2</v>
      </c>
      <c r="N62" s="300">
        <f t="shared" si="59"/>
        <v>3.2937235815148444E-2</v>
      </c>
      <c r="O62" s="300">
        <f t="shared" si="59"/>
        <v>3.04960114236166E-2</v>
      </c>
      <c r="P62" s="300">
        <f t="shared" si="59"/>
        <v>2.7967034004358165E-2</v>
      </c>
      <c r="Q62" s="300">
        <f t="shared" si="59"/>
        <v>2.5466760414374404E-2</v>
      </c>
    </row>
    <row r="63" spans="2:19" customFormat="1" ht="3.75" customHeight="1">
      <c r="B63" s="250"/>
      <c r="E63" s="271"/>
      <c r="F63" s="271"/>
      <c r="G63" s="276"/>
      <c r="H63" s="99"/>
      <c r="I63" s="99"/>
      <c r="J63" s="99"/>
      <c r="K63" s="99"/>
      <c r="L63" s="99"/>
      <c r="M63" s="99"/>
      <c r="N63" s="99"/>
      <c r="O63" s="99"/>
      <c r="P63" s="99"/>
      <c r="Q63" s="99"/>
    </row>
    <row r="64" spans="2:19" customFormat="1" ht="15.6">
      <c r="B64" s="291" t="s">
        <v>652</v>
      </c>
      <c r="E64" s="141">
        <f>+_xlfn.XLOOKUP($B64,Inputs!$B:$B,Inputs!O:O)</f>
        <v>139</v>
      </c>
      <c r="F64" s="141">
        <f>+_xlfn.XLOOKUP($B64,Inputs!$B:$B,Inputs!P:P)</f>
        <v>484</v>
      </c>
      <c r="G64" s="261">
        <f>+_xlfn.XLOOKUP($B64,Inputs!$B:$B,Inputs!Q:Q)</f>
        <v>721</v>
      </c>
      <c r="H64" s="152">
        <f t="shared" ref="H64:Q64" si="60">+H65*G84</f>
        <v>837.24</v>
      </c>
      <c r="I64" s="152">
        <f t="shared" si="60"/>
        <v>234.42556021899978</v>
      </c>
      <c r="J64" s="152">
        <f t="shared" si="60"/>
        <v>269.20075392150869</v>
      </c>
      <c r="K64" s="152">
        <f t="shared" si="60"/>
        <v>373.53286008575742</v>
      </c>
      <c r="L64" s="152">
        <f t="shared" si="60"/>
        <v>525.95669013157965</v>
      </c>
      <c r="M64" s="152">
        <f t="shared" si="60"/>
        <v>857.14031577987885</v>
      </c>
      <c r="N64" s="152">
        <f t="shared" si="60"/>
        <v>1044.3087262269869</v>
      </c>
      <c r="O64" s="152">
        <f t="shared" ca="1" si="60"/>
        <v>1205.0114824595701</v>
      </c>
      <c r="P64" s="152">
        <f t="shared" ca="1" si="60"/>
        <v>1422.8774972585186</v>
      </c>
      <c r="Q64" s="152">
        <f t="shared" ca="1" si="60"/>
        <v>1699.5858996602738</v>
      </c>
      <c r="R64" s="140"/>
      <c r="S64" s="121"/>
    </row>
    <row r="65" spans="1:19" s="279" customFormat="1" ht="14.4">
      <c r="B65" s="292" t="s">
        <v>653</v>
      </c>
      <c r="E65" s="271">
        <f>IFERROR(E64/+AVERAGE(Inputs!N32:O32),"")</f>
        <v>3.230304438763653E-2</v>
      </c>
      <c r="F65" s="271">
        <f>IFERROR(F64/+AVERAGE(Inputs!O32:P32),"")</f>
        <v>9.9608973039720106E-2</v>
      </c>
      <c r="G65" s="275">
        <f>IFERROR(G64/+AVERAGE(Inputs!P32:Q32),"")</f>
        <v>0.1164405684754522</v>
      </c>
      <c r="H65" s="300">
        <v>0.12</v>
      </c>
      <c r="I65" s="300">
        <v>0.05</v>
      </c>
      <c r="J65" s="300">
        <v>0.05</v>
      </c>
      <c r="K65" s="300">
        <v>0.05</v>
      </c>
      <c r="L65" s="300">
        <v>0.05</v>
      </c>
      <c r="M65" s="300">
        <v>0.05</v>
      </c>
      <c r="N65" s="300">
        <v>0.05</v>
      </c>
      <c r="O65" s="300">
        <v>0.05</v>
      </c>
      <c r="P65" s="300">
        <v>0.05</v>
      </c>
      <c r="Q65" s="300">
        <v>0.05</v>
      </c>
      <c r="S65"/>
    </row>
    <row r="66" spans="1:19" s="279" customFormat="1" ht="3.75" customHeight="1">
      <c r="B66" s="278"/>
      <c r="E66" s="271"/>
      <c r="F66" s="271"/>
      <c r="G66" s="275"/>
      <c r="H66" s="277"/>
      <c r="I66" s="277"/>
      <c r="J66" s="277"/>
      <c r="K66" s="277"/>
      <c r="L66" s="277"/>
      <c r="M66" s="277"/>
      <c r="N66" s="277"/>
      <c r="O66" s="277"/>
      <c r="P66" s="277"/>
      <c r="Q66" s="277"/>
    </row>
    <row r="67" spans="1:19" s="279" customFormat="1">
      <c r="B67" s="268" t="s">
        <v>654</v>
      </c>
      <c r="E67" s="287">
        <f>+_xlfn.XLOOKUP($B67,Inputs!$B:$B,Inputs!O:O)</f>
        <v>147</v>
      </c>
      <c r="F67" s="287">
        <f>+_xlfn.XLOOKUP($B67,Inputs!$B:$B,Inputs!P:P)</f>
        <v>182</v>
      </c>
      <c r="G67" s="288">
        <f>+_xlfn.XLOOKUP($B67,Inputs!$B:$B,Inputs!Q:Q)</f>
        <v>391</v>
      </c>
      <c r="H67" s="152">
        <f>+H68*H26</f>
        <v>610.50897302229998</v>
      </c>
      <c r="I67" s="152">
        <f t="shared" ref="I67:Q67" si="61">+I68*I26</f>
        <v>787.63725405461628</v>
      </c>
      <c r="J67" s="152">
        <f t="shared" si="61"/>
        <v>1026.248641236421</v>
      </c>
      <c r="K67" s="152">
        <f t="shared" si="61"/>
        <v>1300.0082760962782</v>
      </c>
      <c r="L67" s="152">
        <f t="shared" si="61"/>
        <v>1616.3163323414376</v>
      </c>
      <c r="M67" s="152">
        <f t="shared" si="61"/>
        <v>2000.0536085615761</v>
      </c>
      <c r="N67" s="152">
        <f t="shared" si="61"/>
        <v>2445.8052261743924</v>
      </c>
      <c r="O67" s="152">
        <f t="shared" si="61"/>
        <v>2967.444106309109</v>
      </c>
      <c r="P67" s="152">
        <f t="shared" si="61"/>
        <v>3581.4601675241911</v>
      </c>
      <c r="Q67" s="152">
        <f t="shared" si="61"/>
        <v>4296.3799518448022</v>
      </c>
    </row>
    <row r="68" spans="1:19" s="279" customFormat="1" ht="14.4">
      <c r="B68" s="292" t="s">
        <v>640</v>
      </c>
      <c r="E68" s="271">
        <f>E67/E26</f>
        <v>4.6114753584088845E-3</v>
      </c>
      <c r="F68" s="271">
        <f t="shared" ref="F68:G68" si="62">F67/F26</f>
        <v>4.8818432981947912E-3</v>
      </c>
      <c r="G68" s="276">
        <f t="shared" si="62"/>
        <v>8.8908090408840786E-3</v>
      </c>
      <c r="H68" s="300">
        <f>G68+0.002</f>
        <v>1.0890809040884079E-2</v>
      </c>
      <c r="I68" s="300">
        <f t="shared" ref="I68:Q68" si="63">H68+0.002</f>
        <v>1.2890809040884079E-2</v>
      </c>
      <c r="J68" s="300">
        <f t="shared" si="63"/>
        <v>1.4890809040884079E-2</v>
      </c>
      <c r="K68" s="300">
        <f t="shared" si="63"/>
        <v>1.6890809040884081E-2</v>
      </c>
      <c r="L68" s="300">
        <f t="shared" si="63"/>
        <v>1.8890809040884082E-2</v>
      </c>
      <c r="M68" s="300">
        <f t="shared" si="63"/>
        <v>2.0890809040884084E-2</v>
      </c>
      <c r="N68" s="300">
        <f t="shared" si="63"/>
        <v>2.2890809040884086E-2</v>
      </c>
      <c r="O68" s="300">
        <f t="shared" si="63"/>
        <v>2.4890809040884088E-2</v>
      </c>
      <c r="P68" s="300">
        <f t="shared" si="63"/>
        <v>2.6890809040884089E-2</v>
      </c>
      <c r="Q68" s="300">
        <f t="shared" si="63"/>
        <v>2.8890809040884091E-2</v>
      </c>
    </row>
    <row r="69" spans="1:19" s="279" customFormat="1" ht="5.25" customHeight="1">
      <c r="B69" s="292"/>
      <c r="E69" s="271"/>
      <c r="F69" s="271"/>
      <c r="G69" s="275"/>
      <c r="H69" s="277"/>
      <c r="I69" s="277"/>
      <c r="J69" s="277"/>
      <c r="K69" s="277"/>
      <c r="L69" s="277"/>
      <c r="M69" s="277"/>
      <c r="N69" s="277"/>
      <c r="O69" s="277"/>
      <c r="P69" s="277"/>
      <c r="Q69" s="277"/>
    </row>
    <row r="70" spans="1:19" s="279" customFormat="1">
      <c r="B70" s="268" t="s">
        <v>655</v>
      </c>
      <c r="E70" s="287">
        <f>+_xlfn.XLOOKUP($B70,Inputs!$B:$B,Inputs!O:O)</f>
        <v>7021</v>
      </c>
      <c r="F70" s="287">
        <f>+_xlfn.XLOOKUP($B70,Inputs!$B:$B,Inputs!P:P)</f>
        <v>-1542</v>
      </c>
      <c r="G70" s="288">
        <f>+_xlfn.XLOOKUP($B70,Inputs!$B:$B,Inputs!Q:Q)</f>
        <v>-1519</v>
      </c>
      <c r="H70" s="299">
        <f>IFERROR(AVERAGE(E70:G70)*(1+H27),"")</f>
        <v>1682.5592421630295</v>
      </c>
      <c r="I70" s="299">
        <f t="shared" ref="I70:Q70" si="64">IFERROR(AVERAGE(F70:H70)*(1+I27),"")</f>
        <v>-500.81925446309998</v>
      </c>
      <c r="J70" s="299">
        <f t="shared" si="64"/>
        <v>-126.80366998431312</v>
      </c>
      <c r="K70" s="299">
        <f t="shared" si="64"/>
        <v>392.70492992995167</v>
      </c>
      <c r="L70" s="299">
        <f t="shared" si="64"/>
        <v>-87.051281380574466</v>
      </c>
      <c r="M70" s="299">
        <f t="shared" si="64"/>
        <v>66.708044759135134</v>
      </c>
      <c r="N70" s="299">
        <f t="shared" si="64"/>
        <v>138.52178871932176</v>
      </c>
      <c r="O70" s="299">
        <f t="shared" si="64"/>
        <v>43.954183642157091</v>
      </c>
      <c r="P70" s="299">
        <f t="shared" si="64"/>
        <v>92.792238207936364</v>
      </c>
      <c r="Q70" s="299">
        <f t="shared" si="64"/>
        <v>102.45225596995029</v>
      </c>
    </row>
    <row r="71" spans="1:19" ht="3.75" customHeight="1">
      <c r="B71" s="143"/>
      <c r="G71" s="138"/>
      <c r="H71" s="126"/>
      <c r="I71" s="126"/>
      <c r="J71" s="126"/>
      <c r="K71" s="126"/>
      <c r="L71" s="126"/>
      <c r="O71" s="126"/>
      <c r="P71" s="126"/>
      <c r="Q71" s="126"/>
    </row>
    <row r="72" spans="1:19" ht="13.5" customHeight="1">
      <c r="B72" s="189" t="s">
        <v>420</v>
      </c>
      <c r="E72" s="287">
        <f>+_xlfn.XLOOKUP($B72,Inputs!$B:$B,Inputs!O:O)</f>
        <v>-9426</v>
      </c>
      <c r="F72" s="287">
        <f>+_xlfn.XLOOKUP($B72,Inputs!$B:$B,Inputs!P:P)</f>
        <v>2321</v>
      </c>
      <c r="G72" s="288">
        <f>+_xlfn.XLOOKUP($B72,Inputs!$B:$B,Inputs!Q:Q)</f>
        <v>4125</v>
      </c>
      <c r="H72" s="148">
        <f>H55-H58-H67-H70</f>
        <v>2129.1047282543991</v>
      </c>
      <c r="I72" s="148">
        <f t="shared" ref="I72:Q72" si="65">IFERROR(+I55-I58-I67-I70,"")</f>
        <v>4597.8190061608148</v>
      </c>
      <c r="J72" s="148">
        <f t="shared" si="65"/>
        <v>4749.9228435090236</v>
      </c>
      <c r="K72" s="148">
        <f t="shared" si="65"/>
        <v>4564.3973188533373</v>
      </c>
      <c r="L72" s="148">
        <f t="shared" si="65"/>
        <v>5763.8679183762542</v>
      </c>
      <c r="M72" s="148">
        <f t="shared" si="65"/>
        <v>6557.4182742281337</v>
      </c>
      <c r="N72" s="148">
        <f t="shared" ca="1" si="65"/>
        <v>7403.9745999389934</v>
      </c>
      <c r="O72" s="148">
        <f t="shared" ca="1" si="65"/>
        <v>8551.6575330510168</v>
      </c>
      <c r="P72" s="148">
        <f t="shared" ca="1" si="65"/>
        <v>9649.1361174607027</v>
      </c>
      <c r="Q72" s="148">
        <f t="shared" ca="1" si="65"/>
        <v>10886.293423997817</v>
      </c>
    </row>
    <row r="73" spans="1:19" ht="5.25" customHeight="1">
      <c r="G73" s="138"/>
      <c r="H73" s="126"/>
      <c r="I73" s="126"/>
      <c r="J73" s="126"/>
      <c r="K73" s="126"/>
      <c r="L73" s="126"/>
      <c r="O73" s="126"/>
      <c r="P73" s="126"/>
      <c r="Q73" s="126"/>
    </row>
    <row r="74" spans="1:19">
      <c r="B74" s="121" t="s">
        <v>421</v>
      </c>
      <c r="E74" s="141">
        <f>+_xlfn.XLOOKUP($B74,Inputs!$B:$B,Inputs!O:O)</f>
        <v>-181</v>
      </c>
      <c r="F74" s="141">
        <f>+_xlfn.XLOOKUP($B74,Inputs!$B:$B,Inputs!P:P)</f>
        <v>213</v>
      </c>
      <c r="G74" s="261">
        <f>+_xlfn.XLOOKUP($B74,Inputs!$B:$B,Inputs!Q:Q)</f>
        <v>-5758</v>
      </c>
      <c r="H74" s="148">
        <f t="shared" ref="H74:Q74" si="66">H296</f>
        <v>613.03785034603004</v>
      </c>
      <c r="I74" s="148">
        <f t="shared" si="66"/>
        <v>175.06609229316635</v>
      </c>
      <c r="J74" s="148">
        <f t="shared" si="66"/>
        <v>207.72148156538395</v>
      </c>
      <c r="K74" s="148">
        <f t="shared" si="66"/>
        <v>972.92887707596299</v>
      </c>
      <c r="L74" s="148">
        <f t="shared" si="66"/>
        <v>1210.4122628590133</v>
      </c>
      <c r="M74" s="148">
        <f t="shared" si="66"/>
        <v>1377.0578375879081</v>
      </c>
      <c r="N74" s="148">
        <f t="shared" ca="1" si="66"/>
        <v>1554.8346659871886</v>
      </c>
      <c r="O74" s="148">
        <f t="shared" ca="1" si="66"/>
        <v>1795.8480819407134</v>
      </c>
      <c r="P74" s="148">
        <f t="shared" ca="1" si="66"/>
        <v>2026.3185846667475</v>
      </c>
      <c r="Q74" s="148">
        <f t="shared" ca="1" si="66"/>
        <v>2286.1216190395412</v>
      </c>
    </row>
    <row r="75" spans="1:19" s="269" customFormat="1" ht="14.4">
      <c r="B75" s="269" t="s">
        <v>656</v>
      </c>
      <c r="E75" s="271">
        <f>IFERROR(E74/E72,"")</f>
        <v>1.9202206662423085E-2</v>
      </c>
      <c r="F75" s="271">
        <f t="shared" ref="F75" si="67">IFERROR(F74/F72,"")</f>
        <v>9.1770788453252913E-2</v>
      </c>
      <c r="G75" s="275">
        <f>IFERROR(G74/G72,"")</f>
        <v>-1.3958787878787879</v>
      </c>
      <c r="H75" s="298">
        <f>H74/H72</f>
        <v>0.28793221968401939</v>
      </c>
      <c r="I75" s="298">
        <f t="shared" ref="I75:K75" si="68">I74/I72</f>
        <v>3.8075899042260643E-2</v>
      </c>
      <c r="J75" s="298">
        <f t="shared" si="68"/>
        <v>4.3731548576466751E-2</v>
      </c>
      <c r="K75" s="298">
        <f t="shared" si="68"/>
        <v>0.21315604429466739</v>
      </c>
      <c r="L75" s="298">
        <f>L74/L72</f>
        <v>0.20999999999999996</v>
      </c>
      <c r="M75" s="298">
        <f t="shared" ref="M75" si="69">M74/M72</f>
        <v>0.21000000000000002</v>
      </c>
      <c r="N75" s="298">
        <f t="shared" ref="N75" ca="1" si="70">N74/N72</f>
        <v>0.21</v>
      </c>
      <c r="O75" s="298">
        <f t="shared" ref="O75" ca="1" si="71">O74/O72</f>
        <v>0.21</v>
      </c>
      <c r="P75" s="298">
        <f t="shared" ref="P75" ca="1" si="72">P74/P72</f>
        <v>0.21</v>
      </c>
      <c r="Q75" s="298">
        <f t="shared" ref="Q75" ca="1" si="73">Q74/Q72</f>
        <v>0.20999999999999996</v>
      </c>
    </row>
    <row r="76" spans="1:19" s="269" customFormat="1" ht="3.75" customHeight="1">
      <c r="E76" s="271"/>
      <c r="F76" s="271"/>
      <c r="G76" s="275"/>
      <c r="H76" s="290"/>
      <c r="I76" s="290"/>
      <c r="J76" s="290"/>
      <c r="K76" s="290"/>
      <c r="L76" s="290"/>
      <c r="M76" s="290"/>
      <c r="N76" s="290"/>
      <c r="O76" s="290"/>
      <c r="P76" s="290"/>
      <c r="Q76" s="290"/>
    </row>
    <row r="77" spans="1:19" s="269" customFormat="1" ht="15.6">
      <c r="B77" s="121" t="s">
        <v>422</v>
      </c>
      <c r="E77" s="141">
        <f>+_xlfn.XLOOKUP($B77,Inputs!$B:$B,Inputs!O:O)</f>
        <v>-9245</v>
      </c>
      <c r="F77" s="141">
        <f>+_xlfn.XLOOKUP($B77,Inputs!$B:$B,Inputs!P:P)</f>
        <v>2108</v>
      </c>
      <c r="G77" s="261">
        <f>+_xlfn.XLOOKUP($B77,Inputs!$B:$B,Inputs!Q:Q)</f>
        <v>9883</v>
      </c>
      <c r="H77" s="148">
        <f>IFERROR(+H72-H74,"")</f>
        <v>1516.066877908369</v>
      </c>
      <c r="I77" s="148">
        <f t="shared" ref="I77:Q77" si="74">IFERROR(+I72-I74,"")</f>
        <v>4422.7529138676482</v>
      </c>
      <c r="J77" s="148">
        <f t="shared" si="74"/>
        <v>4542.2013619436393</v>
      </c>
      <c r="K77" s="148">
        <f t="shared" si="74"/>
        <v>3591.4684417773742</v>
      </c>
      <c r="L77" s="148">
        <f t="shared" si="74"/>
        <v>4553.4556555172412</v>
      </c>
      <c r="M77" s="148">
        <f t="shared" si="74"/>
        <v>5180.3604366402251</v>
      </c>
      <c r="N77" s="148">
        <f t="shared" ca="1" si="74"/>
        <v>5849.1399339518048</v>
      </c>
      <c r="O77" s="148">
        <f t="shared" ca="1" si="74"/>
        <v>6755.8094511103036</v>
      </c>
      <c r="P77" s="148">
        <f t="shared" ca="1" si="74"/>
        <v>7622.8175327939553</v>
      </c>
      <c r="Q77" s="148">
        <f t="shared" ca="1" si="74"/>
        <v>8600.171804958276</v>
      </c>
    </row>
    <row r="78" spans="1:19" s="269" customFormat="1" ht="14.4">
      <c r="B78" s="269" t="s">
        <v>44</v>
      </c>
      <c r="E78" s="271">
        <f t="shared" ref="E78:Q78" si="75">IFERROR(E77/E$26,"")</f>
        <v>-0.29002101828904853</v>
      </c>
      <c r="F78" s="271">
        <f t="shared" si="75"/>
        <v>5.6543547651618786E-2</v>
      </c>
      <c r="G78" s="275">
        <f t="shared" si="75"/>
        <v>0.22472599936331802</v>
      </c>
      <c r="H78" s="271">
        <f>IFERROR(H77/H$26,"")</f>
        <v>2.7044966724684424E-2</v>
      </c>
      <c r="I78" s="271">
        <f t="shared" si="75"/>
        <v>7.2384670677001911E-2</v>
      </c>
      <c r="J78" s="271">
        <f t="shared" si="75"/>
        <v>6.5907081761840305E-2</v>
      </c>
      <c r="K78" s="271">
        <f t="shared" si="75"/>
        <v>4.6663401104325326E-2</v>
      </c>
      <c r="L78" s="271">
        <f t="shared" si="75"/>
        <v>5.3218828235127275E-2</v>
      </c>
      <c r="M78" s="271">
        <f t="shared" si="75"/>
        <v>5.410950995590276E-2</v>
      </c>
      <c r="N78" s="271">
        <f t="shared" ca="1" si="75"/>
        <v>5.474333926864923E-2</v>
      </c>
      <c r="O78" s="271">
        <f t="shared" ca="1" si="75"/>
        <v>5.6667474412294826E-2</v>
      </c>
      <c r="P78" s="271">
        <f t="shared" ca="1" si="75"/>
        <v>5.7234681118781668E-2</v>
      </c>
      <c r="Q78" s="271">
        <f t="shared" ca="1" si="75"/>
        <v>5.7831459070363973E-2</v>
      </c>
    </row>
    <row r="79" spans="1:19" ht="3.75" customHeight="1">
      <c r="B79" s="143"/>
      <c r="G79" s="138"/>
    </row>
    <row r="80" spans="1:19" ht="15.6">
      <c r="A80" s="121" t="s">
        <v>601</v>
      </c>
      <c r="B80" s="48" t="s">
        <v>425</v>
      </c>
      <c r="C80" s="52"/>
      <c r="D80" s="52"/>
      <c r="E80" s="132">
        <f t="shared" ref="E80:Q80" si="76">E24</f>
        <v>2022</v>
      </c>
      <c r="F80" s="132">
        <f t="shared" si="76"/>
        <v>2023</v>
      </c>
      <c r="G80" s="133">
        <f t="shared" si="76"/>
        <v>2024</v>
      </c>
      <c r="H80" s="95">
        <f t="shared" si="76"/>
        <v>2025</v>
      </c>
      <c r="I80" s="95">
        <f t="shared" si="76"/>
        <v>2026</v>
      </c>
      <c r="J80" s="95">
        <f t="shared" si="76"/>
        <v>2027</v>
      </c>
      <c r="K80" s="95">
        <f t="shared" si="76"/>
        <v>2028</v>
      </c>
      <c r="L80" s="95">
        <f t="shared" si="76"/>
        <v>2029</v>
      </c>
      <c r="M80" s="95">
        <f t="shared" si="76"/>
        <v>2030</v>
      </c>
      <c r="N80" s="95">
        <f t="shared" si="76"/>
        <v>2031</v>
      </c>
      <c r="O80" s="95">
        <f t="shared" si="76"/>
        <v>2032</v>
      </c>
      <c r="P80" s="95">
        <f t="shared" si="76"/>
        <v>2033</v>
      </c>
      <c r="Q80" s="95">
        <f t="shared" si="76"/>
        <v>2034</v>
      </c>
    </row>
    <row r="81" spans="2:27" ht="4.2" customHeight="1">
      <c r="B81" s="155"/>
      <c r="C81" s="49"/>
      <c r="D81" s="49"/>
      <c r="E81" s="49"/>
      <c r="F81" s="49"/>
      <c r="G81" s="156"/>
      <c r="H81" s="49"/>
      <c r="I81" s="49"/>
      <c r="J81" s="49"/>
      <c r="K81" s="49"/>
      <c r="L81" s="49"/>
      <c r="M81" s="49"/>
      <c r="N81" s="49"/>
      <c r="O81" s="49"/>
      <c r="P81" s="49"/>
      <c r="Q81" s="49"/>
    </row>
    <row r="82" spans="2:27" ht="13.5" customHeight="1">
      <c r="B82" s="140" t="s">
        <v>657</v>
      </c>
      <c r="G82" s="149"/>
      <c r="H82" s="784">
        <f>+SUM(H84:H92,H95:H97,H99:H101)</f>
        <v>27647.221963784417</v>
      </c>
      <c r="I82" s="784">
        <f t="shared" ref="I82" si="77">+SUM(I84:I92,I95:I97,I99:I101)</f>
        <v>29266.022633073651</v>
      </c>
    </row>
    <row r="83" spans="2:27" ht="5.25" customHeight="1">
      <c r="B83" s="143"/>
      <c r="G83" s="149"/>
    </row>
    <row r="84" spans="2:27" ht="13.5" customHeight="1">
      <c r="B84" s="121" t="s">
        <v>658</v>
      </c>
      <c r="E84" s="141">
        <f>+_xlfn.XLOOKUP($B84,Inputs!$B:$B,Inputs!O:O)</f>
        <v>4311</v>
      </c>
      <c r="F84" s="141">
        <f>+_xlfn.XLOOKUP($B84,Inputs!$B:$B,Inputs!P:P)</f>
        <v>5407</v>
      </c>
      <c r="G84" s="261">
        <f>+_xlfn.XLOOKUP($B84,Inputs!$B:$B,Inputs!Q:Q)</f>
        <v>6977</v>
      </c>
      <c r="H84" s="137">
        <f>IFERROR(G84+H161,"")</f>
        <v>4688.5112043799954</v>
      </c>
      <c r="I84" s="137">
        <f t="shared" ref="I84:P84" si="78">IFERROR(H84+I161,"")</f>
        <v>5384.0150784301732</v>
      </c>
      <c r="J84" s="137">
        <f t="shared" si="78"/>
        <v>7470.6572017151484</v>
      </c>
      <c r="K84" s="137">
        <f t="shared" si="78"/>
        <v>10519.133802631593</v>
      </c>
      <c r="L84" s="137">
        <f t="shared" si="78"/>
        <v>17142.806315597576</v>
      </c>
      <c r="M84" s="137">
        <f t="shared" si="78"/>
        <v>20886.174524539736</v>
      </c>
      <c r="N84" s="137">
        <f t="shared" ca="1" si="78"/>
        <v>24100.229649191398</v>
      </c>
      <c r="O84" s="137">
        <f t="shared" ca="1" si="78"/>
        <v>28457.549945170369</v>
      </c>
      <c r="P84" s="137">
        <f t="shared" ca="1" si="78"/>
        <v>33991.717993205471</v>
      </c>
      <c r="Q84" s="137">
        <f ca="1">P84+Q161</f>
        <v>43524.779460758131</v>
      </c>
    </row>
    <row r="85" spans="2:27" ht="3.75" customHeight="1">
      <c r="E85" s="141"/>
      <c r="F85" s="141"/>
      <c r="G85" s="261"/>
    </row>
    <row r="86" spans="2:27">
      <c r="B86" s="121" t="s">
        <v>427</v>
      </c>
      <c r="E86" s="141">
        <f>+_xlfn.XLOOKUP($B86,Inputs!$B:$B,Inputs!O:O)</f>
        <v>2779</v>
      </c>
      <c r="F86" s="141">
        <f>+_xlfn.XLOOKUP($B86,Inputs!$B:$B,Inputs!P:P)</f>
        <v>3404</v>
      </c>
      <c r="G86" s="261">
        <f>+_xlfn.XLOOKUP($B86,Inputs!$B:$B,Inputs!Q:Q)</f>
        <v>3333</v>
      </c>
      <c r="H86" s="159">
        <f>IFERROR(H87*H26/365,"")</f>
        <v>4755.1685204787964</v>
      </c>
      <c r="I86" s="159">
        <f t="shared" ref="I86:Q86" si="79">IFERROR(I87*I26/365,"")</f>
        <v>5135.0863506904707</v>
      </c>
      <c r="J86" s="159">
        <f t="shared" si="79"/>
        <v>5625.2355372119546</v>
      </c>
      <c r="K86" s="159">
        <f t="shared" si="79"/>
        <v>6426.4038127808817</v>
      </c>
      <c r="L86" s="159">
        <f t="shared" si="79"/>
        <v>7106.1869043197876</v>
      </c>
      <c r="M86" s="159">
        <f t="shared" si="79"/>
        <v>7919.9049446404897</v>
      </c>
      <c r="N86" s="159">
        <f t="shared" si="79"/>
        <v>8878.0884135580654</v>
      </c>
      <c r="O86" s="159">
        <f t="shared" si="79"/>
        <v>9889.9807483802724</v>
      </c>
      <c r="P86" s="159">
        <f t="shared" si="79"/>
        <v>11044.30518296753</v>
      </c>
      <c r="Q86" s="159">
        <f t="shared" si="79"/>
        <v>12341.674117142087</v>
      </c>
      <c r="S86" s="122"/>
      <c r="T86" s="122">
        <v>2025</v>
      </c>
      <c r="U86" s="122"/>
      <c r="V86" s="122"/>
      <c r="W86" s="122"/>
      <c r="X86" s="122"/>
      <c r="Y86" s="122"/>
      <c r="Z86" s="122">
        <v>2026</v>
      </c>
      <c r="AA86" s="122"/>
    </row>
    <row r="87" spans="2:27" ht="15.6">
      <c r="B87" s="143" t="s">
        <v>659</v>
      </c>
      <c r="E87" s="305">
        <f>IFERROR(E86/E26*365,"")</f>
        <v>31.820277943344731</v>
      </c>
      <c r="F87" s="305">
        <f>IFERROR(F86/F26*365,"")</f>
        <v>33.326895737775274</v>
      </c>
      <c r="G87" s="306">
        <f>IFERROR(G86/G26*366,"")</f>
        <v>27.738369184592294</v>
      </c>
      <c r="H87" s="307">
        <f>IFERROR(AVERAGE(E87:G87),"")</f>
        <v>30.961847621904099</v>
      </c>
      <c r="I87" s="307">
        <f t="shared" ref="I87:Q87" si="80">IFERROR(AVERAGE(F87:H87),"")</f>
        <v>30.675704181423885</v>
      </c>
      <c r="J87" s="307">
        <f t="shared" si="80"/>
        <v>29.791973662640093</v>
      </c>
      <c r="K87" s="307">
        <f t="shared" si="80"/>
        <v>30.476508488656023</v>
      </c>
      <c r="L87" s="307">
        <f t="shared" si="80"/>
        <v>30.314728777573333</v>
      </c>
      <c r="M87" s="307">
        <f t="shared" si="80"/>
        <v>30.194403642956484</v>
      </c>
      <c r="N87" s="307">
        <f t="shared" si="80"/>
        <v>30.328546969728617</v>
      </c>
      <c r="O87" s="307">
        <f t="shared" si="80"/>
        <v>30.279226463419477</v>
      </c>
      <c r="P87" s="307">
        <f t="shared" si="80"/>
        <v>30.267392358701528</v>
      </c>
      <c r="Q87" s="307">
        <f t="shared" si="80"/>
        <v>30.291721930616543</v>
      </c>
      <c r="R87" s="159"/>
      <c r="S87" s="637" t="s">
        <v>660</v>
      </c>
      <c r="T87" s="637">
        <f>+Inputs!Q60+SUM(H106:H109,H112:H114)-SUM(G106,G109,G112:G114)-H107</f>
        <v>30201.290171376564</v>
      </c>
      <c r="U87" s="122"/>
      <c r="V87" s="122"/>
      <c r="W87" s="122"/>
      <c r="X87" s="122"/>
      <c r="Y87" s="122"/>
      <c r="Z87" s="637">
        <f>+DCF!T87+SUM(I106,I108:I109,I112,I114)-SUM(H106,H109,H112:H114)</f>
        <v>29920.205775245024</v>
      </c>
      <c r="AA87" s="122"/>
    </row>
    <row r="88" spans="2:27" ht="3.75" customHeight="1">
      <c r="E88" s="160"/>
      <c r="F88" s="160"/>
      <c r="G88" s="161"/>
      <c r="H88" s="159"/>
      <c r="I88" s="159"/>
      <c r="J88" s="159"/>
      <c r="K88" s="159"/>
      <c r="L88" s="159"/>
      <c r="O88" s="159"/>
      <c r="P88" s="159"/>
      <c r="Q88" s="159"/>
      <c r="S88" s="122"/>
      <c r="T88" s="122"/>
      <c r="U88" s="122"/>
      <c r="V88" s="122"/>
      <c r="W88" s="122"/>
      <c r="X88" s="122"/>
      <c r="Y88" s="122"/>
      <c r="Z88" s="122"/>
      <c r="AA88" s="122"/>
    </row>
    <row r="89" spans="2:27">
      <c r="B89" s="121" t="s">
        <v>661</v>
      </c>
      <c r="E89" s="141">
        <f>+_xlfn.XLOOKUP($B89,Inputs!$B:$B,Inputs!O:O)</f>
        <v>0</v>
      </c>
      <c r="F89" s="141">
        <f>+_xlfn.XLOOKUP($B89,Inputs!$B:$B,Inputs!P:P)</f>
        <v>0</v>
      </c>
      <c r="G89" s="261">
        <f>+_xlfn.XLOOKUP($B89,Inputs!$B:$B,Inputs!Q:Q)</f>
        <v>0</v>
      </c>
      <c r="H89" s="159">
        <f>+IFERROR(H90*H29/365,"")</f>
        <v>0</v>
      </c>
      <c r="I89" s="159">
        <f t="shared" ref="I89:Q89" si="81">+IFERROR(I90*I29/365,"")</f>
        <v>0</v>
      </c>
      <c r="J89" s="159">
        <f t="shared" si="81"/>
        <v>0</v>
      </c>
      <c r="K89" s="159">
        <f t="shared" si="81"/>
        <v>0</v>
      </c>
      <c r="L89" s="159">
        <f t="shared" si="81"/>
        <v>0</v>
      </c>
      <c r="M89" s="159">
        <f t="shared" si="81"/>
        <v>0</v>
      </c>
      <c r="N89" s="159">
        <f t="shared" si="81"/>
        <v>0</v>
      </c>
      <c r="O89" s="159">
        <f t="shared" si="81"/>
        <v>0</v>
      </c>
      <c r="P89" s="159">
        <f t="shared" si="81"/>
        <v>0</v>
      </c>
      <c r="Q89" s="159">
        <f t="shared" si="81"/>
        <v>0</v>
      </c>
      <c r="S89" s="122" t="s">
        <v>662</v>
      </c>
      <c r="T89" s="817">
        <f>+AE10</f>
        <v>52110.913991800073</v>
      </c>
      <c r="U89" s="122"/>
      <c r="V89" s="122"/>
      <c r="W89" s="122"/>
      <c r="X89" s="122"/>
      <c r="Y89" s="122"/>
      <c r="Z89" s="817">
        <f>+AE11</f>
        <v>52881.860375027158</v>
      </c>
      <c r="AA89" s="122"/>
    </row>
    <row r="90" spans="2:27" ht="15.6">
      <c r="B90" s="143" t="s">
        <v>663</v>
      </c>
      <c r="E90" s="305">
        <f>IFERROR(E89/E29*365,"")</f>
        <v>0</v>
      </c>
      <c r="F90" s="305">
        <f>IFERROR(F89/F29*365,"")</f>
        <v>0</v>
      </c>
      <c r="G90" s="306">
        <f>IFERROR(G89/G29*365,"")</f>
        <v>0</v>
      </c>
      <c r="H90" s="307">
        <f>IFERROR(AVERAGE(E90:G90),"")</f>
        <v>0</v>
      </c>
      <c r="I90" s="307">
        <f t="shared" ref="I90:P90" si="82">IFERROR(AVERAGE(F90:H90),"")</f>
        <v>0</v>
      </c>
      <c r="J90" s="307">
        <f t="shared" si="82"/>
        <v>0</v>
      </c>
      <c r="K90" s="307">
        <f t="shared" si="82"/>
        <v>0</v>
      </c>
      <c r="L90" s="307">
        <f t="shared" si="82"/>
        <v>0</v>
      </c>
      <c r="M90" s="307">
        <f t="shared" si="82"/>
        <v>0</v>
      </c>
      <c r="N90" s="307">
        <f t="shared" si="82"/>
        <v>0</v>
      </c>
      <c r="O90" s="307">
        <f t="shared" si="82"/>
        <v>0</v>
      </c>
      <c r="P90" s="307">
        <f t="shared" si="82"/>
        <v>0</v>
      </c>
      <c r="Q90" s="307">
        <f>IFERROR(AVERAGE(N90:P90),"")</f>
        <v>0</v>
      </c>
      <c r="S90" s="637" t="s">
        <v>664</v>
      </c>
      <c r="T90" s="637">
        <f>+T89-T87</f>
        <v>21909.623820423509</v>
      </c>
      <c r="U90" s="122"/>
      <c r="V90" s="122"/>
      <c r="W90" s="122"/>
      <c r="X90" s="122"/>
      <c r="Y90" s="122"/>
      <c r="Z90" s="637">
        <f>+Z89-Z87</f>
        <v>22961.654599782134</v>
      </c>
      <c r="AA90" s="122"/>
    </row>
    <row r="91" spans="2:27" ht="4.2" customHeight="1">
      <c r="G91" s="149"/>
      <c r="S91" s="122"/>
      <c r="T91" s="122"/>
      <c r="U91" s="122"/>
      <c r="V91" s="122"/>
      <c r="W91" s="122"/>
      <c r="X91" s="122"/>
      <c r="Y91" s="122"/>
      <c r="Z91" s="122"/>
      <c r="AA91" s="122"/>
    </row>
    <row r="92" spans="2:27">
      <c r="B92" s="121" t="s">
        <v>665</v>
      </c>
      <c r="E92" s="141">
        <f>+_xlfn.XLOOKUP($B92,Inputs!$B:$B,Inputs!O:O)</f>
        <v>2159</v>
      </c>
      <c r="F92" s="141">
        <f>+_xlfn.XLOOKUP($B92,Inputs!$B:$B,Inputs!P:P)</f>
        <v>2486</v>
      </c>
      <c r="G92" s="261">
        <f>+_xlfn.XLOOKUP($B92,Inputs!$B:$B,Inputs!Q:Q)</f>
        <v>1935</v>
      </c>
      <c r="H92" s="159">
        <f>IFERROR(AVERAGE(E92:G92)*(1+H27),"")</f>
        <v>2795.7676296547306</v>
      </c>
      <c r="I92" s="159">
        <f t="shared" ref="I92:Q92" si="83">IFERROR(AVERAGE(F92:H92)*(1+I27),"")</f>
        <v>2622.0177859428777</v>
      </c>
      <c r="J92" s="159">
        <f t="shared" si="83"/>
        <v>2764.5144437561144</v>
      </c>
      <c r="K92" s="159">
        <f t="shared" si="83"/>
        <v>3045.8990168158771</v>
      </c>
      <c r="L92" s="159">
        <f t="shared" si="83"/>
        <v>3124.7242114020009</v>
      </c>
      <c r="M92" s="159">
        <f t="shared" si="83"/>
        <v>3332.656612727741</v>
      </c>
      <c r="N92" s="159">
        <f t="shared" si="83"/>
        <v>3535.3027605269112</v>
      </c>
      <c r="O92" s="159">
        <f t="shared" si="83"/>
        <v>3716.5817448345379</v>
      </c>
      <c r="P92" s="159">
        <f t="shared" si="83"/>
        <v>3941.5178874655799</v>
      </c>
      <c r="Q92" s="159">
        <f t="shared" si="83"/>
        <v>4166.0797836130068</v>
      </c>
      <c r="S92" s="122"/>
      <c r="T92" s="122"/>
      <c r="U92" s="122"/>
      <c r="V92" s="122"/>
      <c r="W92" s="122"/>
      <c r="X92" s="122"/>
      <c r="Y92" s="122"/>
      <c r="Z92" s="122"/>
      <c r="AA92" s="122"/>
    </row>
    <row r="93" spans="2:27" s="269" customFormat="1" ht="14.4">
      <c r="B93" s="269" t="s">
        <v>640</v>
      </c>
      <c r="E93" s="302">
        <f>IFERROR(E92/E$26,"")</f>
        <v>6.7729083665338641E-2</v>
      </c>
      <c r="F93" s="302">
        <f>IFERROR(F92/F$26,"")</f>
        <v>6.6682760655561821E-2</v>
      </c>
      <c r="G93" s="303">
        <f>IFERROR(G92/G$26,"")</f>
        <v>4.3999272363454453E-2</v>
      </c>
      <c r="H93" s="302">
        <f>IFERROR(AVERAGE(E93:G93),"")</f>
        <v>5.9470372228118316E-2</v>
      </c>
      <c r="I93" s="302">
        <f t="shared" ref="I93:Q93" si="84">IFERROR(AVERAGE(F93:H93),"")</f>
        <v>5.6717468415711535E-2</v>
      </c>
      <c r="J93" s="302">
        <f t="shared" si="84"/>
        <v>5.3395704335761435E-2</v>
      </c>
      <c r="K93" s="302">
        <f t="shared" si="84"/>
        <v>5.6527848326530426E-2</v>
      </c>
      <c r="L93" s="302">
        <f t="shared" si="84"/>
        <v>5.5547007026001134E-2</v>
      </c>
      <c r="M93" s="302">
        <f t="shared" si="84"/>
        <v>5.5156853229431001E-2</v>
      </c>
      <c r="N93" s="302">
        <f t="shared" si="84"/>
        <v>5.5743902860654192E-2</v>
      </c>
      <c r="O93" s="302">
        <f t="shared" si="84"/>
        <v>5.5482587705362109E-2</v>
      </c>
      <c r="P93" s="302">
        <f t="shared" si="84"/>
        <v>5.5461114598482436E-2</v>
      </c>
      <c r="Q93" s="302">
        <f t="shared" si="84"/>
        <v>5.5562535054832912E-2</v>
      </c>
      <c r="S93" s="818"/>
      <c r="T93" s="818"/>
      <c r="U93" s="818"/>
      <c r="V93" s="818"/>
      <c r="W93" s="818"/>
      <c r="X93" s="818"/>
      <c r="Y93" s="818"/>
      <c r="Z93" s="818"/>
      <c r="AA93" s="818"/>
    </row>
    <row r="94" spans="2:27" ht="3.75" customHeight="1">
      <c r="E94" s="160"/>
      <c r="F94" s="160"/>
      <c r="G94" s="161"/>
      <c r="H94" s="159"/>
      <c r="I94" s="159"/>
      <c r="J94" s="159"/>
      <c r="K94" s="159"/>
      <c r="L94" s="159"/>
      <c r="O94" s="159"/>
      <c r="P94" s="159"/>
      <c r="Q94" s="159"/>
      <c r="S94" s="122"/>
      <c r="T94" s="122"/>
      <c r="U94" s="122"/>
      <c r="V94" s="122"/>
      <c r="W94" s="122"/>
      <c r="X94" s="122"/>
      <c r="Y94" s="122"/>
      <c r="Z94" s="122"/>
      <c r="AA94" s="122"/>
    </row>
    <row r="95" spans="2:27">
      <c r="B95" s="121" t="s">
        <v>666</v>
      </c>
      <c r="E95" s="141">
        <f>+E96+E97-E99</f>
        <v>4980</v>
      </c>
      <c r="F95" s="141">
        <f t="shared" ref="F95:G95" si="85">+F96+F97-F99</f>
        <v>4555</v>
      </c>
      <c r="G95" s="261">
        <f t="shared" si="85"/>
        <v>4268</v>
      </c>
      <c r="H95" s="159">
        <f>IFERROR(H96+H97-H99,"")</f>
        <v>4831.4672831703447</v>
      </c>
      <c r="I95" s="159">
        <f t="shared" ref="I95:Q95" si="86">IFERROR(I96+I97-I99,"")</f>
        <v>4571.7262461649489</v>
      </c>
      <c r="J95" s="159">
        <f t="shared" si="86"/>
        <v>4554.3481799948386</v>
      </c>
      <c r="K95" s="159">
        <f t="shared" si="86"/>
        <v>4661.9696862330966</v>
      </c>
      <c r="L95" s="159">
        <f t="shared" si="86"/>
        <v>4608.0125308287761</v>
      </c>
      <c r="M95" s="159">
        <f t="shared" si="86"/>
        <v>4657.6251757436494</v>
      </c>
      <c r="N95" s="159">
        <f t="shared" si="86"/>
        <v>4737.0472112255475</v>
      </c>
      <c r="O95" s="159">
        <f t="shared" si="86"/>
        <v>4795.0094351683547</v>
      </c>
      <c r="P95" s="159">
        <f t="shared" si="86"/>
        <v>4905.3870403878554</v>
      </c>
      <c r="Q95" s="159">
        <f t="shared" si="86"/>
        <v>5040.0891344420779</v>
      </c>
      <c r="S95" s="122"/>
      <c r="T95" s="122"/>
      <c r="U95" s="122"/>
      <c r="V95" s="122"/>
      <c r="W95" s="122"/>
      <c r="X95" s="122"/>
      <c r="Y95" s="122"/>
      <c r="Z95" s="122"/>
      <c r="AA95" s="122"/>
    </row>
    <row r="96" spans="2:27" ht="15.6">
      <c r="B96" s="268" t="s">
        <v>667</v>
      </c>
      <c r="E96" s="310">
        <f>+_xlfn.XLOOKUP("Gross PP&amp;E (Property, Plant and Equipment)",Inputs!$B:$B,Inputs!O:O)</f>
        <v>4816</v>
      </c>
      <c r="F96" s="310">
        <f>+_xlfn.XLOOKUP("Gross PP&amp;E (Property, Plant and Equipment)",Inputs!$B:$B,Inputs!P:P)</f>
        <v>4715</v>
      </c>
      <c r="G96" s="317">
        <f>+_xlfn.XLOOKUP("Gross PP&amp;E (Property, Plant and Equipment)",Inputs!$B:$B,Inputs!Q:Q)</f>
        <v>4708</v>
      </c>
      <c r="H96" s="315">
        <f>+IFERROR(G96-H130,"")</f>
        <v>5008</v>
      </c>
      <c r="I96" s="315">
        <f>+IFERROR(H96-I130,"")</f>
        <v>5338</v>
      </c>
      <c r="J96" s="315">
        <f t="shared" ref="J96:Q96" si="87">+IFERROR(I96-J130,"")</f>
        <v>5701</v>
      </c>
      <c r="K96" s="315">
        <f t="shared" si="87"/>
        <v>6100.3</v>
      </c>
      <c r="L96" s="315">
        <f t="shared" si="87"/>
        <v>6539.5300000000007</v>
      </c>
      <c r="M96" s="315">
        <f t="shared" si="87"/>
        <v>7022.6830000000009</v>
      </c>
      <c r="N96" s="315">
        <f t="shared" si="87"/>
        <v>7554.1513000000014</v>
      </c>
      <c r="O96" s="315">
        <f t="shared" si="87"/>
        <v>8138.7664300000015</v>
      </c>
      <c r="P96" s="315">
        <f t="shared" si="87"/>
        <v>8781.8430730000018</v>
      </c>
      <c r="Q96" s="315">
        <f t="shared" si="87"/>
        <v>9489.2273803000026</v>
      </c>
    </row>
    <row r="97" spans="2:17" ht="15.6">
      <c r="B97" s="308" t="s">
        <v>668</v>
      </c>
      <c r="C97" s="143"/>
      <c r="D97" s="143"/>
      <c r="E97" s="310">
        <f>+_xlfn.XLOOKUP("Right-of-Use Assets",Inputs!$B:$B,Inputs!O:O)</f>
        <v>1449</v>
      </c>
      <c r="F97" s="310">
        <f>+_xlfn.XLOOKUP("Right-of-Use Assets",Inputs!$B:$B,Inputs!P:P)</f>
        <v>1241</v>
      </c>
      <c r="G97" s="317">
        <f>+_xlfn.XLOOKUP("Right-of-Use Assets",Inputs!$B:$B,Inputs!Q:Q)</f>
        <v>1158</v>
      </c>
      <c r="H97" s="315">
        <f>IFERROR(H98*H$26,"")</f>
        <v>1963.4067037663854</v>
      </c>
      <c r="I97" s="315">
        <f>IFERROR(I98*I$26,"")</f>
        <v>1927.6064000150088</v>
      </c>
      <c r="J97" s="315">
        <f>IFERROR(J98*J$26,"")</f>
        <v>2134.269800761756</v>
      </c>
      <c r="K97" s="315">
        <f>IFERROR(K98*K$26,"")</f>
        <v>2502.4328309572052</v>
      </c>
      <c r="L97" s="315">
        <f t="shared" ref="L97:Q97" si="88">IFERROR(L98*L$26,"")</f>
        <v>2710.2839299465463</v>
      </c>
      <c r="M97" s="315">
        <f t="shared" si="88"/>
        <v>3036.7753870685633</v>
      </c>
      <c r="N97" s="315">
        <f t="shared" si="88"/>
        <v>3415.8808221879426</v>
      </c>
      <c r="O97" s="315">
        <f t="shared" si="88"/>
        <v>3789.7993073822026</v>
      </c>
      <c r="P97" s="315">
        <f t="shared" si="88"/>
        <v>4238.7613269689664</v>
      </c>
      <c r="Q97" s="315">
        <f t="shared" si="88"/>
        <v>4738.1638170676533</v>
      </c>
    </row>
    <row r="98" spans="2:17" ht="15.6">
      <c r="B98" s="318" t="s">
        <v>640</v>
      </c>
      <c r="E98" s="302">
        <f>IFERROR(E97/E$26,"")</f>
        <v>4.5455971390030429E-2</v>
      </c>
      <c r="F98" s="302">
        <f>IFERROR(F97/F$26,"")</f>
        <v>3.3287733698130414E-2</v>
      </c>
      <c r="G98" s="303">
        <f>IFERROR(G97/G$26,"")</f>
        <v>2.6331347491927781E-2</v>
      </c>
      <c r="H98" s="301">
        <f>IFERROR(AVERAGE(E98:G98),"")</f>
        <v>3.5025017526696206E-2</v>
      </c>
      <c r="I98" s="301">
        <f t="shared" ref="I98:Q98" si="89">IFERROR(AVERAGE(F98:H98),"")</f>
        <v>3.1548032905584798E-2</v>
      </c>
      <c r="J98" s="301">
        <f t="shared" si="89"/>
        <v>3.096813264140293E-2</v>
      </c>
      <c r="K98" s="301">
        <f t="shared" si="89"/>
        <v>3.2513727691227977E-2</v>
      </c>
      <c r="L98" s="301">
        <f t="shared" si="89"/>
        <v>3.1676631079405236E-2</v>
      </c>
      <c r="M98" s="301">
        <f t="shared" si="89"/>
        <v>3.1719497137345377E-2</v>
      </c>
      <c r="N98" s="301">
        <f t="shared" si="89"/>
        <v>3.1969951969326199E-2</v>
      </c>
      <c r="O98" s="301">
        <f t="shared" si="89"/>
        <v>3.178869339535894E-2</v>
      </c>
      <c r="P98" s="301">
        <f t="shared" si="89"/>
        <v>3.1826047500676836E-2</v>
      </c>
      <c r="Q98" s="301">
        <f t="shared" si="89"/>
        <v>3.1861564288453992E-2</v>
      </c>
    </row>
    <row r="99" spans="2:17" ht="15.6">
      <c r="B99" s="268" t="s">
        <v>669</v>
      </c>
      <c r="E99" s="310">
        <f>+_xlfn.XLOOKUP($B99,Inputs!$B:$B,Inputs!O:O)</f>
        <v>1285</v>
      </c>
      <c r="F99" s="310">
        <f>+_xlfn.XLOOKUP($B99,Inputs!$B:$B,Inputs!P:P)</f>
        <v>1401</v>
      </c>
      <c r="G99" s="311">
        <f>+_xlfn.XLOOKUP($B99,Inputs!$B:$B,Inputs!Q:Q)</f>
        <v>1598</v>
      </c>
      <c r="H99" s="312">
        <f>+IFERROR(G99+H49,"")</f>
        <v>2139.9394205960407</v>
      </c>
      <c r="I99" s="312">
        <f t="shared" ref="I99:Q99" si="90">+IFERROR(H99+I49,"")</f>
        <v>2693.8801538500602</v>
      </c>
      <c r="J99" s="312">
        <f t="shared" si="90"/>
        <v>3280.9216207669183</v>
      </c>
      <c r="K99" s="312">
        <f t="shared" si="90"/>
        <v>3940.7631447241092</v>
      </c>
      <c r="L99" s="312">
        <f t="shared" si="90"/>
        <v>4641.8013991177713</v>
      </c>
      <c r="M99" s="312">
        <f t="shared" si="90"/>
        <v>5401.8332113249144</v>
      </c>
      <c r="N99" s="312">
        <f t="shared" si="90"/>
        <v>6232.9849109623965</v>
      </c>
      <c r="O99" s="312">
        <f t="shared" si="90"/>
        <v>7133.5563022138485</v>
      </c>
      <c r="P99" s="312">
        <f t="shared" si="90"/>
        <v>8115.2173595811128</v>
      </c>
      <c r="Q99" s="312">
        <f t="shared" si="90"/>
        <v>9187.302062925577</v>
      </c>
    </row>
    <row r="100" spans="2:17" ht="5.25" customHeight="1">
      <c r="E100" s="157"/>
      <c r="F100" s="157"/>
      <c r="G100" s="158"/>
      <c r="H100" s="159"/>
      <c r="I100" s="159"/>
      <c r="J100" s="159"/>
      <c r="K100" s="159"/>
      <c r="L100" s="159"/>
      <c r="M100" s="159"/>
      <c r="N100" s="159"/>
      <c r="O100" s="159"/>
      <c r="P100" s="159"/>
      <c r="Q100" s="159"/>
    </row>
    <row r="101" spans="2:17">
      <c r="B101" s="121" t="s">
        <v>670</v>
      </c>
      <c r="E101" s="141">
        <f>+_xlfn.XLOOKUP($B101,Inputs!$B:$B,Inputs!O:O)</f>
        <v>1874</v>
      </c>
      <c r="F101" s="141">
        <f>+_xlfn.XLOOKUP($B101,Inputs!$B:$B,Inputs!P:P)</f>
        <v>1425</v>
      </c>
      <c r="G101" s="261">
        <f>+_xlfn.XLOOKUP($B101,Inputs!$B:$B,Inputs!Q:Q)</f>
        <v>1125</v>
      </c>
      <c r="H101" s="159">
        <f>G101*(1+H27)</f>
        <v>1433.9993541162182</v>
      </c>
      <c r="I101" s="159">
        <f t="shared" ref="I101:Q101" si="91">H101*(1+I27)</f>
        <v>1563.0149137986905</v>
      </c>
      <c r="J101" s="159">
        <f t="shared" si="91"/>
        <v>1762.9960868311989</v>
      </c>
      <c r="K101" s="159">
        <f t="shared" si="91"/>
        <v>1968.8503745278999</v>
      </c>
      <c r="L101" s="159">
        <f t="shared" si="91"/>
        <v>2188.7333275766346</v>
      </c>
      <c r="M101" s="159">
        <f t="shared" si="91"/>
        <v>2449.082554326566</v>
      </c>
      <c r="N101" s="159">
        <f t="shared" si="91"/>
        <v>2733.2400371177978</v>
      </c>
      <c r="O101" s="159">
        <f t="shared" si="91"/>
        <v>3049.7243128364057</v>
      </c>
      <c r="P101" s="159">
        <f t="shared" si="91"/>
        <v>3407.0091835176549</v>
      </c>
      <c r="Q101" s="159">
        <f t="shared" si="91"/>
        <v>3804.1709528282017</v>
      </c>
    </row>
    <row r="102" spans="2:17" s="81" customFormat="1" ht="14.4">
      <c r="B102" s="302" t="s">
        <v>671</v>
      </c>
      <c r="C102" s="302"/>
      <c r="D102" s="302"/>
      <c r="E102" s="714"/>
      <c r="F102" s="714">
        <f>IFERROR((F101-E101)/F26,"")</f>
        <v>-1.2043668356535501E-2</v>
      </c>
      <c r="G102" s="749">
        <f t="shared" ref="G102:I102" si="92">IFERROR((G101-F101)/G26,"")</f>
        <v>-6.8215926144890625E-3</v>
      </c>
      <c r="H102" s="714">
        <f t="shared" si="92"/>
        <v>5.512208842364268E-3</v>
      </c>
      <c r="I102" s="714">
        <f t="shared" si="92"/>
        <v>2.1115239719910572E-3</v>
      </c>
      <c r="J102" s="714">
        <f t="shared" ref="J102" si="93">IFERROR((J101-I101)/J26,"")</f>
        <v>2.9017153735875719E-3</v>
      </c>
      <c r="K102" s="714">
        <f t="shared" ref="K102:L102" si="94">IFERROR((K101-J101)/K26,"")</f>
        <v>2.6746333293917288E-3</v>
      </c>
      <c r="L102" s="714">
        <f t="shared" si="94"/>
        <v>2.569897237486967E-3</v>
      </c>
      <c r="M102" s="714">
        <f t="shared" ref="M102" si="95">IFERROR((M101-L101)/M26,"")</f>
        <v>2.7193800989595818E-3</v>
      </c>
      <c r="N102" s="714">
        <f t="shared" ref="N102:O102" si="96">IFERROR((N101-M101)/N26,"")</f>
        <v>2.6594900552594529E-3</v>
      </c>
      <c r="O102" s="714">
        <f t="shared" si="96"/>
        <v>2.6546581465867721E-3</v>
      </c>
      <c r="P102" s="714">
        <f t="shared" ref="P102" si="97">IFERROR((P101-O101)/P26,"")</f>
        <v>2.6826151293839694E-3</v>
      </c>
      <c r="Q102" s="714">
        <f t="shared" ref="Q102" si="98">IFERROR((Q101-P101)/Q26,"")</f>
        <v>2.670696019462562E-3</v>
      </c>
    </row>
    <row r="103" spans="2:17" s="81" customFormat="1" ht="3.75" customHeight="1">
      <c r="E103" s="360"/>
      <c r="F103" s="360"/>
      <c r="G103" s="361"/>
      <c r="H103" s="327"/>
      <c r="I103" s="327"/>
      <c r="J103" s="327"/>
      <c r="K103" s="327"/>
      <c r="L103" s="327"/>
      <c r="M103" s="327"/>
      <c r="N103" s="327"/>
      <c r="O103" s="327"/>
      <c r="P103" s="327"/>
      <c r="Q103" s="327"/>
    </row>
    <row r="104" spans="2:17" ht="13.5" customHeight="1">
      <c r="B104" s="140" t="s">
        <v>672</v>
      </c>
      <c r="E104" s="715"/>
      <c r="F104" s="282"/>
      <c r="G104" s="281"/>
      <c r="H104" s="637">
        <f>+SUM(H106:H109,H112:H114)</f>
        <v>22897.00334553203</v>
      </c>
      <c r="I104" s="637">
        <f t="shared" ref="I104" si="99">+SUM(I106:I109,I112:I114)</f>
        <v>22615.651188929838</v>
      </c>
      <c r="J104" s="159"/>
      <c r="K104" s="159"/>
      <c r="L104" s="159"/>
      <c r="M104" s="159"/>
      <c r="N104" s="159"/>
      <c r="O104" s="159"/>
      <c r="P104" s="159"/>
      <c r="Q104" s="159"/>
    </row>
    <row r="105" spans="2:17" ht="5.25" customHeight="1">
      <c r="E105" s="282"/>
      <c r="F105" s="282"/>
      <c r="G105" s="281"/>
      <c r="H105" s="159"/>
      <c r="I105" s="159"/>
      <c r="J105" s="159"/>
      <c r="K105" s="159"/>
      <c r="L105" s="159"/>
      <c r="M105" s="159"/>
      <c r="N105" s="159"/>
      <c r="O105" s="159"/>
      <c r="P105" s="159"/>
      <c r="Q105" s="159"/>
    </row>
    <row r="106" spans="2:17">
      <c r="B106" s="121" t="s">
        <v>433</v>
      </c>
      <c r="E106" s="141">
        <f>+_xlfn.XLOOKUP($B106,Inputs!$B:$B,Inputs!O:O)</f>
        <v>728</v>
      </c>
      <c r="F106" s="141">
        <f>+_xlfn.XLOOKUP($B106,Inputs!$B:$B,Inputs!P:P)</f>
        <v>790</v>
      </c>
      <c r="G106" s="261">
        <f>+_xlfn.XLOOKUP($B106,Inputs!$B:$B,Inputs!Q:Q)</f>
        <v>858</v>
      </c>
      <c r="H106" s="159">
        <f>+IFERROR(H107*H29/365,"")</f>
        <v>1187.8368084894871</v>
      </c>
      <c r="I106" s="159">
        <f t="shared" ref="I106:Q106" si="100">+IFERROR(I107*I29/365,"")</f>
        <v>1261.6381157760068</v>
      </c>
      <c r="J106" s="159">
        <f t="shared" si="100"/>
        <v>1410.5039579153765</v>
      </c>
      <c r="K106" s="159">
        <f>+IFERROR(K107*K29/365,"")</f>
        <v>1598.4017143207902</v>
      </c>
      <c r="L106" s="159">
        <f t="shared" si="100"/>
        <v>1764.9142406504066</v>
      </c>
      <c r="M106" s="159">
        <f t="shared" si="100"/>
        <v>1974.1790064770512</v>
      </c>
      <c r="N106" s="159">
        <f t="shared" si="100"/>
        <v>2208.7274105039714</v>
      </c>
      <c r="O106" s="159">
        <f t="shared" si="100"/>
        <v>2460.6710773542468</v>
      </c>
      <c r="P106" s="159">
        <f t="shared" si="100"/>
        <v>2749.499707636443</v>
      </c>
      <c r="Q106" s="159">
        <f t="shared" si="100"/>
        <v>3071.1852708395213</v>
      </c>
    </row>
    <row r="107" spans="2:17" ht="15.6">
      <c r="B107" s="143" t="s">
        <v>673</v>
      </c>
      <c r="E107" s="305">
        <f>IFERROR(E106/E$29*365,"")</f>
        <v>13.51645556742459</v>
      </c>
      <c r="F107" s="305">
        <f>IFERROR(F106/F$29*365,"")</f>
        <v>12.840094402636149</v>
      </c>
      <c r="G107" s="306">
        <f>IFERROR(G106/G$29*366,"")</f>
        <v>11.782972496341602</v>
      </c>
      <c r="H107" s="304">
        <f>IFERROR(AVERAGE(E107:G107),"")</f>
        <v>12.713174155467447</v>
      </c>
      <c r="I107" s="304">
        <f>IFERROR(AVERAGE(F107:H107),"")</f>
        <v>12.445413684815065</v>
      </c>
      <c r="J107" s="304">
        <f t="shared" ref="J107:Q107" si="101">IFERROR(AVERAGE(G107:I107),"")</f>
        <v>12.313853445541371</v>
      </c>
      <c r="K107" s="304">
        <f t="shared" si="101"/>
        <v>12.490813761941295</v>
      </c>
      <c r="L107" s="304">
        <f t="shared" si="101"/>
        <v>12.416693630765911</v>
      </c>
      <c r="M107" s="304">
        <f t="shared" si="101"/>
        <v>12.407120279416192</v>
      </c>
      <c r="N107" s="304">
        <f t="shared" si="101"/>
        <v>12.438209224041133</v>
      </c>
      <c r="O107" s="304">
        <f t="shared" si="101"/>
        <v>12.420674378074411</v>
      </c>
      <c r="P107" s="304">
        <f t="shared" si="101"/>
        <v>12.422001293843913</v>
      </c>
      <c r="Q107" s="304">
        <f t="shared" si="101"/>
        <v>12.426961631986487</v>
      </c>
    </row>
    <row r="108" spans="2:17" ht="3.75" customHeight="1">
      <c r="E108" s="160"/>
      <c r="F108" s="160"/>
      <c r="G108" s="161"/>
      <c r="H108" s="159"/>
      <c r="I108" s="159"/>
      <c r="J108" s="159"/>
      <c r="K108" s="159"/>
      <c r="L108" s="159"/>
      <c r="O108" s="159"/>
      <c r="P108" s="159"/>
      <c r="Q108" s="159"/>
    </row>
    <row r="109" spans="2:17">
      <c r="B109" s="121" t="s">
        <v>674</v>
      </c>
      <c r="E109" s="141">
        <f>+_xlfn.XLOOKUP($B109,Inputs!$B:$B,Inputs!O:O)</f>
        <v>7809</v>
      </c>
      <c r="F109" s="141">
        <f>+_xlfn.XLOOKUP($B109,Inputs!$B:$B,Inputs!P:P)</f>
        <v>8318</v>
      </c>
      <c r="G109" s="261">
        <f>+_xlfn.XLOOKUP($B109,Inputs!$B:$B,Inputs!Q:Q)</f>
        <v>10307</v>
      </c>
      <c r="H109" s="159">
        <f>IFERROR(AVERAGE(E109:G109)*(1+H27),"")</f>
        <v>11231.507830135737</v>
      </c>
      <c r="I109" s="159">
        <f t="shared" ref="I109:Q109" si="102">IFERROR(AVERAGE(F109:H109)*(1+I27),"")</f>
        <v>10847.556492615518</v>
      </c>
      <c r="J109" s="159">
        <f t="shared" si="102"/>
        <v>12176.574935361907</v>
      </c>
      <c r="K109" s="159">
        <f t="shared" si="102"/>
        <v>12751.820359823314</v>
      </c>
      <c r="L109" s="159">
        <f t="shared" si="102"/>
        <v>13257.147253171446</v>
      </c>
      <c r="M109" s="159">
        <f t="shared" si="102"/>
        <v>14242.567440627094</v>
      </c>
      <c r="N109" s="159">
        <f t="shared" si="102"/>
        <v>14973.921148506921</v>
      </c>
      <c r="O109" s="159">
        <f t="shared" si="102"/>
        <v>15797.231871791157</v>
      </c>
      <c r="P109" s="159">
        <f t="shared" si="102"/>
        <v>16762.406834519596</v>
      </c>
      <c r="Q109" s="159">
        <f t="shared" si="102"/>
        <v>17691.546842023268</v>
      </c>
    </row>
    <row r="110" spans="2:17" s="323" customFormat="1" ht="15.6">
      <c r="B110" s="269" t="s">
        <v>675</v>
      </c>
      <c r="E110" s="302">
        <f t="shared" ref="E110:Q110" si="103">IFERROR(E109/E$26,"")</f>
        <v>0.24497286444772093</v>
      </c>
      <c r="F110" s="302">
        <f t="shared" si="103"/>
        <v>0.22311633271639708</v>
      </c>
      <c r="G110" s="303">
        <f t="shared" si="103"/>
        <v>0.2343671835917959</v>
      </c>
      <c r="H110" s="302">
        <f t="shared" si="103"/>
        <v>0.20035775463489319</v>
      </c>
      <c r="I110" s="302">
        <f t="shared" si="103"/>
        <v>0.17753576102027874</v>
      </c>
      <c r="J110" s="302">
        <f t="shared" si="103"/>
        <v>0.1766814053132747</v>
      </c>
      <c r="K110" s="302">
        <f t="shared" si="103"/>
        <v>0.16568245493652667</v>
      </c>
      <c r="L110" s="302">
        <f t="shared" si="103"/>
        <v>0.15494382638808793</v>
      </c>
      <c r="M110" s="302">
        <f t="shared" si="103"/>
        <v>0.14876539077772094</v>
      </c>
      <c r="N110" s="302">
        <f t="shared" si="103"/>
        <v>0.14014409893949895</v>
      </c>
      <c r="O110" s="302">
        <f t="shared" si="103"/>
        <v>0.13250658405303173</v>
      </c>
      <c r="P110" s="302">
        <f t="shared" si="103"/>
        <v>0.12585779547124676</v>
      </c>
      <c r="Q110" s="302">
        <f t="shared" si="103"/>
        <v>0.11896599164403081</v>
      </c>
    </row>
    <row r="111" spans="2:17" s="235" customFormat="1" ht="5.25" customHeight="1">
      <c r="B111" s="262"/>
      <c r="E111" s="319"/>
      <c r="F111" s="319"/>
      <c r="G111" s="320"/>
      <c r="H111" s="321"/>
      <c r="I111" s="321"/>
      <c r="J111" s="321"/>
      <c r="K111" s="321"/>
      <c r="L111" s="321"/>
      <c r="M111" s="321"/>
      <c r="N111" s="321"/>
      <c r="O111" s="321"/>
      <c r="P111" s="321"/>
      <c r="Q111" s="321"/>
    </row>
    <row r="112" spans="2:17">
      <c r="B112" s="121" t="s">
        <v>676</v>
      </c>
      <c r="E112" s="287">
        <f>+_xlfn.XLOOKUP($B112,Inputs!$B:$B,Inputs!O:O)</f>
        <v>9265</v>
      </c>
      <c r="F112" s="287">
        <f>+_xlfn.XLOOKUP($B112,Inputs!$B:$B,Inputs!P:P)</f>
        <v>9459</v>
      </c>
      <c r="G112" s="288">
        <f>+_xlfn.XLOOKUP($B112,Inputs!$B:$B,Inputs!Q:Q)</f>
        <v>8347</v>
      </c>
      <c r="H112" s="159">
        <f>IFERROR(G112+H152-H154,"")</f>
        <v>7197</v>
      </c>
      <c r="I112" s="159">
        <f t="shared" ref="I112:Q112" si="104">IFERROR(H112+I152-I154,"")</f>
        <v>7197</v>
      </c>
      <c r="J112" s="159">
        <f t="shared" si="104"/>
        <v>6497</v>
      </c>
      <c r="K112" s="159">
        <f t="shared" si="104"/>
        <v>4272</v>
      </c>
      <c r="L112" s="159">
        <f t="shared" si="104"/>
        <v>-828</v>
      </c>
      <c r="M112" s="159">
        <f t="shared" si="104"/>
        <v>-2078</v>
      </c>
      <c r="N112" s="159">
        <f t="shared" ca="1" si="104"/>
        <v>-2078</v>
      </c>
      <c r="O112" s="159">
        <f t="shared" ca="1" si="104"/>
        <v>-2078</v>
      </c>
      <c r="P112" s="159">
        <f t="shared" ca="1" si="104"/>
        <v>-2078</v>
      </c>
      <c r="Q112" s="159">
        <f t="shared" ca="1" si="104"/>
        <v>-4828</v>
      </c>
    </row>
    <row r="113" spans="1:17" ht="3.75" customHeight="1">
      <c r="B113" s="143"/>
      <c r="E113" s="162"/>
      <c r="F113" s="162"/>
      <c r="G113" s="322"/>
      <c r="H113" s="289"/>
      <c r="I113" s="289"/>
      <c r="J113" s="289"/>
      <c r="K113" s="289"/>
      <c r="L113" s="289"/>
      <c r="M113" s="289"/>
      <c r="N113" s="289"/>
      <c r="O113" s="289"/>
      <c r="P113" s="289"/>
      <c r="Q113" s="289"/>
    </row>
    <row r="114" spans="1:17">
      <c r="B114" s="121" t="s">
        <v>677</v>
      </c>
      <c r="E114" s="287">
        <f>+_xlfn.XLOOKUP($B114,Inputs!$B:$B,Inputs!O:O)</f>
        <v>2273</v>
      </c>
      <c r="F114" s="287">
        <f>+_xlfn.XLOOKUP($B114,Inputs!$B:$B,Inputs!P:P)</f>
        <v>2218</v>
      </c>
      <c r="G114" s="288">
        <f>+_xlfn.XLOOKUP($B114,Inputs!$B:$B,Inputs!Q:Q)</f>
        <v>1939</v>
      </c>
      <c r="H114" s="159">
        <f>+IFERROR(H115*H26,"")</f>
        <v>3267.9455327513388</v>
      </c>
      <c r="I114" s="159">
        <f t="shared" ref="I114:Q114" si="105">+IFERROR(I115*I26,"")</f>
        <v>3297.0111668534996</v>
      </c>
      <c r="J114" s="159">
        <f t="shared" si="105"/>
        <v>3591.7229174226982</v>
      </c>
      <c r="K114" s="159">
        <f t="shared" si="105"/>
        <v>4217.0009601670827</v>
      </c>
      <c r="L114" s="159">
        <f t="shared" si="105"/>
        <v>4587.9754471445913</v>
      </c>
      <c r="M114" s="159">
        <f t="shared" si="105"/>
        <v>5122.92676268591</v>
      </c>
      <c r="N114" s="159">
        <f t="shared" si="105"/>
        <v>5766.9649428116809</v>
      </c>
      <c r="O114" s="159">
        <f t="shared" si="105"/>
        <v>6402.275497131518</v>
      </c>
      <c r="P114" s="159">
        <f t="shared" si="105"/>
        <v>7155.863509075677</v>
      </c>
      <c r="Q114" s="159">
        <f t="shared" si="105"/>
        <v>8000.8937472742682</v>
      </c>
    </row>
    <row r="115" spans="1:17" ht="15.6">
      <c r="B115" s="143" t="s">
        <v>678</v>
      </c>
      <c r="E115" s="285">
        <f>IFERROR(E114/E$26,"")</f>
        <v>7.1305329861655734E-2</v>
      </c>
      <c r="F115" s="285">
        <f>IFERROR(F114/F$26,"")</f>
        <v>5.9494112282395858E-2</v>
      </c>
      <c r="G115" s="286">
        <f>IFERROR(G114/G$26,"")</f>
        <v>4.4090226931647644E-2</v>
      </c>
      <c r="H115" s="136">
        <f>+IFERROR(AVERAGE(E115:G115),"")</f>
        <v>5.8296556358566419E-2</v>
      </c>
      <c r="I115" s="136">
        <f t="shared" ref="I115:Q115" si="106">+IFERROR(AVERAGE(F115:H115),"")</f>
        <v>5.396029852420331E-2</v>
      </c>
      <c r="J115" s="136">
        <f t="shared" si="106"/>
        <v>5.211569393813912E-2</v>
      </c>
      <c r="K115" s="136">
        <f t="shared" si="106"/>
        <v>5.4790849606969616E-2</v>
      </c>
      <c r="L115" s="136">
        <f t="shared" si="106"/>
        <v>5.3622280689770679E-2</v>
      </c>
      <c r="M115" s="136">
        <f t="shared" si="106"/>
        <v>5.3509608078293136E-2</v>
      </c>
      <c r="N115" s="136">
        <f t="shared" si="106"/>
        <v>5.3974246125011144E-2</v>
      </c>
      <c r="O115" s="136">
        <f t="shared" si="106"/>
        <v>5.370204496435832E-2</v>
      </c>
      <c r="P115" s="136">
        <f t="shared" si="106"/>
        <v>5.3728633055887536E-2</v>
      </c>
      <c r="Q115" s="136">
        <f t="shared" si="106"/>
        <v>5.3801641381752335E-2</v>
      </c>
    </row>
    <row r="116" spans="1:17" ht="3.75" customHeight="1">
      <c r="G116" s="149"/>
    </row>
    <row r="117" spans="1:17" ht="15.6">
      <c r="A117" s="121" t="s">
        <v>601</v>
      </c>
      <c r="B117" s="48" t="s">
        <v>393</v>
      </c>
      <c r="C117" s="48"/>
      <c r="D117" s="48"/>
      <c r="E117" s="132">
        <f t="shared" ref="E117:Q117" si="107">E24</f>
        <v>2022</v>
      </c>
      <c r="F117" s="132">
        <f t="shared" si="107"/>
        <v>2023</v>
      </c>
      <c r="G117" s="154">
        <f t="shared" si="107"/>
        <v>2024</v>
      </c>
      <c r="H117" s="95">
        <f t="shared" si="107"/>
        <v>2025</v>
      </c>
      <c r="I117" s="95">
        <f t="shared" si="107"/>
        <v>2026</v>
      </c>
      <c r="J117" s="95">
        <f t="shared" si="107"/>
        <v>2027</v>
      </c>
      <c r="K117" s="95">
        <f t="shared" si="107"/>
        <v>2028</v>
      </c>
      <c r="L117" s="95">
        <f t="shared" si="107"/>
        <v>2029</v>
      </c>
      <c r="M117" s="95">
        <f t="shared" si="107"/>
        <v>2030</v>
      </c>
      <c r="N117" s="95">
        <f t="shared" si="107"/>
        <v>2031</v>
      </c>
      <c r="O117" s="95">
        <f t="shared" si="107"/>
        <v>2032</v>
      </c>
      <c r="P117" s="95">
        <f t="shared" si="107"/>
        <v>2033</v>
      </c>
      <c r="Q117" s="95">
        <f t="shared" si="107"/>
        <v>2034</v>
      </c>
    </row>
    <row r="118" spans="1:17" ht="4.2" customHeight="1">
      <c r="B118" s="49"/>
      <c r="C118" s="49"/>
      <c r="D118" s="49"/>
      <c r="E118" s="163"/>
      <c r="F118" s="163"/>
      <c r="G118" s="164"/>
      <c r="H118" s="49"/>
      <c r="I118" s="49"/>
      <c r="J118" s="49"/>
      <c r="K118" s="49"/>
      <c r="L118" s="49"/>
      <c r="M118" s="49"/>
      <c r="N118" s="49"/>
      <c r="O118" s="49"/>
      <c r="P118" s="49"/>
      <c r="Q118" s="49"/>
    </row>
    <row r="119" spans="1:17">
      <c r="B119" s="121" t="s">
        <v>643</v>
      </c>
      <c r="E119" s="157">
        <f>+E46</f>
        <v>947</v>
      </c>
      <c r="F119" s="157">
        <f t="shared" ref="F119:G119" si="108">+F46</f>
        <v>823</v>
      </c>
      <c r="G119" s="158">
        <f t="shared" si="108"/>
        <v>711</v>
      </c>
      <c r="H119" s="159">
        <f>+H46</f>
        <v>841.93942059604058</v>
      </c>
      <c r="I119" s="159">
        <f t="shared" ref="I119:Q119" si="109">+I46</f>
        <v>905.65713096341506</v>
      </c>
      <c r="J119" s="159">
        <f t="shared" si="109"/>
        <v>983.75849588558674</v>
      </c>
      <c r="K119" s="159">
        <f t="shared" si="109"/>
        <v>1102.8807779300002</v>
      </c>
      <c r="L119" s="159">
        <f t="shared" si="109"/>
        <v>1193.5565245174114</v>
      </c>
      <c r="M119" s="159">
        <f>+M46</f>
        <v>1311.1349949702517</v>
      </c>
      <c r="N119" s="159">
        <f>+N46</f>
        <v>1446.1972321166306</v>
      </c>
      <c r="O119" s="159">
        <f t="shared" si="109"/>
        <v>1586.8335886547281</v>
      </c>
      <c r="P119" s="159">
        <f t="shared" si="109"/>
        <v>1748.3210466039341</v>
      </c>
      <c r="Q119" s="159">
        <f t="shared" si="109"/>
        <v>1928.1157571670126</v>
      </c>
    </row>
    <row r="120" spans="1:17" ht="4.2" customHeight="1">
      <c r="G120" s="138"/>
    </row>
    <row r="121" spans="1:17" ht="13.5" customHeight="1">
      <c r="B121" s="121" t="s">
        <v>679</v>
      </c>
      <c r="E121" s="287">
        <f>+_xlfn.XLOOKUP($B121,Inputs!$B:$B,Inputs!O:O)</f>
        <v>1793</v>
      </c>
      <c r="F121" s="287">
        <f>+_xlfn.XLOOKUP($B121,Inputs!$B:$B,Inputs!P:P)</f>
        <v>1935</v>
      </c>
      <c r="G121" s="288">
        <f>+_xlfn.XLOOKUP($B121,Inputs!$B:$B,Inputs!Q:Q)</f>
        <v>1796</v>
      </c>
      <c r="H121" s="159">
        <f>IFERROR(H122*H35,"")</f>
        <v>2458.6064348752311</v>
      </c>
      <c r="I121" s="159">
        <f t="shared" ref="I121:Q121" si="110">IFERROR(I122*I35,"")</f>
        <v>2729.1270155031752</v>
      </c>
      <c r="J121" s="159">
        <f t="shared" si="110"/>
        <v>2957.2202784929068</v>
      </c>
      <c r="K121" s="159">
        <f t="shared" si="110"/>
        <v>3355.065283548156</v>
      </c>
      <c r="L121" s="159">
        <f t="shared" si="110"/>
        <v>3722.1767469684064</v>
      </c>
      <c r="M121" s="159">
        <f t="shared" si="110"/>
        <v>4128.1361028005549</v>
      </c>
      <c r="N121" s="159">
        <f t="shared" si="110"/>
        <v>4614.4477718537892</v>
      </c>
      <c r="O121" s="159">
        <f t="shared" si="110"/>
        <v>5132.7895764380701</v>
      </c>
      <c r="P121" s="159">
        <f t="shared" si="110"/>
        <v>5714.2814545390456</v>
      </c>
      <c r="Q121" s="159">
        <f t="shared" si="110"/>
        <v>6369.8173324566405</v>
      </c>
    </row>
    <row r="122" spans="1:17" ht="13.5" customHeight="1">
      <c r="B122" s="269" t="s">
        <v>680</v>
      </c>
      <c r="E122" s="285">
        <f>+IFERROR(E121/E35,"")</f>
        <v>0.22719209325899645</v>
      </c>
      <c r="F122" s="285">
        <f t="shared" ref="F122:G122" si="111">+IFERROR(F121/F35,"")</f>
        <v>0.27493606138107418</v>
      </c>
      <c r="G122" s="286">
        <f t="shared" si="111"/>
        <v>0.22517552657973922</v>
      </c>
      <c r="H122" s="136">
        <f>IFERROR(AVERAGE(E122:G122),"")</f>
        <v>0.2424345604066033</v>
      </c>
      <c r="I122" s="136">
        <f t="shared" ref="I122:Q122" si="112">IFERROR(AVERAGE(F122:H122),"")</f>
        <v>0.24751538278913887</v>
      </c>
      <c r="J122" s="136">
        <f t="shared" si="112"/>
        <v>0.23837515659182715</v>
      </c>
      <c r="K122" s="136">
        <f t="shared" si="112"/>
        <v>0.24277503326252312</v>
      </c>
      <c r="L122" s="136">
        <f t="shared" si="112"/>
        <v>0.24288852421449639</v>
      </c>
      <c r="M122" s="136">
        <f t="shared" si="112"/>
        <v>0.24134623802294888</v>
      </c>
      <c r="N122" s="136">
        <f t="shared" si="112"/>
        <v>0.24233659849998945</v>
      </c>
      <c r="O122" s="136">
        <f t="shared" si="112"/>
        <v>0.2421904535791449</v>
      </c>
      <c r="P122" s="136">
        <f t="shared" si="112"/>
        <v>0.24195776336736108</v>
      </c>
      <c r="Q122" s="136">
        <f t="shared" si="112"/>
        <v>0.24216160514883181</v>
      </c>
    </row>
    <row r="123" spans="1:17" ht="3.75" customHeight="1">
      <c r="B123" s="269"/>
      <c r="E123" s="285"/>
      <c r="F123" s="285"/>
      <c r="G123" s="286"/>
      <c r="H123" s="136"/>
      <c r="I123" s="136"/>
      <c r="J123" s="136"/>
      <c r="K123" s="136"/>
      <c r="L123" s="136"/>
      <c r="M123" s="136"/>
      <c r="N123" s="136"/>
      <c r="O123" s="136"/>
      <c r="P123" s="136"/>
      <c r="Q123" s="136"/>
    </row>
    <row r="124" spans="1:17" ht="13.5" customHeight="1">
      <c r="B124" s="121" t="s">
        <v>681</v>
      </c>
      <c r="E124" s="287">
        <f>+_xlfn.XLOOKUP($B124,Inputs!$B:$B,Inputs!O:O)</f>
        <v>-135</v>
      </c>
      <c r="F124" s="287">
        <f>+_xlfn.XLOOKUP($B124,Inputs!$B:$B,Inputs!P:P)</f>
        <v>-141</v>
      </c>
      <c r="G124" s="288">
        <f>+_xlfn.XLOOKUP($B124,Inputs!$B:$B,Inputs!Q:Q)</f>
        <v>2069</v>
      </c>
      <c r="H124" s="165">
        <f>IFERROR(-((H86+H89+H92-H106-H109)-(G86+G89+G92-G106-G109)),"")</f>
        <v>-1028.5915115083026</v>
      </c>
      <c r="I124" s="165">
        <f>IFERROR(-((I86+I89+I92-I106-I109)-(H86+H89+H92-H106-H109)),"")</f>
        <v>-516.31801673352038</v>
      </c>
      <c r="J124" s="165">
        <f>IFERROR(-((J86+J89+J92-J106-J109)-(I86+I89+I92-I106-I109)),"")</f>
        <v>845.23844055103746</v>
      </c>
      <c r="K124" s="165">
        <f t="shared" ref="K124:Q124" si="113">IFERROR(-((K86+K89+K92-K106-K109)-(J86+J89+J92-J106-J109)),"")</f>
        <v>-319.40966776186997</v>
      </c>
      <c r="L124" s="165">
        <f t="shared" si="113"/>
        <v>-86.768866447279834</v>
      </c>
      <c r="M124" s="165">
        <f t="shared" si="113"/>
        <v>173.03451163584941</v>
      </c>
      <c r="N124" s="165">
        <f t="shared" si="113"/>
        <v>-194.92750480999712</v>
      </c>
      <c r="O124" s="165">
        <f t="shared" si="113"/>
        <v>-117.91692899532245</v>
      </c>
      <c r="P124" s="165">
        <f t="shared" si="113"/>
        <v>-125.25698420766457</v>
      </c>
      <c r="Q124" s="165">
        <f t="shared" si="113"/>
        <v>-271.1052596152349</v>
      </c>
    </row>
    <row r="125" spans="1:17" ht="3.75" customHeight="1">
      <c r="G125" s="138"/>
    </row>
    <row r="126" spans="1:17" ht="13.95" customHeight="1">
      <c r="B126" s="373" t="s">
        <v>682</v>
      </c>
      <c r="C126" s="373"/>
      <c r="D126" s="373"/>
      <c r="E126" s="374">
        <f>+_xlfn.XLOOKUP($B126,Inputs!$B:$B,Inputs!O:O)</f>
        <v>7282</v>
      </c>
      <c r="F126" s="374">
        <f>+_xlfn.XLOOKUP($B126,Inputs!$B:$B,Inputs!P:P)</f>
        <v>-1140</v>
      </c>
      <c r="G126" s="375">
        <f>+_xlfn.XLOOKUP($B126,Inputs!$B:$B,Inputs!Q:Q)</f>
        <v>-7322</v>
      </c>
      <c r="H126" s="376">
        <f>IFERROR(AVERAGE(E126:G126)*(1+H27),"")</f>
        <v>-501.36866306878147</v>
      </c>
      <c r="I126" s="376">
        <f>IFERROR(AVERAGE(F126:H126)*(1+I27),"")</f>
        <v>-3256.5981423533485</v>
      </c>
      <c r="J126" s="376">
        <f>IFERROR(AVERAGE(G126:I126)*(1+J27),"")</f>
        <v>-4165.8672922713349</v>
      </c>
      <c r="K126" s="376">
        <f t="shared" ref="K126:Q126" si="114">IFERROR(AVERAGE(H126:J126)*(1+K27),"")</f>
        <v>-2949.6839400215968</v>
      </c>
      <c r="L126" s="376">
        <f t="shared" si="114"/>
        <v>-3843.5067334382925</v>
      </c>
      <c r="M126" s="376">
        <f t="shared" si="114"/>
        <v>-4087.5449645637086</v>
      </c>
      <c r="N126" s="376">
        <f t="shared" si="114"/>
        <v>-4047.7282981746607</v>
      </c>
      <c r="O126" s="376">
        <f t="shared" si="114"/>
        <v>-4455.2711673506883</v>
      </c>
      <c r="P126" s="376">
        <f t="shared" si="114"/>
        <v>-4688.5222071001808</v>
      </c>
      <c r="Q126" s="376">
        <f t="shared" si="114"/>
        <v>-4909.7611098691159</v>
      </c>
    </row>
    <row r="127" spans="1:17" ht="5.25" customHeight="1">
      <c r="E127" s="316"/>
      <c r="F127" s="316"/>
      <c r="G127" s="288"/>
      <c r="H127" s="159"/>
      <c r="I127" s="159"/>
      <c r="J127" s="159"/>
      <c r="K127" s="159"/>
      <c r="L127" s="159"/>
      <c r="M127" s="159"/>
      <c r="N127" s="159"/>
      <c r="O127" s="159"/>
      <c r="P127" s="159"/>
      <c r="Q127" s="159"/>
    </row>
    <row r="128" spans="1:17" ht="13.5" customHeight="1">
      <c r="B128" s="390" t="s">
        <v>439</v>
      </c>
      <c r="C128" s="140"/>
      <c r="D128" s="140"/>
      <c r="E128" s="339">
        <f>+_xlfn.XLOOKUP($B128,Inputs!$B:$B,Inputs!O:O)</f>
        <v>642</v>
      </c>
      <c r="F128" s="339">
        <f>+_xlfn.XLOOKUP($B128,Inputs!$B:$B,Inputs!P:P)</f>
        <v>3585</v>
      </c>
      <c r="G128" s="340">
        <f>+_xlfn.XLOOKUP($B128,Inputs!$B:$B,Inputs!Q:Q)</f>
        <v>7137</v>
      </c>
      <c r="H128" s="479">
        <f>IFERROR(H77+H119+H121+H124+H126,"")</f>
        <v>3286.652558802557</v>
      </c>
      <c r="I128" s="479">
        <f t="shared" ref="I128:Q128" si="115">IFERROR(I77+I119+I121+I124+I126,"")</f>
        <v>4284.6209012473701</v>
      </c>
      <c r="J128" s="479">
        <f t="shared" si="115"/>
        <v>5162.5512846018346</v>
      </c>
      <c r="K128" s="479">
        <f t="shared" si="115"/>
        <v>4780.320895472064</v>
      </c>
      <c r="L128" s="479">
        <f t="shared" si="115"/>
        <v>5538.9133271174851</v>
      </c>
      <c r="M128" s="479">
        <f t="shared" si="115"/>
        <v>6705.121081483172</v>
      </c>
      <c r="N128" s="479">
        <f t="shared" ca="1" si="115"/>
        <v>7667.1291349375661</v>
      </c>
      <c r="O128" s="479">
        <f t="shared" ca="1" si="115"/>
        <v>8902.2445198570895</v>
      </c>
      <c r="P128" s="479">
        <f t="shared" ca="1" si="115"/>
        <v>10271.640842629089</v>
      </c>
      <c r="Q128" s="479">
        <f t="shared" ca="1" si="115"/>
        <v>11717.238525097575</v>
      </c>
    </row>
    <row r="129" spans="2:17" ht="3.75" customHeight="1">
      <c r="B129" s="37"/>
      <c r="G129" s="138"/>
    </row>
    <row r="130" spans="2:17" ht="13.5" customHeight="1">
      <c r="B130" s="268" t="s">
        <v>683</v>
      </c>
      <c r="C130" s="335"/>
      <c r="D130" s="335"/>
      <c r="E130" s="336">
        <f>+_xlfn.XLOOKUP($B130,Inputs!$B:$B,Inputs!O:O)</f>
        <v>-252</v>
      </c>
      <c r="F130" s="336">
        <f>+_xlfn.XLOOKUP($B130,Inputs!$B:$B,Inputs!P:P)</f>
        <v>-223</v>
      </c>
      <c r="G130" s="337">
        <f>+_xlfn.XLOOKUP($B130,Inputs!$B:$B,Inputs!Q:Q)</f>
        <v>-242</v>
      </c>
      <c r="H130" s="338">
        <f t="shared" ref="H130:Q130" si="116">G275</f>
        <v>-300</v>
      </c>
      <c r="I130" s="338">
        <f t="shared" si="116"/>
        <v>-330</v>
      </c>
      <c r="J130" s="338">
        <f t="shared" si="116"/>
        <v>-363.00000000000006</v>
      </c>
      <c r="K130" s="338">
        <f t="shared" si="116"/>
        <v>-399.30000000000007</v>
      </c>
      <c r="L130" s="338">
        <f t="shared" si="116"/>
        <v>-439.23000000000013</v>
      </c>
      <c r="M130" s="338">
        <f t="shared" si="116"/>
        <v>-483.15300000000019</v>
      </c>
      <c r="N130" s="338">
        <f t="shared" si="116"/>
        <v>-531.46830000000023</v>
      </c>
      <c r="O130" s="338">
        <f t="shared" si="116"/>
        <v>-584.61513000000025</v>
      </c>
      <c r="P130" s="338">
        <f t="shared" si="116"/>
        <v>-643.07664300000033</v>
      </c>
      <c r="Q130" s="338">
        <f t="shared" si="116"/>
        <v>-707.38430730000039</v>
      </c>
    </row>
    <row r="131" spans="2:17" ht="3.75" customHeight="1">
      <c r="B131" s="268"/>
      <c r="E131" s="145"/>
      <c r="F131" s="145"/>
      <c r="G131" s="146"/>
      <c r="H131" s="159"/>
      <c r="I131" s="744"/>
      <c r="J131" s="744"/>
      <c r="K131" s="744"/>
      <c r="L131" s="744"/>
      <c r="M131" s="744"/>
      <c r="N131" s="744"/>
      <c r="O131" s="744"/>
      <c r="P131" s="744"/>
      <c r="Q131" s="744"/>
    </row>
    <row r="132" spans="2:17" s="143" customFormat="1" ht="15.6">
      <c r="B132" s="268" t="s">
        <v>684</v>
      </c>
      <c r="E132" s="313">
        <f>+_xlfn.XLOOKUP($B132,Inputs!$B:$B,Inputs!O:O)</f>
        <v>-252</v>
      </c>
      <c r="F132" s="313">
        <f>+_xlfn.XLOOKUP($B132,Inputs!$B:$B,Inputs!P:P)</f>
        <v>-223</v>
      </c>
      <c r="G132" s="745">
        <f>+_xlfn.XLOOKUP($B132,Inputs!$B:$B,Inputs!Q:Q)</f>
        <v>-242</v>
      </c>
      <c r="H132" s="159">
        <f t="shared" ref="H132:Q132" si="117">G275</f>
        <v>-300</v>
      </c>
      <c r="I132" s="159">
        <f t="shared" si="117"/>
        <v>-330</v>
      </c>
      <c r="J132" s="159">
        <f t="shared" si="117"/>
        <v>-363.00000000000006</v>
      </c>
      <c r="K132" s="159">
        <f t="shared" si="117"/>
        <v>-399.30000000000007</v>
      </c>
      <c r="L132" s="159">
        <f t="shared" si="117"/>
        <v>-439.23000000000013</v>
      </c>
      <c r="M132" s="159">
        <f t="shared" si="117"/>
        <v>-483.15300000000019</v>
      </c>
      <c r="N132" s="159">
        <f t="shared" si="117"/>
        <v>-531.46830000000023</v>
      </c>
      <c r="O132" s="159">
        <f t="shared" si="117"/>
        <v>-584.61513000000025</v>
      </c>
      <c r="P132" s="159">
        <f t="shared" si="117"/>
        <v>-643.07664300000033</v>
      </c>
      <c r="Q132" s="159">
        <f t="shared" si="117"/>
        <v>-707.38430730000039</v>
      </c>
    </row>
    <row r="133" spans="2:17" ht="3.75" customHeight="1">
      <c r="B133" s="268"/>
      <c r="E133" s="145"/>
      <c r="F133" s="145"/>
      <c r="G133" s="146"/>
      <c r="H133" s="145"/>
      <c r="I133" s="145"/>
      <c r="J133" s="145"/>
      <c r="K133" s="145"/>
      <c r="L133" s="145"/>
      <c r="M133" s="145"/>
      <c r="N133" s="145"/>
      <c r="O133" s="145"/>
      <c r="P133" s="145"/>
      <c r="Q133" s="145"/>
    </row>
    <row r="134" spans="2:17" s="143" customFormat="1" ht="15.6">
      <c r="B134" s="268" t="s">
        <v>685</v>
      </c>
      <c r="E134" s="313">
        <f>+_xlfn.XLOOKUP($B134,Inputs!$B:$B,Inputs!O:O)</f>
        <v>0</v>
      </c>
      <c r="F134" s="313">
        <f>+_xlfn.XLOOKUP($B134,Inputs!$B:$B,Inputs!P:P)</f>
        <v>0</v>
      </c>
      <c r="G134" s="314">
        <f>+_xlfn.XLOOKUP($B134,Inputs!$B:$B,Inputs!Q:Q)</f>
        <v>0</v>
      </c>
      <c r="H134" s="315"/>
      <c r="I134" s="315">
        <f t="shared" ref="I134:Q134" si="118">IFERROR(I135*H96,"")</f>
        <v>0</v>
      </c>
      <c r="J134" s="315">
        <f t="shared" si="118"/>
        <v>0</v>
      </c>
      <c r="K134" s="315">
        <f t="shared" si="118"/>
        <v>0</v>
      </c>
      <c r="L134" s="315">
        <f t="shared" si="118"/>
        <v>0</v>
      </c>
      <c r="M134" s="315">
        <f t="shared" si="118"/>
        <v>0</v>
      </c>
      <c r="N134" s="315">
        <f t="shared" si="118"/>
        <v>0</v>
      </c>
      <c r="O134" s="315">
        <f t="shared" si="118"/>
        <v>0</v>
      </c>
      <c r="P134" s="315">
        <f t="shared" si="118"/>
        <v>0</v>
      </c>
      <c r="Q134" s="315">
        <f t="shared" si="118"/>
        <v>0</v>
      </c>
    </row>
    <row r="135" spans="2:17" customFormat="1" ht="15.6">
      <c r="B135" s="268" t="s">
        <v>686</v>
      </c>
      <c r="E135" s="277">
        <f>IFERROR(E134/E96,"")</f>
        <v>0</v>
      </c>
      <c r="F135" s="277">
        <f t="shared" ref="F135:G135" si="119">IFERROR(F134/F96,"")</f>
        <v>0</v>
      </c>
      <c r="G135" s="309">
        <f t="shared" si="119"/>
        <v>0</v>
      </c>
      <c r="H135" s="301">
        <f>IFERROR(AVERAGE(E135:G135),"")</f>
        <v>0</v>
      </c>
      <c r="I135" s="301">
        <f t="shared" ref="I135:Q135" si="120">IFERROR(AVERAGE(F135:H135),"")</f>
        <v>0</v>
      </c>
      <c r="J135" s="301">
        <f t="shared" si="120"/>
        <v>0</v>
      </c>
      <c r="K135" s="301">
        <f t="shared" si="120"/>
        <v>0</v>
      </c>
      <c r="L135" s="301">
        <f t="shared" si="120"/>
        <v>0</v>
      </c>
      <c r="M135" s="301">
        <f t="shared" si="120"/>
        <v>0</v>
      </c>
      <c r="N135" s="301">
        <f t="shared" si="120"/>
        <v>0</v>
      </c>
      <c r="O135" s="301">
        <f t="shared" si="120"/>
        <v>0</v>
      </c>
      <c r="P135" s="301">
        <f t="shared" si="120"/>
        <v>0</v>
      </c>
      <c r="Q135" s="301">
        <f t="shared" si="120"/>
        <v>0</v>
      </c>
    </row>
    <row r="136" spans="2:17" ht="3.75" customHeight="1">
      <c r="B136" s="268"/>
      <c r="E136" s="145"/>
      <c r="F136" s="145"/>
      <c r="G136" s="146"/>
      <c r="H136" s="145"/>
      <c r="I136" s="145"/>
      <c r="J136" s="145"/>
      <c r="K136" s="145"/>
      <c r="L136" s="145"/>
      <c r="M136" s="145"/>
      <c r="N136" s="145"/>
      <c r="O136" s="145"/>
      <c r="P136" s="145"/>
      <c r="Q136" s="145"/>
    </row>
    <row r="137" spans="2:17" ht="13.5" customHeight="1">
      <c r="B137" s="268" t="s">
        <v>687</v>
      </c>
      <c r="E137" s="313">
        <f>+_xlfn.XLOOKUP($B137,Inputs!$B:$B,Inputs!O:O)</f>
        <v>-1405</v>
      </c>
      <c r="F137" s="313">
        <f>+_xlfn.XLOOKUP($B137,Inputs!$B:$B,Inputs!P:P)</f>
        <v>-3036</v>
      </c>
      <c r="G137" s="314">
        <f>+_xlfn.XLOOKUP($B137,Inputs!$B:$B,Inputs!Q:Q)</f>
        <v>-2833</v>
      </c>
      <c r="H137" s="329">
        <f t="shared" ref="H137:Q137" si="121">G281</f>
        <v>-6068.583333333333</v>
      </c>
      <c r="I137" s="329">
        <f t="shared" si="121"/>
        <v>-2829.7256944444443</v>
      </c>
      <c r="J137" s="329">
        <f t="shared" si="121"/>
        <v>-2837.0642071759275</v>
      </c>
      <c r="K137" s="329">
        <f t="shared" si="121"/>
        <v>-3040.1013061824856</v>
      </c>
      <c r="L137" s="329">
        <f t="shared" si="121"/>
        <v>-3001.7150528288175</v>
      </c>
      <c r="M137" s="329">
        <f t="shared" si="121"/>
        <v>-3095.9136218793042</v>
      </c>
      <c r="N137" s="329">
        <f t="shared" si="121"/>
        <v>-3269.6622626091862</v>
      </c>
      <c r="O137" s="329">
        <f t="shared" si="121"/>
        <v>-3258.4972214758945</v>
      </c>
      <c r="P137" s="329">
        <f t="shared" si="121"/>
        <v>-3344.1325337508388</v>
      </c>
      <c r="Q137" s="329">
        <f t="shared" si="121"/>
        <v>-3433.2050835020846</v>
      </c>
    </row>
    <row r="138" spans="2:17" ht="3.75" customHeight="1">
      <c r="B138" s="268"/>
      <c r="E138" s="145"/>
      <c r="F138" s="145"/>
      <c r="G138" s="153"/>
      <c r="H138" s="145"/>
      <c r="I138" s="145"/>
      <c r="J138" s="145"/>
      <c r="K138" s="145"/>
      <c r="L138" s="145"/>
      <c r="M138" s="145"/>
      <c r="N138" s="145"/>
      <c r="O138" s="145"/>
      <c r="P138" s="145"/>
      <c r="Q138" s="145"/>
    </row>
    <row r="139" spans="2:17" ht="13.5" customHeight="1">
      <c r="B139" s="373" t="s">
        <v>688</v>
      </c>
      <c r="C139" s="373"/>
      <c r="D139" s="373"/>
      <c r="E139" s="374">
        <f>+_xlfn.XLOOKUP($B139,Inputs!$B:$B,Inputs!O:O)</f>
        <v>20</v>
      </c>
      <c r="F139" s="374">
        <f>+_xlfn.XLOOKUP($B139,Inputs!$B:$B,Inputs!P:P)</f>
        <v>33</v>
      </c>
      <c r="G139" s="375">
        <f>+_xlfn.XLOOKUP($B139,Inputs!$B:$B,Inputs!Q:Q)</f>
        <v>-102</v>
      </c>
      <c r="H139" s="376">
        <v>90</v>
      </c>
      <c r="I139" s="376">
        <v>90</v>
      </c>
      <c r="J139" s="376">
        <v>90</v>
      </c>
      <c r="K139" s="376">
        <v>90</v>
      </c>
      <c r="L139" s="376">
        <v>90</v>
      </c>
      <c r="M139" s="376">
        <v>90</v>
      </c>
      <c r="N139" s="376">
        <v>90</v>
      </c>
      <c r="O139" s="376">
        <v>90</v>
      </c>
      <c r="P139" s="376">
        <v>90</v>
      </c>
      <c r="Q139" s="376">
        <v>90</v>
      </c>
    </row>
    <row r="140" spans="2:17" ht="5.25" customHeight="1">
      <c r="E140" s="330"/>
      <c r="F140" s="330"/>
      <c r="G140" s="314"/>
      <c r="H140" s="315"/>
      <c r="I140" s="315"/>
      <c r="J140" s="315"/>
      <c r="K140" s="315"/>
      <c r="L140" s="315"/>
      <c r="M140" s="315"/>
      <c r="N140" s="315"/>
      <c r="O140" s="315"/>
      <c r="P140" s="315"/>
      <c r="Q140" s="315"/>
    </row>
    <row r="141" spans="2:17" ht="13.5" customHeight="1">
      <c r="B141" s="140" t="s">
        <v>440</v>
      </c>
      <c r="C141" s="140"/>
      <c r="D141" s="140"/>
      <c r="E141" s="339">
        <f>+_xlfn.XLOOKUP($B141,Inputs!$B:$B,Inputs!O:O)</f>
        <v>-1637</v>
      </c>
      <c r="F141" s="339">
        <f>+_xlfn.XLOOKUP($B141,Inputs!$B:$B,Inputs!P:P)</f>
        <v>-3226</v>
      </c>
      <c r="G141" s="340">
        <f>+_xlfn.XLOOKUP($B141,Inputs!$B:$B,Inputs!Q:Q)</f>
        <v>-3177</v>
      </c>
      <c r="H141" s="344">
        <f>IFERROR(+H130+H137+H139,"")</f>
        <v>-6278.583333333333</v>
      </c>
      <c r="I141" s="344">
        <f t="shared" ref="I141:Q141" si="122">IFERROR(+I130+I137+I139,"")</f>
        <v>-3069.7256944444443</v>
      </c>
      <c r="J141" s="344">
        <f t="shared" si="122"/>
        <v>-3110.0642071759275</v>
      </c>
      <c r="K141" s="344">
        <f t="shared" si="122"/>
        <v>-3349.4013061824858</v>
      </c>
      <c r="L141" s="344">
        <f t="shared" si="122"/>
        <v>-3350.9450528288176</v>
      </c>
      <c r="M141" s="344">
        <f t="shared" si="122"/>
        <v>-3489.0666218793044</v>
      </c>
      <c r="N141" s="344">
        <f t="shared" si="122"/>
        <v>-3711.1305626091862</v>
      </c>
      <c r="O141" s="344">
        <f t="shared" si="122"/>
        <v>-3753.1123514758947</v>
      </c>
      <c r="P141" s="344">
        <f t="shared" si="122"/>
        <v>-3897.2091767508391</v>
      </c>
      <c r="Q141" s="344">
        <f t="shared" si="122"/>
        <v>-4050.5893908020853</v>
      </c>
    </row>
    <row r="142" spans="2:17" ht="3.75" customHeight="1">
      <c r="B142" s="748"/>
      <c r="E142" s="330"/>
      <c r="F142" s="330"/>
      <c r="G142" s="314"/>
      <c r="H142" s="315"/>
      <c r="I142" s="315"/>
      <c r="J142" s="315"/>
      <c r="K142" s="315"/>
      <c r="L142" s="315"/>
      <c r="M142" s="315"/>
      <c r="N142" s="315"/>
      <c r="O142" s="315"/>
      <c r="P142" s="315"/>
      <c r="Q142" s="315"/>
    </row>
    <row r="143" spans="2:17" ht="13.5" customHeight="1">
      <c r="B143" s="121" t="s">
        <v>689</v>
      </c>
      <c r="C143" s="335"/>
      <c r="D143" s="335"/>
      <c r="E143" s="336">
        <f>+_xlfn.XLOOKUP($B143,Inputs!$B:$B,Inputs!O:O)</f>
        <v>0</v>
      </c>
      <c r="F143" s="336">
        <f>+_xlfn.XLOOKUP($B143,Inputs!$B:$B,Inputs!P:P)</f>
        <v>0</v>
      </c>
      <c r="G143" s="337">
        <f>+_xlfn.XLOOKUP($B143,Inputs!$B:$B,Inputs!Q:Q)</f>
        <v>0</v>
      </c>
      <c r="H143" s="335">
        <f t="shared" ref="H143:Q143" si="123">+IFERROR(H144*_xlfn.XLOOKUP("Net Income",$B:$B,$H:$H),"")</f>
        <v>0</v>
      </c>
      <c r="I143" s="335">
        <f t="shared" si="123"/>
        <v>0</v>
      </c>
      <c r="J143" s="335">
        <f t="shared" si="123"/>
        <v>0</v>
      </c>
      <c r="K143" s="335">
        <f t="shared" si="123"/>
        <v>0</v>
      </c>
      <c r="L143" s="335">
        <f t="shared" si="123"/>
        <v>0</v>
      </c>
      <c r="M143" s="335">
        <f t="shared" si="123"/>
        <v>0</v>
      </c>
      <c r="N143" s="335">
        <f t="shared" si="123"/>
        <v>0</v>
      </c>
      <c r="O143" s="335">
        <f t="shared" si="123"/>
        <v>0</v>
      </c>
      <c r="P143" s="335">
        <f t="shared" si="123"/>
        <v>0</v>
      </c>
      <c r="Q143" s="335">
        <f t="shared" si="123"/>
        <v>0</v>
      </c>
    </row>
    <row r="144" spans="2:17" ht="13.5" customHeight="1">
      <c r="B144" s="269" t="s">
        <v>690</v>
      </c>
      <c r="E144" s="331">
        <f>IFERROR(-E143/E$77,"")</f>
        <v>0</v>
      </c>
      <c r="F144" s="331">
        <f>IFERROR(-F143/F$77,"")</f>
        <v>0</v>
      </c>
      <c r="G144" s="332">
        <f>IFERROR(-G143/G$77,"")</f>
        <v>0</v>
      </c>
      <c r="H144" s="333"/>
      <c r="I144" s="333"/>
      <c r="J144" s="333"/>
      <c r="K144" s="333"/>
      <c r="L144" s="333"/>
      <c r="M144" s="333"/>
      <c r="N144" s="333"/>
      <c r="O144" s="333"/>
      <c r="P144" s="333"/>
      <c r="Q144" s="333"/>
    </row>
    <row r="145" spans="2:17" ht="3.75" customHeight="1">
      <c r="E145" s="330"/>
      <c r="F145" s="330"/>
      <c r="G145" s="314"/>
      <c r="H145" s="315"/>
      <c r="I145" s="315"/>
      <c r="J145" s="315"/>
      <c r="K145" s="315"/>
      <c r="L145" s="315"/>
      <c r="M145" s="315"/>
      <c r="N145" s="315"/>
      <c r="O145" s="315"/>
      <c r="P145" s="315"/>
      <c r="Q145" s="315"/>
    </row>
    <row r="146" spans="2:17" ht="13.5" customHeight="1">
      <c r="B146" s="121" t="s">
        <v>691</v>
      </c>
      <c r="E146" s="287">
        <f>+_xlfn.XLOOKUP($B146,Inputs!$B:$B,Inputs!O:O)</f>
        <v>347</v>
      </c>
      <c r="F146" s="287">
        <f>+_xlfn.XLOOKUP($B146,Inputs!$B:$B,Inputs!P:P)</f>
        <v>130</v>
      </c>
      <c r="G146" s="288">
        <f>+_xlfn.XLOOKUP($B146,Inputs!$B:$B,Inputs!Q:Q)</f>
        <v>-1096</v>
      </c>
      <c r="H146" s="159"/>
      <c r="I146" s="159">
        <f t="shared" ref="I146:Q146" si="124">IFERROR(-I147*_xlfn.XLOOKUP("Net Income",$B:$B,I:I),"")</f>
        <v>0</v>
      </c>
      <c r="J146" s="159">
        <f t="shared" si="124"/>
        <v>0</v>
      </c>
      <c r="K146" s="159">
        <f t="shared" si="124"/>
        <v>0</v>
      </c>
      <c r="L146" s="159">
        <f t="shared" si="124"/>
        <v>0</v>
      </c>
      <c r="M146" s="159">
        <f t="shared" si="124"/>
        <v>0</v>
      </c>
      <c r="N146" s="159">
        <f t="shared" ca="1" si="124"/>
        <v>0</v>
      </c>
      <c r="O146" s="159">
        <f t="shared" ca="1" si="124"/>
        <v>0</v>
      </c>
      <c r="P146" s="159">
        <f t="shared" ca="1" si="124"/>
        <v>0</v>
      </c>
      <c r="Q146" s="159">
        <f t="shared" ca="1" si="124"/>
        <v>0</v>
      </c>
    </row>
    <row r="147" spans="2:17" ht="13.5" customHeight="1">
      <c r="B147" s="269" t="s">
        <v>692</v>
      </c>
      <c r="E147" s="331">
        <f>IFERROR(-E146/E$77,"")</f>
        <v>3.7533802055164954E-2</v>
      </c>
      <c r="F147" s="331">
        <f>IFERROR(-F146/F$77,"")</f>
        <v>-6.1669829222011384E-2</v>
      </c>
      <c r="G147" s="332">
        <f>IFERROR(-G146/G$77,"")</f>
        <v>0.11089750075887889</v>
      </c>
      <c r="H147" s="333"/>
      <c r="I147" s="333"/>
      <c r="J147" s="333"/>
      <c r="K147" s="333"/>
      <c r="L147" s="333"/>
      <c r="M147" s="333"/>
      <c r="N147" s="333"/>
      <c r="O147" s="333"/>
      <c r="P147" s="333"/>
      <c r="Q147" s="333"/>
    </row>
    <row r="148" spans="2:17" ht="3.75" customHeight="1">
      <c r="E148" s="330"/>
      <c r="F148" s="330"/>
      <c r="G148" s="314"/>
      <c r="H148" s="315"/>
      <c r="I148" s="315"/>
      <c r="J148" s="315"/>
      <c r="K148" s="315"/>
      <c r="L148" s="315"/>
      <c r="M148" s="315"/>
      <c r="N148" s="315"/>
      <c r="O148" s="315"/>
      <c r="P148" s="315"/>
      <c r="Q148" s="315"/>
    </row>
    <row r="149" spans="2:17">
      <c r="B149" s="121" t="s">
        <v>693</v>
      </c>
      <c r="E149" s="287">
        <f>+_xlfn.XLOOKUP($B149,Inputs!$B:$B,Inputs!O:O)</f>
        <v>0</v>
      </c>
      <c r="F149" s="287">
        <f>+_xlfn.XLOOKUP($B149,Inputs!$B:$B,Inputs!P:P)</f>
        <v>0</v>
      </c>
      <c r="G149" s="288">
        <f>+_xlfn.XLOOKUP($B149,Inputs!$B:$B,Inputs!Q:Q)</f>
        <v>0</v>
      </c>
      <c r="H149" s="159">
        <f>+IFERROR(H150*H97,"")</f>
        <v>0</v>
      </c>
      <c r="I149" s="159">
        <f t="shared" ref="I149:Q149" si="125">+IFERROR(I150*I97,"")</f>
        <v>0</v>
      </c>
      <c r="J149" s="159">
        <f t="shared" si="125"/>
        <v>0</v>
      </c>
      <c r="K149" s="159">
        <f t="shared" si="125"/>
        <v>0</v>
      </c>
      <c r="L149" s="159">
        <f t="shared" si="125"/>
        <v>0</v>
      </c>
      <c r="M149" s="159">
        <f t="shared" si="125"/>
        <v>0</v>
      </c>
      <c r="N149" s="159">
        <f t="shared" si="125"/>
        <v>0</v>
      </c>
      <c r="O149" s="159">
        <f t="shared" si="125"/>
        <v>0</v>
      </c>
      <c r="P149" s="159">
        <f t="shared" si="125"/>
        <v>0</v>
      </c>
      <c r="Q149" s="159">
        <f t="shared" si="125"/>
        <v>0</v>
      </c>
    </row>
    <row r="150" spans="2:17" ht="15.6">
      <c r="B150" s="269" t="s">
        <v>694</v>
      </c>
      <c r="E150" s="271">
        <f>IFERROR(E149/E97,"")</f>
        <v>0</v>
      </c>
      <c r="F150" s="271">
        <f t="shared" ref="F150:G150" si="126">IFERROR(F149/F97,"")</f>
        <v>0</v>
      </c>
      <c r="G150" s="275">
        <f t="shared" si="126"/>
        <v>0</v>
      </c>
      <c r="H150" s="301"/>
      <c r="I150" s="301"/>
      <c r="J150" s="301"/>
      <c r="K150" s="301"/>
      <c r="L150" s="301"/>
      <c r="M150" s="301"/>
      <c r="N150" s="301"/>
      <c r="O150" s="301"/>
      <c r="P150" s="301"/>
      <c r="Q150" s="301"/>
    </row>
    <row r="151" spans="2:17" ht="3.75" customHeight="1">
      <c r="B151" s="269"/>
      <c r="E151" s="271"/>
      <c r="F151" s="271"/>
      <c r="G151" s="275"/>
      <c r="H151" s="327"/>
      <c r="I151" s="327"/>
      <c r="J151" s="327"/>
      <c r="K151" s="327"/>
      <c r="L151" s="327"/>
      <c r="M151" s="327"/>
      <c r="N151" s="327"/>
      <c r="O151" s="327"/>
      <c r="P151" s="327"/>
      <c r="Q151" s="327"/>
    </row>
    <row r="152" spans="2:17" ht="15.6">
      <c r="B152" s="121" t="s">
        <v>441</v>
      </c>
      <c r="E152" s="141">
        <f>+_xlfn.XLOOKUP($B152,Inputs!$B:$B,Inputs!O:O)</f>
        <v>0</v>
      </c>
      <c r="F152" s="141">
        <f>+_xlfn.XLOOKUP($B152,Inputs!$B:$B,Inputs!P:P)</f>
        <v>2824</v>
      </c>
      <c r="G152" s="261">
        <f>+_xlfn.XLOOKUP($B152,Inputs!$B:$B,Inputs!Q:Q)</f>
        <v>3972</v>
      </c>
      <c r="H152" s="315">
        <f>IFERROR(MAX(0,-G240),"")</f>
        <v>0</v>
      </c>
      <c r="I152" s="315">
        <f t="shared" ref="I152:Q152" si="127">IFERROR(MAX(0,-H240),"")</f>
        <v>0</v>
      </c>
      <c r="J152" s="315">
        <f t="shared" si="127"/>
        <v>0</v>
      </c>
      <c r="K152" s="315">
        <f t="shared" si="127"/>
        <v>0</v>
      </c>
      <c r="L152" s="315">
        <f t="shared" si="127"/>
        <v>0</v>
      </c>
      <c r="M152" s="315">
        <f t="shared" si="127"/>
        <v>0</v>
      </c>
      <c r="N152" s="315">
        <f t="shared" si="127"/>
        <v>0</v>
      </c>
      <c r="O152" s="315">
        <f t="shared" ca="1" si="127"/>
        <v>0</v>
      </c>
      <c r="P152" s="315">
        <f t="shared" ca="1" si="127"/>
        <v>0</v>
      </c>
      <c r="Q152" s="315">
        <f t="shared" ca="1" si="127"/>
        <v>0</v>
      </c>
    </row>
    <row r="153" spans="2:17" ht="3.75" customHeight="1">
      <c r="B153" s="269"/>
      <c r="E153" s="271"/>
      <c r="F153" s="271"/>
      <c r="G153" s="275"/>
      <c r="H153" s="327"/>
      <c r="I153" s="327"/>
      <c r="J153" s="327"/>
      <c r="K153" s="327"/>
      <c r="L153" s="327"/>
      <c r="M153" s="327"/>
      <c r="N153" s="327"/>
      <c r="O153" s="327"/>
      <c r="P153" s="327"/>
      <c r="Q153" s="327"/>
    </row>
    <row r="154" spans="2:17" ht="15.6">
      <c r="B154" s="121" t="s">
        <v>442</v>
      </c>
      <c r="E154" s="141">
        <f>+_xlfn.XLOOKUP($B154,Inputs!$B:$B,Inputs!O:O)</f>
        <v>-264</v>
      </c>
      <c r="F154" s="141">
        <f>+_xlfn.XLOOKUP($B154,Inputs!$B:$B,Inputs!P:P)</f>
        <v>-2871</v>
      </c>
      <c r="G154" s="261">
        <f>+_xlfn.XLOOKUP($B154,Inputs!$B:$B,Inputs!Q:Q)</f>
        <v>-4158</v>
      </c>
      <c r="H154" s="315">
        <f>H238</f>
        <v>1150</v>
      </c>
      <c r="I154" s="315">
        <f t="shared" ref="I154:Q154" si="128">I238</f>
        <v>0</v>
      </c>
      <c r="J154" s="315">
        <f t="shared" si="128"/>
        <v>700</v>
      </c>
      <c r="K154" s="315">
        <f t="shared" si="128"/>
        <v>2225</v>
      </c>
      <c r="L154" s="315">
        <f t="shared" si="128"/>
        <v>5100</v>
      </c>
      <c r="M154" s="315">
        <f t="shared" si="128"/>
        <v>1250</v>
      </c>
      <c r="N154" s="315">
        <f t="shared" ca="1" si="128"/>
        <v>1150</v>
      </c>
      <c r="O154" s="315"/>
      <c r="P154" s="315"/>
      <c r="Q154" s="315">
        <f t="shared" si="128"/>
        <v>2750</v>
      </c>
    </row>
    <row r="155" spans="2:17" ht="15.6">
      <c r="B155" s="269" t="s">
        <v>695</v>
      </c>
      <c r="E155" s="290">
        <f>IFERROR(E154/E240,"")</f>
        <v>3.9831019915509955E-2</v>
      </c>
      <c r="F155" s="290">
        <f t="shared" ref="F155:Q155" si="129">IFERROR(F154/F240,"")</f>
        <v>-0.28155339805825241</v>
      </c>
      <c r="G155" s="275">
        <f t="shared" si="129"/>
        <v>-0.18606524365686669</v>
      </c>
      <c r="H155" s="275">
        <f t="shared" si="129"/>
        <v>0.24795056878502175</v>
      </c>
      <c r="I155" s="275">
        <f t="shared" si="129"/>
        <v>0</v>
      </c>
      <c r="J155" s="275">
        <f t="shared" si="129"/>
        <v>7.2423143853792088E-2</v>
      </c>
      <c r="K155" s="275">
        <f t="shared" si="129"/>
        <v>0.23284519962729194</v>
      </c>
      <c r="L155" s="275">
        <f t="shared" si="129"/>
        <v>0.36316534761747438</v>
      </c>
      <c r="M155" s="275">
        <f t="shared" si="129"/>
        <v>0.10813604301674928</v>
      </c>
      <c r="N155" s="275">
        <f t="shared" ca="1" si="129"/>
        <v>0</v>
      </c>
      <c r="O155" s="275">
        <f t="shared" ca="1" si="129"/>
        <v>0</v>
      </c>
      <c r="P155" s="275">
        <f t="shared" ca="1" si="129"/>
        <v>0</v>
      </c>
      <c r="Q155" s="275">
        <f t="shared" ca="1" si="129"/>
        <v>0.14729816076739127</v>
      </c>
    </row>
    <row r="156" spans="2:17" ht="3.75" customHeight="1">
      <c r="B156" s="269"/>
      <c r="E156" s="290"/>
      <c r="F156" s="290"/>
      <c r="G156" s="275"/>
      <c r="H156" s="327"/>
      <c r="I156" s="327"/>
      <c r="J156" s="327"/>
      <c r="K156" s="327"/>
      <c r="L156" s="327"/>
      <c r="M156" s="327"/>
      <c r="N156" s="327"/>
      <c r="O156" s="327"/>
      <c r="P156" s="327"/>
      <c r="Q156" s="327"/>
    </row>
    <row r="157" spans="2:17" ht="15.6">
      <c r="B157" s="373" t="s">
        <v>696</v>
      </c>
      <c r="C157" s="373"/>
      <c r="D157" s="373"/>
      <c r="E157" s="374">
        <f>+_xlfn.XLOOKUP($B157,Inputs!$B:$B,Inputs!O:O)</f>
        <v>-68</v>
      </c>
      <c r="F157" s="374">
        <f>+_xlfn.XLOOKUP($B157,Inputs!$B:$B,Inputs!P:P)</f>
        <v>-178</v>
      </c>
      <c r="G157" s="375">
        <f>+_xlfn.XLOOKUP($B157,Inputs!$B:$B,Inputs!Q:Q)</f>
        <v>-805</v>
      </c>
      <c r="H157" s="377">
        <f>IFERROR(AVERAGE(E157:G157)*(1+H27),"")</f>
        <v>-446.55802108922825</v>
      </c>
      <c r="I157" s="377">
        <f t="shared" ref="I157:Q157" si="130">IFERROR(AVERAGE(F157:H157)*(1+I27),"")</f>
        <v>-519.39133275274787</v>
      </c>
      <c r="J157" s="377">
        <f t="shared" si="130"/>
        <v>-665.84495414093169</v>
      </c>
      <c r="K157" s="377">
        <f t="shared" si="130"/>
        <v>-607.44298837313204</v>
      </c>
      <c r="L157" s="377">
        <f t="shared" si="130"/>
        <v>-664.29576132268573</v>
      </c>
      <c r="M157" s="377">
        <f t="shared" si="130"/>
        <v>-722.68625066170637</v>
      </c>
      <c r="N157" s="377">
        <f t="shared" si="130"/>
        <v>-741.9434476767176</v>
      </c>
      <c r="O157" s="377">
        <f t="shared" si="130"/>
        <v>-791.81187240222448</v>
      </c>
      <c r="P157" s="377">
        <f t="shared" si="130"/>
        <v>-840.2636178431494</v>
      </c>
      <c r="Q157" s="377">
        <f t="shared" si="130"/>
        <v>-883.58766674283015</v>
      </c>
    </row>
    <row r="158" spans="2:17" ht="5.25" customHeight="1">
      <c r="E158" s="334"/>
      <c r="F158" s="334"/>
      <c r="G158" s="261"/>
      <c r="H158" s="315"/>
      <c r="I158" s="315"/>
      <c r="J158" s="315"/>
      <c r="K158" s="315"/>
      <c r="L158" s="315"/>
      <c r="M158" s="315"/>
      <c r="N158" s="315"/>
      <c r="O158" s="315"/>
      <c r="P158" s="315"/>
      <c r="Q158" s="315"/>
    </row>
    <row r="159" spans="2:17" ht="15.6">
      <c r="B159" s="140" t="s">
        <v>443</v>
      </c>
      <c r="C159" s="140"/>
      <c r="D159" s="140"/>
      <c r="E159" s="339">
        <f>+_xlfn.XLOOKUP($B159,Inputs!$B:$B,Inputs!O:O)</f>
        <v>15</v>
      </c>
      <c r="F159" s="339">
        <f>+_xlfn.XLOOKUP($B159,Inputs!$B:$B,Inputs!P:P)</f>
        <v>-95</v>
      </c>
      <c r="G159" s="340">
        <f>+_xlfn.XLOOKUP($B159,Inputs!$B:$B,Inputs!Q:Q)</f>
        <v>-2087</v>
      </c>
      <c r="H159" s="344">
        <f>IFERROR(+H143+H146+H149+H152+H154+H157,"")</f>
        <v>703.4419789107717</v>
      </c>
      <c r="I159" s="344">
        <f t="shared" ref="I159:Q159" si="131">IFERROR(+I143+I146+I149+I152+I154+I157,"")</f>
        <v>-519.39133275274787</v>
      </c>
      <c r="J159" s="344">
        <f t="shared" si="131"/>
        <v>34.155045859068309</v>
      </c>
      <c r="K159" s="344">
        <f t="shared" si="131"/>
        <v>1617.557011626868</v>
      </c>
      <c r="L159" s="344">
        <f t="shared" si="131"/>
        <v>4435.7042386773146</v>
      </c>
      <c r="M159" s="344">
        <f t="shared" si="131"/>
        <v>527.31374933829363</v>
      </c>
      <c r="N159" s="344">
        <f t="shared" ca="1" si="131"/>
        <v>-741.9434476767176</v>
      </c>
      <c r="O159" s="344">
        <f t="shared" ca="1" si="131"/>
        <v>-791.81187240222448</v>
      </c>
      <c r="P159" s="344">
        <f t="shared" ca="1" si="131"/>
        <v>-840.2636178431494</v>
      </c>
      <c r="Q159" s="344">
        <f t="shared" ca="1" si="131"/>
        <v>1866.4123332571698</v>
      </c>
    </row>
    <row r="160" spans="2:17" ht="3.75" customHeight="1">
      <c r="B160" s="269"/>
      <c r="E160" s="290"/>
      <c r="F160" s="290"/>
      <c r="G160" s="275"/>
      <c r="H160" s="327"/>
      <c r="I160" s="327"/>
      <c r="J160" s="327"/>
      <c r="K160" s="327"/>
      <c r="L160" s="327"/>
      <c r="M160" s="327"/>
      <c r="N160" s="327"/>
      <c r="O160" s="327"/>
      <c r="P160" s="327"/>
      <c r="Q160" s="327"/>
    </row>
    <row r="161" spans="1:52" ht="15.6">
      <c r="B161" s="480" t="s">
        <v>444</v>
      </c>
      <c r="C161" s="335"/>
      <c r="D161" s="335"/>
      <c r="E161" s="341">
        <f>+_xlfn.XLOOKUP($B161,Inputs!$B:$B,Inputs!O:O)</f>
        <v>-1128</v>
      </c>
      <c r="F161" s="341">
        <f>+_xlfn.XLOOKUP($B161,Inputs!$B:$B,Inputs!P:P)</f>
        <v>327</v>
      </c>
      <c r="G161" s="342">
        <f>+_xlfn.XLOOKUP($B161,Inputs!$B:$B,Inputs!Q:Q)</f>
        <v>1606</v>
      </c>
      <c r="H161" s="343">
        <f>IFERROR(+H128+H141+H159,"")</f>
        <v>-2288.4887956200046</v>
      </c>
      <c r="I161" s="343">
        <f t="shared" ref="I161:Q161" si="132">IFERROR(+I128+I141+I159,"")</f>
        <v>695.50387405017784</v>
      </c>
      <c r="J161" s="343">
        <f t="shared" si="132"/>
        <v>2086.6421232849752</v>
      </c>
      <c r="K161" s="343">
        <f t="shared" si="132"/>
        <v>3048.4766009164459</v>
      </c>
      <c r="L161" s="343">
        <f t="shared" si="132"/>
        <v>6623.6725129659826</v>
      </c>
      <c r="M161" s="343">
        <f t="shared" si="132"/>
        <v>3743.3682089421613</v>
      </c>
      <c r="N161" s="343">
        <f ca="1">IFERROR(+N128+N141+N159,"")</f>
        <v>3214.0551246516625</v>
      </c>
      <c r="O161" s="343">
        <f t="shared" ca="1" si="132"/>
        <v>4357.3202959789705</v>
      </c>
      <c r="P161" s="343">
        <f t="shared" ca="1" si="132"/>
        <v>5534.1680480351006</v>
      </c>
      <c r="Q161" s="343">
        <f t="shared" ca="1" si="132"/>
        <v>9533.0614675526595</v>
      </c>
    </row>
    <row r="162" spans="1:52" ht="15.6">
      <c r="B162" s="269"/>
      <c r="E162" s="316"/>
      <c r="F162" s="290"/>
      <c r="G162" s="275"/>
      <c r="H162" s="327"/>
      <c r="I162" s="327"/>
      <c r="J162" s="327"/>
      <c r="K162" s="327"/>
      <c r="L162" s="327"/>
      <c r="M162" s="327"/>
      <c r="N162" s="327"/>
      <c r="O162" s="327"/>
      <c r="P162" s="327"/>
      <c r="Q162" s="327"/>
    </row>
    <row r="163" spans="1:52" ht="3.75" customHeight="1">
      <c r="G163" s="138"/>
      <c r="H163" s="126"/>
      <c r="I163" s="126"/>
      <c r="J163" s="126"/>
      <c r="K163" s="126"/>
      <c r="L163" s="126"/>
      <c r="O163" s="126"/>
      <c r="P163" s="126"/>
      <c r="Q163" s="126"/>
    </row>
    <row r="164" spans="1:52" ht="15.6">
      <c r="A164" s="121" t="s">
        <v>601</v>
      </c>
      <c r="B164" s="48" t="s">
        <v>697</v>
      </c>
      <c r="C164" s="48"/>
      <c r="D164" s="48"/>
      <c r="E164" s="132">
        <f t="shared" ref="E164:Q164" si="133">E24</f>
        <v>2022</v>
      </c>
      <c r="F164" s="132">
        <f t="shared" si="133"/>
        <v>2023</v>
      </c>
      <c r="G164" s="154">
        <f t="shared" si="133"/>
        <v>2024</v>
      </c>
      <c r="H164" s="95">
        <f t="shared" si="133"/>
        <v>2025</v>
      </c>
      <c r="I164" s="95">
        <f t="shared" si="133"/>
        <v>2026</v>
      </c>
      <c r="J164" s="95">
        <f t="shared" si="133"/>
        <v>2027</v>
      </c>
      <c r="K164" s="95">
        <f t="shared" si="133"/>
        <v>2028</v>
      </c>
      <c r="L164" s="95">
        <f t="shared" si="133"/>
        <v>2029</v>
      </c>
      <c r="M164" s="95">
        <f t="shared" si="133"/>
        <v>2030</v>
      </c>
      <c r="N164" s="95">
        <f t="shared" si="133"/>
        <v>2031</v>
      </c>
      <c r="O164" s="95">
        <f t="shared" si="133"/>
        <v>2032</v>
      </c>
      <c r="P164" s="95">
        <f t="shared" si="133"/>
        <v>2033</v>
      </c>
      <c r="Q164" s="95">
        <f t="shared" si="133"/>
        <v>2034</v>
      </c>
    </row>
    <row r="165" spans="1:52" ht="4.2" customHeight="1">
      <c r="B165" s="49"/>
      <c r="C165" s="49"/>
      <c r="D165" s="49"/>
      <c r="E165" s="49"/>
      <c r="F165" s="49"/>
      <c r="G165" s="156"/>
      <c r="H165" s="49"/>
      <c r="I165" s="49"/>
      <c r="J165" s="49"/>
      <c r="K165" s="49"/>
      <c r="L165" s="49"/>
      <c r="M165" s="49"/>
      <c r="N165" s="49"/>
      <c r="O165" s="49"/>
      <c r="P165" s="49"/>
      <c r="Q165" s="49"/>
    </row>
    <row r="166" spans="1:52">
      <c r="B166" s="121" t="s">
        <v>302</v>
      </c>
      <c r="E166" s="142">
        <f>$E$26</f>
        <v>31877</v>
      </c>
      <c r="F166" s="142">
        <f>$F$26</f>
        <v>37281</v>
      </c>
      <c r="G166" s="166">
        <f>$G$26</f>
        <v>43978</v>
      </c>
      <c r="H166" s="142">
        <f ca="1">IFERROR(G166*(1+H167),"")</f>
        <v>56057.265418064926</v>
      </c>
      <c r="I166" s="142">
        <f t="shared" ref="I166:Q166" ca="1" si="134">IFERROR(H166*(1+I167),"")</f>
        <v>61100.684336923383</v>
      </c>
      <c r="J166" s="142">
        <f t="shared" ca="1" si="134"/>
        <v>68918.259472588848</v>
      </c>
      <c r="K166" s="142">
        <f t="shared" ca="1" si="134"/>
        <v>76965.423796433752</v>
      </c>
      <c r="L166" s="142">
        <f t="shared" ca="1" si="134"/>
        <v>85560.990471257974</v>
      </c>
      <c r="M166" s="142">
        <f t="shared" ca="1" si="134"/>
        <v>95738.446732598852</v>
      </c>
      <c r="N166" s="142">
        <f t="shared" ca="1" si="134"/>
        <v>106846.60475765911</v>
      </c>
      <c r="O166" s="142">
        <f t="shared" ca="1" si="134"/>
        <v>119218.46740437283</v>
      </c>
      <c r="P166" s="142">
        <f t="shared" ca="1" si="134"/>
        <v>133185.28877576836</v>
      </c>
      <c r="Q166" s="142">
        <f t="shared" ca="1" si="134"/>
        <v>148710.96014531434</v>
      </c>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row>
    <row r="167" spans="1:52" ht="15.6">
      <c r="B167" s="269" t="s">
        <v>639</v>
      </c>
      <c r="C167" s="269"/>
      <c r="D167" s="269"/>
      <c r="E167" s="302">
        <f>$E$27</f>
        <v>0.82623890002864508</v>
      </c>
      <c r="F167" s="302">
        <f>$F$27</f>
        <v>0.16952661793769802</v>
      </c>
      <c r="G167" s="303">
        <f>$G$27</f>
        <v>0.17963573938467317</v>
      </c>
      <c r="H167" s="302">
        <f ca="1">+OFFSET($H$167,$C$7,0)</f>
        <v>0.27466609254774954</v>
      </c>
      <c r="I167" s="302">
        <f ca="1">+OFFSET($I$167,$C$7,0)</f>
        <v>8.9969050064171885E-2</v>
      </c>
      <c r="J167" s="302">
        <f ca="1">+OFFSET($J$167,$C$7,0)</f>
        <v>0.12794578686807401</v>
      </c>
      <c r="K167" s="302">
        <f ca="1">+OFFSET($K$167,$C$7,0)</f>
        <v>0.11676389371158646</v>
      </c>
      <c r="L167" s="302">
        <f ca="1">+OFFSET($L$167,$C$7,0)</f>
        <v>0.11168088540067922</v>
      </c>
      <c r="M167" s="302">
        <f ca="1">+OFFSET($M$167,$C$7,0)</f>
        <v>0.11894972469679077</v>
      </c>
      <c r="N167" s="302">
        <f ca="1">+OFFSET($N$167,$C$7,0)</f>
        <v>0.11602609405274533</v>
      </c>
      <c r="O167" s="302">
        <f ca="1">+OFFSET($O$167,$C$7,0)</f>
        <v>0.11579088240355961</v>
      </c>
      <c r="P167" s="302">
        <f ca="1">+OFFSET($P$167,$C$7,0)</f>
        <v>0.11715316993651648</v>
      </c>
      <c r="Q167" s="302">
        <f ca="1">+OFFSET($Q$167,$C$7,0)</f>
        <v>0.11657196911353407</v>
      </c>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row>
    <row r="168" spans="1:52">
      <c r="B168" s="268" t="s">
        <v>611</v>
      </c>
      <c r="G168" s="149"/>
      <c r="H168" s="547">
        <f>IFERROR(+H169+$F$7,"")</f>
        <v>0.25466609254774952</v>
      </c>
      <c r="I168" s="547">
        <f>IFERROR(+I169+$F$7,"")</f>
        <v>6.9969050064171881E-2</v>
      </c>
      <c r="J168" s="547">
        <f t="shared" ref="J168:Q168" si="135">IFERROR(+J169+$F$7,"")</f>
        <v>0.107945786868074</v>
      </c>
      <c r="K168" s="547">
        <f t="shared" si="135"/>
        <v>9.676389371158646E-2</v>
      </c>
      <c r="L168" s="547">
        <f t="shared" si="135"/>
        <v>9.1680885400679216E-2</v>
      </c>
      <c r="M168" s="547">
        <f t="shared" si="135"/>
        <v>9.8949724696790767E-2</v>
      </c>
      <c r="N168" s="547">
        <f t="shared" si="135"/>
        <v>9.6026094052745328E-2</v>
      </c>
      <c r="O168" s="547">
        <f t="shared" si="135"/>
        <v>9.579088240355961E-2</v>
      </c>
      <c r="P168" s="547">
        <f t="shared" si="135"/>
        <v>9.7153169936516473E-2</v>
      </c>
      <c r="Q168" s="547">
        <f t="shared" si="135"/>
        <v>9.6571969113534065E-2</v>
      </c>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row>
    <row r="169" spans="1:52">
      <c r="B169" s="268" t="s">
        <v>612</v>
      </c>
      <c r="G169" s="149"/>
      <c r="H169" s="548">
        <f>$H$27</f>
        <v>0.27466609254774954</v>
      </c>
      <c r="I169" s="548">
        <f>$I$27</f>
        <v>8.9969050064171885E-2</v>
      </c>
      <c r="J169" s="548">
        <f>$J$27</f>
        <v>0.12794578686807401</v>
      </c>
      <c r="K169" s="548">
        <f>$K$27</f>
        <v>0.11676389371158646</v>
      </c>
      <c r="L169" s="548">
        <f>$L$27</f>
        <v>0.11168088540067922</v>
      </c>
      <c r="M169" s="548">
        <f>$M$27</f>
        <v>0.11894972469679077</v>
      </c>
      <c r="N169" s="548">
        <f>$N$27</f>
        <v>0.11602609405274533</v>
      </c>
      <c r="O169" s="549">
        <f>$O$27</f>
        <v>0.11579088240355961</v>
      </c>
      <c r="P169" s="548">
        <f>$P$27</f>
        <v>0.11715316993651648</v>
      </c>
      <c r="Q169" s="548">
        <f>$Q$27</f>
        <v>0.11657196911353407</v>
      </c>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row>
    <row r="170" spans="1:52">
      <c r="B170" s="268" t="s">
        <v>613</v>
      </c>
      <c r="G170" s="149"/>
      <c r="H170" s="550">
        <f>IFERROR(+H169+$L$7,"")</f>
        <v>0.29466609254774956</v>
      </c>
      <c r="I170" s="550">
        <f t="shared" ref="I170:Q170" si="136">IFERROR(+I169+$L$7,"")</f>
        <v>0.10996905006417189</v>
      </c>
      <c r="J170" s="550">
        <f t="shared" si="136"/>
        <v>0.147945786868074</v>
      </c>
      <c r="K170" s="550">
        <f t="shared" si="136"/>
        <v>0.13676389371158645</v>
      </c>
      <c r="L170" s="550">
        <f t="shared" si="136"/>
        <v>0.13168088540067921</v>
      </c>
      <c r="M170" s="550">
        <f t="shared" si="136"/>
        <v>0.13894972469679076</v>
      </c>
      <c r="N170" s="550">
        <f t="shared" si="136"/>
        <v>0.13602609405274532</v>
      </c>
      <c r="O170" s="550">
        <f t="shared" si="136"/>
        <v>0.1357908824035596</v>
      </c>
      <c r="P170" s="550">
        <f t="shared" si="136"/>
        <v>0.13715316993651647</v>
      </c>
      <c r="Q170" s="550">
        <f t="shared" si="136"/>
        <v>0.13657196911353406</v>
      </c>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row>
    <row r="171" spans="1:52" ht="3.75" customHeight="1">
      <c r="G171" s="149"/>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row>
    <row r="172" spans="1:52">
      <c r="B172" s="121" t="s">
        <v>621</v>
      </c>
      <c r="E172" s="142">
        <f t="shared" ref="E172:G173" si="137">+E55</f>
        <v>-1832</v>
      </c>
      <c r="F172" s="142">
        <f t="shared" si="137"/>
        <v>1110</v>
      </c>
      <c r="G172" s="166">
        <f t="shared" si="137"/>
        <v>2799</v>
      </c>
      <c r="H172" s="167">
        <f ca="1">IFERROR(H173*H166,"")</f>
        <v>3095.2278587906189</v>
      </c>
      <c r="I172" s="167">
        <f t="shared" ref="I172:Q172" ca="1" si="138">IFERROR(I173*I166,"")</f>
        <v>4168.2402926944378</v>
      </c>
      <c r="J172" s="167">
        <f t="shared" ca="1" si="138"/>
        <v>4945.7495610805709</v>
      </c>
      <c r="K172" s="167">
        <f t="shared" ca="1" si="138"/>
        <v>5541.8027697226707</v>
      </c>
      <c r="L172" s="167">
        <f t="shared" ca="1" si="138"/>
        <v>6623.9853460085105</v>
      </c>
      <c r="M172" s="167">
        <f t="shared" ca="1" si="138"/>
        <v>7659.0425915516125</v>
      </c>
      <c r="N172" s="167">
        <f t="shared" ca="1" si="138"/>
        <v>8822.4885803705147</v>
      </c>
      <c r="O172" s="167">
        <f t="shared" ca="1" si="138"/>
        <v>10226.171185583324</v>
      </c>
      <c r="P172" s="167">
        <f t="shared" ca="1" si="138"/>
        <v>11758.4982445065</v>
      </c>
      <c r="Q172" s="167">
        <f t="shared" ca="1" si="138"/>
        <v>13504.736407270195</v>
      </c>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row>
    <row r="173" spans="1:52" ht="15.6">
      <c r="B173" s="269" t="s">
        <v>640</v>
      </c>
      <c r="C173" s="269"/>
      <c r="D173" s="269"/>
      <c r="E173" s="302">
        <f t="shared" si="137"/>
        <v>-5.7470903786429085E-2</v>
      </c>
      <c r="F173" s="302">
        <f t="shared" si="137"/>
        <v>2.9773879456023174E-2</v>
      </c>
      <c r="G173" s="303">
        <f t="shared" si="137"/>
        <v>6.3645459093182949E-2</v>
      </c>
      <c r="H173" s="302">
        <f ca="1">OFFSET(H173,$C$8,0)</f>
        <v>5.5215462896860391E-2</v>
      </c>
      <c r="I173" s="302">
        <f ca="1">+OFFSET(I173,$C$8,0)</f>
        <v>6.821920798316744E-2</v>
      </c>
      <c r="J173" s="302">
        <f ca="1">+OFFSET(J173,$C$8,0)</f>
        <v>7.1762543031831272E-2</v>
      </c>
      <c r="K173" s="302">
        <f ca="1">+OFFSET(K173,$C$8,0)</f>
        <v>7.2003797242515211E-2</v>
      </c>
      <c r="L173" s="302">
        <f ca="1">+OFFSET(L173,$C$8,0)</f>
        <v>7.7418287347125428E-2</v>
      </c>
      <c r="M173" s="302">
        <f t="shared" ref="M173:Q173" ca="1" si="139">+OFFSET(M173,$C$8,0)</f>
        <v>7.9999653774868645E-2</v>
      </c>
      <c r="N173" s="302">
        <f t="shared" ca="1" si="139"/>
        <v>8.2571538893360011E-2</v>
      </c>
      <c r="O173" s="302">
        <f t="shared" ca="1" si="139"/>
        <v>8.5776737515820781E-2</v>
      </c>
      <c r="P173" s="302">
        <f t="shared" ca="1" si="139"/>
        <v>8.8286764646380619E-2</v>
      </c>
      <c r="Q173" s="302">
        <f t="shared" ca="1" si="139"/>
        <v>9.0811977772680047E-2</v>
      </c>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row>
    <row r="174" spans="1:52">
      <c r="B174" s="268" t="s">
        <v>611</v>
      </c>
      <c r="G174" s="149"/>
      <c r="H174" s="550">
        <f>IFERROR(H175+$F$8,"")</f>
        <v>4.5215462896860389E-2</v>
      </c>
      <c r="I174" s="550">
        <f t="shared" ref="I174:Q174" si="140">IFERROR(I175+$F$8,"")</f>
        <v>5.8219207983167438E-2</v>
      </c>
      <c r="J174" s="550">
        <f t="shared" si="140"/>
        <v>6.176254303183127E-2</v>
      </c>
      <c r="K174" s="550">
        <f t="shared" si="140"/>
        <v>6.2003797242515209E-2</v>
      </c>
      <c r="L174" s="550">
        <f t="shared" si="140"/>
        <v>6.7418287347125433E-2</v>
      </c>
      <c r="M174" s="550">
        <f t="shared" si="140"/>
        <v>6.999965377486865E-2</v>
      </c>
      <c r="N174" s="550">
        <f t="shared" si="140"/>
        <v>7.2571538893360016E-2</v>
      </c>
      <c r="O174" s="550">
        <f t="shared" si="140"/>
        <v>7.5776737515820786E-2</v>
      </c>
      <c r="P174" s="550">
        <f t="shared" si="140"/>
        <v>7.8286764646380624E-2</v>
      </c>
      <c r="Q174" s="550">
        <f t="shared" si="140"/>
        <v>8.0811977772680052E-2</v>
      </c>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row>
    <row r="175" spans="1:52">
      <c r="B175" s="268" t="s">
        <v>612</v>
      </c>
      <c r="G175" s="149"/>
      <c r="H175" s="548">
        <f t="shared" ref="H175:Q175" si="141">IFERROR(VALUE(H56),"")</f>
        <v>5.5215462896860391E-2</v>
      </c>
      <c r="I175" s="548">
        <f t="shared" si="141"/>
        <v>6.821920798316744E-2</v>
      </c>
      <c r="J175" s="548">
        <f t="shared" si="141"/>
        <v>7.1762543031831272E-2</v>
      </c>
      <c r="K175" s="548">
        <f t="shared" si="141"/>
        <v>7.2003797242515211E-2</v>
      </c>
      <c r="L175" s="548">
        <f t="shared" si="141"/>
        <v>7.7418287347125428E-2</v>
      </c>
      <c r="M175" s="548">
        <f t="shared" si="141"/>
        <v>7.9999653774868645E-2</v>
      </c>
      <c r="N175" s="548">
        <f t="shared" si="141"/>
        <v>8.2571538893360011E-2</v>
      </c>
      <c r="O175" s="548">
        <f t="shared" si="141"/>
        <v>8.5776737515820781E-2</v>
      </c>
      <c r="P175" s="548">
        <f t="shared" si="141"/>
        <v>8.8286764646380619E-2</v>
      </c>
      <c r="Q175" s="548">
        <f t="shared" si="141"/>
        <v>9.0811977772680047E-2</v>
      </c>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row>
    <row r="176" spans="1:52">
      <c r="B176" s="268" t="s">
        <v>613</v>
      </c>
      <c r="G176" s="149"/>
      <c r="H176" s="550">
        <f>+IFERROR(H175+$L$8,"")</f>
        <v>6.5215462896860393E-2</v>
      </c>
      <c r="I176" s="550">
        <f t="shared" ref="I176:Q176" si="142">+IFERROR(I175+$L$8,"")</f>
        <v>7.8219207983167435E-2</v>
      </c>
      <c r="J176" s="550">
        <f t="shared" si="142"/>
        <v>8.1762543031831267E-2</v>
      </c>
      <c r="K176" s="550">
        <f t="shared" si="142"/>
        <v>8.2003797242515206E-2</v>
      </c>
      <c r="L176" s="550">
        <f t="shared" si="142"/>
        <v>8.7418287347125423E-2</v>
      </c>
      <c r="M176" s="550">
        <f t="shared" si="142"/>
        <v>8.999965377486864E-2</v>
      </c>
      <c r="N176" s="550">
        <f t="shared" si="142"/>
        <v>9.2571538893360006E-2</v>
      </c>
      <c r="O176" s="550">
        <f t="shared" si="142"/>
        <v>9.5776737515820776E-2</v>
      </c>
      <c r="P176" s="550">
        <f t="shared" si="142"/>
        <v>9.8286764646380614E-2</v>
      </c>
      <c r="Q176" s="550">
        <f t="shared" si="142"/>
        <v>0.10081197777268004</v>
      </c>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row>
    <row r="177" spans="2:52" ht="3.75" customHeight="1">
      <c r="G177" s="149"/>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row>
    <row r="178" spans="2:52">
      <c r="B178" s="169" t="s">
        <v>617</v>
      </c>
      <c r="C178" s="170"/>
      <c r="D178" s="170"/>
      <c r="E178" s="171">
        <f>+IFERROR(E172*(1-E75),"")</f>
        <v>-1796.8215573944408</v>
      </c>
      <c r="F178" s="171">
        <f t="shared" ref="F178:G178" si="143">+IFERROR(F172*(1-F75),"")</f>
        <v>1008.1344248168892</v>
      </c>
      <c r="G178" s="325">
        <f t="shared" si="143"/>
        <v>6706.0647272727265</v>
      </c>
      <c r="H178" s="171">
        <f ca="1">+IFERROR(H172*(1-H75),"")</f>
        <v>2204.0120309812214</v>
      </c>
      <c r="I178" s="171">
        <f t="shared" ref="I178:P178" ca="1" si="144">+IFERROR(I172*(1-I75),"")</f>
        <v>4009.5307961259214</v>
      </c>
      <c r="J178" s="171">
        <f t="shared" ca="1" si="144"/>
        <v>4729.4642739031369</v>
      </c>
      <c r="K178" s="171">
        <f t="shared" ca="1" si="144"/>
        <v>4360.5340130673549</v>
      </c>
      <c r="L178" s="171">
        <f t="shared" ca="1" si="144"/>
        <v>5232.9484233467238</v>
      </c>
      <c r="M178" s="171">
        <f t="shared" ca="1" si="144"/>
        <v>6050.6436473257745</v>
      </c>
      <c r="N178" s="171">
        <f t="shared" ca="1" si="144"/>
        <v>6969.7659784927073</v>
      </c>
      <c r="O178" s="171">
        <f t="shared" ca="1" si="144"/>
        <v>8078.6752366108258</v>
      </c>
      <c r="P178" s="171">
        <f t="shared" ca="1" si="144"/>
        <v>9289.2136131601346</v>
      </c>
      <c r="Q178" s="324">
        <f ca="1">+IFERROR(Q172*(1-Q75),"")</f>
        <v>10668.741761743455</v>
      </c>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row>
    <row r="179" spans="2:52" ht="3.75" customHeight="1">
      <c r="G179" s="149"/>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row>
    <row r="180" spans="2:52">
      <c r="B180" s="121" t="s">
        <v>698</v>
      </c>
      <c r="E180" s="142">
        <f t="shared" ref="E180:P180" si="145">+E119</f>
        <v>947</v>
      </c>
      <c r="F180" s="142">
        <f t="shared" si="145"/>
        <v>823</v>
      </c>
      <c r="G180" s="166">
        <f t="shared" si="145"/>
        <v>711</v>
      </c>
      <c r="H180" s="172">
        <f>+H119</f>
        <v>841.93942059604058</v>
      </c>
      <c r="I180" s="172">
        <f>+I119</f>
        <v>905.65713096341506</v>
      </c>
      <c r="J180" s="172">
        <f t="shared" si="145"/>
        <v>983.75849588558674</v>
      </c>
      <c r="K180" s="172">
        <f t="shared" si="145"/>
        <v>1102.8807779300002</v>
      </c>
      <c r="L180" s="172">
        <f t="shared" si="145"/>
        <v>1193.5565245174114</v>
      </c>
      <c r="M180" s="172">
        <f t="shared" si="145"/>
        <v>1311.1349949702517</v>
      </c>
      <c r="N180" s="172">
        <f t="shared" si="145"/>
        <v>1446.1972321166306</v>
      </c>
      <c r="O180" s="172">
        <f t="shared" si="145"/>
        <v>1586.8335886547281</v>
      </c>
      <c r="P180" s="172">
        <f t="shared" si="145"/>
        <v>1748.3210466039341</v>
      </c>
      <c r="Q180" s="172">
        <f>+Q119</f>
        <v>1928.1157571670126</v>
      </c>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row>
    <row r="181" spans="2:52" ht="3.75" customHeight="1">
      <c r="G181" s="149"/>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row>
    <row r="182" spans="2:52">
      <c r="B182" s="121" t="s">
        <v>679</v>
      </c>
      <c r="E182" s="142">
        <f t="shared" ref="E182:P182" si="146">+E121</f>
        <v>1793</v>
      </c>
      <c r="F182" s="142">
        <f t="shared" si="146"/>
        <v>1935</v>
      </c>
      <c r="G182" s="166">
        <f t="shared" si="146"/>
        <v>1796</v>
      </c>
      <c r="H182" s="142">
        <f t="shared" si="146"/>
        <v>2458.6064348752311</v>
      </c>
      <c r="I182" s="142">
        <f t="shared" si="146"/>
        <v>2729.1270155031752</v>
      </c>
      <c r="J182" s="142">
        <f>+J121</f>
        <v>2957.2202784929068</v>
      </c>
      <c r="K182" s="142">
        <f t="shared" si="146"/>
        <v>3355.065283548156</v>
      </c>
      <c r="L182" s="142">
        <f t="shared" si="146"/>
        <v>3722.1767469684064</v>
      </c>
      <c r="M182" s="142">
        <f t="shared" si="146"/>
        <v>4128.1361028005549</v>
      </c>
      <c r="N182" s="142">
        <f t="shared" si="146"/>
        <v>4614.4477718537892</v>
      </c>
      <c r="O182" s="142">
        <f t="shared" si="146"/>
        <v>5132.7895764380701</v>
      </c>
      <c r="P182" s="142">
        <f t="shared" si="146"/>
        <v>5714.2814545390456</v>
      </c>
      <c r="Q182" s="142">
        <f>+Q121</f>
        <v>6369.8173324566405</v>
      </c>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row>
    <row r="183" spans="2:52" ht="3.75" customHeight="1">
      <c r="G183" s="138"/>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row>
    <row r="184" spans="2:52">
      <c r="B184" s="121" t="s">
        <v>699</v>
      </c>
      <c r="E184" s="142">
        <f t="shared" ref="E184:Q184" si="147">+E124</f>
        <v>-135</v>
      </c>
      <c r="F184" s="142">
        <f t="shared" si="147"/>
        <v>-141</v>
      </c>
      <c r="G184" s="173">
        <f t="shared" si="147"/>
        <v>2069</v>
      </c>
      <c r="H184" s="165">
        <f t="shared" si="147"/>
        <v>-1028.5915115083026</v>
      </c>
      <c r="I184" s="165">
        <f>+I124</f>
        <v>-516.31801673352038</v>
      </c>
      <c r="J184" s="165">
        <f t="shared" si="147"/>
        <v>845.23844055103746</v>
      </c>
      <c r="K184" s="165">
        <f t="shared" si="147"/>
        <v>-319.40966776186997</v>
      </c>
      <c r="L184" s="165">
        <f t="shared" si="147"/>
        <v>-86.768866447279834</v>
      </c>
      <c r="M184" s="165">
        <f t="shared" si="147"/>
        <v>173.03451163584941</v>
      </c>
      <c r="N184" s="165">
        <f t="shared" si="147"/>
        <v>-194.92750480999712</v>
      </c>
      <c r="O184" s="165">
        <f t="shared" si="147"/>
        <v>-117.91692899532245</v>
      </c>
      <c r="P184" s="165">
        <f t="shared" si="147"/>
        <v>-125.25698420766457</v>
      </c>
      <c r="Q184" s="165">
        <f t="shared" si="147"/>
        <v>-271.1052596152349</v>
      </c>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row>
    <row r="185" spans="2:52" ht="3.75" customHeight="1">
      <c r="G185" s="138"/>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row>
    <row r="186" spans="2:52" ht="13.5" customHeight="1">
      <c r="B186" s="121" t="s">
        <v>683</v>
      </c>
      <c r="E186" s="142">
        <f t="shared" ref="E186:Q186" si="148">+E130</f>
        <v>-252</v>
      </c>
      <c r="F186" s="142">
        <f t="shared" si="148"/>
        <v>-223</v>
      </c>
      <c r="G186" s="166">
        <f t="shared" si="148"/>
        <v>-242</v>
      </c>
      <c r="H186" s="142">
        <f>+H130</f>
        <v>-300</v>
      </c>
      <c r="I186" s="142">
        <f t="shared" si="148"/>
        <v>-330</v>
      </c>
      <c r="J186" s="142">
        <f t="shared" si="148"/>
        <v>-363.00000000000006</v>
      </c>
      <c r="K186" s="142">
        <f t="shared" si="148"/>
        <v>-399.30000000000007</v>
      </c>
      <c r="L186" s="142">
        <f t="shared" si="148"/>
        <v>-439.23000000000013</v>
      </c>
      <c r="M186" s="142">
        <f t="shared" si="148"/>
        <v>-483.15300000000019</v>
      </c>
      <c r="N186" s="142">
        <f t="shared" si="148"/>
        <v>-531.46830000000023</v>
      </c>
      <c r="O186" s="142">
        <f t="shared" si="148"/>
        <v>-584.61513000000025</v>
      </c>
      <c r="P186" s="142">
        <f t="shared" si="148"/>
        <v>-643.07664300000033</v>
      </c>
      <c r="Q186" s="142">
        <f t="shared" si="148"/>
        <v>-707.38430730000039</v>
      </c>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row>
    <row r="187" spans="2:52" ht="3.75" customHeight="1">
      <c r="B187" s="143"/>
      <c r="E187" s="145"/>
      <c r="F187" s="145"/>
      <c r="G187" s="153"/>
      <c r="H187" s="168"/>
      <c r="I187" s="168"/>
      <c r="J187" s="168"/>
      <c r="K187" s="168"/>
      <c r="L187" s="168"/>
      <c r="M187" s="168"/>
      <c r="N187" s="168"/>
      <c r="O187" s="168"/>
      <c r="P187" s="168"/>
      <c r="Q187" s="168"/>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row>
    <row r="188" spans="2:52">
      <c r="B188" s="174" t="s">
        <v>28</v>
      </c>
      <c r="C188" s="175"/>
      <c r="D188" s="175"/>
      <c r="E188" s="176">
        <f t="shared" ref="E188:P188" si="149">IFERROR(E178+E180+E186+E184+E182,"")</f>
        <v>556.17844260555921</v>
      </c>
      <c r="F188" s="176">
        <f t="shared" si="149"/>
        <v>3402.1344248168894</v>
      </c>
      <c r="G188" s="177">
        <f>IFERROR(G178+G180+G186+G184+G182,"")</f>
        <v>11040.064727272726</v>
      </c>
      <c r="H188" s="176">
        <f ca="1">IFERROR(H178+H180+H186+H184+H182,"")</f>
        <v>4175.9663749441906</v>
      </c>
      <c r="I188" s="176">
        <f t="shared" ca="1" si="149"/>
        <v>6797.9969258589917</v>
      </c>
      <c r="J188" s="176">
        <f t="shared" ca="1" si="149"/>
        <v>9152.681488832668</v>
      </c>
      <c r="K188" s="176">
        <f t="shared" ca="1" si="149"/>
        <v>8099.7704067836412</v>
      </c>
      <c r="L188" s="176">
        <f t="shared" ca="1" si="149"/>
        <v>9622.682828385261</v>
      </c>
      <c r="M188" s="176">
        <f t="shared" ca="1" si="149"/>
        <v>11179.79625673243</v>
      </c>
      <c r="N188" s="176">
        <f t="shared" ca="1" si="149"/>
        <v>12304.015177653129</v>
      </c>
      <c r="O188" s="176">
        <f t="shared" ca="1" si="149"/>
        <v>14095.766342708301</v>
      </c>
      <c r="P188" s="176">
        <f t="shared" ca="1" si="149"/>
        <v>15983.482487095451</v>
      </c>
      <c r="Q188" s="326">
        <f ca="1">IFERROR(Q178+Q180+Q186+Q184+Q182,"")</f>
        <v>17988.185284451873</v>
      </c>
      <c r="R188" s="126"/>
      <c r="S188" s="126"/>
      <c r="T188" s="126"/>
      <c r="U188" s="126">
        <f ca="1">+J188/(1+$C$12)^(J191-2)</f>
        <v>9001.8372236600972</v>
      </c>
      <c r="V188" s="126">
        <f ca="1">+K188/(1+$C$12)^(K191-2)</f>
        <v>7159.1138553159271</v>
      </c>
      <c r="W188" s="126">
        <f ca="1">+L188/(1+$C$12)^(L191-2)</f>
        <v>7643.3982100007333</v>
      </c>
      <c r="X188" s="126">
        <f ca="1">+M188/(1+$C$12)^(M191-2)</f>
        <v>7980.4606086002705</v>
      </c>
      <c r="Y188" s="126">
        <f ca="1">+N188/(1+$C$12)^(N191-2)</f>
        <v>7760.7612772208149</v>
      </c>
      <c r="Z188" s="126"/>
      <c r="AA188" s="126">
        <f ca="1">+O188/(1+$C$12)^(O191-2)</f>
        <v>7994.4576819056392</v>
      </c>
      <c r="AB188" s="126">
        <f ca="1">+P188/(1+$C$12)^(P191-2)</f>
        <v>8151.0690992712625</v>
      </c>
      <c r="AC188" s="126">
        <f ca="1">+Q188/(1+$C$12)^(Q191-2)</f>
        <v>8248.4693882844567</v>
      </c>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row>
    <row r="189" spans="2:52" ht="15.6">
      <c r="B189" s="178" t="s">
        <v>700</v>
      </c>
      <c r="C189" s="179"/>
      <c r="D189" s="179"/>
      <c r="E189" s="179"/>
      <c r="F189" s="179"/>
      <c r="G189" s="180"/>
      <c r="H189" s="181">
        <f ca="1">IFERROR(H188/(1+$C$12)^H191,"")</f>
        <v>4107.142765165745</v>
      </c>
      <c r="I189" s="181">
        <f t="shared" ref="I189:P189" ca="1" si="150">IFERROR(I188/(1+$C$12)^I191,"")</f>
        <v>6008.5201846650543</v>
      </c>
      <c r="J189" s="181">
        <f t="shared" ca="1" si="150"/>
        <v>7270.0712011506394</v>
      </c>
      <c r="K189" s="181">
        <f t="shared" ca="1" si="150"/>
        <v>5781.8494349677567</v>
      </c>
      <c r="L189" s="181">
        <f t="shared" ca="1" si="150"/>
        <v>6172.9675648210641</v>
      </c>
      <c r="M189" s="181">
        <f t="shared" ca="1" si="150"/>
        <v>6445.186177107068</v>
      </c>
      <c r="N189" s="181">
        <f t="shared" ca="1" si="150"/>
        <v>6274.657477962307</v>
      </c>
      <c r="O189" s="181">
        <f t="shared" ca="1" si="150"/>
        <v>6463.603489938293</v>
      </c>
      <c r="P189" s="181">
        <f t="shared" ca="1" si="150"/>
        <v>6590.2254753344714</v>
      </c>
      <c r="Q189" s="182">
        <f ca="1">IFERROR(Q188/(1+$C$12)^Q191,"")</f>
        <v>6668.974637946415</v>
      </c>
      <c r="R189" s="126"/>
      <c r="S189" s="126"/>
      <c r="T189" s="783"/>
      <c r="U189" s="783">
        <f t="shared" ref="U189:Y189" ca="1" si="151">+J188/(1+$C$12)^(J191-1)</f>
        <v>8089.7464457903188</v>
      </c>
      <c r="V189" s="783">
        <f t="shared" ca="1" si="151"/>
        <v>6433.7328510926091</v>
      </c>
      <c r="W189" s="783">
        <f t="shared" ca="1" si="151"/>
        <v>6868.9481898865643</v>
      </c>
      <c r="X189" s="783">
        <f t="shared" ca="1" si="151"/>
        <v>7171.8585040070275</v>
      </c>
      <c r="Y189" s="783">
        <f t="shared" ca="1" si="151"/>
        <v>6978.2604410263948</v>
      </c>
      <c r="Z189" s="783"/>
      <c r="AA189" s="783">
        <f ca="1">+O188/(1+$C$12)^(O191-1)</f>
        <v>7188.3937408108977</v>
      </c>
      <c r="AB189" s="783">
        <f ca="1">+P188/(1+$C$12)^(P191-1)</f>
        <v>7329.2143664399046</v>
      </c>
      <c r="AC189" s="783">
        <f ca="1">+Q188/(1+$C$12)^(Q191-1)</f>
        <v>7416.7939941963068</v>
      </c>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row>
    <row r="190" spans="2:52" ht="3.75" customHeight="1">
      <c r="G190" s="138"/>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row>
    <row r="191" spans="2:52">
      <c r="B191" s="121" t="s">
        <v>701</v>
      </c>
      <c r="G191" s="138"/>
      <c r="H191" s="183">
        <f ca="1">+H192/2</f>
        <v>0.15555555555555556</v>
      </c>
      <c r="I191" s="183">
        <f ca="1">+H191+1</f>
        <v>1.1555555555555554</v>
      </c>
      <c r="J191" s="183">
        <f t="shared" ref="J191:P191" ca="1" si="152">+I191+1</f>
        <v>2.1555555555555554</v>
      </c>
      <c r="K191" s="183">
        <f ca="1">+J191+1</f>
        <v>3.1555555555555554</v>
      </c>
      <c r="L191" s="183">
        <f t="shared" ca="1" si="152"/>
        <v>4.155555555555555</v>
      </c>
      <c r="M191" s="183">
        <f t="shared" ca="1" si="152"/>
        <v>5.155555555555555</v>
      </c>
      <c r="N191" s="183">
        <f t="shared" ca="1" si="152"/>
        <v>6.155555555555555</v>
      </c>
      <c r="O191" s="183">
        <f t="shared" ca="1" si="152"/>
        <v>7.155555555555555</v>
      </c>
      <c r="P191" s="183">
        <f t="shared" ca="1" si="152"/>
        <v>8.155555555555555</v>
      </c>
      <c r="Q191" s="183">
        <f ca="1">+P191+1</f>
        <v>9.155555555555555</v>
      </c>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row>
    <row r="192" spans="2:52" hidden="1">
      <c r="B192" s="121" t="s">
        <v>702</v>
      </c>
      <c r="G192" s="138"/>
      <c r="H192" s="183">
        <f ca="1">YEARFRAC(P192,P193)</f>
        <v>0.31111111111111112</v>
      </c>
      <c r="P192" s="184">
        <f ca="1">TODAY()</f>
        <v>45909</v>
      </c>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row>
    <row r="193" spans="2:52" s="122" customFormat="1" ht="3.75" customHeight="1">
      <c r="G193" s="185"/>
      <c r="P193" s="184">
        <v>46022</v>
      </c>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row>
    <row r="194" spans="2:52">
      <c r="B194" s="121" t="s">
        <v>703</v>
      </c>
      <c r="G194" s="138"/>
      <c r="L194" s="186" t="str">
        <f ca="1">IFERROR((#REF!*(1+$C$13))/($C$12-$C$13),"")</f>
        <v/>
      </c>
      <c r="P194" s="187"/>
      <c r="Q194" s="188">
        <f ca="1">IFERROR(+(Q188*(1+$C$13))/($C$12-$C$13),"")</f>
        <v>225580.29679595432</v>
      </c>
      <c r="R194" s="126"/>
      <c r="S194" s="126"/>
      <c r="T194" s="578"/>
      <c r="U194" s="579"/>
      <c r="V194" s="579"/>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row>
    <row r="195" spans="2:52">
      <c r="B195" s="121" t="s">
        <v>704</v>
      </c>
      <c r="G195" s="138"/>
      <c r="L195" s="186" t="str">
        <f ca="1">IFERROR(L194/(1+$C$12)^#REF!,"")</f>
        <v/>
      </c>
      <c r="Q195" s="159">
        <f ca="1">IFERROR(Q194/(1+$C$12)^$Q$191,"")</f>
        <v>83632.075963380616</v>
      </c>
      <c r="R195" s="578"/>
      <c r="S195" s="126"/>
      <c r="T195" s="579"/>
      <c r="U195" s="129"/>
      <c r="V195" s="129"/>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row>
    <row r="196" spans="2:52">
      <c r="B196" s="121" t="s">
        <v>705</v>
      </c>
      <c r="G196" s="138"/>
      <c r="L196" s="189"/>
      <c r="Q196" s="159">
        <f ca="1">+SUM(H189:Q189,Q195)</f>
        <v>144789.37587265691</v>
      </c>
      <c r="R196" s="578"/>
      <c r="S196" s="126"/>
      <c r="T196" s="579"/>
      <c r="U196" s="129"/>
      <c r="V196" s="129"/>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row>
    <row r="197" spans="2:52">
      <c r="B197" s="121" t="s">
        <v>706</v>
      </c>
      <c r="G197" s="138"/>
      <c r="L197" s="189"/>
      <c r="Q197" s="328">
        <f>G84</f>
        <v>6977</v>
      </c>
      <c r="R197" s="578"/>
      <c r="S197" s="578"/>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row>
    <row r="198" spans="2:52">
      <c r="B198" s="121" t="s">
        <v>707</v>
      </c>
      <c r="G198" s="138"/>
      <c r="L198" s="189"/>
      <c r="Q198" s="328">
        <v>338</v>
      </c>
      <c r="R198" s="578"/>
      <c r="S198" s="578"/>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row>
    <row r="199" spans="2:52">
      <c r="B199" s="121" t="s">
        <v>708</v>
      </c>
      <c r="G199" s="138"/>
      <c r="M199" s="190"/>
      <c r="Q199" s="328">
        <v>820</v>
      </c>
      <c r="R199" s="578"/>
      <c r="S199" s="578"/>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row>
    <row r="200" spans="2:52">
      <c r="B200" s="121" t="s">
        <v>709</v>
      </c>
      <c r="G200" s="138"/>
      <c r="Q200" s="328">
        <f>Inputs!Q109</f>
        <v>2750</v>
      </c>
      <c r="R200" s="578"/>
      <c r="S200" s="578"/>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row>
    <row r="201" spans="2:52">
      <c r="B201" s="121" t="s">
        <v>359</v>
      </c>
      <c r="G201" s="138"/>
      <c r="Q201" s="159">
        <f ca="1">Q196+Q197-Q198-Q199-Q200</f>
        <v>184406.15533341502</v>
      </c>
      <c r="R201" s="578"/>
      <c r="S201" s="578"/>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row>
    <row r="202" spans="2:52" ht="3.75" customHeight="1">
      <c r="G202" s="138"/>
      <c r="Q202" s="191"/>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row>
    <row r="203" spans="2:52" ht="15.6">
      <c r="B203" s="121" t="s">
        <v>710</v>
      </c>
      <c r="G203" s="138"/>
      <c r="O203" s="143"/>
      <c r="Q203" s="188" cm="1">
        <f t="array" aca="1" ref="Q203" ca="1">IFERROR(_FV(R4,"Shares outstanding",TRUE)/1000000,"")</f>
        <v>2085.4189999999999</v>
      </c>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row>
    <row r="204" spans="2:52" ht="15.6">
      <c r="B204" s="140" t="s">
        <v>711</v>
      </c>
      <c r="G204" s="138"/>
      <c r="N204" s="192"/>
      <c r="Q204" s="193">
        <f ca="1">IFERROR(Q201/Q$203,"")</f>
        <v>88.17953372248428</v>
      </c>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row>
    <row r="205" spans="2:52" ht="3.75" customHeight="1">
      <c r="G205" s="138"/>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row>
    <row r="206" spans="2:52">
      <c r="B206" s="121" t="s">
        <v>712</v>
      </c>
      <c r="G206" s="138"/>
      <c r="Q206" s="193" cm="1">
        <f t="array" aca="1" ref="Q206" ca="1">IFERROR(_FV(R4,"Price"),"")</f>
        <v>94.36</v>
      </c>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row>
    <row r="207" spans="2:52" ht="15.6">
      <c r="B207" s="140" t="s">
        <v>713</v>
      </c>
      <c r="C207" s="140"/>
      <c r="D207" s="140"/>
      <c r="E207" s="140"/>
      <c r="F207" s="140"/>
      <c r="G207" s="194"/>
      <c r="H207" s="140"/>
      <c r="I207" s="140"/>
      <c r="J207" s="140"/>
      <c r="K207" s="140"/>
      <c r="L207" s="140"/>
      <c r="M207" s="140"/>
      <c r="N207" s="140"/>
      <c r="O207" s="140"/>
      <c r="P207" s="140"/>
      <c r="Q207" s="195">
        <f ca="1">IFERROR(Q204/Q206-1,"")</f>
        <v>0.11022390585438191</v>
      </c>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row>
    <row r="208" spans="2:52" ht="5.25" customHeight="1">
      <c r="B208" s="140"/>
      <c r="C208" s="140"/>
      <c r="D208" s="140"/>
      <c r="E208" s="140"/>
      <c r="F208" s="140"/>
      <c r="G208" s="194"/>
      <c r="H208" s="140"/>
      <c r="I208" s="140"/>
      <c r="J208" s="140"/>
      <c r="K208" s="140"/>
      <c r="L208" s="140"/>
      <c r="M208" s="140"/>
      <c r="N208" s="140"/>
      <c r="O208" s="140"/>
      <c r="P208" s="140"/>
      <c r="Q208" s="195"/>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row>
    <row r="209" spans="1:52" ht="15.6" hidden="1">
      <c r="A209" s="121" t="s">
        <v>601</v>
      </c>
      <c r="B209" s="48" t="s">
        <v>714</v>
      </c>
      <c r="C209" s="48"/>
      <c r="D209" s="48"/>
      <c r="E209" s="132">
        <f>E164</f>
        <v>2022</v>
      </c>
      <c r="F209" s="132">
        <f t="shared" ref="F209:Q209" si="153">F164</f>
        <v>2023</v>
      </c>
      <c r="G209" s="132">
        <f t="shared" si="153"/>
        <v>2024</v>
      </c>
      <c r="H209" s="132">
        <f t="shared" si="153"/>
        <v>2025</v>
      </c>
      <c r="I209" s="132">
        <f t="shared" si="153"/>
        <v>2026</v>
      </c>
      <c r="J209" s="132">
        <f t="shared" si="153"/>
        <v>2027</v>
      </c>
      <c r="K209" s="132">
        <f t="shared" si="153"/>
        <v>2028</v>
      </c>
      <c r="L209" s="132">
        <f t="shared" si="153"/>
        <v>2029</v>
      </c>
      <c r="M209" s="132">
        <f t="shared" si="153"/>
        <v>2030</v>
      </c>
      <c r="N209" s="132">
        <f t="shared" si="153"/>
        <v>2031</v>
      </c>
      <c r="O209" s="132">
        <f t="shared" si="153"/>
        <v>2032</v>
      </c>
      <c r="P209" s="132">
        <f t="shared" si="153"/>
        <v>2033</v>
      </c>
      <c r="Q209" s="132">
        <f t="shared" si="153"/>
        <v>2034</v>
      </c>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row>
    <row r="210" spans="1:52" ht="3.75" hidden="1" customHeight="1">
      <c r="B210" s="49"/>
      <c r="C210" s="49"/>
      <c r="D210" s="49"/>
      <c r="E210" s="49"/>
      <c r="F210" s="49"/>
      <c r="G210" s="156"/>
      <c r="H210" s="49"/>
      <c r="I210" s="49"/>
      <c r="J210" s="49"/>
      <c r="K210" s="49"/>
      <c r="L210" s="49"/>
      <c r="M210" s="49"/>
      <c r="N210" s="49"/>
      <c r="O210" s="49"/>
      <c r="P210" s="49"/>
      <c r="Q210" s="49"/>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row>
    <row r="211" spans="1:52" hidden="1">
      <c r="B211" s="174" t="s">
        <v>715</v>
      </c>
      <c r="C211" s="175"/>
      <c r="D211" s="175"/>
      <c r="E211" s="176"/>
      <c r="F211" s="176"/>
      <c r="G211" s="177"/>
      <c r="H211" s="176">
        <f ca="1">IFERROR(H188/(1+WACC!$G$16)^H191,"")</f>
        <v>4105.2967688296458</v>
      </c>
      <c r="I211" s="176">
        <f ca="1">IFERROR(I188/(1+WACC!$G$16)^I191,"")</f>
        <v>5988.4876225285234</v>
      </c>
      <c r="J211" s="176">
        <f ca="1">IFERROR(J188/(1+WACC!$G$16)^J191,"")</f>
        <v>7224.9221148035122</v>
      </c>
      <c r="K211" s="176">
        <f ca="1">IFERROR(K188/(1+WACC!$G$16)^K191,"")</f>
        <v>5729.3606004468074</v>
      </c>
      <c r="L211" s="176">
        <f ca="1">IFERROR(L188/(1+WACC!$G$16)^L191,"")</f>
        <v>6099.2754617875653</v>
      </c>
      <c r="M211" s="176">
        <f ca="1">IFERROR(M188/(1+WACC!$G$16)^M191,"")</f>
        <v>6349.8664818758125</v>
      </c>
      <c r="N211" s="176">
        <f ca="1">IFERROR(N188/(1+WACC!$G$16)^N191,"")</f>
        <v>6139.3511020538681</v>
      </c>
      <c r="O211" s="176">
        <f ca="1">IFERROR(O188/(1+WACC!$G$16)^O191,"")</f>
        <v>6302.5011386001497</v>
      </c>
      <c r="P211" s="176">
        <f ca="1">IFERROR(P188/(1+WACC!$G$16)^P191,"")</f>
        <v>6403.8961177711481</v>
      </c>
      <c r="Q211" s="576">
        <f ca="1">IFERROR(Q188/(1+WACC!$G$16)^Q191,"")</f>
        <v>6458.160724392199</v>
      </c>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row>
    <row r="212" spans="1:52" hidden="1">
      <c r="B212" s="178" t="s">
        <v>716</v>
      </c>
      <c r="C212" s="179"/>
      <c r="D212" s="179"/>
      <c r="E212" s="179"/>
      <c r="F212" s="179"/>
      <c r="G212" s="180"/>
      <c r="H212" s="181">
        <f ca="1">IFERROR((H61*H75)/(1+WACC!$G$20)^H191,"")</f>
        <v>139.97728573988184</v>
      </c>
      <c r="I212" s="181">
        <f ca="1">IFERROR((I61*I75)/(1+WACC!$G$20)^I191,"")</f>
        <v>17.383716020728187</v>
      </c>
      <c r="J212" s="181">
        <f ca="1">IFERROR((J61*J75)/(1+WACC!$G$20)^J191,"")</f>
        <v>17.171660449922559</v>
      </c>
      <c r="K212" s="181">
        <f ca="1">IFERROR((K61*K75)/(1+WACC!$G$20)^K191,"")</f>
        <v>62.832834530799531</v>
      </c>
      <c r="L212" s="181">
        <f ca="1">IFERROR((L61*L75)/(1+WACC!$G$20)^L191,"")</f>
        <v>24.746989438009273</v>
      </c>
      <c r="M212" s="181">
        <f ca="1">IFERROR((M61*M75)/(1+WACC!$G$20)^M191,"")</f>
        <v>17.809730338197326</v>
      </c>
      <c r="N212" s="181">
        <f ca="1">IFERROR((N61*N75)/(1+WACC!$G$20)^N191,"")</f>
        <v>18.958310099299684</v>
      </c>
      <c r="O212" s="181">
        <f ca="1">IFERROR((O61*O75)/(1+WACC!$G$20)^O191,"")</f>
        <v>19.633741074933415</v>
      </c>
      <c r="P212" s="181">
        <f ca="1">IFERROR((P61*P75)/(1+WACC!$G$20)^P191,"")</f>
        <v>20.174966102896729</v>
      </c>
      <c r="Q212" s="577">
        <f ca="1">IFERROR((Q61*Q75)/(1+WACC!$G$20)^Q191,"")</f>
        <v>10.953510502377478</v>
      </c>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row>
    <row r="213" spans="1:52" ht="3.75" hidden="1" customHeight="1">
      <c r="B213" s="140"/>
      <c r="C213" s="140"/>
      <c r="D213" s="140"/>
      <c r="E213" s="140"/>
      <c r="F213" s="140"/>
      <c r="G213" s="194"/>
      <c r="H213" s="140"/>
      <c r="I213" s="140"/>
      <c r="J213" s="140"/>
      <c r="K213" s="140"/>
      <c r="L213" s="140"/>
      <c r="M213" s="140"/>
      <c r="N213" s="140"/>
      <c r="O213" s="140"/>
      <c r="P213" s="140"/>
      <c r="Q213" s="195"/>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row>
    <row r="214" spans="1:52" ht="15.6" hidden="1">
      <c r="B214" s="121" t="s">
        <v>717</v>
      </c>
      <c r="C214" s="140"/>
      <c r="D214" s="140"/>
      <c r="E214" s="140"/>
      <c r="F214" s="140"/>
      <c r="G214" s="194"/>
      <c r="H214" s="140"/>
      <c r="I214" s="140"/>
      <c r="J214" s="140"/>
      <c r="K214" s="140"/>
      <c r="L214" s="140"/>
      <c r="M214" s="140"/>
      <c r="N214" s="140"/>
      <c r="O214" s="140"/>
      <c r="P214" s="140"/>
      <c r="Q214" s="159">
        <f ca="1">IFERROR((Q188*(1+$C$13))/(WACC!$G$17-DCF!$C$13),"")</f>
        <v>332389.61200673296</v>
      </c>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row>
    <row r="215" spans="1:52" ht="15.6" hidden="1">
      <c r="B215" s="121" t="s">
        <v>718</v>
      </c>
      <c r="C215" s="140"/>
      <c r="D215" s="140"/>
      <c r="E215" s="140"/>
      <c r="F215" s="140"/>
      <c r="G215" s="194"/>
      <c r="H215" s="140"/>
      <c r="I215" s="140"/>
      <c r="J215" s="140"/>
      <c r="K215" s="140"/>
      <c r="L215" s="140"/>
      <c r="M215" s="140"/>
      <c r="N215" s="140"/>
      <c r="O215" s="140"/>
      <c r="P215" s="140"/>
      <c r="Q215" s="159">
        <f ca="1">IFERROR(Q214/(1+WACC!$G$17)^$Q$191,"")</f>
        <v>154206.32036544001</v>
      </c>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row>
    <row r="216" spans="1:52" ht="15.6" hidden="1">
      <c r="B216" s="121" t="s">
        <v>719</v>
      </c>
      <c r="C216" s="140"/>
      <c r="D216" s="140"/>
      <c r="E216" s="140"/>
      <c r="F216" s="140"/>
      <c r="G216" s="194"/>
      <c r="H216" s="140"/>
      <c r="I216" s="140"/>
      <c r="J216" s="140"/>
      <c r="K216" s="140"/>
      <c r="L216" s="140"/>
      <c r="M216" s="140"/>
      <c r="N216" s="140"/>
      <c r="O216" s="140"/>
      <c r="P216" s="140"/>
      <c r="Q216" s="159">
        <f ca="1">IFERROR((Q212*(1+$C$13))/(WACC!$G$17-$C$13),"")</f>
        <v>202.40135669182186</v>
      </c>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row>
    <row r="217" spans="1:52" ht="15.6" hidden="1">
      <c r="B217" s="121" t="s">
        <v>720</v>
      </c>
      <c r="C217" s="140"/>
      <c r="D217" s="140"/>
      <c r="E217" s="140"/>
      <c r="F217" s="140"/>
      <c r="G217" s="194"/>
      <c r="H217" s="140"/>
      <c r="I217" s="140"/>
      <c r="J217" s="140"/>
      <c r="K217" s="140"/>
      <c r="L217" s="140"/>
      <c r="M217" s="140"/>
      <c r="N217" s="140"/>
      <c r="O217" s="140"/>
      <c r="P217" s="140"/>
      <c r="Q217" s="159">
        <f ca="1">IFERROR(Q216/(1+WACC!$G$17)^$Q$191,"")</f>
        <v>93.900553221219639</v>
      </c>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row>
    <row r="218" spans="1:52" hidden="1">
      <c r="B218" s="121" t="s">
        <v>721</v>
      </c>
      <c r="G218" s="138"/>
      <c r="Q218" s="159">
        <f ca="1">+SUM(H211:Q212,Q215,Q217)</f>
        <v>214752.31419932464</v>
      </c>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row>
    <row r="219" spans="1:52" hidden="1">
      <c r="B219" s="121" t="s">
        <v>359</v>
      </c>
      <c r="G219" s="138"/>
      <c r="Q219" s="159">
        <f ca="1">+Q218+Q197-Q198-Q199-Q200</f>
        <v>254369.09366008278</v>
      </c>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row>
    <row r="220" spans="1:52" ht="15.6" hidden="1">
      <c r="B220" s="140" t="s">
        <v>711</v>
      </c>
      <c r="C220" s="140"/>
      <c r="D220" s="140"/>
      <c r="E220" s="140"/>
      <c r="F220" s="140"/>
      <c r="G220" s="194"/>
      <c r="H220" s="140"/>
      <c r="I220" s="140"/>
      <c r="J220" s="140"/>
      <c r="K220" s="140"/>
      <c r="L220" s="140"/>
      <c r="M220" s="140"/>
      <c r="N220" s="140"/>
      <c r="O220" s="140"/>
      <c r="P220" s="140"/>
      <c r="Q220" s="389">
        <f ca="1">IFERROR(Q219/Q203,"")</f>
        <v>121.63448683045459</v>
      </c>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row>
    <row r="221" spans="1:52" ht="3.75" hidden="1" customHeight="1">
      <c r="B221" s="140"/>
      <c r="C221" s="140"/>
      <c r="D221" s="140"/>
      <c r="E221" s="140"/>
      <c r="F221" s="140"/>
      <c r="G221" s="194"/>
      <c r="H221" s="140"/>
      <c r="I221" s="140"/>
      <c r="J221" s="140"/>
      <c r="K221" s="140"/>
      <c r="L221" s="140"/>
      <c r="M221" s="140"/>
      <c r="N221" s="140"/>
      <c r="O221" s="140"/>
      <c r="P221" s="140"/>
      <c r="Q221" s="389"/>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row>
    <row r="222" spans="1:52" ht="15.6" hidden="1">
      <c r="B222" s="390" t="s">
        <v>713</v>
      </c>
      <c r="C222" s="140"/>
      <c r="D222" s="140"/>
      <c r="E222" s="140"/>
      <c r="F222" s="140"/>
      <c r="G222" s="194"/>
      <c r="H222" s="140"/>
      <c r="I222" s="140"/>
      <c r="J222" s="140"/>
      <c r="K222" s="140"/>
      <c r="L222" s="140"/>
      <c r="M222" s="140"/>
      <c r="N222" s="140"/>
      <c r="O222" s="140"/>
      <c r="P222" s="140"/>
      <c r="Q222" s="195">
        <f ca="1">IFERROR(Q220/Q206-1,"")</f>
        <v>0.53143829814862564</v>
      </c>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row>
    <row r="223" spans="1:52" ht="3.75" hidden="1" customHeight="1">
      <c r="G223" s="138"/>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row>
    <row r="224" spans="1:52" ht="15.6">
      <c r="A224" s="121" t="s">
        <v>601</v>
      </c>
      <c r="B224" s="48" t="s">
        <v>722</v>
      </c>
      <c r="C224" s="48"/>
      <c r="D224" s="48"/>
      <c r="E224" s="132">
        <f>E24</f>
        <v>2022</v>
      </c>
      <c r="F224" s="132">
        <f>F24</f>
        <v>2023</v>
      </c>
      <c r="G224" s="133">
        <f>G24</f>
        <v>2024</v>
      </c>
      <c r="H224" s="95">
        <f t="shared" ref="H224:Q224" si="154">1+G224</f>
        <v>2025</v>
      </c>
      <c r="I224" s="95">
        <f t="shared" si="154"/>
        <v>2026</v>
      </c>
      <c r="J224" s="95">
        <f t="shared" si="154"/>
        <v>2027</v>
      </c>
      <c r="K224" s="95">
        <f t="shared" si="154"/>
        <v>2028</v>
      </c>
      <c r="L224" s="95">
        <f t="shared" si="154"/>
        <v>2029</v>
      </c>
      <c r="M224" s="95">
        <f t="shared" si="154"/>
        <v>2030</v>
      </c>
      <c r="N224" s="95">
        <f t="shared" si="154"/>
        <v>2031</v>
      </c>
      <c r="O224" s="95">
        <f t="shared" si="154"/>
        <v>2032</v>
      </c>
      <c r="P224" s="95">
        <f t="shared" si="154"/>
        <v>2033</v>
      </c>
      <c r="Q224" s="95">
        <f t="shared" si="154"/>
        <v>2034</v>
      </c>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row>
    <row r="225" spans="2:52" ht="3.75" customHeight="1">
      <c r="B225" s="49"/>
      <c r="C225" s="49"/>
      <c r="D225" s="49"/>
      <c r="E225" s="49"/>
      <c r="F225" s="49"/>
      <c r="G225" s="196"/>
      <c r="H225" s="49"/>
      <c r="I225" s="49"/>
      <c r="J225" s="49"/>
      <c r="K225" s="49"/>
      <c r="L225" s="49"/>
      <c r="M225" s="49"/>
      <c r="N225" s="49"/>
      <c r="O225" s="49"/>
      <c r="P225" s="49"/>
      <c r="Q225" s="49"/>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row>
    <row r="226" spans="2:52">
      <c r="B226" s="121" t="s">
        <v>621</v>
      </c>
      <c r="E226" s="142">
        <f>+E55</f>
        <v>-1832</v>
      </c>
      <c r="F226" s="142">
        <f>+F55</f>
        <v>1110</v>
      </c>
      <c r="G226" s="173">
        <f>+G55</f>
        <v>2799</v>
      </c>
      <c r="H226" s="167">
        <f>+H55</f>
        <v>3095.2278587906194</v>
      </c>
      <c r="I226" s="167">
        <f t="shared" ref="I226:Q226" si="155">+I55</f>
        <v>4168.2402926944378</v>
      </c>
      <c r="J226" s="167">
        <f t="shared" si="155"/>
        <v>4945.7495610805718</v>
      </c>
      <c r="K226" s="167">
        <f t="shared" si="155"/>
        <v>5541.8027697226726</v>
      </c>
      <c r="L226" s="167">
        <f t="shared" si="155"/>
        <v>6623.9853460085133</v>
      </c>
      <c r="M226" s="167">
        <f t="shared" si="155"/>
        <v>7659.0425915516144</v>
      </c>
      <c r="N226" s="167">
        <f t="shared" si="155"/>
        <v>8822.4885803705165</v>
      </c>
      <c r="O226" s="167">
        <f t="shared" si="155"/>
        <v>10226.171185583325</v>
      </c>
      <c r="P226" s="167">
        <f t="shared" si="155"/>
        <v>11758.498244506503</v>
      </c>
      <c r="Q226" s="167">
        <f t="shared" si="155"/>
        <v>13504.736407270197</v>
      </c>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row>
    <row r="227" spans="2:52" ht="3.75" customHeight="1">
      <c r="G227" s="138"/>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row>
    <row r="228" spans="2:52" ht="15" customHeight="1">
      <c r="B228" s="121" t="s">
        <v>422</v>
      </c>
      <c r="E228" s="159">
        <f>+E77</f>
        <v>-9245</v>
      </c>
      <c r="F228" s="159">
        <f t="shared" ref="F228:Q228" si="156">+F77</f>
        <v>2108</v>
      </c>
      <c r="G228" s="197">
        <f t="shared" si="156"/>
        <v>9883</v>
      </c>
      <c r="H228" s="159">
        <f t="shared" si="156"/>
        <v>1516.066877908369</v>
      </c>
      <c r="I228" s="159">
        <f t="shared" si="156"/>
        <v>4422.7529138676482</v>
      </c>
      <c r="J228" s="159">
        <f t="shared" si="156"/>
        <v>4542.2013619436393</v>
      </c>
      <c r="K228" s="159">
        <f t="shared" si="156"/>
        <v>3591.4684417773742</v>
      </c>
      <c r="L228" s="159">
        <f t="shared" si="156"/>
        <v>4553.4556555172412</v>
      </c>
      <c r="M228" s="159">
        <f t="shared" si="156"/>
        <v>5180.3604366402251</v>
      </c>
      <c r="N228" s="159">
        <f t="shared" ca="1" si="156"/>
        <v>5849.1399339518048</v>
      </c>
      <c r="O228" s="159">
        <f t="shared" ca="1" si="156"/>
        <v>6755.8094511103036</v>
      </c>
      <c r="P228" s="159">
        <f t="shared" ca="1" si="156"/>
        <v>7622.8175327939553</v>
      </c>
      <c r="Q228" s="159">
        <f t="shared" ca="1" si="156"/>
        <v>8600.171804958276</v>
      </c>
    </row>
    <row r="229" spans="2:52" ht="3.75" customHeight="1">
      <c r="G229" s="138"/>
    </row>
    <row r="230" spans="2:52" ht="15" customHeight="1">
      <c r="B230" s="121" t="s">
        <v>643</v>
      </c>
      <c r="E230" s="198">
        <f t="shared" ref="E230:Q230" si="157">+E119</f>
        <v>947</v>
      </c>
      <c r="F230" s="198">
        <f t="shared" si="157"/>
        <v>823</v>
      </c>
      <c r="G230" s="199">
        <f t="shared" si="157"/>
        <v>711</v>
      </c>
      <c r="H230" s="198">
        <f t="shared" si="157"/>
        <v>841.93942059604058</v>
      </c>
      <c r="I230" s="198">
        <f t="shared" si="157"/>
        <v>905.65713096341506</v>
      </c>
      <c r="J230" s="198">
        <f t="shared" si="157"/>
        <v>983.75849588558674</v>
      </c>
      <c r="K230" s="198">
        <f t="shared" si="157"/>
        <v>1102.8807779300002</v>
      </c>
      <c r="L230" s="198">
        <f t="shared" si="157"/>
        <v>1193.5565245174114</v>
      </c>
      <c r="M230" s="198">
        <f t="shared" si="157"/>
        <v>1311.1349949702517</v>
      </c>
      <c r="N230" s="198">
        <f t="shared" si="157"/>
        <v>1446.1972321166306</v>
      </c>
      <c r="O230" s="198">
        <f t="shared" si="157"/>
        <v>1586.8335886547281</v>
      </c>
      <c r="P230" s="198">
        <f t="shared" si="157"/>
        <v>1748.3210466039341</v>
      </c>
      <c r="Q230" s="198">
        <f t="shared" si="157"/>
        <v>1928.1157571670126</v>
      </c>
    </row>
    <row r="231" spans="2:52" ht="4.2" customHeight="1">
      <c r="B231" s="143"/>
      <c r="E231" s="200"/>
      <c r="F231" s="200"/>
      <c r="G231" s="201"/>
      <c r="H231" s="202"/>
      <c r="I231" s="202"/>
      <c r="J231" s="202"/>
      <c r="K231" s="202"/>
      <c r="L231" s="202"/>
      <c r="M231" s="202"/>
      <c r="N231" s="202"/>
      <c r="O231" s="202"/>
      <c r="P231" s="202"/>
      <c r="Q231" s="202"/>
    </row>
    <row r="232" spans="2:52" ht="13.5" customHeight="1">
      <c r="B232" s="121" t="s">
        <v>679</v>
      </c>
      <c r="E232" s="159">
        <f>+E121</f>
        <v>1793</v>
      </c>
      <c r="F232" s="159">
        <f t="shared" ref="F232:Q232" si="158">+F121</f>
        <v>1935</v>
      </c>
      <c r="G232" s="197">
        <f t="shared" si="158"/>
        <v>1796</v>
      </c>
      <c r="H232" s="159">
        <f t="shared" si="158"/>
        <v>2458.6064348752311</v>
      </c>
      <c r="I232" s="159">
        <f t="shared" si="158"/>
        <v>2729.1270155031752</v>
      </c>
      <c r="J232" s="159">
        <f t="shared" si="158"/>
        <v>2957.2202784929068</v>
      </c>
      <c r="K232" s="159">
        <f t="shared" si="158"/>
        <v>3355.065283548156</v>
      </c>
      <c r="L232" s="159">
        <f t="shared" si="158"/>
        <v>3722.1767469684064</v>
      </c>
      <c r="M232" s="159">
        <f t="shared" si="158"/>
        <v>4128.1361028005549</v>
      </c>
      <c r="N232" s="159">
        <f t="shared" si="158"/>
        <v>4614.4477718537892</v>
      </c>
      <c r="O232" s="159">
        <f t="shared" si="158"/>
        <v>5132.7895764380701</v>
      </c>
      <c r="P232" s="159">
        <f t="shared" si="158"/>
        <v>5714.2814545390456</v>
      </c>
      <c r="Q232" s="159">
        <f t="shared" si="158"/>
        <v>6369.8173324566405</v>
      </c>
    </row>
    <row r="233" spans="2:52" ht="4.2" customHeight="1">
      <c r="B233" s="143"/>
      <c r="E233" s="200"/>
      <c r="F233" s="200"/>
      <c r="G233" s="201"/>
      <c r="H233" s="202"/>
      <c r="I233" s="202"/>
      <c r="J233" s="202"/>
      <c r="K233" s="202"/>
      <c r="L233" s="202"/>
      <c r="M233" s="202"/>
      <c r="N233" s="202"/>
      <c r="O233" s="202"/>
      <c r="P233" s="202"/>
      <c r="Q233" s="202"/>
    </row>
    <row r="234" spans="2:52" ht="15" customHeight="1">
      <c r="B234" s="121" t="s">
        <v>699</v>
      </c>
      <c r="E234" s="159">
        <f t="shared" ref="E234:Q234" si="159">E184</f>
        <v>-135</v>
      </c>
      <c r="F234" s="159">
        <f t="shared" si="159"/>
        <v>-141</v>
      </c>
      <c r="G234" s="197">
        <f t="shared" si="159"/>
        <v>2069</v>
      </c>
      <c r="H234" s="159">
        <f t="shared" si="159"/>
        <v>-1028.5915115083026</v>
      </c>
      <c r="I234" s="159">
        <f t="shared" si="159"/>
        <v>-516.31801673352038</v>
      </c>
      <c r="J234" s="159">
        <f t="shared" si="159"/>
        <v>845.23844055103746</v>
      </c>
      <c r="K234" s="159">
        <f t="shared" si="159"/>
        <v>-319.40966776186997</v>
      </c>
      <c r="L234" s="159">
        <f t="shared" si="159"/>
        <v>-86.768866447279834</v>
      </c>
      <c r="M234" s="159">
        <f t="shared" si="159"/>
        <v>173.03451163584941</v>
      </c>
      <c r="N234" s="159">
        <f t="shared" si="159"/>
        <v>-194.92750480999712</v>
      </c>
      <c r="O234" s="159">
        <f t="shared" si="159"/>
        <v>-117.91692899532245</v>
      </c>
      <c r="P234" s="159">
        <f t="shared" si="159"/>
        <v>-125.25698420766457</v>
      </c>
      <c r="Q234" s="159">
        <f t="shared" si="159"/>
        <v>-271.1052596152349</v>
      </c>
    </row>
    <row r="235" spans="2:52" ht="3.75" customHeight="1">
      <c r="E235" s="159"/>
      <c r="F235" s="159"/>
      <c r="G235" s="197"/>
      <c r="H235" s="159"/>
      <c r="I235" s="159"/>
      <c r="J235" s="159"/>
      <c r="K235" s="159"/>
      <c r="L235" s="159"/>
      <c r="M235" s="159"/>
      <c r="N235" s="159"/>
      <c r="O235" s="159"/>
      <c r="P235" s="159"/>
      <c r="Q235" s="159"/>
    </row>
    <row r="236" spans="2:52" ht="15" customHeight="1">
      <c r="B236" s="121" t="s">
        <v>29</v>
      </c>
      <c r="E236" s="142">
        <f>E130</f>
        <v>-252</v>
      </c>
      <c r="F236" s="142">
        <f t="shared" ref="F236:G236" si="160">F130</f>
        <v>-223</v>
      </c>
      <c r="G236" s="173">
        <f t="shared" si="160"/>
        <v>-242</v>
      </c>
      <c r="H236" s="142">
        <f t="shared" ref="H236:Q236" si="161">H186</f>
        <v>-300</v>
      </c>
      <c r="I236" s="142">
        <f t="shared" si="161"/>
        <v>-330</v>
      </c>
      <c r="J236" s="142">
        <f t="shared" si="161"/>
        <v>-363.00000000000006</v>
      </c>
      <c r="K236" s="142">
        <f t="shared" si="161"/>
        <v>-399.30000000000007</v>
      </c>
      <c r="L236" s="142">
        <f t="shared" si="161"/>
        <v>-439.23000000000013</v>
      </c>
      <c r="M236" s="142">
        <f t="shared" si="161"/>
        <v>-483.15300000000019</v>
      </c>
      <c r="N236" s="142">
        <f t="shared" si="161"/>
        <v>-531.46830000000023</v>
      </c>
      <c r="O236" s="142">
        <f t="shared" si="161"/>
        <v>-584.61513000000025</v>
      </c>
      <c r="P236" s="142">
        <f t="shared" si="161"/>
        <v>-643.07664300000033</v>
      </c>
      <c r="Q236" s="142">
        <f t="shared" si="161"/>
        <v>-707.38430730000039</v>
      </c>
    </row>
    <row r="237" spans="2:52" ht="3.75" customHeight="1">
      <c r="G237" s="138"/>
    </row>
    <row r="238" spans="2:52" ht="15" customHeight="1">
      <c r="B238" s="121" t="s">
        <v>723</v>
      </c>
      <c r="E238" s="198">
        <f>+E152-E154</f>
        <v>264</v>
      </c>
      <c r="F238" s="198">
        <f t="shared" ref="F238:G238" si="162">+F152-F154</f>
        <v>5695</v>
      </c>
      <c r="G238" s="199">
        <f t="shared" si="162"/>
        <v>8130</v>
      </c>
      <c r="H238" s="121">
        <v>1150</v>
      </c>
      <c r="J238" s="121">
        <v>700</v>
      </c>
      <c r="K238" s="121">
        <v>2225</v>
      </c>
      <c r="L238" s="121">
        <v>5100</v>
      </c>
      <c r="M238" s="121">
        <v>1250</v>
      </c>
      <c r="N238" s="121">
        <f t="shared" ref="N238:P238" ca="1" si="163">IFERROR(N152-N154,"")</f>
        <v>0</v>
      </c>
      <c r="O238" s="121">
        <f t="shared" ca="1" si="163"/>
        <v>0</v>
      </c>
      <c r="P238" s="121">
        <f t="shared" ca="1" si="163"/>
        <v>0</v>
      </c>
      <c r="Q238" s="121">
        <v>2750</v>
      </c>
    </row>
    <row r="239" spans="2:52" ht="4.2" customHeight="1">
      <c r="G239" s="138"/>
    </row>
    <row r="240" spans="2:52" ht="15" customHeight="1">
      <c r="B240" s="174" t="s">
        <v>614</v>
      </c>
      <c r="C240" s="175"/>
      <c r="D240" s="175"/>
      <c r="E240" s="176">
        <f t="shared" ref="E240:G240" si="164">+E228+E230+E232+E234+E236+E238</f>
        <v>-6628</v>
      </c>
      <c r="F240" s="176">
        <f t="shared" si="164"/>
        <v>10197</v>
      </c>
      <c r="G240" s="177">
        <f t="shared" si="164"/>
        <v>22347</v>
      </c>
      <c r="H240" s="176">
        <f>IFERROR(+H228+H230+H232+H234+H236+H238,"")</f>
        <v>4638.0212218713386</v>
      </c>
      <c r="I240" s="176">
        <f>IFERROR(+I228+I230+I232+I234+I236+I238,"")</f>
        <v>7211.2190436007186</v>
      </c>
      <c r="J240" s="176">
        <f>IFERROR(+J228+J230+J232+J234+J236+J238,"")</f>
        <v>9665.4185768731695</v>
      </c>
      <c r="K240" s="176">
        <f>IFERROR(+K228+K230+K232+K234+K236+K238,"")</f>
        <v>9555.7048354936596</v>
      </c>
      <c r="L240" s="176">
        <f>IFERROR(+L228+L230+L232+L234+L236+L238,"")</f>
        <v>14043.190060555778</v>
      </c>
      <c r="M240" s="176">
        <f t="shared" ref="M240:Q240" si="165">IFERROR(+M228+M230+M232+M234+M236+M238,"")</f>
        <v>11559.513046046881</v>
      </c>
      <c r="N240" s="176">
        <f t="shared" ca="1" si="165"/>
        <v>11183.389133112227</v>
      </c>
      <c r="O240" s="176">
        <f t="shared" ca="1" si="165"/>
        <v>12772.900557207779</v>
      </c>
      <c r="P240" s="176">
        <f t="shared" ca="1" si="165"/>
        <v>14317.08640672927</v>
      </c>
      <c r="Q240" s="326">
        <f t="shared" ca="1" si="165"/>
        <v>18669.615327666688</v>
      </c>
    </row>
    <row r="241" spans="1:17" ht="15" customHeight="1">
      <c r="B241" s="178" t="s">
        <v>724</v>
      </c>
      <c r="C241" s="179"/>
      <c r="D241" s="179"/>
      <c r="E241" s="179"/>
      <c r="F241" s="179"/>
      <c r="G241" s="180"/>
      <c r="H241" s="181">
        <f t="shared" ref="H241:Q241" ca="1" si="166">IFERROR(H240/(1+$C$12)^H$191,"")</f>
        <v>4561.582540603823</v>
      </c>
      <c r="I241" s="181">
        <f t="shared" ca="1" si="166"/>
        <v>6373.7532764537027</v>
      </c>
      <c r="J241" s="181">
        <f t="shared" ca="1" si="166"/>
        <v>7677.3436646437958</v>
      </c>
      <c r="K241" s="181">
        <f t="shared" ca="1" si="166"/>
        <v>6821.1373692204315</v>
      </c>
      <c r="L241" s="181">
        <f t="shared" ca="1" si="166"/>
        <v>9008.730548066409</v>
      </c>
      <c r="M241" s="181">
        <f t="shared" ca="1" si="166"/>
        <v>6664.0940485480342</v>
      </c>
      <c r="N241" s="181">
        <f t="shared" ca="1" si="166"/>
        <v>5703.173739617383</v>
      </c>
      <c r="O241" s="181">
        <f t="shared" ca="1" si="166"/>
        <v>5857.0043381082633</v>
      </c>
      <c r="P241" s="181">
        <f t="shared" ca="1" si="166"/>
        <v>5903.1458035737542</v>
      </c>
      <c r="Q241" s="182">
        <f t="shared" ca="1" si="166"/>
        <v>6921.6093314339414</v>
      </c>
    </row>
    <row r="242" spans="1:17" ht="3.75" customHeight="1">
      <c r="G242" s="138"/>
    </row>
    <row r="243" spans="1:17" ht="15" customHeight="1">
      <c r="B243" s="121" t="s">
        <v>703</v>
      </c>
      <c r="G243" s="138"/>
      <c r="Q243" s="159">
        <f ca="1">IFERROR((Q240*(1+$C$13))/(WACC!$G$11-$C$13),"")</f>
        <v>0</v>
      </c>
    </row>
    <row r="244" spans="1:17" ht="15" customHeight="1">
      <c r="B244" s="121" t="s">
        <v>704</v>
      </c>
      <c r="G244" s="138"/>
      <c r="Q244" s="203">
        <f ca="1">IFERROR(Q243/(1+WACC!$G$11)^$Q$191,"")</f>
        <v>80308.601961686538</v>
      </c>
    </row>
    <row r="245" spans="1:17" ht="15" customHeight="1">
      <c r="B245" s="121" t="s">
        <v>359</v>
      </c>
      <c r="G245" s="138"/>
      <c r="Q245" s="159">
        <f ca="1">+SUM(Q244,H241:Q241)</f>
        <v>145082.64094729707</v>
      </c>
    </row>
    <row r="246" spans="1:17" ht="3.75" customHeight="1">
      <c r="G246" s="138"/>
    </row>
    <row r="247" spans="1:17" ht="15" customHeight="1">
      <c r="B247" s="140" t="s">
        <v>711</v>
      </c>
      <c r="G247" s="138"/>
      <c r="N247" s="192"/>
      <c r="Q247" s="193">
        <f ca="1">IFERROR(Q245/Q203,"")</f>
        <v>69.375773313143128</v>
      </c>
    </row>
    <row r="248" spans="1:17" ht="3.75" customHeight="1">
      <c r="G248" s="138"/>
    </row>
    <row r="249" spans="1:17" ht="15" customHeight="1">
      <c r="B249" s="140" t="s">
        <v>713</v>
      </c>
      <c r="C249" s="140"/>
      <c r="D249" s="140"/>
      <c r="E249" s="140"/>
      <c r="F249" s="140"/>
      <c r="G249" s="194"/>
      <c r="H249" s="140"/>
      <c r="I249" s="140"/>
      <c r="J249" s="140"/>
      <c r="K249" s="140"/>
      <c r="L249" s="140"/>
      <c r="M249" s="140"/>
      <c r="N249" s="140"/>
      <c r="O249" s="140"/>
      <c r="P249" s="140"/>
      <c r="Q249" s="195">
        <f ca="1">IFERROR(Q247/Q206-1,"")</f>
        <v>-0.12652473008318377</v>
      </c>
    </row>
    <row r="250" spans="1:17" s="200" customFormat="1" ht="3.75" customHeight="1">
      <c r="G250" s="201"/>
    </row>
    <row r="251" spans="1:17" ht="15" customHeight="1">
      <c r="A251" s="121" t="s">
        <v>601</v>
      </c>
      <c r="B251" s="48" t="s">
        <v>725</v>
      </c>
      <c r="C251" s="48"/>
      <c r="D251" s="48"/>
      <c r="E251" s="132">
        <f>+E224</f>
        <v>2022</v>
      </c>
      <c r="F251" s="132">
        <f>+F224</f>
        <v>2023</v>
      </c>
      <c r="G251" s="133">
        <f>+G224</f>
        <v>2024</v>
      </c>
      <c r="H251" s="95">
        <f t="shared" ref="H251:Q251" si="167">1+G251</f>
        <v>2025</v>
      </c>
      <c r="I251" s="95">
        <f t="shared" si="167"/>
        <v>2026</v>
      </c>
      <c r="J251" s="95">
        <f t="shared" si="167"/>
        <v>2027</v>
      </c>
      <c r="K251" s="95">
        <f t="shared" si="167"/>
        <v>2028</v>
      </c>
      <c r="L251" s="95">
        <f t="shared" si="167"/>
        <v>2029</v>
      </c>
      <c r="M251" s="95">
        <f t="shared" si="167"/>
        <v>2030</v>
      </c>
      <c r="N251" s="95">
        <f t="shared" si="167"/>
        <v>2031</v>
      </c>
      <c r="O251" s="95">
        <f t="shared" si="167"/>
        <v>2032</v>
      </c>
      <c r="P251" s="95">
        <f t="shared" si="167"/>
        <v>2033</v>
      </c>
      <c r="Q251" s="95">
        <f t="shared" si="167"/>
        <v>2034</v>
      </c>
    </row>
    <row r="252" spans="1:17" ht="3.75" customHeight="1">
      <c r="B252" s="49"/>
      <c r="C252" s="49"/>
      <c r="D252" s="49"/>
      <c r="E252" s="49"/>
      <c r="F252" s="49"/>
      <c r="G252" s="196"/>
      <c r="H252" s="49"/>
      <c r="I252" s="49"/>
      <c r="J252" s="49"/>
      <c r="K252" s="49"/>
      <c r="L252" s="49"/>
      <c r="M252" s="49"/>
      <c r="N252" s="49"/>
      <c r="O252" s="49"/>
      <c r="P252" s="49"/>
      <c r="Q252" s="49"/>
    </row>
    <row r="253" spans="1:17" ht="15" customHeight="1">
      <c r="B253" s="121" t="s">
        <v>616</v>
      </c>
      <c r="E253" s="159">
        <f t="shared" ref="E253:G253" si="168">+E146+E143</f>
        <v>347</v>
      </c>
      <c r="F253" s="159">
        <f t="shared" si="168"/>
        <v>130</v>
      </c>
      <c r="G253" s="197">
        <f t="shared" si="168"/>
        <v>-1096</v>
      </c>
      <c r="H253" s="159">
        <f>IFERROR(H146+H143,"")</f>
        <v>0</v>
      </c>
      <c r="I253" s="159">
        <f t="shared" ref="I253:Q253" si="169">IFERROR(I146+I143,"")</f>
        <v>0</v>
      </c>
      <c r="J253" s="159">
        <f t="shared" si="169"/>
        <v>0</v>
      </c>
      <c r="K253" s="159">
        <f t="shared" si="169"/>
        <v>0</v>
      </c>
      <c r="L253" s="159">
        <f t="shared" si="169"/>
        <v>0</v>
      </c>
      <c r="M253" s="159">
        <f t="shared" si="169"/>
        <v>0</v>
      </c>
      <c r="N253" s="159">
        <f t="shared" ca="1" si="169"/>
        <v>0</v>
      </c>
      <c r="O253" s="159">
        <f t="shared" ca="1" si="169"/>
        <v>0</v>
      </c>
      <c r="P253" s="159">
        <f t="shared" ca="1" si="169"/>
        <v>0</v>
      </c>
      <c r="Q253" s="159">
        <f t="shared" ca="1" si="169"/>
        <v>0</v>
      </c>
    </row>
    <row r="254" spans="1:17" ht="15" customHeight="1">
      <c r="B254" s="143" t="s">
        <v>726</v>
      </c>
      <c r="E254" s="200">
        <f t="shared" ref="E254:Q254" si="170">IFERROR(_xlfn.XLOOKUP("Repurchase payout",$B:$B,E:E)+_xlfn.XLOOKUP("Dividend payout",$B:$B,E:E),"")</f>
        <v>3.7533802055164954E-2</v>
      </c>
      <c r="F254" s="200">
        <f t="shared" si="170"/>
        <v>-6.1669829222011384E-2</v>
      </c>
      <c r="G254" s="201">
        <f t="shared" si="170"/>
        <v>0.11089750075887889</v>
      </c>
      <c r="H254" s="200">
        <f t="shared" si="170"/>
        <v>0</v>
      </c>
      <c r="I254" s="200">
        <f t="shared" si="170"/>
        <v>0</v>
      </c>
      <c r="J254" s="200">
        <f t="shared" si="170"/>
        <v>0</v>
      </c>
      <c r="K254" s="200">
        <f t="shared" si="170"/>
        <v>0</v>
      </c>
      <c r="L254" s="200">
        <f t="shared" si="170"/>
        <v>0</v>
      </c>
      <c r="M254" s="200">
        <f t="shared" si="170"/>
        <v>0</v>
      </c>
      <c r="N254" s="200">
        <f t="shared" si="170"/>
        <v>0</v>
      </c>
      <c r="O254" s="200">
        <f t="shared" si="170"/>
        <v>0</v>
      </c>
      <c r="P254" s="200">
        <f t="shared" si="170"/>
        <v>0</v>
      </c>
      <c r="Q254" s="200">
        <f t="shared" si="170"/>
        <v>0</v>
      </c>
    </row>
    <row r="255" spans="1:17" ht="15" customHeight="1">
      <c r="B255" s="121" t="s">
        <v>727</v>
      </c>
      <c r="E255" s="200">
        <f>IFERROR(1-E254,"")</f>
        <v>0.96246619794483501</v>
      </c>
      <c r="F255" s="200">
        <f t="shared" ref="F255:Q255" si="171">IFERROR(1-F254,"")</f>
        <v>1.0616698292220115</v>
      </c>
      <c r="G255" s="201">
        <f t="shared" si="171"/>
        <v>0.88910249924112117</v>
      </c>
      <c r="H255" s="200">
        <f t="shared" si="171"/>
        <v>1</v>
      </c>
      <c r="I255" s="200">
        <f t="shared" si="171"/>
        <v>1</v>
      </c>
      <c r="J255" s="200">
        <f t="shared" si="171"/>
        <v>1</v>
      </c>
      <c r="K255" s="200">
        <f t="shared" si="171"/>
        <v>1</v>
      </c>
      <c r="L255" s="200">
        <f t="shared" si="171"/>
        <v>1</v>
      </c>
      <c r="M255" s="200">
        <f t="shared" si="171"/>
        <v>1</v>
      </c>
      <c r="N255" s="200">
        <f t="shared" si="171"/>
        <v>1</v>
      </c>
      <c r="O255" s="200">
        <f t="shared" si="171"/>
        <v>1</v>
      </c>
      <c r="P255" s="200">
        <f t="shared" si="171"/>
        <v>1</v>
      </c>
      <c r="Q255" s="200">
        <f t="shared" si="171"/>
        <v>1</v>
      </c>
    </row>
    <row r="256" spans="1:17" ht="3.75" customHeight="1">
      <c r="G256" s="138"/>
    </row>
    <row r="257" spans="1:17" ht="15" customHeight="1">
      <c r="B257" s="204" t="s">
        <v>728</v>
      </c>
      <c r="C257" s="205"/>
      <c r="D257" s="205"/>
      <c r="E257" s="205"/>
      <c r="F257" s="205"/>
      <c r="G257" s="206"/>
      <c r="H257" s="207">
        <f ca="1">IFERROR(-H253/(1+WACC!$G$11)^H$191,"")</f>
        <v>0</v>
      </c>
      <c r="I257" s="207">
        <f ca="1">IFERROR(-I253/(1+WACC!$G$11)^I$191,"")</f>
        <v>0</v>
      </c>
      <c r="J257" s="207">
        <f ca="1">IFERROR(-J253/(1+WACC!$G$11)^J$191,"")</f>
        <v>0</v>
      </c>
      <c r="K257" s="207">
        <f ca="1">IFERROR(-K253/(1+WACC!$G$11)^K$191,"")</f>
        <v>0</v>
      </c>
      <c r="L257" s="207">
        <f ca="1">IFERROR(-L253/(1+WACC!$G$11)^L$191,"")</f>
        <v>0</v>
      </c>
      <c r="M257" s="207">
        <f ca="1">IFERROR(-M253/(1+WACC!$G$11)^M$191,"")</f>
        <v>0</v>
      </c>
      <c r="N257" s="207">
        <f ca="1">IFERROR(-N253/(1+WACC!$G$11)^N$191,"")</f>
        <v>0</v>
      </c>
      <c r="O257" s="207">
        <f ca="1">IFERROR(-O253/(1+WACC!$G$11)^O$191,"")</f>
        <v>0</v>
      </c>
      <c r="P257" s="207">
        <f ca="1">IFERROR(-P253/(1+WACC!$G$11)^P$191,"")</f>
        <v>0</v>
      </c>
      <c r="Q257" s="486">
        <f ca="1">IFERROR(-Q253/(1+WACC!$G$11)^Q$191,"")</f>
        <v>0</v>
      </c>
    </row>
    <row r="258" spans="1:17" ht="3.75" customHeight="1">
      <c r="G258" s="138"/>
    </row>
    <row r="259" spans="1:17" ht="13.5" customHeight="1">
      <c r="B259" s="121" t="s">
        <v>703</v>
      </c>
      <c r="G259" s="138"/>
      <c r="Q259" s="159">
        <f ca="1">IFERROR(+(Q257*(1+$C$13))/(WACC!$G$11-$C$13),"")</f>
        <v>0</v>
      </c>
    </row>
    <row r="260" spans="1:17" ht="15" customHeight="1">
      <c r="B260" s="121" t="s">
        <v>704</v>
      </c>
      <c r="G260" s="138"/>
      <c r="Q260" s="203">
        <f ca="1">IFERROR(Q259/(1+$C$12)^$Q$191,"")</f>
        <v>0</v>
      </c>
    </row>
    <row r="261" spans="1:17" ht="15" customHeight="1">
      <c r="B261" s="121" t="s">
        <v>359</v>
      </c>
      <c r="G261" s="138"/>
      <c r="Q261" s="159">
        <f ca="1">+SUM(Q260,H257:Q257)</f>
        <v>0</v>
      </c>
    </row>
    <row r="262" spans="1:17" ht="3.75" customHeight="1">
      <c r="G262" s="138"/>
      <c r="N262" s="192"/>
    </row>
    <row r="263" spans="1:17" ht="15" customHeight="1">
      <c r="B263" s="140" t="s">
        <v>711</v>
      </c>
      <c r="G263" s="138"/>
      <c r="Q263" s="193">
        <f ca="1">IFERROR(Q260/Q$203,"")</f>
        <v>0</v>
      </c>
    </row>
    <row r="264" spans="1:17" ht="3.75" customHeight="1">
      <c r="B264" s="140"/>
      <c r="G264" s="138"/>
    </row>
    <row r="265" spans="1:17" ht="15" customHeight="1">
      <c r="B265" s="140" t="s">
        <v>713</v>
      </c>
      <c r="C265" s="140"/>
      <c r="D265" s="140"/>
      <c r="E265" s="140"/>
      <c r="F265" s="140"/>
      <c r="G265" s="194"/>
      <c r="H265" s="140"/>
      <c r="I265" s="140"/>
      <c r="J265" s="140"/>
      <c r="K265" s="140"/>
      <c r="L265" s="140"/>
      <c r="M265" s="140"/>
      <c r="N265" s="140"/>
      <c r="O265" s="140"/>
      <c r="P265" s="140"/>
      <c r="Q265" s="208">
        <f ca="1">IFERROR(Q263/Q206-1,"")</f>
        <v>-1</v>
      </c>
    </row>
    <row r="267" spans="1:17" ht="15" customHeight="1">
      <c r="A267" s="121" t="s">
        <v>601</v>
      </c>
      <c r="B267" s="65" t="s">
        <v>133</v>
      </c>
      <c r="C267" s="66"/>
      <c r="D267" s="65"/>
      <c r="E267" s="66"/>
      <c r="F267" s="66"/>
      <c r="G267" s="66"/>
      <c r="H267" s="66"/>
      <c r="I267" s="66"/>
      <c r="J267" s="90"/>
      <c r="K267" s="91"/>
      <c r="L267" s="91"/>
      <c r="M267" s="91"/>
      <c r="N267" s="91"/>
      <c r="O267" s="91"/>
    </row>
    <row r="268" spans="1:17" ht="3.75" customHeight="1">
      <c r="B268" s="67"/>
      <c r="C268" s="67"/>
      <c r="D268" s="67"/>
      <c r="E268" s="67"/>
      <c r="F268" s="67"/>
      <c r="G268" s="67"/>
      <c r="H268" s="67"/>
      <c r="I268" s="67"/>
      <c r="J268" s="92"/>
      <c r="K268" s="92"/>
      <c r="L268" s="92"/>
      <c r="M268" s="92"/>
      <c r="N268" s="92"/>
      <c r="O268" s="92"/>
    </row>
    <row r="269" spans="1:17" ht="39.75" customHeight="1">
      <c r="B269" s="948" t="s">
        <v>729</v>
      </c>
      <c r="C269" s="948"/>
      <c r="D269" s="938" t="s">
        <v>730</v>
      </c>
      <c r="E269" s="935"/>
      <c r="F269" s="935"/>
      <c r="G269" s="935"/>
      <c r="H269" s="935"/>
      <c r="I269" s="935"/>
      <c r="J269" s="935"/>
      <c r="K269" s="935"/>
      <c r="L269" s="935"/>
      <c r="M269" s="935"/>
      <c r="N269" s="935"/>
      <c r="O269" s="935"/>
    </row>
    <row r="270" spans="1:17" ht="39.75" customHeight="1">
      <c r="B270" s="948" t="s">
        <v>731</v>
      </c>
      <c r="C270" s="948"/>
      <c r="D270" s="938" t="s">
        <v>732</v>
      </c>
      <c r="E270" s="938"/>
      <c r="F270" s="938"/>
      <c r="G270" s="938"/>
      <c r="H270" s="938"/>
      <c r="I270" s="938"/>
      <c r="J270" s="938"/>
      <c r="K270" s="938"/>
      <c r="L270" s="938"/>
      <c r="M270" s="938"/>
      <c r="N270" s="938"/>
      <c r="O270" s="753"/>
    </row>
    <row r="271" spans="1:17" ht="57" customHeight="1">
      <c r="B271" s="948" t="s">
        <v>733</v>
      </c>
      <c r="C271" s="948"/>
      <c r="D271" s="977" t="s">
        <v>734</v>
      </c>
      <c r="E271" s="977"/>
      <c r="F271" s="977"/>
      <c r="G271" s="977"/>
      <c r="H271" s="977"/>
      <c r="I271" s="977"/>
      <c r="J271" s="977"/>
      <c r="K271" s="977"/>
      <c r="L271" s="977"/>
      <c r="M271" s="977"/>
      <c r="N271" s="977"/>
      <c r="O271"/>
      <c r="P271" s="127"/>
    </row>
    <row r="272" spans="1:17" ht="39.75" customHeight="1">
      <c r="B272" s="948" t="s">
        <v>735</v>
      </c>
      <c r="C272" s="948"/>
      <c r="D272" s="938" t="s">
        <v>736</v>
      </c>
      <c r="E272" s="938"/>
      <c r="F272" s="938"/>
      <c r="G272" s="938"/>
      <c r="H272" s="938"/>
      <c r="I272" s="938"/>
      <c r="J272" s="938"/>
      <c r="K272" s="938"/>
      <c r="L272" s="938"/>
      <c r="M272" s="938"/>
      <c r="N272" s="938"/>
      <c r="O272"/>
    </row>
    <row r="273" spans="2:49" ht="39.75" customHeight="1">
      <c r="B273" s="948"/>
      <c r="C273" s="948"/>
      <c r="D273" s="938"/>
      <c r="E273" s="938"/>
      <c r="F273" s="938"/>
      <c r="G273" s="938"/>
      <c r="H273" s="938"/>
      <c r="I273" s="938"/>
      <c r="J273" s="938"/>
      <c r="K273" s="938"/>
      <c r="L273" s="938"/>
      <c r="M273" s="938"/>
      <c r="N273" s="938"/>
      <c r="O273" s="938"/>
    </row>
    <row r="274" spans="2:49" ht="17.25" customHeight="1">
      <c r="B274" s="948"/>
      <c r="C274" s="948"/>
      <c r="D274" s="832"/>
      <c r="E274" s="832"/>
      <c r="F274" s="832"/>
      <c r="G274" s="832"/>
      <c r="H274" s="832"/>
      <c r="I274" s="832"/>
      <c r="J274" s="832"/>
      <c r="K274" s="832"/>
      <c r="L274" s="832"/>
      <c r="M274" s="832"/>
      <c r="N274" s="832"/>
      <c r="O274" s="832"/>
    </row>
    <row r="275" spans="2:49" ht="15" customHeight="1">
      <c r="B275" s="48" t="s">
        <v>684</v>
      </c>
      <c r="C275" s="235"/>
      <c r="D275" s="191">
        <f>E132</f>
        <v>-252</v>
      </c>
      <c r="E275" s="191">
        <f>F132</f>
        <v>-223</v>
      </c>
      <c r="F275" s="191">
        <f>G132</f>
        <v>-242</v>
      </c>
      <c r="G275" s="191">
        <v>-300</v>
      </c>
      <c r="H275" s="191">
        <f>G275*(1+0.1)</f>
        <v>-330</v>
      </c>
      <c r="I275" s="191">
        <f t="shared" ref="I275:P275" si="172">H275*(1+0.1)</f>
        <v>-363.00000000000006</v>
      </c>
      <c r="J275" s="191">
        <f t="shared" si="172"/>
        <v>-399.30000000000007</v>
      </c>
      <c r="K275" s="191">
        <f t="shared" si="172"/>
        <v>-439.23000000000013</v>
      </c>
      <c r="L275" s="191">
        <f t="shared" si="172"/>
        <v>-483.15300000000019</v>
      </c>
      <c r="M275" s="191">
        <f t="shared" si="172"/>
        <v>-531.46830000000023</v>
      </c>
      <c r="N275" s="191">
        <f t="shared" si="172"/>
        <v>-584.61513000000025</v>
      </c>
      <c r="O275" s="191">
        <f t="shared" si="172"/>
        <v>-643.07664300000033</v>
      </c>
      <c r="P275" s="191">
        <f t="shared" si="172"/>
        <v>-707.38430730000039</v>
      </c>
    </row>
    <row r="276" spans="2:49" s="37" customFormat="1" ht="19.95" customHeight="1">
      <c r="B276" s="121" t="s">
        <v>737</v>
      </c>
      <c r="C276" s="269"/>
      <c r="D276" s="269"/>
      <c r="E276" s="833">
        <f t="shared" ref="E276:P276" si="173">(E275-D275)/F26</f>
        <v>7.7787612993213703E-4</v>
      </c>
      <c r="F276" s="833">
        <f t="shared" si="173"/>
        <v>-4.3203419891764064E-4</v>
      </c>
      <c r="G276" s="833">
        <f t="shared" si="173"/>
        <v>-1.0346562495948831E-3</v>
      </c>
      <c r="H276" s="833">
        <f t="shared" si="173"/>
        <v>-4.9099286408271661E-4</v>
      </c>
      <c r="I276" s="833">
        <f t="shared" si="173"/>
        <v>-4.7882811104835404E-4</v>
      </c>
      <c r="J276" s="833">
        <f t="shared" si="173"/>
        <v>-4.7164035757160335E-4</v>
      </c>
      <c r="K276" s="833">
        <f t="shared" si="173"/>
        <v>-4.6668463957781685E-4</v>
      </c>
      <c r="L276" s="833">
        <f t="shared" si="173"/>
        <v>-4.5878120545112525E-4</v>
      </c>
      <c r="M276" s="833">
        <f t="shared" si="173"/>
        <v>-4.521931240546661E-4</v>
      </c>
      <c r="N276" s="833">
        <f t="shared" si="173"/>
        <v>-4.457936019235442E-4</v>
      </c>
      <c r="O276" s="833">
        <f t="shared" si="173"/>
        <v>-4.3894872727592507E-4</v>
      </c>
      <c r="P276" s="833">
        <f t="shared" si="173"/>
        <v>-4.3243392576553332E-4</v>
      </c>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N276" s="671" t="s">
        <v>738</v>
      </c>
    </row>
    <row r="278" spans="2:49" ht="15" customHeight="1">
      <c r="AN278" s="585" t="str">
        <f>Peers!AM286&amp;" Stock Price - Blended Discount Rate and Terminal Growth Rate"</f>
        <v xml:space="preserve"> Stock Price - Blended Discount Rate and Terminal Growth Rate</v>
      </c>
      <c r="AO278"/>
      <c r="AP278"/>
      <c r="AQ278"/>
      <c r="AR278"/>
      <c r="AS278"/>
      <c r="AT278"/>
      <c r="AW278" s="121">
        <v>1</v>
      </c>
    </row>
    <row r="279" spans="2:49" ht="15" customHeight="1" thickBot="1">
      <c r="AN279" t="s">
        <v>739</v>
      </c>
      <c r="AO279"/>
      <c r="AP279"/>
      <c r="AQ279"/>
      <c r="AR279"/>
      <c r="AS279"/>
      <c r="AT279"/>
      <c r="AW279" s="121">
        <f t="shared" ref="AW279:AW342" si="174">+AW278+1</f>
        <v>2</v>
      </c>
    </row>
    <row r="280" spans="2:49" ht="15" customHeight="1">
      <c r="AN280" s="583"/>
      <c r="AO280" s="584"/>
      <c r="AP280" s="672"/>
      <c r="AQ280" s="583"/>
      <c r="AR280" s="673" t="s">
        <v>624</v>
      </c>
      <c r="AS280" s="583"/>
      <c r="AT280" s="583"/>
      <c r="AW280" s="121">
        <f t="shared" si="174"/>
        <v>3</v>
      </c>
    </row>
    <row r="281" spans="2:49" ht="15" customHeight="1">
      <c r="B281" s="48" t="s">
        <v>687</v>
      </c>
      <c r="D281" s="313">
        <f>Inputs!O80</f>
        <v>-1405</v>
      </c>
      <c r="E281" s="313">
        <f>+_xlfn.XLOOKUP($B281,Inputs!$B:$B,Inputs!P:P)</f>
        <v>-3036</v>
      </c>
      <c r="F281" s="314">
        <f>+_xlfn.XLOOKUP($B281,Inputs!$B:$B,Inputs!Q:Q)</f>
        <v>-2833</v>
      </c>
      <c r="G281" s="740">
        <f>G282+G283+G284+G285+G286</f>
        <v>-6068.583333333333</v>
      </c>
      <c r="H281" s="740">
        <f t="shared" ref="H281:P281" si="175">SUM(H282:H286)</f>
        <v>-2829.7256944444443</v>
      </c>
      <c r="I281" s="740">
        <f t="shared" si="175"/>
        <v>-2837.0642071759275</v>
      </c>
      <c r="J281" s="740">
        <f t="shared" si="175"/>
        <v>-3040.1013061824856</v>
      </c>
      <c r="K281" s="740">
        <f t="shared" si="175"/>
        <v>-3001.7150528288175</v>
      </c>
      <c r="L281" s="740">
        <f t="shared" si="175"/>
        <v>-3095.9136218793042</v>
      </c>
      <c r="M281" s="740">
        <f t="shared" si="175"/>
        <v>-3269.6622626091862</v>
      </c>
      <c r="N281" s="740">
        <f t="shared" si="175"/>
        <v>-3258.4972214758945</v>
      </c>
      <c r="O281" s="740">
        <f t="shared" si="175"/>
        <v>-3344.1325337508388</v>
      </c>
      <c r="P281" s="740">
        <f t="shared" si="175"/>
        <v>-3433.2050835020846</v>
      </c>
      <c r="AN281" s="575"/>
      <c r="AO281" s="676">
        <f ca="1">$Q$204</f>
        <v>88.17953372248428</v>
      </c>
      <c r="AP281" s="754">
        <v>0.13139999999999999</v>
      </c>
      <c r="AQ281" s="754">
        <v>0.12139999999999999</v>
      </c>
      <c r="AR281" s="754">
        <v>0.1114</v>
      </c>
      <c r="AS281" s="754">
        <v>0.1014</v>
      </c>
      <c r="AT281" s="754">
        <v>9.1399999999999995E-2</v>
      </c>
      <c r="AW281" s="121">
        <f t="shared" si="174"/>
        <v>4</v>
      </c>
    </row>
    <row r="282" spans="2:49" ht="15" customHeight="1">
      <c r="B282" s="121" t="s">
        <v>740</v>
      </c>
      <c r="D282" s="742">
        <f>Inputs!O81</f>
        <v>-59</v>
      </c>
      <c r="E282" s="742">
        <f>Inputs!P81</f>
        <v>0</v>
      </c>
      <c r="F282" s="742">
        <f>Inputs!Q81</f>
        <v>0</v>
      </c>
      <c r="G282" s="742">
        <f>-(1900+1600)</f>
        <v>-3500</v>
      </c>
      <c r="H282" s="742"/>
      <c r="I282" s="742"/>
      <c r="J282" s="742">
        <v>-100</v>
      </c>
      <c r="K282" s="742"/>
      <c r="L282" s="742"/>
      <c r="M282" s="742">
        <v>-100</v>
      </c>
      <c r="N282" s="742"/>
      <c r="O282" s="742"/>
      <c r="P282" s="742"/>
      <c r="AN282"/>
      <c r="AO282" s="580">
        <v>0.01</v>
      </c>
      <c r="AP282" s="586">
        <f t="dataTable" ref="AP282:AT286" dt2D="1" dtr="1" r1="C12" r2="C13" ca="1"/>
        <v>88.17953372248428</v>
      </c>
      <c r="AQ282" s="586">
        <v>88.17953372248428</v>
      </c>
      <c r="AR282" s="586">
        <v>88.17953372248428</v>
      </c>
      <c r="AS282" s="586">
        <v>88.17953372248428</v>
      </c>
      <c r="AT282" s="586">
        <v>88.17953372248428</v>
      </c>
      <c r="AW282" s="121">
        <f t="shared" si="174"/>
        <v>5</v>
      </c>
    </row>
    <row r="283" spans="2:49" ht="15" customHeight="1">
      <c r="B283" s="121" t="s">
        <v>741</v>
      </c>
      <c r="D283" s="742">
        <f>Inputs!O82</f>
        <v>0</v>
      </c>
      <c r="E283" s="742">
        <f>Inputs!P82</f>
        <v>721</v>
      </c>
      <c r="F283" s="742">
        <f>Inputs!Q82</f>
        <v>17</v>
      </c>
      <c r="G283" s="742">
        <f t="shared" ref="G283:P283" si="176">AVERAGE(E283:F283)</f>
        <v>369</v>
      </c>
      <c r="H283" s="742">
        <f t="shared" si="176"/>
        <v>193</v>
      </c>
      <c r="I283" s="742">
        <f t="shared" si="176"/>
        <v>281</v>
      </c>
      <c r="J283" s="742">
        <f t="shared" si="176"/>
        <v>237</v>
      </c>
      <c r="K283" s="742">
        <f t="shared" si="176"/>
        <v>259</v>
      </c>
      <c r="L283" s="742">
        <f t="shared" si="176"/>
        <v>248</v>
      </c>
      <c r="M283" s="742">
        <f t="shared" si="176"/>
        <v>253.5</v>
      </c>
      <c r="N283" s="742">
        <f t="shared" si="176"/>
        <v>250.75</v>
      </c>
      <c r="O283" s="742">
        <f t="shared" si="176"/>
        <v>252.125</v>
      </c>
      <c r="P283" s="742">
        <f t="shared" si="176"/>
        <v>251.4375</v>
      </c>
      <c r="AN283"/>
      <c r="AO283" s="580">
        <v>0.02</v>
      </c>
      <c r="AP283" s="586">
        <v>88.17953372248428</v>
      </c>
      <c r="AQ283" s="586">
        <v>88.17953372248428</v>
      </c>
      <c r="AR283" s="586">
        <v>88.17953372248428</v>
      </c>
      <c r="AS283" s="586">
        <v>88.17953372248428</v>
      </c>
      <c r="AT283" s="586">
        <v>88.17953372248428</v>
      </c>
      <c r="AW283" s="121">
        <f t="shared" si="174"/>
        <v>6</v>
      </c>
    </row>
    <row r="284" spans="2:49" ht="15" customHeight="1">
      <c r="B284" s="121" t="s">
        <v>742</v>
      </c>
      <c r="D284" s="742">
        <f>Inputs!O83</f>
        <v>-1346</v>
      </c>
      <c r="E284" s="742">
        <f>Inputs!P83</f>
        <v>-8826</v>
      </c>
      <c r="F284" s="742">
        <f>Inputs!Q83</f>
        <v>-13054</v>
      </c>
      <c r="G284" s="742">
        <f t="shared" ref="G284:P284" si="177">F284*(1+0.025)</f>
        <v>-13380.349999999999</v>
      </c>
      <c r="H284" s="742">
        <f t="shared" si="177"/>
        <v>-13714.858749999998</v>
      </c>
      <c r="I284" s="742">
        <f t="shared" si="177"/>
        <v>-14057.730218749997</v>
      </c>
      <c r="J284" s="742">
        <f t="shared" si="177"/>
        <v>-14409.173474218745</v>
      </c>
      <c r="K284" s="742">
        <f t="shared" si="177"/>
        <v>-14769.402811074213</v>
      </c>
      <c r="L284" s="742">
        <f t="shared" si="177"/>
        <v>-15138.637881351067</v>
      </c>
      <c r="M284" s="742">
        <f t="shared" si="177"/>
        <v>-15517.103828384843</v>
      </c>
      <c r="N284" s="742">
        <f t="shared" si="177"/>
        <v>-15905.031424094463</v>
      </c>
      <c r="O284" s="742">
        <f t="shared" si="177"/>
        <v>-16302.657209696823</v>
      </c>
      <c r="P284" s="742">
        <f t="shared" si="177"/>
        <v>-16710.223639939242</v>
      </c>
      <c r="AN284" s="670"/>
      <c r="AO284" s="580">
        <v>0.03</v>
      </c>
      <c r="AP284" s="586">
        <v>88.17953372248428</v>
      </c>
      <c r="AQ284" s="586">
        <v>88.17953372248428</v>
      </c>
      <c r="AR284" s="756">
        <v>88.17953372248428</v>
      </c>
      <c r="AS284" s="586">
        <v>88.17953372248428</v>
      </c>
      <c r="AT284" s="586">
        <v>88.17953372248428</v>
      </c>
      <c r="AW284" s="121">
        <f t="shared" si="174"/>
        <v>7</v>
      </c>
    </row>
    <row r="285" spans="2:49" ht="15" customHeight="1">
      <c r="B285" s="121" t="s">
        <v>743</v>
      </c>
      <c r="D285" s="742" cm="1">
        <f t="array" ref="D285:F285">Inputs!O84:Q84</f>
        <v>0</v>
      </c>
      <c r="E285" s="743">
        <v>5069</v>
      </c>
      <c r="F285" s="743">
        <v>10204</v>
      </c>
      <c r="G285" s="742">
        <f t="shared" ref="G285:P285" si="178">F285*(1+0.025)</f>
        <v>10459.099999999999</v>
      </c>
      <c r="H285" s="742">
        <f t="shared" si="178"/>
        <v>10720.577499999998</v>
      </c>
      <c r="I285" s="742">
        <f t="shared" si="178"/>
        <v>10988.591937499996</v>
      </c>
      <c r="J285" s="742">
        <f t="shared" si="178"/>
        <v>11263.306735937495</v>
      </c>
      <c r="K285" s="742">
        <f t="shared" si="178"/>
        <v>11544.889404335931</v>
      </c>
      <c r="L285" s="742">
        <f t="shared" si="178"/>
        <v>11833.511639444328</v>
      </c>
      <c r="M285" s="742">
        <f t="shared" si="178"/>
        <v>12129.349430430435</v>
      </c>
      <c r="N285" s="742">
        <f t="shared" si="178"/>
        <v>12432.583166191194</v>
      </c>
      <c r="O285" s="742">
        <f t="shared" si="178"/>
        <v>12743.397745345974</v>
      </c>
      <c r="P285" s="742">
        <f t="shared" si="178"/>
        <v>13061.982688979622</v>
      </c>
      <c r="AN285" s="20" t="s">
        <v>627</v>
      </c>
      <c r="AO285" s="580">
        <v>0.04</v>
      </c>
      <c r="AP285" s="586">
        <v>88.17953372248428</v>
      </c>
      <c r="AQ285" s="586">
        <v>88.17953372248428</v>
      </c>
      <c r="AR285" s="586">
        <v>88.17953372248428</v>
      </c>
      <c r="AS285" s="586">
        <v>88.17953372248428</v>
      </c>
      <c r="AT285" s="586">
        <v>88.17953372248428</v>
      </c>
      <c r="AW285" s="121">
        <f t="shared" si="174"/>
        <v>8</v>
      </c>
    </row>
    <row r="286" spans="2:49" ht="15" customHeight="1">
      <c r="B286" s="121" t="s">
        <v>208</v>
      </c>
      <c r="D286" s="742">
        <f>Inputs!O85</f>
        <v>20</v>
      </c>
      <c r="E286" s="742">
        <f>Inputs!P85</f>
        <v>33</v>
      </c>
      <c r="F286" s="742">
        <f>Inputs!Q85</f>
        <v>-102</v>
      </c>
      <c r="G286" s="742">
        <f t="shared" ref="G286:P286" si="179">AVERAGE(D286:F286)</f>
        <v>-16.333333333333332</v>
      </c>
      <c r="H286" s="742">
        <f t="shared" si="179"/>
        <v>-28.444444444444443</v>
      </c>
      <c r="I286" s="742">
        <f t="shared" si="179"/>
        <v>-48.925925925925924</v>
      </c>
      <c r="J286" s="742">
        <f t="shared" si="179"/>
        <v>-31.234567901234566</v>
      </c>
      <c r="K286" s="742">
        <f t="shared" si="179"/>
        <v>-36.201646090534979</v>
      </c>
      <c r="L286" s="742">
        <f t="shared" si="179"/>
        <v>-38.787379972565155</v>
      </c>
      <c r="M286" s="742">
        <f t="shared" si="179"/>
        <v>-35.40786465477823</v>
      </c>
      <c r="N286" s="742">
        <f t="shared" si="179"/>
        <v>-36.798963572626121</v>
      </c>
      <c r="O286" s="742">
        <f t="shared" si="179"/>
        <v>-36.998069399989838</v>
      </c>
      <c r="P286" s="742">
        <f t="shared" si="179"/>
        <v>-36.401632542464732</v>
      </c>
      <c r="AN286" s="259"/>
      <c r="AO286" s="581">
        <v>0.05</v>
      </c>
      <c r="AP286" s="587">
        <v>88.17953372248428</v>
      </c>
      <c r="AQ286" s="587">
        <v>88.17953372248428</v>
      </c>
      <c r="AR286" s="587">
        <v>88.17953372248428</v>
      </c>
      <c r="AS286" s="587">
        <v>88.17953372248428</v>
      </c>
      <c r="AT286" s="587">
        <v>88.17953372248428</v>
      </c>
      <c r="AW286" s="121">
        <f t="shared" si="174"/>
        <v>9</v>
      </c>
    </row>
    <row r="287" spans="2:49" ht="15" customHeight="1">
      <c r="S287" s="159"/>
      <c r="T287" s="159"/>
      <c r="U287" s="159">
        <f t="shared" ref="U287" si="180">+$N$290*O38</f>
        <v>0</v>
      </c>
      <c r="V287" s="159">
        <f t="shared" ref="V287" si="181">+$N$290*P38</f>
        <v>0</v>
      </c>
      <c r="W287" s="159">
        <f t="shared" ref="W287" si="182">+$N$290*Q38</f>
        <v>0</v>
      </c>
      <c r="X287" s="159">
        <f t="shared" ref="X287" si="183">+$N$290*R38</f>
        <v>0</v>
      </c>
      <c r="Y287" s="159">
        <f t="shared" ref="Y287" si="184">+$N$290*S38</f>
        <v>0</v>
      </c>
      <c r="Z287" s="159">
        <f t="shared" ref="Z287" si="185">+$N$290*T38</f>
        <v>0</v>
      </c>
      <c r="AA287" s="159">
        <f t="shared" ref="AA287" si="186">+$N$290*U38</f>
        <v>0</v>
      </c>
      <c r="AB287" s="159">
        <f t="shared" ref="AB287" si="187">+$N$290*V38</f>
        <v>0</v>
      </c>
      <c r="AC287" s="159">
        <f t="shared" ref="AC287" si="188">+$N$290*W38</f>
        <v>0</v>
      </c>
      <c r="AD287" s="159">
        <f t="shared" ref="AD287" si="189">+$N$290*X38</f>
        <v>0</v>
      </c>
      <c r="AE287" s="159">
        <f t="shared" ref="AE287" si="190">+$N$290*Y38</f>
        <v>0</v>
      </c>
      <c r="AF287" s="159">
        <f t="shared" ref="AF287" si="191">+$N$290*Z38</f>
        <v>0</v>
      </c>
      <c r="AG287" s="159">
        <f t="shared" ref="AG287" si="192">+$N$290*AA38</f>
        <v>0</v>
      </c>
      <c r="AH287" s="159">
        <f t="shared" ref="AH287" si="193">+$N$290*AB38</f>
        <v>0</v>
      </c>
      <c r="AI287" s="159">
        <f t="shared" ref="AI287" si="194">+$N$290*AC38</f>
        <v>0</v>
      </c>
      <c r="AJ287" s="159"/>
      <c r="AK287" s="159"/>
      <c r="AL287" s="159"/>
      <c r="AM287" s="159"/>
      <c r="AN287" s="159"/>
      <c r="AO287" s="757"/>
      <c r="AP287" s="159"/>
      <c r="AQ287" s="755"/>
      <c r="AR287" s="755"/>
      <c r="AS287" s="755"/>
      <c r="AT287" s="755"/>
      <c r="AW287" s="121">
        <f t="shared" si="174"/>
        <v>10</v>
      </c>
    </row>
    <row r="288" spans="2:49" ht="15" customHeight="1">
      <c r="S288" s="159"/>
      <c r="AN288"/>
      <c r="AO288" s="678"/>
      <c r="AP288"/>
      <c r="AQ288"/>
      <c r="AR288"/>
      <c r="AS288"/>
      <c r="AT288"/>
      <c r="AW288" s="121">
        <f t="shared" si="174"/>
        <v>11</v>
      </c>
    </row>
    <row r="289" spans="2:49" ht="15" customHeight="1">
      <c r="AN289" s="585" t="str">
        <f>Peers!AM286&amp;" Stock Price - Blended Revenue Growth and Operating Margin"</f>
        <v xml:space="preserve"> Stock Price - Blended Revenue Growth and Operating Margin</v>
      </c>
      <c r="AO289"/>
      <c r="AP289"/>
      <c r="AQ289"/>
      <c r="AR289"/>
      <c r="AS289"/>
      <c r="AT289"/>
      <c r="AW289" s="121">
        <f t="shared" si="174"/>
        <v>12</v>
      </c>
    </row>
    <row r="290" spans="2:49" ht="15" customHeight="1">
      <c r="AM290" s="159"/>
      <c r="AN290" s="159"/>
      <c r="AO290" s="159"/>
      <c r="AP290" s="159"/>
      <c r="AQ290" s="159"/>
      <c r="AR290" s="159"/>
      <c r="AS290"/>
      <c r="AT290"/>
      <c r="AW290" s="121">
        <f t="shared" si="174"/>
        <v>13</v>
      </c>
    </row>
    <row r="291" spans="2:49" ht="15" customHeight="1">
      <c r="AS291"/>
      <c r="AT291"/>
      <c r="AW291" s="121">
        <f t="shared" si="174"/>
        <v>14</v>
      </c>
    </row>
    <row r="292" spans="2:49" ht="1.05" customHeight="1">
      <c r="AS292"/>
      <c r="AT292"/>
      <c r="AW292" s="121">
        <f t="shared" si="174"/>
        <v>15</v>
      </c>
    </row>
    <row r="293" spans="2:49" ht="1.05" hidden="1" customHeight="1">
      <c r="AS293"/>
      <c r="AT293"/>
      <c r="AW293" s="121">
        <f t="shared" si="174"/>
        <v>16</v>
      </c>
    </row>
    <row r="294" spans="2:49" ht="1.05" hidden="1" customHeight="1">
      <c r="AS294"/>
      <c r="AT294"/>
      <c r="AW294" s="121">
        <f t="shared" si="174"/>
        <v>17</v>
      </c>
    </row>
    <row r="295" spans="2:49" ht="15" hidden="1" customHeight="1" thickBot="1">
      <c r="AS295"/>
      <c r="AT295"/>
      <c r="AW295" s="121">
        <f t="shared" si="174"/>
        <v>18</v>
      </c>
    </row>
    <row r="296" spans="2:49" ht="15" customHeight="1" thickBot="1">
      <c r="B296" s="48" t="s">
        <v>421</v>
      </c>
      <c r="E296" s="141">
        <f>+_xlfn.XLOOKUP($B296,Inputs!$B:$B,Inputs!O:O)</f>
        <v>-181</v>
      </c>
      <c r="F296" s="141">
        <f>+_xlfn.XLOOKUP($B296,Inputs!$B:$B,Inputs!P:P)</f>
        <v>213</v>
      </c>
      <c r="G296" s="261">
        <f>+_xlfn.XLOOKUP($B296,Inputs!$B:$B,Inputs!Q:Q)</f>
        <v>-5758</v>
      </c>
      <c r="H296" s="148">
        <f>(H55-176)*0.21</f>
        <v>613.03785034603004</v>
      </c>
      <c r="I296" s="148">
        <f>I55*(1-0.8)*0.21</f>
        <v>175.06609229316635</v>
      </c>
      <c r="J296" s="148">
        <f>J55*(1-0.8)*0.21</f>
        <v>207.72148156538395</v>
      </c>
      <c r="K296" s="148">
        <f>(K55-J298)*0.21</f>
        <v>972.92887707596299</v>
      </c>
      <c r="L296" s="148">
        <f t="shared" ref="L296:Q296" si="195">L72*0.21</f>
        <v>1210.4122628590133</v>
      </c>
      <c r="M296" s="148">
        <f t="shared" si="195"/>
        <v>1377.0578375879081</v>
      </c>
      <c r="N296" s="148">
        <f t="shared" ca="1" si="195"/>
        <v>1554.8346659871886</v>
      </c>
      <c r="O296" s="148">
        <f t="shared" ca="1" si="195"/>
        <v>1795.8480819407134</v>
      </c>
      <c r="P296" s="148">
        <f t="shared" ca="1" si="195"/>
        <v>2026.3185846667475</v>
      </c>
      <c r="Q296" s="148">
        <f t="shared" ca="1" si="195"/>
        <v>2286.1216190395412</v>
      </c>
      <c r="AN296" t="s">
        <v>739</v>
      </c>
      <c r="AO296"/>
      <c r="AP296"/>
      <c r="AQ296"/>
      <c r="AR296"/>
      <c r="AS296"/>
      <c r="AT296"/>
      <c r="AW296" s="121">
        <f t="shared" si="174"/>
        <v>19</v>
      </c>
    </row>
    <row r="297" spans="2:49" ht="15" customHeight="1">
      <c r="B297" s="121" t="s">
        <v>744</v>
      </c>
      <c r="AN297" s="583"/>
      <c r="AO297" s="584"/>
      <c r="AP297" s="583"/>
      <c r="AQ297" s="589" t="s">
        <v>362</v>
      </c>
      <c r="AR297" s="583"/>
      <c r="AW297" s="121">
        <f t="shared" si="174"/>
        <v>20</v>
      </c>
    </row>
    <row r="298" spans="2:49" ht="15" customHeight="1">
      <c r="C298" s="708"/>
      <c r="H298" s="121">
        <v>8200</v>
      </c>
      <c r="I298" s="708">
        <f>H298-(I55*0.8)</f>
        <v>4865.4077658444494</v>
      </c>
      <c r="J298" s="708">
        <f>I298-(J55*0.8)</f>
        <v>908.80811697999161</v>
      </c>
      <c r="K298" s="121">
        <v>0</v>
      </c>
      <c r="AN298" s="575"/>
      <c r="AO298" s="676">
        <f ca="1">$Q$204</f>
        <v>88.17953372248428</v>
      </c>
      <c r="AP298" s="829">
        <v>1</v>
      </c>
      <c r="AQ298" s="829">
        <v>2</v>
      </c>
      <c r="AR298" s="829">
        <v>3</v>
      </c>
      <c r="AW298" s="121">
        <f t="shared" si="174"/>
        <v>21</v>
      </c>
    </row>
    <row r="299" spans="2:49" ht="15" customHeight="1">
      <c r="AN299"/>
      <c r="AO299" s="830">
        <v>1</v>
      </c>
      <c r="AP299" s="809">
        <f t="dataTable" ref="AP299:AR301" dt2D="1" dtr="1" r1="C7" r2="C8" ca="1"/>
        <v>88.17953372248428</v>
      </c>
      <c r="AQ299" s="809">
        <v>88.17953372248428</v>
      </c>
      <c r="AR299" s="809">
        <v>88.17953372248428</v>
      </c>
      <c r="AW299" s="121">
        <f t="shared" si="174"/>
        <v>22</v>
      </c>
    </row>
    <row r="300" spans="2:49" ht="15" customHeight="1">
      <c r="AN300" s="20" t="s">
        <v>621</v>
      </c>
      <c r="AO300" s="830">
        <v>2</v>
      </c>
      <c r="AP300" s="809">
        <v>88.17953372248428</v>
      </c>
      <c r="AQ300" s="809">
        <v>88.17953372248428</v>
      </c>
      <c r="AR300" s="809">
        <v>88.17953372248428</v>
      </c>
      <c r="AW300" s="121">
        <f t="shared" si="174"/>
        <v>23</v>
      </c>
    </row>
    <row r="301" spans="2:49" ht="15" customHeight="1">
      <c r="D301" s="235"/>
      <c r="E301" s="235"/>
      <c r="F301" s="747"/>
      <c r="G301" s="235"/>
      <c r="H301" s="235"/>
      <c r="I301" s="235"/>
      <c r="J301" s="235"/>
      <c r="K301" s="235"/>
      <c r="L301" s="235"/>
      <c r="M301" s="235"/>
      <c r="N301" s="235"/>
      <c r="O301" s="235"/>
      <c r="P301" s="235"/>
      <c r="Q301" s="235"/>
      <c r="AN301" s="575"/>
      <c r="AO301" s="831">
        <v>3</v>
      </c>
      <c r="AP301" s="826">
        <v>88.17953372248428</v>
      </c>
      <c r="AQ301" s="826">
        <v>88.17953372248428</v>
      </c>
      <c r="AR301" s="826">
        <v>88.17953372248428</v>
      </c>
      <c r="AW301" s="121">
        <f t="shared" si="174"/>
        <v>24</v>
      </c>
    </row>
    <row r="302" spans="2:49" ht="15" customHeight="1">
      <c r="D302" s="235"/>
      <c r="E302" s="235"/>
      <c r="F302" s="235"/>
      <c r="G302" s="235"/>
      <c r="H302" s="235"/>
      <c r="I302" s="235"/>
      <c r="J302" s="747"/>
      <c r="K302" s="235"/>
      <c r="L302" s="235"/>
      <c r="M302" s="235"/>
      <c r="N302" s="235"/>
      <c r="O302" s="235"/>
      <c r="P302" s="235"/>
      <c r="Q302" s="235"/>
      <c r="AW302" s="121">
        <f t="shared" si="174"/>
        <v>25</v>
      </c>
    </row>
    <row r="303" spans="2:49" ht="15" customHeight="1">
      <c r="J303" s="128"/>
      <c r="AT303"/>
      <c r="AU303"/>
      <c r="AW303" s="121">
        <f t="shared" si="174"/>
        <v>26</v>
      </c>
    </row>
    <row r="304" spans="2:49" ht="15" customHeight="1">
      <c r="AW304" s="121">
        <f t="shared" si="174"/>
        <v>27</v>
      </c>
    </row>
    <row r="305" spans="2:49" ht="15" customHeight="1">
      <c r="AN305" s="189"/>
      <c r="AO305" s="189"/>
      <c r="AW305" s="121">
        <f t="shared" si="174"/>
        <v>28</v>
      </c>
    </row>
    <row r="306" spans="2:49" ht="15" customHeight="1">
      <c r="AN306" s="189"/>
      <c r="AO306" s="189"/>
      <c r="AT306" s="128"/>
      <c r="AW306" s="121">
        <f t="shared" si="174"/>
        <v>29</v>
      </c>
    </row>
    <row r="307" spans="2:49" ht="15" customHeight="1">
      <c r="AN307" s="189"/>
      <c r="AO307" s="189"/>
      <c r="AT307" s="128"/>
      <c r="AW307" s="121">
        <f t="shared" si="174"/>
        <v>30</v>
      </c>
    </row>
    <row r="308" spans="2:49" ht="15" customHeight="1">
      <c r="AN308" s="189"/>
      <c r="AO308" s="189"/>
      <c r="AW308" s="121">
        <f t="shared" si="174"/>
        <v>31</v>
      </c>
    </row>
    <row r="309" spans="2:49" ht="15" customHeight="1">
      <c r="AN309" s="189"/>
      <c r="AO309" s="189"/>
      <c r="AW309" s="121">
        <f t="shared" si="174"/>
        <v>32</v>
      </c>
    </row>
    <row r="310" spans="2:49" ht="15" customHeight="1">
      <c r="AW310" s="121">
        <f t="shared" si="174"/>
        <v>33</v>
      </c>
    </row>
    <row r="311" spans="2:49" ht="15" customHeight="1">
      <c r="AW311" s="121">
        <f t="shared" si="174"/>
        <v>34</v>
      </c>
    </row>
    <row r="312" spans="2:49" ht="15" customHeight="1">
      <c r="F312" s="746"/>
      <c r="G312" s="242"/>
      <c r="H312" s="242"/>
      <c r="I312" s="242"/>
      <c r="J312" s="242"/>
      <c r="K312" s="242"/>
      <c r="L312" s="242"/>
      <c r="Q312" s="127"/>
      <c r="AW312" s="121">
        <f t="shared" si="174"/>
        <v>35</v>
      </c>
    </row>
    <row r="313" spans="2:49" ht="15" customHeight="1">
      <c r="K313" s="140"/>
      <c r="AW313" s="121">
        <f t="shared" si="174"/>
        <v>36</v>
      </c>
    </row>
    <row r="314" spans="2:49" ht="15" customHeight="1">
      <c r="AW314" s="121">
        <f t="shared" si="174"/>
        <v>37</v>
      </c>
    </row>
    <row r="315" spans="2:49" ht="15" customHeight="1">
      <c r="B315" s="127"/>
      <c r="AW315" s="121">
        <f t="shared" si="174"/>
        <v>38</v>
      </c>
    </row>
    <row r="316" spans="2:49" ht="15" customHeight="1">
      <c r="AW316" s="121">
        <f t="shared" si="174"/>
        <v>39</v>
      </c>
    </row>
    <row r="317" spans="2:49" ht="15" customHeight="1">
      <c r="AW317" s="121">
        <f t="shared" si="174"/>
        <v>40</v>
      </c>
    </row>
    <row r="318" spans="2:49" ht="15" customHeight="1">
      <c r="AW318" s="121">
        <f t="shared" si="174"/>
        <v>41</v>
      </c>
    </row>
    <row r="319" spans="2:49" ht="15" customHeight="1">
      <c r="AW319" s="121">
        <f t="shared" si="174"/>
        <v>42</v>
      </c>
    </row>
    <row r="320" spans="2:49" ht="15" customHeight="1">
      <c r="AW320" s="121">
        <f t="shared" si="174"/>
        <v>43</v>
      </c>
    </row>
    <row r="321" spans="3:49" ht="15" customHeight="1">
      <c r="AW321" s="121">
        <f t="shared" si="174"/>
        <v>44</v>
      </c>
    </row>
    <row r="322" spans="3:49" ht="15" customHeight="1">
      <c r="AW322" s="121">
        <f t="shared" si="174"/>
        <v>45</v>
      </c>
    </row>
    <row r="323" spans="3:49" ht="15" customHeight="1">
      <c r="AW323" s="121">
        <f t="shared" si="174"/>
        <v>46</v>
      </c>
    </row>
    <row r="324" spans="3:49" ht="15" customHeight="1">
      <c r="AW324" s="121">
        <f t="shared" si="174"/>
        <v>47</v>
      </c>
    </row>
    <row r="325" spans="3:49" ht="15" customHeight="1">
      <c r="F325" s="699"/>
      <c r="AW325" s="121">
        <f t="shared" si="174"/>
        <v>48</v>
      </c>
    </row>
    <row r="326" spans="3:49" ht="15" customHeight="1">
      <c r="C326" s="198"/>
      <c r="F326"/>
      <c r="AW326" s="121">
        <f t="shared" si="174"/>
        <v>49</v>
      </c>
    </row>
    <row r="327" spans="3:49" ht="15" customHeight="1">
      <c r="F327" s="699"/>
      <c r="AW327" s="121">
        <f t="shared" si="174"/>
        <v>50</v>
      </c>
    </row>
    <row r="328" spans="3:49" ht="15" customHeight="1">
      <c r="AW328" s="121">
        <f t="shared" si="174"/>
        <v>51</v>
      </c>
    </row>
    <row r="329" spans="3:49" ht="15" customHeight="1">
      <c r="AW329" s="121">
        <f t="shared" si="174"/>
        <v>52</v>
      </c>
    </row>
    <row r="330" spans="3:49" ht="15" customHeight="1">
      <c r="AW330" s="121">
        <f t="shared" si="174"/>
        <v>53</v>
      </c>
    </row>
    <row r="331" spans="3:49" ht="15" customHeight="1">
      <c r="AW331" s="121">
        <f t="shared" si="174"/>
        <v>54</v>
      </c>
    </row>
    <row r="332" spans="3:49" ht="15" customHeight="1">
      <c r="AW332" s="121">
        <f t="shared" si="174"/>
        <v>55</v>
      </c>
    </row>
    <row r="333" spans="3:49" ht="15" customHeight="1">
      <c r="AW333" s="121">
        <f t="shared" si="174"/>
        <v>56</v>
      </c>
    </row>
    <row r="334" spans="3:49" ht="15" customHeight="1">
      <c r="AW334" s="121">
        <f t="shared" si="174"/>
        <v>57</v>
      </c>
    </row>
    <row r="335" spans="3:49" ht="15" customHeight="1">
      <c r="AW335" s="121">
        <f t="shared" si="174"/>
        <v>58</v>
      </c>
    </row>
    <row r="336" spans="3:49" ht="15" customHeight="1">
      <c r="AW336" s="121">
        <f t="shared" si="174"/>
        <v>59</v>
      </c>
    </row>
    <row r="337" spans="49:49" ht="15" customHeight="1">
      <c r="AW337" s="121">
        <f t="shared" si="174"/>
        <v>60</v>
      </c>
    </row>
    <row r="338" spans="49:49" ht="15" customHeight="1">
      <c r="AW338" s="121">
        <f t="shared" si="174"/>
        <v>61</v>
      </c>
    </row>
    <row r="339" spans="49:49" ht="15" customHeight="1">
      <c r="AW339" s="121">
        <f t="shared" si="174"/>
        <v>62</v>
      </c>
    </row>
    <row r="340" spans="49:49" ht="15" customHeight="1">
      <c r="AW340" s="121">
        <f t="shared" si="174"/>
        <v>63</v>
      </c>
    </row>
    <row r="341" spans="49:49" ht="15" customHeight="1">
      <c r="AW341" s="121">
        <f t="shared" si="174"/>
        <v>64</v>
      </c>
    </row>
    <row r="342" spans="49:49" ht="15" customHeight="1">
      <c r="AW342" s="121">
        <f t="shared" si="174"/>
        <v>65</v>
      </c>
    </row>
    <row r="343" spans="49:49" ht="15" customHeight="1">
      <c r="AW343" s="121">
        <f t="shared" ref="AW343:AW406" si="196">+AW342+1</f>
        <v>66</v>
      </c>
    </row>
    <row r="344" spans="49:49" ht="15" customHeight="1">
      <c r="AW344" s="121">
        <f t="shared" si="196"/>
        <v>67</v>
      </c>
    </row>
    <row r="345" spans="49:49" ht="15" customHeight="1">
      <c r="AW345" s="121">
        <f t="shared" si="196"/>
        <v>68</v>
      </c>
    </row>
    <row r="346" spans="49:49" ht="15" customHeight="1">
      <c r="AW346" s="121">
        <f t="shared" si="196"/>
        <v>69</v>
      </c>
    </row>
    <row r="347" spans="49:49" ht="15" customHeight="1">
      <c r="AW347" s="121">
        <f t="shared" si="196"/>
        <v>70</v>
      </c>
    </row>
    <row r="348" spans="49:49" ht="15" customHeight="1">
      <c r="AW348" s="121">
        <f t="shared" si="196"/>
        <v>71</v>
      </c>
    </row>
    <row r="349" spans="49:49" ht="15" customHeight="1">
      <c r="AW349" s="121">
        <f t="shared" si="196"/>
        <v>72</v>
      </c>
    </row>
    <row r="350" spans="49:49" ht="15" customHeight="1">
      <c r="AW350" s="121">
        <f t="shared" si="196"/>
        <v>73</v>
      </c>
    </row>
    <row r="351" spans="49:49" ht="15" customHeight="1">
      <c r="AW351" s="121">
        <f t="shared" si="196"/>
        <v>74</v>
      </c>
    </row>
    <row r="352" spans="49:49" ht="15" customHeight="1">
      <c r="AW352" s="121">
        <f t="shared" si="196"/>
        <v>75</v>
      </c>
    </row>
    <row r="353" spans="49:49" ht="15" customHeight="1">
      <c r="AW353" s="121">
        <f t="shared" si="196"/>
        <v>76</v>
      </c>
    </row>
    <row r="354" spans="49:49" ht="15" customHeight="1">
      <c r="AW354" s="121">
        <f t="shared" si="196"/>
        <v>77</v>
      </c>
    </row>
    <row r="355" spans="49:49" ht="15" customHeight="1">
      <c r="AW355" s="121">
        <f t="shared" si="196"/>
        <v>78</v>
      </c>
    </row>
    <row r="356" spans="49:49" ht="15" customHeight="1">
      <c r="AW356" s="121">
        <f t="shared" si="196"/>
        <v>79</v>
      </c>
    </row>
    <row r="357" spans="49:49" ht="15" customHeight="1">
      <c r="AW357" s="121">
        <f t="shared" si="196"/>
        <v>80</v>
      </c>
    </row>
    <row r="358" spans="49:49" ht="15" customHeight="1">
      <c r="AW358" s="121">
        <f t="shared" si="196"/>
        <v>81</v>
      </c>
    </row>
    <row r="359" spans="49:49" ht="15" customHeight="1">
      <c r="AW359" s="121">
        <f t="shared" si="196"/>
        <v>82</v>
      </c>
    </row>
    <row r="360" spans="49:49" ht="15" customHeight="1">
      <c r="AW360" s="121">
        <f t="shared" si="196"/>
        <v>83</v>
      </c>
    </row>
    <row r="361" spans="49:49" ht="15" customHeight="1">
      <c r="AW361" s="121">
        <f t="shared" si="196"/>
        <v>84</v>
      </c>
    </row>
    <row r="362" spans="49:49" ht="15" customHeight="1">
      <c r="AW362" s="121">
        <f t="shared" si="196"/>
        <v>85</v>
      </c>
    </row>
    <row r="363" spans="49:49" ht="15" customHeight="1">
      <c r="AW363" s="121">
        <f t="shared" si="196"/>
        <v>86</v>
      </c>
    </row>
    <row r="364" spans="49:49" ht="15" customHeight="1">
      <c r="AW364" s="121">
        <f t="shared" si="196"/>
        <v>87</v>
      </c>
    </row>
    <row r="365" spans="49:49" ht="15" customHeight="1">
      <c r="AW365" s="121">
        <f t="shared" si="196"/>
        <v>88</v>
      </c>
    </row>
    <row r="366" spans="49:49" ht="15" customHeight="1">
      <c r="AW366" s="121">
        <f t="shared" si="196"/>
        <v>89</v>
      </c>
    </row>
    <row r="367" spans="49:49" ht="15" customHeight="1">
      <c r="AW367" s="121">
        <f t="shared" si="196"/>
        <v>90</v>
      </c>
    </row>
    <row r="368" spans="49:49" ht="15" customHeight="1">
      <c r="AW368" s="121">
        <f t="shared" si="196"/>
        <v>91</v>
      </c>
    </row>
    <row r="369" spans="49:49" ht="15" customHeight="1">
      <c r="AW369" s="121">
        <f t="shared" si="196"/>
        <v>92</v>
      </c>
    </row>
    <row r="370" spans="49:49" ht="15" customHeight="1">
      <c r="AW370" s="121">
        <f t="shared" si="196"/>
        <v>93</v>
      </c>
    </row>
    <row r="371" spans="49:49" ht="15" customHeight="1">
      <c r="AW371" s="121">
        <f t="shared" si="196"/>
        <v>94</v>
      </c>
    </row>
    <row r="372" spans="49:49" ht="15" customHeight="1">
      <c r="AW372" s="121">
        <f t="shared" si="196"/>
        <v>95</v>
      </c>
    </row>
    <row r="373" spans="49:49" ht="15" customHeight="1">
      <c r="AW373" s="121">
        <f t="shared" si="196"/>
        <v>96</v>
      </c>
    </row>
    <row r="374" spans="49:49" ht="15" customHeight="1">
      <c r="AW374" s="121">
        <f t="shared" si="196"/>
        <v>97</v>
      </c>
    </row>
    <row r="375" spans="49:49" ht="15" customHeight="1">
      <c r="AW375" s="121">
        <f t="shared" si="196"/>
        <v>98</v>
      </c>
    </row>
    <row r="376" spans="49:49" ht="15" customHeight="1">
      <c r="AW376" s="121">
        <f t="shared" si="196"/>
        <v>99</v>
      </c>
    </row>
    <row r="377" spans="49:49" ht="15" customHeight="1">
      <c r="AW377" s="121">
        <f t="shared" si="196"/>
        <v>100</v>
      </c>
    </row>
    <row r="378" spans="49:49" ht="15" customHeight="1">
      <c r="AW378" s="121">
        <f t="shared" si="196"/>
        <v>101</v>
      </c>
    </row>
    <row r="379" spans="49:49" ht="15" customHeight="1">
      <c r="AW379" s="121">
        <f t="shared" si="196"/>
        <v>102</v>
      </c>
    </row>
    <row r="380" spans="49:49" ht="15" customHeight="1">
      <c r="AW380" s="121">
        <f t="shared" si="196"/>
        <v>103</v>
      </c>
    </row>
    <row r="381" spans="49:49" ht="15" customHeight="1">
      <c r="AW381" s="121">
        <f t="shared" si="196"/>
        <v>104</v>
      </c>
    </row>
    <row r="382" spans="49:49" ht="15" customHeight="1">
      <c r="AW382" s="121">
        <f t="shared" si="196"/>
        <v>105</v>
      </c>
    </row>
    <row r="383" spans="49:49" ht="15" customHeight="1">
      <c r="AW383" s="121">
        <f t="shared" si="196"/>
        <v>106</v>
      </c>
    </row>
    <row r="384" spans="49:49" ht="15" customHeight="1">
      <c r="AW384" s="121">
        <f t="shared" si="196"/>
        <v>107</v>
      </c>
    </row>
    <row r="385" spans="49:49" ht="15" customHeight="1">
      <c r="AW385" s="121">
        <f t="shared" si="196"/>
        <v>108</v>
      </c>
    </row>
    <row r="386" spans="49:49" ht="15" customHeight="1">
      <c r="AW386" s="121">
        <f t="shared" si="196"/>
        <v>109</v>
      </c>
    </row>
    <row r="387" spans="49:49" ht="15" customHeight="1">
      <c r="AW387" s="121">
        <f t="shared" si="196"/>
        <v>110</v>
      </c>
    </row>
    <row r="388" spans="49:49" ht="15" customHeight="1">
      <c r="AW388" s="121">
        <f t="shared" si="196"/>
        <v>111</v>
      </c>
    </row>
    <row r="389" spans="49:49" ht="15" customHeight="1">
      <c r="AW389" s="121">
        <f t="shared" si="196"/>
        <v>112</v>
      </c>
    </row>
    <row r="390" spans="49:49" ht="15" customHeight="1">
      <c r="AW390" s="121">
        <f t="shared" si="196"/>
        <v>113</v>
      </c>
    </row>
    <row r="391" spans="49:49" ht="15" customHeight="1">
      <c r="AW391" s="121">
        <f t="shared" si="196"/>
        <v>114</v>
      </c>
    </row>
    <row r="392" spans="49:49" ht="15" customHeight="1">
      <c r="AW392" s="121">
        <f t="shared" si="196"/>
        <v>115</v>
      </c>
    </row>
    <row r="393" spans="49:49" ht="15" customHeight="1">
      <c r="AW393" s="121">
        <f t="shared" si="196"/>
        <v>116</v>
      </c>
    </row>
    <row r="394" spans="49:49" ht="15" customHeight="1">
      <c r="AW394" s="121">
        <f t="shared" si="196"/>
        <v>117</v>
      </c>
    </row>
    <row r="395" spans="49:49" ht="15" customHeight="1">
      <c r="AW395" s="121">
        <f t="shared" si="196"/>
        <v>118</v>
      </c>
    </row>
    <row r="396" spans="49:49" ht="15" customHeight="1">
      <c r="AW396" s="121">
        <f t="shared" si="196"/>
        <v>119</v>
      </c>
    </row>
    <row r="397" spans="49:49" ht="15" customHeight="1">
      <c r="AW397" s="121">
        <f t="shared" si="196"/>
        <v>120</v>
      </c>
    </row>
    <row r="398" spans="49:49" ht="15" customHeight="1">
      <c r="AW398" s="121">
        <f t="shared" si="196"/>
        <v>121</v>
      </c>
    </row>
    <row r="399" spans="49:49" ht="15" customHeight="1">
      <c r="AW399" s="121">
        <f t="shared" si="196"/>
        <v>122</v>
      </c>
    </row>
    <row r="400" spans="49:49" ht="15" customHeight="1">
      <c r="AW400" s="121">
        <f t="shared" si="196"/>
        <v>123</v>
      </c>
    </row>
    <row r="401" spans="49:49" ht="15" customHeight="1">
      <c r="AW401" s="121">
        <f t="shared" si="196"/>
        <v>124</v>
      </c>
    </row>
    <row r="402" spans="49:49" ht="15" customHeight="1">
      <c r="AW402" s="121">
        <f t="shared" si="196"/>
        <v>125</v>
      </c>
    </row>
    <row r="403" spans="49:49" ht="15" customHeight="1">
      <c r="AW403" s="121">
        <f t="shared" si="196"/>
        <v>126</v>
      </c>
    </row>
    <row r="404" spans="49:49" ht="15" customHeight="1">
      <c r="AW404" s="121">
        <f t="shared" si="196"/>
        <v>127</v>
      </c>
    </row>
    <row r="405" spans="49:49" ht="15" customHeight="1">
      <c r="AW405" s="121">
        <f t="shared" si="196"/>
        <v>128</v>
      </c>
    </row>
    <row r="406" spans="49:49" ht="15" customHeight="1">
      <c r="AW406" s="121">
        <f t="shared" si="196"/>
        <v>129</v>
      </c>
    </row>
    <row r="407" spans="49:49" ht="15" customHeight="1">
      <c r="AW407" s="121">
        <f t="shared" ref="AW407:AW470" si="197">+AW406+1</f>
        <v>130</v>
      </c>
    </row>
    <row r="408" spans="49:49" ht="15" customHeight="1">
      <c r="AW408" s="121">
        <f t="shared" si="197"/>
        <v>131</v>
      </c>
    </row>
    <row r="409" spans="49:49" ht="15" customHeight="1">
      <c r="AW409" s="121">
        <f t="shared" si="197"/>
        <v>132</v>
      </c>
    </row>
    <row r="410" spans="49:49" ht="15" customHeight="1">
      <c r="AW410" s="121">
        <f t="shared" si="197"/>
        <v>133</v>
      </c>
    </row>
    <row r="411" spans="49:49" ht="15" customHeight="1">
      <c r="AW411" s="121">
        <f t="shared" si="197"/>
        <v>134</v>
      </c>
    </row>
    <row r="412" spans="49:49" ht="15" customHeight="1">
      <c r="AW412" s="121">
        <f t="shared" si="197"/>
        <v>135</v>
      </c>
    </row>
    <row r="413" spans="49:49" ht="15" customHeight="1">
      <c r="AW413" s="121">
        <f t="shared" si="197"/>
        <v>136</v>
      </c>
    </row>
    <row r="414" spans="49:49" ht="15" customHeight="1">
      <c r="AW414" s="121">
        <f t="shared" si="197"/>
        <v>137</v>
      </c>
    </row>
    <row r="415" spans="49:49" ht="15" customHeight="1">
      <c r="AW415" s="121">
        <f t="shared" si="197"/>
        <v>138</v>
      </c>
    </row>
    <row r="416" spans="49:49" ht="15" customHeight="1">
      <c r="AW416" s="121">
        <f t="shared" si="197"/>
        <v>139</v>
      </c>
    </row>
    <row r="417" spans="49:49" ht="15" customHeight="1">
      <c r="AW417" s="121">
        <f t="shared" si="197"/>
        <v>140</v>
      </c>
    </row>
    <row r="418" spans="49:49" ht="15" customHeight="1">
      <c r="AW418" s="121">
        <f t="shared" si="197"/>
        <v>141</v>
      </c>
    </row>
    <row r="419" spans="49:49" ht="15" customHeight="1">
      <c r="AW419" s="121">
        <f t="shared" si="197"/>
        <v>142</v>
      </c>
    </row>
    <row r="420" spans="49:49" ht="15" customHeight="1">
      <c r="AW420" s="121">
        <f t="shared" si="197"/>
        <v>143</v>
      </c>
    </row>
    <row r="421" spans="49:49" ht="15" customHeight="1">
      <c r="AW421" s="121">
        <f t="shared" si="197"/>
        <v>144</v>
      </c>
    </row>
    <row r="422" spans="49:49" ht="15" customHeight="1">
      <c r="AW422" s="121">
        <f t="shared" si="197"/>
        <v>145</v>
      </c>
    </row>
    <row r="423" spans="49:49" ht="15" customHeight="1">
      <c r="AW423" s="121">
        <f t="shared" si="197"/>
        <v>146</v>
      </c>
    </row>
    <row r="424" spans="49:49" ht="15" customHeight="1">
      <c r="AW424" s="121">
        <f t="shared" si="197"/>
        <v>147</v>
      </c>
    </row>
    <row r="425" spans="49:49" ht="15" customHeight="1">
      <c r="AW425" s="121">
        <f t="shared" si="197"/>
        <v>148</v>
      </c>
    </row>
    <row r="426" spans="49:49" ht="15" customHeight="1">
      <c r="AW426" s="121">
        <f t="shared" si="197"/>
        <v>149</v>
      </c>
    </row>
    <row r="427" spans="49:49" ht="15" customHeight="1">
      <c r="AW427" s="121">
        <f t="shared" si="197"/>
        <v>150</v>
      </c>
    </row>
    <row r="428" spans="49:49" ht="15" customHeight="1">
      <c r="AW428" s="121">
        <f t="shared" si="197"/>
        <v>151</v>
      </c>
    </row>
    <row r="429" spans="49:49" ht="15" customHeight="1">
      <c r="AW429" s="121">
        <f t="shared" si="197"/>
        <v>152</v>
      </c>
    </row>
    <row r="430" spans="49:49" ht="15" customHeight="1">
      <c r="AW430" s="121">
        <f t="shared" si="197"/>
        <v>153</v>
      </c>
    </row>
    <row r="431" spans="49:49" ht="15" customHeight="1">
      <c r="AW431" s="121">
        <f t="shared" si="197"/>
        <v>154</v>
      </c>
    </row>
    <row r="432" spans="49:49" ht="15" customHeight="1">
      <c r="AW432" s="121">
        <f t="shared" si="197"/>
        <v>155</v>
      </c>
    </row>
    <row r="433" spans="49:49" ht="15" customHeight="1">
      <c r="AW433" s="121">
        <f t="shared" si="197"/>
        <v>156</v>
      </c>
    </row>
    <row r="434" spans="49:49" ht="15" customHeight="1">
      <c r="AW434" s="121">
        <f t="shared" si="197"/>
        <v>157</v>
      </c>
    </row>
    <row r="435" spans="49:49" ht="15" customHeight="1">
      <c r="AW435" s="121">
        <f t="shared" si="197"/>
        <v>158</v>
      </c>
    </row>
    <row r="436" spans="49:49" ht="15" customHeight="1">
      <c r="AW436" s="121">
        <f t="shared" si="197"/>
        <v>159</v>
      </c>
    </row>
    <row r="437" spans="49:49" ht="15" customHeight="1">
      <c r="AW437" s="121">
        <f t="shared" si="197"/>
        <v>160</v>
      </c>
    </row>
    <row r="438" spans="49:49" ht="15" customHeight="1">
      <c r="AW438" s="121">
        <f t="shared" si="197"/>
        <v>161</v>
      </c>
    </row>
    <row r="439" spans="49:49" ht="15" customHeight="1">
      <c r="AW439" s="121">
        <f t="shared" si="197"/>
        <v>162</v>
      </c>
    </row>
    <row r="440" spans="49:49" ht="15" customHeight="1">
      <c r="AW440" s="121">
        <f t="shared" si="197"/>
        <v>163</v>
      </c>
    </row>
    <row r="441" spans="49:49" ht="15" customHeight="1">
      <c r="AW441" s="121">
        <f t="shared" si="197"/>
        <v>164</v>
      </c>
    </row>
    <row r="442" spans="49:49" ht="15" customHeight="1">
      <c r="AW442" s="121">
        <f t="shared" si="197"/>
        <v>165</v>
      </c>
    </row>
    <row r="443" spans="49:49" ht="15" customHeight="1">
      <c r="AW443" s="121">
        <f t="shared" si="197"/>
        <v>166</v>
      </c>
    </row>
    <row r="444" spans="49:49" ht="15" customHeight="1">
      <c r="AW444" s="121">
        <f t="shared" si="197"/>
        <v>167</v>
      </c>
    </row>
    <row r="445" spans="49:49" ht="15" customHeight="1">
      <c r="AW445" s="121">
        <f t="shared" si="197"/>
        <v>168</v>
      </c>
    </row>
    <row r="446" spans="49:49" ht="15" customHeight="1">
      <c r="AW446" s="121">
        <f t="shared" si="197"/>
        <v>169</v>
      </c>
    </row>
    <row r="447" spans="49:49" ht="15" customHeight="1">
      <c r="AW447" s="121">
        <f t="shared" si="197"/>
        <v>170</v>
      </c>
    </row>
    <row r="448" spans="49:49" ht="15" customHeight="1">
      <c r="AW448" s="121">
        <f t="shared" si="197"/>
        <v>171</v>
      </c>
    </row>
    <row r="449" spans="49:49" ht="15" customHeight="1">
      <c r="AW449" s="121">
        <f t="shared" si="197"/>
        <v>172</v>
      </c>
    </row>
    <row r="450" spans="49:49" ht="15" customHeight="1">
      <c r="AW450" s="121">
        <f t="shared" si="197"/>
        <v>173</v>
      </c>
    </row>
    <row r="451" spans="49:49" ht="15" customHeight="1">
      <c r="AW451" s="121">
        <f t="shared" si="197"/>
        <v>174</v>
      </c>
    </row>
    <row r="452" spans="49:49" ht="15" customHeight="1">
      <c r="AW452" s="121">
        <f t="shared" si="197"/>
        <v>175</v>
      </c>
    </row>
    <row r="453" spans="49:49" ht="15" customHeight="1">
      <c r="AW453" s="121">
        <f t="shared" si="197"/>
        <v>176</v>
      </c>
    </row>
    <row r="454" spans="49:49" ht="15" customHeight="1">
      <c r="AW454" s="121">
        <f t="shared" si="197"/>
        <v>177</v>
      </c>
    </row>
    <row r="455" spans="49:49" ht="15" customHeight="1">
      <c r="AW455" s="121">
        <f t="shared" si="197"/>
        <v>178</v>
      </c>
    </row>
    <row r="456" spans="49:49" ht="15" customHeight="1">
      <c r="AW456" s="121">
        <f t="shared" si="197"/>
        <v>179</v>
      </c>
    </row>
    <row r="457" spans="49:49" ht="15" customHeight="1">
      <c r="AW457" s="121">
        <f t="shared" si="197"/>
        <v>180</v>
      </c>
    </row>
    <row r="458" spans="49:49" ht="15" customHeight="1">
      <c r="AW458" s="121">
        <f t="shared" si="197"/>
        <v>181</v>
      </c>
    </row>
    <row r="459" spans="49:49" ht="15" customHeight="1">
      <c r="AW459" s="121">
        <f t="shared" si="197"/>
        <v>182</v>
      </c>
    </row>
    <row r="460" spans="49:49" ht="15" customHeight="1">
      <c r="AW460" s="121">
        <f t="shared" si="197"/>
        <v>183</v>
      </c>
    </row>
    <row r="461" spans="49:49" ht="15" customHeight="1">
      <c r="AW461" s="121">
        <f t="shared" si="197"/>
        <v>184</v>
      </c>
    </row>
    <row r="462" spans="49:49" ht="15" customHeight="1">
      <c r="AW462" s="121">
        <f t="shared" si="197"/>
        <v>185</v>
      </c>
    </row>
    <row r="463" spans="49:49" ht="15" customHeight="1">
      <c r="AW463" s="121">
        <f t="shared" si="197"/>
        <v>186</v>
      </c>
    </row>
    <row r="464" spans="49:49" ht="15" customHeight="1">
      <c r="AW464" s="121">
        <f t="shared" si="197"/>
        <v>187</v>
      </c>
    </row>
    <row r="465" spans="49:49" ht="15" customHeight="1">
      <c r="AW465" s="121">
        <f t="shared" si="197"/>
        <v>188</v>
      </c>
    </row>
    <row r="466" spans="49:49" ht="15" customHeight="1">
      <c r="AW466" s="121">
        <f t="shared" si="197"/>
        <v>189</v>
      </c>
    </row>
    <row r="467" spans="49:49" ht="15" customHeight="1">
      <c r="AW467" s="121">
        <f t="shared" si="197"/>
        <v>190</v>
      </c>
    </row>
    <row r="468" spans="49:49" ht="15" customHeight="1">
      <c r="AW468" s="121">
        <f t="shared" si="197"/>
        <v>191</v>
      </c>
    </row>
    <row r="469" spans="49:49" ht="15" customHeight="1">
      <c r="AW469" s="121">
        <f t="shared" si="197"/>
        <v>192</v>
      </c>
    </row>
    <row r="470" spans="49:49" ht="15" customHeight="1">
      <c r="AW470" s="121">
        <f t="shared" si="197"/>
        <v>193</v>
      </c>
    </row>
    <row r="471" spans="49:49" ht="15" customHeight="1">
      <c r="AW471" s="121">
        <f t="shared" ref="AW471:AW534" si="198">+AW470+1</f>
        <v>194</v>
      </c>
    </row>
    <row r="472" spans="49:49" ht="15" customHeight="1">
      <c r="AW472" s="121">
        <f t="shared" si="198"/>
        <v>195</v>
      </c>
    </row>
    <row r="473" spans="49:49" ht="15" customHeight="1">
      <c r="AW473" s="121">
        <f t="shared" si="198"/>
        <v>196</v>
      </c>
    </row>
    <row r="474" spans="49:49" ht="15" customHeight="1">
      <c r="AW474" s="121">
        <f t="shared" si="198"/>
        <v>197</v>
      </c>
    </row>
    <row r="475" spans="49:49" ht="15" customHeight="1">
      <c r="AW475" s="121">
        <f t="shared" si="198"/>
        <v>198</v>
      </c>
    </row>
    <row r="476" spans="49:49" ht="15" customHeight="1">
      <c r="AW476" s="121">
        <f t="shared" si="198"/>
        <v>199</v>
      </c>
    </row>
    <row r="477" spans="49:49" ht="15" customHeight="1">
      <c r="AW477" s="121">
        <f t="shared" si="198"/>
        <v>200</v>
      </c>
    </row>
    <row r="478" spans="49:49" ht="15" customHeight="1">
      <c r="AW478" s="121">
        <f t="shared" si="198"/>
        <v>201</v>
      </c>
    </row>
    <row r="479" spans="49:49" ht="15" customHeight="1">
      <c r="AW479" s="121">
        <f t="shared" si="198"/>
        <v>202</v>
      </c>
    </row>
    <row r="480" spans="49:49" ht="15" customHeight="1">
      <c r="AW480" s="121">
        <f t="shared" si="198"/>
        <v>203</v>
      </c>
    </row>
    <row r="481" spans="49:49" ht="15" customHeight="1">
      <c r="AW481" s="121">
        <f t="shared" si="198"/>
        <v>204</v>
      </c>
    </row>
    <row r="482" spans="49:49" ht="15" customHeight="1">
      <c r="AW482" s="121">
        <f t="shared" si="198"/>
        <v>205</v>
      </c>
    </row>
    <row r="483" spans="49:49" ht="15" customHeight="1">
      <c r="AW483" s="121">
        <f t="shared" si="198"/>
        <v>206</v>
      </c>
    </row>
    <row r="484" spans="49:49" ht="15" customHeight="1">
      <c r="AW484" s="121">
        <f t="shared" si="198"/>
        <v>207</v>
      </c>
    </row>
    <row r="485" spans="49:49" ht="15" customHeight="1">
      <c r="AW485" s="121">
        <f t="shared" si="198"/>
        <v>208</v>
      </c>
    </row>
    <row r="486" spans="49:49" ht="15" customHeight="1">
      <c r="AW486" s="121">
        <f t="shared" si="198"/>
        <v>209</v>
      </c>
    </row>
    <row r="487" spans="49:49" ht="15" customHeight="1">
      <c r="AW487" s="121">
        <f t="shared" si="198"/>
        <v>210</v>
      </c>
    </row>
    <row r="488" spans="49:49" ht="15" customHeight="1">
      <c r="AW488" s="121">
        <f t="shared" si="198"/>
        <v>211</v>
      </c>
    </row>
    <row r="489" spans="49:49" ht="15" customHeight="1">
      <c r="AW489" s="121">
        <f t="shared" si="198"/>
        <v>212</v>
      </c>
    </row>
    <row r="490" spans="49:49" ht="15" customHeight="1">
      <c r="AW490" s="121">
        <f t="shared" si="198"/>
        <v>213</v>
      </c>
    </row>
    <row r="491" spans="49:49" ht="15" customHeight="1">
      <c r="AW491" s="121">
        <f t="shared" si="198"/>
        <v>214</v>
      </c>
    </row>
    <row r="492" spans="49:49" ht="15" customHeight="1">
      <c r="AW492" s="121">
        <f t="shared" si="198"/>
        <v>215</v>
      </c>
    </row>
    <row r="493" spans="49:49" ht="15" customHeight="1">
      <c r="AW493" s="121">
        <f t="shared" si="198"/>
        <v>216</v>
      </c>
    </row>
    <row r="494" spans="49:49" ht="15" customHeight="1">
      <c r="AW494" s="121">
        <f t="shared" si="198"/>
        <v>217</v>
      </c>
    </row>
    <row r="495" spans="49:49" ht="15" customHeight="1">
      <c r="AW495" s="121">
        <f t="shared" si="198"/>
        <v>218</v>
      </c>
    </row>
    <row r="496" spans="49:49" ht="15" customHeight="1">
      <c r="AW496" s="121">
        <f t="shared" si="198"/>
        <v>219</v>
      </c>
    </row>
    <row r="497" spans="49:49" ht="15" customHeight="1">
      <c r="AW497" s="121">
        <f t="shared" si="198"/>
        <v>220</v>
      </c>
    </row>
    <row r="498" spans="49:49" ht="15" customHeight="1">
      <c r="AW498" s="121">
        <f t="shared" si="198"/>
        <v>221</v>
      </c>
    </row>
    <row r="499" spans="49:49" ht="15" customHeight="1">
      <c r="AW499" s="121">
        <f t="shared" si="198"/>
        <v>222</v>
      </c>
    </row>
    <row r="500" spans="49:49" ht="15" customHeight="1">
      <c r="AW500" s="121">
        <f t="shared" si="198"/>
        <v>223</v>
      </c>
    </row>
    <row r="501" spans="49:49" ht="15" customHeight="1">
      <c r="AW501" s="121">
        <f t="shared" si="198"/>
        <v>224</v>
      </c>
    </row>
    <row r="502" spans="49:49" ht="15" customHeight="1">
      <c r="AW502" s="121">
        <f t="shared" si="198"/>
        <v>225</v>
      </c>
    </row>
    <row r="503" spans="49:49" ht="15" customHeight="1">
      <c r="AW503" s="121">
        <f t="shared" si="198"/>
        <v>226</v>
      </c>
    </row>
    <row r="504" spans="49:49" ht="15" customHeight="1">
      <c r="AW504" s="121">
        <f t="shared" si="198"/>
        <v>227</v>
      </c>
    </row>
    <row r="505" spans="49:49" ht="15" customHeight="1">
      <c r="AW505" s="121">
        <f t="shared" si="198"/>
        <v>228</v>
      </c>
    </row>
    <row r="506" spans="49:49" ht="15" customHeight="1">
      <c r="AW506" s="121">
        <f t="shared" si="198"/>
        <v>229</v>
      </c>
    </row>
    <row r="507" spans="49:49" ht="15" customHeight="1">
      <c r="AW507" s="121">
        <f t="shared" si="198"/>
        <v>230</v>
      </c>
    </row>
    <row r="508" spans="49:49" ht="15" customHeight="1">
      <c r="AW508" s="121">
        <f t="shared" si="198"/>
        <v>231</v>
      </c>
    </row>
    <row r="509" spans="49:49" ht="15" customHeight="1">
      <c r="AW509" s="121">
        <f t="shared" si="198"/>
        <v>232</v>
      </c>
    </row>
    <row r="510" spans="49:49" ht="15" customHeight="1">
      <c r="AW510" s="121">
        <f t="shared" si="198"/>
        <v>233</v>
      </c>
    </row>
    <row r="511" spans="49:49" ht="15" customHeight="1">
      <c r="AW511" s="121">
        <f t="shared" si="198"/>
        <v>234</v>
      </c>
    </row>
    <row r="512" spans="49:49" ht="15" customHeight="1">
      <c r="AW512" s="121">
        <f t="shared" si="198"/>
        <v>235</v>
      </c>
    </row>
    <row r="513" spans="49:49" ht="15" customHeight="1">
      <c r="AW513" s="121">
        <f t="shared" si="198"/>
        <v>236</v>
      </c>
    </row>
    <row r="514" spans="49:49" ht="15" customHeight="1">
      <c r="AW514" s="121">
        <f t="shared" si="198"/>
        <v>237</v>
      </c>
    </row>
    <row r="515" spans="49:49" ht="15" customHeight="1">
      <c r="AW515" s="121">
        <f t="shared" si="198"/>
        <v>238</v>
      </c>
    </row>
    <row r="516" spans="49:49" ht="15" customHeight="1">
      <c r="AW516" s="121">
        <f t="shared" si="198"/>
        <v>239</v>
      </c>
    </row>
    <row r="517" spans="49:49" ht="15" customHeight="1">
      <c r="AW517" s="121">
        <f t="shared" si="198"/>
        <v>240</v>
      </c>
    </row>
    <row r="518" spans="49:49" ht="15" customHeight="1">
      <c r="AW518" s="121">
        <f t="shared" si="198"/>
        <v>241</v>
      </c>
    </row>
    <row r="519" spans="49:49" ht="15" customHeight="1">
      <c r="AW519" s="121">
        <f t="shared" si="198"/>
        <v>242</v>
      </c>
    </row>
    <row r="520" spans="49:49" ht="15" customHeight="1">
      <c r="AW520" s="121">
        <f t="shared" si="198"/>
        <v>243</v>
      </c>
    </row>
    <row r="521" spans="49:49" ht="15" customHeight="1">
      <c r="AW521" s="121">
        <f t="shared" si="198"/>
        <v>244</v>
      </c>
    </row>
    <row r="522" spans="49:49" ht="15" customHeight="1">
      <c r="AW522" s="121">
        <f t="shared" si="198"/>
        <v>245</v>
      </c>
    </row>
    <row r="523" spans="49:49" ht="15" customHeight="1">
      <c r="AW523" s="121">
        <f t="shared" si="198"/>
        <v>246</v>
      </c>
    </row>
    <row r="524" spans="49:49" ht="15" customHeight="1">
      <c r="AW524" s="121">
        <f t="shared" si="198"/>
        <v>247</v>
      </c>
    </row>
    <row r="525" spans="49:49" ht="15" customHeight="1">
      <c r="AW525" s="121">
        <f t="shared" si="198"/>
        <v>248</v>
      </c>
    </row>
    <row r="526" spans="49:49" ht="15" customHeight="1">
      <c r="AW526" s="121">
        <f t="shared" si="198"/>
        <v>249</v>
      </c>
    </row>
    <row r="527" spans="49:49" ht="15" customHeight="1">
      <c r="AW527" s="121">
        <f t="shared" si="198"/>
        <v>250</v>
      </c>
    </row>
    <row r="528" spans="49:49" ht="15" customHeight="1">
      <c r="AW528" s="121">
        <f t="shared" si="198"/>
        <v>251</v>
      </c>
    </row>
    <row r="529" spans="49:49" ht="15" customHeight="1">
      <c r="AW529" s="121">
        <f t="shared" si="198"/>
        <v>252</v>
      </c>
    </row>
    <row r="530" spans="49:49" ht="15" customHeight="1">
      <c r="AW530" s="121">
        <f t="shared" si="198"/>
        <v>253</v>
      </c>
    </row>
    <row r="531" spans="49:49" ht="15" customHeight="1">
      <c r="AW531" s="121">
        <f t="shared" si="198"/>
        <v>254</v>
      </c>
    </row>
    <row r="532" spans="49:49" ht="15" customHeight="1">
      <c r="AW532" s="121">
        <f t="shared" si="198"/>
        <v>255</v>
      </c>
    </row>
    <row r="533" spans="49:49" ht="15" customHeight="1">
      <c r="AW533" s="121">
        <f t="shared" si="198"/>
        <v>256</v>
      </c>
    </row>
    <row r="534" spans="49:49" ht="15" customHeight="1">
      <c r="AW534" s="121">
        <f t="shared" si="198"/>
        <v>257</v>
      </c>
    </row>
    <row r="535" spans="49:49" ht="15" customHeight="1">
      <c r="AW535" s="121">
        <f t="shared" ref="AW535:AW598" si="199">+AW534+1</f>
        <v>258</v>
      </c>
    </row>
    <row r="536" spans="49:49" ht="15" customHeight="1">
      <c r="AW536" s="121">
        <f t="shared" si="199"/>
        <v>259</v>
      </c>
    </row>
    <row r="537" spans="49:49" ht="15" customHeight="1">
      <c r="AW537" s="121">
        <f t="shared" si="199"/>
        <v>260</v>
      </c>
    </row>
    <row r="538" spans="49:49" ht="15" customHeight="1">
      <c r="AW538" s="121">
        <f t="shared" si="199"/>
        <v>261</v>
      </c>
    </row>
    <row r="539" spans="49:49" ht="15" customHeight="1">
      <c r="AW539" s="121">
        <f t="shared" si="199"/>
        <v>262</v>
      </c>
    </row>
    <row r="540" spans="49:49" ht="15" customHeight="1">
      <c r="AW540" s="121">
        <f t="shared" si="199"/>
        <v>263</v>
      </c>
    </row>
    <row r="541" spans="49:49" ht="15" customHeight="1">
      <c r="AW541" s="121">
        <f t="shared" si="199"/>
        <v>264</v>
      </c>
    </row>
    <row r="542" spans="49:49" ht="15" customHeight="1">
      <c r="AW542" s="121">
        <f t="shared" si="199"/>
        <v>265</v>
      </c>
    </row>
    <row r="543" spans="49:49" ht="15" customHeight="1">
      <c r="AW543" s="121">
        <f t="shared" si="199"/>
        <v>266</v>
      </c>
    </row>
    <row r="544" spans="49:49" ht="15" customHeight="1">
      <c r="AW544" s="121">
        <f t="shared" si="199"/>
        <v>267</v>
      </c>
    </row>
    <row r="545" spans="49:49" ht="15" customHeight="1">
      <c r="AW545" s="121">
        <f t="shared" si="199"/>
        <v>268</v>
      </c>
    </row>
    <row r="546" spans="49:49" ht="15" customHeight="1">
      <c r="AW546" s="121">
        <f t="shared" si="199"/>
        <v>269</v>
      </c>
    </row>
    <row r="547" spans="49:49" ht="15" customHeight="1">
      <c r="AW547" s="121">
        <f t="shared" si="199"/>
        <v>270</v>
      </c>
    </row>
    <row r="548" spans="49:49" ht="15" customHeight="1">
      <c r="AW548" s="121">
        <f t="shared" si="199"/>
        <v>271</v>
      </c>
    </row>
    <row r="549" spans="49:49" ht="15" customHeight="1">
      <c r="AW549" s="121">
        <f t="shared" si="199"/>
        <v>272</v>
      </c>
    </row>
    <row r="550" spans="49:49" ht="15" customHeight="1">
      <c r="AW550" s="121">
        <f t="shared" si="199"/>
        <v>273</v>
      </c>
    </row>
    <row r="551" spans="49:49" ht="15" customHeight="1">
      <c r="AW551" s="121">
        <f t="shared" si="199"/>
        <v>274</v>
      </c>
    </row>
    <row r="552" spans="49:49" ht="15" customHeight="1">
      <c r="AW552" s="121">
        <f t="shared" si="199"/>
        <v>275</v>
      </c>
    </row>
    <row r="553" spans="49:49" ht="15" customHeight="1">
      <c r="AW553" s="121">
        <f t="shared" si="199"/>
        <v>276</v>
      </c>
    </row>
    <row r="554" spans="49:49" ht="15" customHeight="1">
      <c r="AW554" s="121">
        <f t="shared" si="199"/>
        <v>277</v>
      </c>
    </row>
    <row r="555" spans="49:49" ht="15" customHeight="1">
      <c r="AW555" s="121">
        <f t="shared" si="199"/>
        <v>278</v>
      </c>
    </row>
    <row r="556" spans="49:49" ht="15" customHeight="1">
      <c r="AW556" s="121">
        <f t="shared" si="199"/>
        <v>279</v>
      </c>
    </row>
    <row r="557" spans="49:49" ht="15" customHeight="1">
      <c r="AW557" s="121">
        <f t="shared" si="199"/>
        <v>280</v>
      </c>
    </row>
    <row r="558" spans="49:49" ht="15" customHeight="1">
      <c r="AW558" s="121">
        <f t="shared" si="199"/>
        <v>281</v>
      </c>
    </row>
    <row r="559" spans="49:49" ht="15" customHeight="1">
      <c r="AW559" s="121">
        <f t="shared" si="199"/>
        <v>282</v>
      </c>
    </row>
    <row r="560" spans="49:49" ht="15" customHeight="1">
      <c r="AW560" s="121">
        <f t="shared" si="199"/>
        <v>283</v>
      </c>
    </row>
    <row r="561" spans="49:49" ht="15" customHeight="1">
      <c r="AW561" s="121">
        <f t="shared" si="199"/>
        <v>284</v>
      </c>
    </row>
    <row r="562" spans="49:49" ht="15" customHeight="1">
      <c r="AW562" s="121">
        <f t="shared" si="199"/>
        <v>285</v>
      </c>
    </row>
    <row r="563" spans="49:49" ht="15" customHeight="1">
      <c r="AW563" s="121">
        <f t="shared" si="199"/>
        <v>286</v>
      </c>
    </row>
    <row r="564" spans="49:49" ht="15" customHeight="1">
      <c r="AW564" s="121">
        <f t="shared" si="199"/>
        <v>287</v>
      </c>
    </row>
    <row r="565" spans="49:49" ht="15" customHeight="1">
      <c r="AW565" s="121">
        <f t="shared" si="199"/>
        <v>288</v>
      </c>
    </row>
    <row r="566" spans="49:49" ht="15" customHeight="1">
      <c r="AW566" s="121">
        <f t="shared" si="199"/>
        <v>289</v>
      </c>
    </row>
    <row r="567" spans="49:49" ht="15" customHeight="1">
      <c r="AW567" s="121">
        <f t="shared" si="199"/>
        <v>290</v>
      </c>
    </row>
    <row r="568" spans="49:49" ht="15" customHeight="1">
      <c r="AW568" s="121">
        <f t="shared" si="199"/>
        <v>291</v>
      </c>
    </row>
    <row r="569" spans="49:49" ht="15" customHeight="1">
      <c r="AW569" s="121">
        <f t="shared" si="199"/>
        <v>292</v>
      </c>
    </row>
    <row r="570" spans="49:49" ht="15" customHeight="1">
      <c r="AW570" s="121">
        <f t="shared" si="199"/>
        <v>293</v>
      </c>
    </row>
    <row r="571" spans="49:49" ht="15" customHeight="1">
      <c r="AW571" s="121">
        <f t="shared" si="199"/>
        <v>294</v>
      </c>
    </row>
    <row r="572" spans="49:49" ht="15" customHeight="1">
      <c r="AW572" s="121">
        <f t="shared" si="199"/>
        <v>295</v>
      </c>
    </row>
    <row r="573" spans="49:49" ht="15" customHeight="1">
      <c r="AW573" s="121">
        <f t="shared" si="199"/>
        <v>296</v>
      </c>
    </row>
    <row r="574" spans="49:49" ht="15" customHeight="1">
      <c r="AW574" s="121">
        <f t="shared" si="199"/>
        <v>297</v>
      </c>
    </row>
    <row r="575" spans="49:49" ht="15" customHeight="1">
      <c r="AW575" s="121">
        <f t="shared" si="199"/>
        <v>298</v>
      </c>
    </row>
    <row r="576" spans="49:49" ht="15" customHeight="1">
      <c r="AW576" s="121">
        <f t="shared" si="199"/>
        <v>299</v>
      </c>
    </row>
    <row r="577" spans="49:49" ht="15" customHeight="1">
      <c r="AW577" s="121">
        <f t="shared" si="199"/>
        <v>300</v>
      </c>
    </row>
    <row r="578" spans="49:49" ht="15" customHeight="1">
      <c r="AW578" s="121">
        <f t="shared" si="199"/>
        <v>301</v>
      </c>
    </row>
    <row r="579" spans="49:49" ht="15" customHeight="1">
      <c r="AW579" s="121">
        <f t="shared" si="199"/>
        <v>302</v>
      </c>
    </row>
    <row r="580" spans="49:49" ht="15" customHeight="1">
      <c r="AW580" s="121">
        <f t="shared" si="199"/>
        <v>303</v>
      </c>
    </row>
    <row r="581" spans="49:49" ht="15" customHeight="1">
      <c r="AW581" s="121">
        <f t="shared" si="199"/>
        <v>304</v>
      </c>
    </row>
    <row r="582" spans="49:49" ht="15" customHeight="1">
      <c r="AW582" s="121">
        <f t="shared" si="199"/>
        <v>305</v>
      </c>
    </row>
    <row r="583" spans="49:49" ht="15" customHeight="1">
      <c r="AW583" s="121">
        <f t="shared" si="199"/>
        <v>306</v>
      </c>
    </row>
    <row r="584" spans="49:49" ht="15" customHeight="1">
      <c r="AW584" s="121">
        <f t="shared" si="199"/>
        <v>307</v>
      </c>
    </row>
    <row r="585" spans="49:49" ht="15" customHeight="1">
      <c r="AW585" s="121">
        <f t="shared" si="199"/>
        <v>308</v>
      </c>
    </row>
    <row r="586" spans="49:49" ht="15" customHeight="1">
      <c r="AW586" s="121">
        <f t="shared" si="199"/>
        <v>309</v>
      </c>
    </row>
    <row r="587" spans="49:49" ht="15" customHeight="1">
      <c r="AW587" s="121">
        <f t="shared" si="199"/>
        <v>310</v>
      </c>
    </row>
    <row r="588" spans="49:49" ht="15" customHeight="1">
      <c r="AW588" s="121">
        <f t="shared" si="199"/>
        <v>311</v>
      </c>
    </row>
    <row r="589" spans="49:49" ht="15" customHeight="1">
      <c r="AW589" s="121">
        <f t="shared" si="199"/>
        <v>312</v>
      </c>
    </row>
    <row r="590" spans="49:49" ht="15" customHeight="1">
      <c r="AW590" s="121">
        <f t="shared" si="199"/>
        <v>313</v>
      </c>
    </row>
    <row r="591" spans="49:49" ht="15" customHeight="1">
      <c r="AW591" s="121">
        <f t="shared" si="199"/>
        <v>314</v>
      </c>
    </row>
    <row r="592" spans="49:49" ht="15" customHeight="1">
      <c r="AW592" s="121">
        <f t="shared" si="199"/>
        <v>315</v>
      </c>
    </row>
    <row r="593" spans="49:49" ht="15" customHeight="1">
      <c r="AW593" s="121">
        <f t="shared" si="199"/>
        <v>316</v>
      </c>
    </row>
    <row r="594" spans="49:49" ht="15" customHeight="1">
      <c r="AW594" s="121">
        <f t="shared" si="199"/>
        <v>317</v>
      </c>
    </row>
    <row r="595" spans="49:49" ht="15" customHeight="1">
      <c r="AW595" s="121">
        <f t="shared" si="199"/>
        <v>318</v>
      </c>
    </row>
    <row r="596" spans="49:49" ht="15" customHeight="1">
      <c r="AW596" s="121">
        <f t="shared" si="199"/>
        <v>319</v>
      </c>
    </row>
    <row r="597" spans="49:49" ht="15" customHeight="1">
      <c r="AW597" s="121">
        <f t="shared" si="199"/>
        <v>320</v>
      </c>
    </row>
    <row r="598" spans="49:49" ht="15" customHeight="1">
      <c r="AW598" s="121">
        <f t="shared" si="199"/>
        <v>321</v>
      </c>
    </row>
    <row r="599" spans="49:49" ht="15" customHeight="1">
      <c r="AW599" s="121">
        <f t="shared" ref="AW599:AW662" si="200">+AW598+1</f>
        <v>322</v>
      </c>
    </row>
    <row r="600" spans="49:49" ht="15" customHeight="1">
      <c r="AW600" s="121">
        <f t="shared" si="200"/>
        <v>323</v>
      </c>
    </row>
    <row r="601" spans="49:49" ht="15" customHeight="1">
      <c r="AW601" s="121">
        <f t="shared" si="200"/>
        <v>324</v>
      </c>
    </row>
    <row r="602" spans="49:49" ht="15" customHeight="1">
      <c r="AW602" s="121">
        <f t="shared" si="200"/>
        <v>325</v>
      </c>
    </row>
    <row r="603" spans="49:49" ht="15" customHeight="1">
      <c r="AW603" s="121">
        <f t="shared" si="200"/>
        <v>326</v>
      </c>
    </row>
    <row r="604" spans="49:49" ht="15" customHeight="1">
      <c r="AW604" s="121">
        <f t="shared" si="200"/>
        <v>327</v>
      </c>
    </row>
    <row r="605" spans="49:49" ht="15" customHeight="1">
      <c r="AW605" s="121">
        <f t="shared" si="200"/>
        <v>328</v>
      </c>
    </row>
    <row r="606" spans="49:49" ht="15" customHeight="1">
      <c r="AW606" s="121">
        <f t="shared" si="200"/>
        <v>329</v>
      </c>
    </row>
    <row r="607" spans="49:49" ht="15" customHeight="1">
      <c r="AW607" s="121">
        <f t="shared" si="200"/>
        <v>330</v>
      </c>
    </row>
    <row r="608" spans="49:49" ht="15" customHeight="1">
      <c r="AW608" s="121">
        <f t="shared" si="200"/>
        <v>331</v>
      </c>
    </row>
    <row r="609" spans="49:49" ht="15" customHeight="1">
      <c r="AW609" s="121">
        <f t="shared" si="200"/>
        <v>332</v>
      </c>
    </row>
    <row r="610" spans="49:49" ht="15" customHeight="1">
      <c r="AW610" s="121">
        <f t="shared" si="200"/>
        <v>333</v>
      </c>
    </row>
    <row r="611" spans="49:49" ht="15" customHeight="1">
      <c r="AW611" s="121">
        <f t="shared" si="200"/>
        <v>334</v>
      </c>
    </row>
    <row r="612" spans="49:49" ht="15" customHeight="1">
      <c r="AW612" s="121">
        <f t="shared" si="200"/>
        <v>335</v>
      </c>
    </row>
    <row r="613" spans="49:49" ht="15" customHeight="1">
      <c r="AW613" s="121">
        <f t="shared" si="200"/>
        <v>336</v>
      </c>
    </row>
    <row r="614" spans="49:49" ht="15" customHeight="1">
      <c r="AW614" s="121">
        <f t="shared" si="200"/>
        <v>337</v>
      </c>
    </row>
    <row r="615" spans="49:49" ht="15" customHeight="1">
      <c r="AW615" s="121">
        <f t="shared" si="200"/>
        <v>338</v>
      </c>
    </row>
    <row r="616" spans="49:49" ht="15" customHeight="1">
      <c r="AW616" s="121">
        <f t="shared" si="200"/>
        <v>339</v>
      </c>
    </row>
    <row r="617" spans="49:49" ht="15" customHeight="1">
      <c r="AW617" s="121">
        <f t="shared" si="200"/>
        <v>340</v>
      </c>
    </row>
    <row r="618" spans="49:49" ht="15" customHeight="1">
      <c r="AW618" s="121">
        <f t="shared" si="200"/>
        <v>341</v>
      </c>
    </row>
    <row r="619" spans="49:49" ht="15" customHeight="1">
      <c r="AW619" s="121">
        <f t="shared" si="200"/>
        <v>342</v>
      </c>
    </row>
    <row r="620" spans="49:49" ht="15" customHeight="1">
      <c r="AW620" s="121">
        <f t="shared" si="200"/>
        <v>343</v>
      </c>
    </row>
    <row r="621" spans="49:49" ht="15" customHeight="1">
      <c r="AW621" s="121">
        <f t="shared" si="200"/>
        <v>344</v>
      </c>
    </row>
    <row r="622" spans="49:49" ht="15" customHeight="1">
      <c r="AW622" s="121">
        <f t="shared" si="200"/>
        <v>345</v>
      </c>
    </row>
    <row r="623" spans="49:49" ht="15" customHeight="1">
      <c r="AW623" s="121">
        <f t="shared" si="200"/>
        <v>346</v>
      </c>
    </row>
    <row r="624" spans="49:49" ht="15" customHeight="1">
      <c r="AW624" s="121">
        <f t="shared" si="200"/>
        <v>347</v>
      </c>
    </row>
    <row r="625" spans="49:49" ht="15" customHeight="1">
      <c r="AW625" s="121">
        <f t="shared" si="200"/>
        <v>348</v>
      </c>
    </row>
    <row r="626" spans="49:49" ht="15" customHeight="1">
      <c r="AW626" s="121">
        <f t="shared" si="200"/>
        <v>349</v>
      </c>
    </row>
    <row r="627" spans="49:49" ht="15" customHeight="1">
      <c r="AW627" s="121">
        <f t="shared" si="200"/>
        <v>350</v>
      </c>
    </row>
    <row r="628" spans="49:49" ht="15" customHeight="1">
      <c r="AW628" s="121">
        <f t="shared" si="200"/>
        <v>351</v>
      </c>
    </row>
    <row r="629" spans="49:49" ht="15" customHeight="1">
      <c r="AW629" s="121">
        <f t="shared" si="200"/>
        <v>352</v>
      </c>
    </row>
    <row r="630" spans="49:49" ht="15" customHeight="1">
      <c r="AW630" s="121">
        <f t="shared" si="200"/>
        <v>353</v>
      </c>
    </row>
    <row r="631" spans="49:49" ht="15" customHeight="1">
      <c r="AW631" s="121">
        <f t="shared" si="200"/>
        <v>354</v>
      </c>
    </row>
    <row r="632" spans="49:49" ht="15" customHeight="1">
      <c r="AW632" s="121">
        <f t="shared" si="200"/>
        <v>355</v>
      </c>
    </row>
    <row r="633" spans="49:49" ht="15" customHeight="1">
      <c r="AW633" s="121">
        <f t="shared" si="200"/>
        <v>356</v>
      </c>
    </row>
    <row r="634" spans="49:49" ht="15" customHeight="1">
      <c r="AW634" s="121">
        <f t="shared" si="200"/>
        <v>357</v>
      </c>
    </row>
    <row r="635" spans="49:49" ht="15" customHeight="1">
      <c r="AW635" s="121">
        <f t="shared" si="200"/>
        <v>358</v>
      </c>
    </row>
    <row r="636" spans="49:49" ht="15" customHeight="1">
      <c r="AW636" s="121">
        <f t="shared" si="200"/>
        <v>359</v>
      </c>
    </row>
    <row r="637" spans="49:49" ht="15" customHeight="1">
      <c r="AW637" s="121">
        <f t="shared" si="200"/>
        <v>360</v>
      </c>
    </row>
    <row r="638" spans="49:49" ht="15" customHeight="1">
      <c r="AW638" s="121">
        <f t="shared" si="200"/>
        <v>361</v>
      </c>
    </row>
    <row r="639" spans="49:49" ht="15" customHeight="1">
      <c r="AW639" s="121">
        <f t="shared" si="200"/>
        <v>362</v>
      </c>
    </row>
    <row r="640" spans="49:49" ht="15" customHeight="1">
      <c r="AW640" s="121">
        <f t="shared" si="200"/>
        <v>363</v>
      </c>
    </row>
    <row r="641" spans="49:49" ht="15" customHeight="1">
      <c r="AW641" s="121">
        <f t="shared" si="200"/>
        <v>364</v>
      </c>
    </row>
    <row r="642" spans="49:49" ht="15" customHeight="1">
      <c r="AW642" s="121">
        <f t="shared" si="200"/>
        <v>365</v>
      </c>
    </row>
    <row r="643" spans="49:49" ht="15" customHeight="1">
      <c r="AW643" s="121">
        <f t="shared" si="200"/>
        <v>366</v>
      </c>
    </row>
    <row r="644" spans="49:49" ht="15" customHeight="1">
      <c r="AW644" s="121">
        <f t="shared" si="200"/>
        <v>367</v>
      </c>
    </row>
    <row r="645" spans="49:49" ht="15" customHeight="1">
      <c r="AW645" s="121">
        <f t="shared" si="200"/>
        <v>368</v>
      </c>
    </row>
    <row r="646" spans="49:49" ht="15" customHeight="1">
      <c r="AW646" s="121">
        <f t="shared" si="200"/>
        <v>369</v>
      </c>
    </row>
    <row r="647" spans="49:49" ht="15" customHeight="1">
      <c r="AW647" s="121">
        <f t="shared" si="200"/>
        <v>370</v>
      </c>
    </row>
    <row r="648" spans="49:49" ht="15" customHeight="1">
      <c r="AW648" s="121">
        <f t="shared" si="200"/>
        <v>371</v>
      </c>
    </row>
    <row r="649" spans="49:49" ht="15" customHeight="1">
      <c r="AW649" s="121">
        <f t="shared" si="200"/>
        <v>372</v>
      </c>
    </row>
    <row r="650" spans="49:49" ht="15" customHeight="1">
      <c r="AW650" s="121">
        <f t="shared" si="200"/>
        <v>373</v>
      </c>
    </row>
    <row r="651" spans="49:49" ht="15" customHeight="1">
      <c r="AW651" s="121">
        <f t="shared" si="200"/>
        <v>374</v>
      </c>
    </row>
    <row r="652" spans="49:49" ht="15" customHeight="1">
      <c r="AW652" s="121">
        <f t="shared" si="200"/>
        <v>375</v>
      </c>
    </row>
    <row r="653" spans="49:49" ht="15" customHeight="1">
      <c r="AW653" s="121">
        <f t="shared" si="200"/>
        <v>376</v>
      </c>
    </row>
    <row r="654" spans="49:49" ht="15" customHeight="1">
      <c r="AW654" s="121">
        <f t="shared" si="200"/>
        <v>377</v>
      </c>
    </row>
    <row r="655" spans="49:49" ht="15" customHeight="1">
      <c r="AW655" s="121">
        <f t="shared" si="200"/>
        <v>378</v>
      </c>
    </row>
    <row r="656" spans="49:49" ht="15" customHeight="1">
      <c r="AW656" s="121">
        <f t="shared" si="200"/>
        <v>379</v>
      </c>
    </row>
    <row r="657" spans="49:49" ht="15" customHeight="1">
      <c r="AW657" s="121">
        <f t="shared" si="200"/>
        <v>380</v>
      </c>
    </row>
    <row r="658" spans="49:49" ht="15" customHeight="1">
      <c r="AW658" s="121">
        <f t="shared" si="200"/>
        <v>381</v>
      </c>
    </row>
    <row r="659" spans="49:49" ht="15" customHeight="1">
      <c r="AW659" s="121">
        <f t="shared" si="200"/>
        <v>382</v>
      </c>
    </row>
    <row r="660" spans="49:49" ht="15" customHeight="1">
      <c r="AW660" s="121">
        <f t="shared" si="200"/>
        <v>383</v>
      </c>
    </row>
    <row r="661" spans="49:49" ht="15" customHeight="1">
      <c r="AW661" s="121">
        <f t="shared" si="200"/>
        <v>384</v>
      </c>
    </row>
    <row r="662" spans="49:49" ht="15" customHeight="1">
      <c r="AW662" s="121">
        <f t="shared" si="200"/>
        <v>385</v>
      </c>
    </row>
    <row r="663" spans="49:49" ht="15" customHeight="1">
      <c r="AW663" s="121">
        <f t="shared" ref="AW663:AW726" si="201">+AW662+1</f>
        <v>386</v>
      </c>
    </row>
    <row r="664" spans="49:49" ht="15" customHeight="1">
      <c r="AW664" s="121">
        <f t="shared" si="201"/>
        <v>387</v>
      </c>
    </row>
    <row r="665" spans="49:49" ht="15" customHeight="1">
      <c r="AW665" s="121">
        <f t="shared" si="201"/>
        <v>388</v>
      </c>
    </row>
    <row r="666" spans="49:49" ht="15" customHeight="1">
      <c r="AW666" s="121">
        <f t="shared" si="201"/>
        <v>389</v>
      </c>
    </row>
    <row r="667" spans="49:49" ht="15" customHeight="1">
      <c r="AW667" s="121">
        <f t="shared" si="201"/>
        <v>390</v>
      </c>
    </row>
    <row r="668" spans="49:49" ht="15" customHeight="1">
      <c r="AW668" s="121">
        <f t="shared" si="201"/>
        <v>391</v>
      </c>
    </row>
    <row r="669" spans="49:49" ht="15" customHeight="1">
      <c r="AW669" s="121">
        <f t="shared" si="201"/>
        <v>392</v>
      </c>
    </row>
    <row r="670" spans="49:49" ht="15" customHeight="1">
      <c r="AW670" s="121">
        <f t="shared" si="201"/>
        <v>393</v>
      </c>
    </row>
    <row r="671" spans="49:49" ht="15" customHeight="1">
      <c r="AW671" s="121">
        <f t="shared" si="201"/>
        <v>394</v>
      </c>
    </row>
    <row r="672" spans="49:49" ht="15" customHeight="1">
      <c r="AW672" s="121">
        <f t="shared" si="201"/>
        <v>395</v>
      </c>
    </row>
    <row r="673" spans="49:49" ht="15" customHeight="1">
      <c r="AW673" s="121">
        <f t="shared" si="201"/>
        <v>396</v>
      </c>
    </row>
    <row r="674" spans="49:49" ht="15" customHeight="1">
      <c r="AW674" s="121">
        <f t="shared" si="201"/>
        <v>397</v>
      </c>
    </row>
    <row r="675" spans="49:49" ht="15" customHeight="1">
      <c r="AW675" s="121">
        <f t="shared" si="201"/>
        <v>398</v>
      </c>
    </row>
    <row r="676" spans="49:49" ht="15" customHeight="1">
      <c r="AW676" s="121">
        <f t="shared" si="201"/>
        <v>399</v>
      </c>
    </row>
    <row r="677" spans="49:49" ht="15" customHeight="1">
      <c r="AW677" s="121">
        <f t="shared" si="201"/>
        <v>400</v>
      </c>
    </row>
    <row r="678" spans="49:49" ht="15" customHeight="1">
      <c r="AW678" s="121">
        <f t="shared" si="201"/>
        <v>401</v>
      </c>
    </row>
    <row r="679" spans="49:49" ht="15" customHeight="1">
      <c r="AW679" s="121">
        <f t="shared" si="201"/>
        <v>402</v>
      </c>
    </row>
    <row r="680" spans="49:49" ht="15" customHeight="1">
      <c r="AW680" s="121">
        <f t="shared" si="201"/>
        <v>403</v>
      </c>
    </row>
    <row r="681" spans="49:49" ht="15" customHeight="1">
      <c r="AW681" s="121">
        <f t="shared" si="201"/>
        <v>404</v>
      </c>
    </row>
    <row r="682" spans="49:49" ht="15" customHeight="1">
      <c r="AW682" s="121">
        <f t="shared" si="201"/>
        <v>405</v>
      </c>
    </row>
    <row r="683" spans="49:49" ht="15" customHeight="1">
      <c r="AW683" s="121">
        <f t="shared" si="201"/>
        <v>406</v>
      </c>
    </row>
    <row r="684" spans="49:49" ht="15" customHeight="1">
      <c r="AW684" s="121">
        <f t="shared" si="201"/>
        <v>407</v>
      </c>
    </row>
    <row r="685" spans="49:49" ht="15" customHeight="1">
      <c r="AW685" s="121">
        <f t="shared" si="201"/>
        <v>408</v>
      </c>
    </row>
    <row r="686" spans="49:49" ht="15" customHeight="1">
      <c r="AW686" s="121">
        <f t="shared" si="201"/>
        <v>409</v>
      </c>
    </row>
    <row r="687" spans="49:49" ht="15" customHeight="1">
      <c r="AW687" s="121">
        <f t="shared" si="201"/>
        <v>410</v>
      </c>
    </row>
    <row r="688" spans="49:49" ht="15" customHeight="1">
      <c r="AW688" s="121">
        <f t="shared" si="201"/>
        <v>411</v>
      </c>
    </row>
    <row r="689" spans="49:49" ht="15" customHeight="1">
      <c r="AW689" s="121">
        <f t="shared" si="201"/>
        <v>412</v>
      </c>
    </row>
    <row r="690" spans="49:49" ht="15" customHeight="1">
      <c r="AW690" s="121">
        <f t="shared" si="201"/>
        <v>413</v>
      </c>
    </row>
    <row r="691" spans="49:49" ht="15" customHeight="1">
      <c r="AW691" s="121">
        <f t="shared" si="201"/>
        <v>414</v>
      </c>
    </row>
    <row r="692" spans="49:49" ht="15" customHeight="1">
      <c r="AW692" s="121">
        <f t="shared" si="201"/>
        <v>415</v>
      </c>
    </row>
    <row r="693" spans="49:49" ht="15" customHeight="1">
      <c r="AW693" s="121">
        <f t="shared" si="201"/>
        <v>416</v>
      </c>
    </row>
    <row r="694" spans="49:49" ht="15" customHeight="1">
      <c r="AW694" s="121">
        <f t="shared" si="201"/>
        <v>417</v>
      </c>
    </row>
    <row r="695" spans="49:49" ht="15" customHeight="1">
      <c r="AW695" s="121">
        <f t="shared" si="201"/>
        <v>418</v>
      </c>
    </row>
    <row r="696" spans="49:49" ht="15" customHeight="1">
      <c r="AW696" s="121">
        <f t="shared" si="201"/>
        <v>419</v>
      </c>
    </row>
    <row r="697" spans="49:49" ht="15" customHeight="1">
      <c r="AW697" s="121">
        <f t="shared" si="201"/>
        <v>420</v>
      </c>
    </row>
    <row r="698" spans="49:49" ht="15" customHeight="1">
      <c r="AW698" s="121">
        <f t="shared" si="201"/>
        <v>421</v>
      </c>
    </row>
    <row r="699" spans="49:49" ht="15" customHeight="1">
      <c r="AW699" s="121">
        <f t="shared" si="201"/>
        <v>422</v>
      </c>
    </row>
    <row r="700" spans="49:49" ht="15" customHeight="1">
      <c r="AW700" s="121">
        <f t="shared" si="201"/>
        <v>423</v>
      </c>
    </row>
    <row r="701" spans="49:49" ht="15" customHeight="1">
      <c r="AW701" s="121">
        <f t="shared" si="201"/>
        <v>424</v>
      </c>
    </row>
    <row r="702" spans="49:49" ht="15" customHeight="1">
      <c r="AW702" s="121">
        <f t="shared" si="201"/>
        <v>425</v>
      </c>
    </row>
    <row r="703" spans="49:49" ht="15" customHeight="1">
      <c r="AW703" s="121">
        <f t="shared" si="201"/>
        <v>426</v>
      </c>
    </row>
    <row r="704" spans="49:49" ht="15" customHeight="1">
      <c r="AW704" s="121">
        <f t="shared" si="201"/>
        <v>427</v>
      </c>
    </row>
    <row r="705" spans="49:49" ht="15" customHeight="1">
      <c r="AW705" s="121">
        <f t="shared" si="201"/>
        <v>428</v>
      </c>
    </row>
    <row r="706" spans="49:49" ht="15" customHeight="1">
      <c r="AW706" s="121">
        <f t="shared" si="201"/>
        <v>429</v>
      </c>
    </row>
    <row r="707" spans="49:49" ht="15" customHeight="1">
      <c r="AW707" s="121">
        <f t="shared" si="201"/>
        <v>430</v>
      </c>
    </row>
    <row r="708" spans="49:49" ht="15" customHeight="1">
      <c r="AW708" s="121">
        <f t="shared" si="201"/>
        <v>431</v>
      </c>
    </row>
    <row r="709" spans="49:49" ht="15" customHeight="1">
      <c r="AW709" s="121">
        <f t="shared" si="201"/>
        <v>432</v>
      </c>
    </row>
    <row r="710" spans="49:49" ht="15" customHeight="1">
      <c r="AW710" s="121">
        <f t="shared" si="201"/>
        <v>433</v>
      </c>
    </row>
    <row r="711" spans="49:49" ht="15" customHeight="1">
      <c r="AW711" s="121">
        <f t="shared" si="201"/>
        <v>434</v>
      </c>
    </row>
    <row r="712" spans="49:49" ht="15" customHeight="1">
      <c r="AW712" s="121">
        <f t="shared" si="201"/>
        <v>435</v>
      </c>
    </row>
    <row r="713" spans="49:49" ht="15" customHeight="1">
      <c r="AW713" s="121">
        <f t="shared" si="201"/>
        <v>436</v>
      </c>
    </row>
    <row r="714" spans="49:49" ht="15" customHeight="1">
      <c r="AW714" s="121">
        <f t="shared" si="201"/>
        <v>437</v>
      </c>
    </row>
    <row r="715" spans="49:49" ht="15" customHeight="1">
      <c r="AW715" s="121">
        <f t="shared" si="201"/>
        <v>438</v>
      </c>
    </row>
    <row r="716" spans="49:49" ht="15" customHeight="1">
      <c r="AW716" s="121">
        <f t="shared" si="201"/>
        <v>439</v>
      </c>
    </row>
    <row r="717" spans="49:49" ht="15" customHeight="1">
      <c r="AW717" s="121">
        <f t="shared" si="201"/>
        <v>440</v>
      </c>
    </row>
    <row r="718" spans="49:49" ht="15" customHeight="1">
      <c r="AW718" s="121">
        <f t="shared" si="201"/>
        <v>441</v>
      </c>
    </row>
    <row r="719" spans="49:49" ht="15" customHeight="1">
      <c r="AW719" s="121">
        <f t="shared" si="201"/>
        <v>442</v>
      </c>
    </row>
    <row r="720" spans="49:49" ht="15" customHeight="1">
      <c r="AW720" s="121">
        <f t="shared" si="201"/>
        <v>443</v>
      </c>
    </row>
    <row r="721" spans="49:49" ht="15" customHeight="1">
      <c r="AW721" s="121">
        <f t="shared" si="201"/>
        <v>444</v>
      </c>
    </row>
    <row r="722" spans="49:49" ht="15" customHeight="1">
      <c r="AW722" s="121">
        <f t="shared" si="201"/>
        <v>445</v>
      </c>
    </row>
    <row r="723" spans="49:49" ht="15" customHeight="1">
      <c r="AW723" s="121">
        <f t="shared" si="201"/>
        <v>446</v>
      </c>
    </row>
    <row r="724" spans="49:49" ht="15" customHeight="1">
      <c r="AW724" s="121">
        <f t="shared" si="201"/>
        <v>447</v>
      </c>
    </row>
    <row r="725" spans="49:49" ht="15" customHeight="1">
      <c r="AW725" s="121">
        <f t="shared" si="201"/>
        <v>448</v>
      </c>
    </row>
    <row r="726" spans="49:49" ht="15" customHeight="1">
      <c r="AW726" s="121">
        <f t="shared" si="201"/>
        <v>449</v>
      </c>
    </row>
    <row r="727" spans="49:49" ht="15" customHeight="1">
      <c r="AW727" s="121">
        <f t="shared" ref="AW727:AW790" si="202">+AW726+1</f>
        <v>450</v>
      </c>
    </row>
    <row r="728" spans="49:49" ht="15" customHeight="1">
      <c r="AW728" s="121">
        <f t="shared" si="202"/>
        <v>451</v>
      </c>
    </row>
    <row r="729" spans="49:49" ht="15" customHeight="1">
      <c r="AW729" s="121">
        <f t="shared" si="202"/>
        <v>452</v>
      </c>
    </row>
    <row r="730" spans="49:49" ht="15" customHeight="1">
      <c r="AW730" s="121">
        <f t="shared" si="202"/>
        <v>453</v>
      </c>
    </row>
    <row r="731" spans="49:49" ht="15" customHeight="1">
      <c r="AW731" s="121">
        <f t="shared" si="202"/>
        <v>454</v>
      </c>
    </row>
    <row r="732" spans="49:49" ht="15" customHeight="1">
      <c r="AW732" s="121">
        <f t="shared" si="202"/>
        <v>455</v>
      </c>
    </row>
    <row r="733" spans="49:49" ht="15" customHeight="1">
      <c r="AW733" s="121">
        <f t="shared" si="202"/>
        <v>456</v>
      </c>
    </row>
    <row r="734" spans="49:49" ht="15" customHeight="1">
      <c r="AW734" s="121">
        <f t="shared" si="202"/>
        <v>457</v>
      </c>
    </row>
    <row r="735" spans="49:49" ht="15" customHeight="1">
      <c r="AW735" s="121">
        <f t="shared" si="202"/>
        <v>458</v>
      </c>
    </row>
    <row r="736" spans="49:49" ht="15" customHeight="1">
      <c r="AW736" s="121">
        <f t="shared" si="202"/>
        <v>459</v>
      </c>
    </row>
    <row r="737" spans="49:49" ht="15" customHeight="1">
      <c r="AW737" s="121">
        <f t="shared" si="202"/>
        <v>460</v>
      </c>
    </row>
    <row r="738" spans="49:49" ht="15" customHeight="1">
      <c r="AW738" s="121">
        <f t="shared" si="202"/>
        <v>461</v>
      </c>
    </row>
    <row r="739" spans="49:49" ht="15" customHeight="1">
      <c r="AW739" s="121">
        <f t="shared" si="202"/>
        <v>462</v>
      </c>
    </row>
    <row r="740" spans="49:49" ht="15" customHeight="1">
      <c r="AW740" s="121">
        <f t="shared" si="202"/>
        <v>463</v>
      </c>
    </row>
    <row r="741" spans="49:49" ht="15" customHeight="1">
      <c r="AW741" s="121">
        <f t="shared" si="202"/>
        <v>464</v>
      </c>
    </row>
    <row r="742" spans="49:49" ht="15" customHeight="1">
      <c r="AW742" s="121">
        <f t="shared" si="202"/>
        <v>465</v>
      </c>
    </row>
    <row r="743" spans="49:49" ht="15" customHeight="1">
      <c r="AW743" s="121">
        <f t="shared" si="202"/>
        <v>466</v>
      </c>
    </row>
    <row r="744" spans="49:49" ht="15" customHeight="1">
      <c r="AW744" s="121">
        <f t="shared" si="202"/>
        <v>467</v>
      </c>
    </row>
    <row r="745" spans="49:49" ht="15" customHeight="1">
      <c r="AW745" s="121">
        <f t="shared" si="202"/>
        <v>468</v>
      </c>
    </row>
    <row r="746" spans="49:49" ht="15" customHeight="1">
      <c r="AW746" s="121">
        <f t="shared" si="202"/>
        <v>469</v>
      </c>
    </row>
    <row r="747" spans="49:49" ht="15" customHeight="1">
      <c r="AW747" s="121">
        <f t="shared" si="202"/>
        <v>470</v>
      </c>
    </row>
    <row r="748" spans="49:49" ht="15" customHeight="1">
      <c r="AW748" s="121">
        <f t="shared" si="202"/>
        <v>471</v>
      </c>
    </row>
    <row r="749" spans="49:49" ht="15" customHeight="1">
      <c r="AW749" s="121">
        <f t="shared" si="202"/>
        <v>472</v>
      </c>
    </row>
    <row r="750" spans="49:49" ht="15" customHeight="1">
      <c r="AW750" s="121">
        <f t="shared" si="202"/>
        <v>473</v>
      </c>
    </row>
    <row r="751" spans="49:49" ht="15" customHeight="1">
      <c r="AW751" s="121">
        <f t="shared" si="202"/>
        <v>474</v>
      </c>
    </row>
    <row r="752" spans="49:49" ht="15" customHeight="1">
      <c r="AW752" s="121">
        <f t="shared" si="202"/>
        <v>475</v>
      </c>
    </row>
    <row r="753" spans="49:49" ht="15" customHeight="1">
      <c r="AW753" s="121">
        <f t="shared" si="202"/>
        <v>476</v>
      </c>
    </row>
    <row r="754" spans="49:49" ht="15" customHeight="1">
      <c r="AW754" s="121">
        <f t="shared" si="202"/>
        <v>477</v>
      </c>
    </row>
    <row r="755" spans="49:49" ht="15" customHeight="1">
      <c r="AW755" s="121">
        <f t="shared" si="202"/>
        <v>478</v>
      </c>
    </row>
    <row r="756" spans="49:49" ht="15" customHeight="1">
      <c r="AW756" s="121">
        <f t="shared" si="202"/>
        <v>479</v>
      </c>
    </row>
    <row r="757" spans="49:49" ht="15" customHeight="1">
      <c r="AW757" s="121">
        <f t="shared" si="202"/>
        <v>480</v>
      </c>
    </row>
    <row r="758" spans="49:49" ht="15" customHeight="1">
      <c r="AW758" s="121">
        <f t="shared" si="202"/>
        <v>481</v>
      </c>
    </row>
    <row r="759" spans="49:49" ht="15" customHeight="1">
      <c r="AW759" s="121">
        <f t="shared" si="202"/>
        <v>482</v>
      </c>
    </row>
    <row r="760" spans="49:49" ht="15" customHeight="1">
      <c r="AW760" s="121">
        <f t="shared" si="202"/>
        <v>483</v>
      </c>
    </row>
    <row r="761" spans="49:49" ht="15" customHeight="1">
      <c r="AW761" s="121">
        <f t="shared" si="202"/>
        <v>484</v>
      </c>
    </row>
    <row r="762" spans="49:49" ht="15" customHeight="1">
      <c r="AW762" s="121">
        <f t="shared" si="202"/>
        <v>485</v>
      </c>
    </row>
    <row r="763" spans="49:49" ht="15" customHeight="1">
      <c r="AW763" s="121">
        <f t="shared" si="202"/>
        <v>486</v>
      </c>
    </row>
    <row r="764" spans="49:49" ht="15" customHeight="1">
      <c r="AW764" s="121">
        <f t="shared" si="202"/>
        <v>487</v>
      </c>
    </row>
    <row r="765" spans="49:49" ht="15" customHeight="1">
      <c r="AW765" s="121">
        <f t="shared" si="202"/>
        <v>488</v>
      </c>
    </row>
    <row r="766" spans="49:49" ht="15" customHeight="1">
      <c r="AW766" s="121">
        <f t="shared" si="202"/>
        <v>489</v>
      </c>
    </row>
    <row r="767" spans="49:49" ht="15" customHeight="1">
      <c r="AW767" s="121">
        <f t="shared" si="202"/>
        <v>490</v>
      </c>
    </row>
    <row r="768" spans="49:49" ht="15" customHeight="1">
      <c r="AW768" s="121">
        <f t="shared" si="202"/>
        <v>491</v>
      </c>
    </row>
    <row r="769" spans="49:49" ht="15" customHeight="1">
      <c r="AW769" s="121">
        <f t="shared" si="202"/>
        <v>492</v>
      </c>
    </row>
    <row r="770" spans="49:49" ht="15" customHeight="1">
      <c r="AW770" s="121">
        <f t="shared" si="202"/>
        <v>493</v>
      </c>
    </row>
    <row r="771" spans="49:49" ht="15" customHeight="1">
      <c r="AW771" s="121">
        <f t="shared" si="202"/>
        <v>494</v>
      </c>
    </row>
    <row r="772" spans="49:49" ht="15" customHeight="1">
      <c r="AW772" s="121">
        <f t="shared" si="202"/>
        <v>495</v>
      </c>
    </row>
    <row r="773" spans="49:49" ht="15" customHeight="1">
      <c r="AW773" s="121">
        <f t="shared" si="202"/>
        <v>496</v>
      </c>
    </row>
    <row r="774" spans="49:49" ht="15" customHeight="1">
      <c r="AW774" s="121">
        <f t="shared" si="202"/>
        <v>497</v>
      </c>
    </row>
    <row r="775" spans="49:49" ht="15" customHeight="1">
      <c r="AW775" s="121">
        <f t="shared" si="202"/>
        <v>498</v>
      </c>
    </row>
    <row r="776" spans="49:49" ht="15" customHeight="1">
      <c r="AW776" s="121">
        <f t="shared" si="202"/>
        <v>499</v>
      </c>
    </row>
    <row r="777" spans="49:49" ht="15" customHeight="1">
      <c r="AW777" s="121">
        <f t="shared" si="202"/>
        <v>500</v>
      </c>
    </row>
    <row r="778" spans="49:49" ht="15" customHeight="1">
      <c r="AW778" s="121">
        <f t="shared" si="202"/>
        <v>501</v>
      </c>
    </row>
    <row r="779" spans="49:49" ht="15" customHeight="1">
      <c r="AW779" s="121">
        <f t="shared" si="202"/>
        <v>502</v>
      </c>
    </row>
    <row r="780" spans="49:49" ht="15" customHeight="1">
      <c r="AW780" s="121">
        <f t="shared" si="202"/>
        <v>503</v>
      </c>
    </row>
    <row r="781" spans="49:49" ht="15" customHeight="1">
      <c r="AW781" s="121">
        <f t="shared" si="202"/>
        <v>504</v>
      </c>
    </row>
    <row r="782" spans="49:49" ht="15" customHeight="1">
      <c r="AW782" s="121">
        <f t="shared" si="202"/>
        <v>505</v>
      </c>
    </row>
    <row r="783" spans="49:49" ht="15" customHeight="1">
      <c r="AW783" s="121">
        <f t="shared" si="202"/>
        <v>506</v>
      </c>
    </row>
    <row r="784" spans="49:49" ht="15" customHeight="1">
      <c r="AW784" s="121">
        <f t="shared" si="202"/>
        <v>507</v>
      </c>
    </row>
    <row r="785" spans="49:49" ht="15" customHeight="1">
      <c r="AW785" s="121">
        <f t="shared" si="202"/>
        <v>508</v>
      </c>
    </row>
    <row r="786" spans="49:49" ht="15" customHeight="1">
      <c r="AW786" s="121">
        <f t="shared" si="202"/>
        <v>509</v>
      </c>
    </row>
    <row r="787" spans="49:49" ht="15" customHeight="1">
      <c r="AW787" s="121">
        <f t="shared" si="202"/>
        <v>510</v>
      </c>
    </row>
    <row r="788" spans="49:49" ht="15" customHeight="1">
      <c r="AW788" s="121">
        <f t="shared" si="202"/>
        <v>511</v>
      </c>
    </row>
    <row r="789" spans="49:49" ht="15" customHeight="1">
      <c r="AW789" s="121">
        <f t="shared" si="202"/>
        <v>512</v>
      </c>
    </row>
    <row r="790" spans="49:49" ht="15" customHeight="1">
      <c r="AW790" s="121">
        <f t="shared" si="202"/>
        <v>513</v>
      </c>
    </row>
    <row r="791" spans="49:49" ht="15" customHeight="1">
      <c r="AW791" s="121">
        <f t="shared" ref="AW791:AW854" si="203">+AW790+1</f>
        <v>514</v>
      </c>
    </row>
    <row r="792" spans="49:49" ht="15" customHeight="1">
      <c r="AW792" s="121">
        <f t="shared" si="203"/>
        <v>515</v>
      </c>
    </row>
    <row r="793" spans="49:49" ht="15" customHeight="1">
      <c r="AW793" s="121">
        <f t="shared" si="203"/>
        <v>516</v>
      </c>
    </row>
    <row r="794" spans="49:49" ht="15" customHeight="1">
      <c r="AW794" s="121">
        <f t="shared" si="203"/>
        <v>517</v>
      </c>
    </row>
    <row r="795" spans="49:49" ht="15" customHeight="1">
      <c r="AW795" s="121">
        <f t="shared" si="203"/>
        <v>518</v>
      </c>
    </row>
    <row r="796" spans="49:49" ht="15" customHeight="1">
      <c r="AW796" s="121">
        <f t="shared" si="203"/>
        <v>519</v>
      </c>
    </row>
    <row r="797" spans="49:49" ht="15" customHeight="1">
      <c r="AW797" s="121">
        <f t="shared" si="203"/>
        <v>520</v>
      </c>
    </row>
    <row r="798" spans="49:49" ht="15" customHeight="1">
      <c r="AW798" s="121">
        <f t="shared" si="203"/>
        <v>521</v>
      </c>
    </row>
    <row r="799" spans="49:49" ht="15" customHeight="1">
      <c r="AW799" s="121">
        <f t="shared" si="203"/>
        <v>522</v>
      </c>
    </row>
    <row r="800" spans="49:49" ht="15" customHeight="1">
      <c r="AW800" s="121">
        <f t="shared" si="203"/>
        <v>523</v>
      </c>
    </row>
    <row r="801" spans="49:49" ht="15" customHeight="1">
      <c r="AW801" s="121">
        <f t="shared" si="203"/>
        <v>524</v>
      </c>
    </row>
    <row r="802" spans="49:49" ht="15" customHeight="1">
      <c r="AW802" s="121">
        <f t="shared" si="203"/>
        <v>525</v>
      </c>
    </row>
    <row r="803" spans="49:49" ht="15" customHeight="1">
      <c r="AW803" s="121">
        <f t="shared" si="203"/>
        <v>526</v>
      </c>
    </row>
    <row r="804" spans="49:49" ht="15" customHeight="1">
      <c r="AW804" s="121">
        <f t="shared" si="203"/>
        <v>527</v>
      </c>
    </row>
    <row r="805" spans="49:49" ht="15" customHeight="1">
      <c r="AW805" s="121">
        <f t="shared" si="203"/>
        <v>528</v>
      </c>
    </row>
    <row r="806" spans="49:49" ht="15" customHeight="1">
      <c r="AW806" s="121">
        <f t="shared" si="203"/>
        <v>529</v>
      </c>
    </row>
    <row r="807" spans="49:49" ht="15" customHeight="1">
      <c r="AW807" s="121">
        <f t="shared" si="203"/>
        <v>530</v>
      </c>
    </row>
    <row r="808" spans="49:49" ht="15" customHeight="1">
      <c r="AW808" s="121">
        <f t="shared" si="203"/>
        <v>531</v>
      </c>
    </row>
    <row r="809" spans="49:49" ht="15" customHeight="1">
      <c r="AW809" s="121">
        <f t="shared" si="203"/>
        <v>532</v>
      </c>
    </row>
    <row r="810" spans="49:49" ht="15" customHeight="1">
      <c r="AW810" s="121">
        <f t="shared" si="203"/>
        <v>533</v>
      </c>
    </row>
    <row r="811" spans="49:49" ht="15" customHeight="1">
      <c r="AW811" s="121">
        <f t="shared" si="203"/>
        <v>534</v>
      </c>
    </row>
    <row r="812" spans="49:49" ht="15" customHeight="1">
      <c r="AW812" s="121">
        <f t="shared" si="203"/>
        <v>535</v>
      </c>
    </row>
    <row r="813" spans="49:49" ht="15" customHeight="1">
      <c r="AW813" s="121">
        <f t="shared" si="203"/>
        <v>536</v>
      </c>
    </row>
    <row r="814" spans="49:49" ht="15" customHeight="1">
      <c r="AW814" s="121">
        <f t="shared" si="203"/>
        <v>537</v>
      </c>
    </row>
    <row r="815" spans="49:49" ht="15" customHeight="1">
      <c r="AW815" s="121">
        <f t="shared" si="203"/>
        <v>538</v>
      </c>
    </row>
    <row r="816" spans="49:49" ht="15" customHeight="1">
      <c r="AW816" s="121">
        <f t="shared" si="203"/>
        <v>539</v>
      </c>
    </row>
    <row r="817" spans="49:49" ht="15" customHeight="1">
      <c r="AW817" s="121">
        <f t="shared" si="203"/>
        <v>540</v>
      </c>
    </row>
    <row r="818" spans="49:49" ht="15" customHeight="1">
      <c r="AW818" s="121">
        <f t="shared" si="203"/>
        <v>541</v>
      </c>
    </row>
    <row r="819" spans="49:49" ht="15" customHeight="1">
      <c r="AW819" s="121">
        <f t="shared" si="203"/>
        <v>542</v>
      </c>
    </row>
    <row r="820" spans="49:49" ht="15" customHeight="1">
      <c r="AW820" s="121">
        <f t="shared" si="203"/>
        <v>543</v>
      </c>
    </row>
    <row r="821" spans="49:49" ht="15" customHeight="1">
      <c r="AW821" s="121">
        <f t="shared" si="203"/>
        <v>544</v>
      </c>
    </row>
    <row r="822" spans="49:49" ht="15" customHeight="1">
      <c r="AW822" s="121">
        <f t="shared" si="203"/>
        <v>545</v>
      </c>
    </row>
    <row r="823" spans="49:49" ht="15" customHeight="1">
      <c r="AW823" s="121">
        <f t="shared" si="203"/>
        <v>546</v>
      </c>
    </row>
    <row r="824" spans="49:49" ht="15" customHeight="1">
      <c r="AW824" s="121">
        <f t="shared" si="203"/>
        <v>547</v>
      </c>
    </row>
    <row r="825" spans="49:49" ht="15" customHeight="1">
      <c r="AW825" s="121">
        <f t="shared" si="203"/>
        <v>548</v>
      </c>
    </row>
    <row r="826" spans="49:49" ht="15" customHeight="1">
      <c r="AW826" s="121">
        <f t="shared" si="203"/>
        <v>549</v>
      </c>
    </row>
    <row r="827" spans="49:49" ht="15" customHeight="1">
      <c r="AW827" s="121">
        <f t="shared" si="203"/>
        <v>550</v>
      </c>
    </row>
    <row r="828" spans="49:49" ht="15" customHeight="1">
      <c r="AW828" s="121">
        <f t="shared" si="203"/>
        <v>551</v>
      </c>
    </row>
    <row r="829" spans="49:49" ht="15" customHeight="1">
      <c r="AW829" s="121">
        <f t="shared" si="203"/>
        <v>552</v>
      </c>
    </row>
    <row r="830" spans="49:49" ht="15" customHeight="1">
      <c r="AW830" s="121">
        <f t="shared" si="203"/>
        <v>553</v>
      </c>
    </row>
    <row r="831" spans="49:49" ht="15" customHeight="1">
      <c r="AW831" s="121">
        <f t="shared" si="203"/>
        <v>554</v>
      </c>
    </row>
    <row r="832" spans="49:49" ht="15" customHeight="1">
      <c r="AW832" s="121">
        <f t="shared" si="203"/>
        <v>555</v>
      </c>
    </row>
    <row r="833" spans="49:49" ht="15" customHeight="1">
      <c r="AW833" s="121">
        <f t="shared" si="203"/>
        <v>556</v>
      </c>
    </row>
    <row r="834" spans="49:49" ht="15" customHeight="1">
      <c r="AW834" s="121">
        <f t="shared" si="203"/>
        <v>557</v>
      </c>
    </row>
    <row r="835" spans="49:49" ht="15" customHeight="1">
      <c r="AW835" s="121">
        <f t="shared" si="203"/>
        <v>558</v>
      </c>
    </row>
    <row r="836" spans="49:49" ht="15" customHeight="1">
      <c r="AW836" s="121">
        <f t="shared" si="203"/>
        <v>559</v>
      </c>
    </row>
    <row r="837" spans="49:49" ht="15" customHeight="1">
      <c r="AW837" s="121">
        <f t="shared" si="203"/>
        <v>560</v>
      </c>
    </row>
    <row r="838" spans="49:49" ht="15" customHeight="1">
      <c r="AW838" s="121">
        <f t="shared" si="203"/>
        <v>561</v>
      </c>
    </row>
    <row r="839" spans="49:49" ht="15" customHeight="1">
      <c r="AW839" s="121">
        <f t="shared" si="203"/>
        <v>562</v>
      </c>
    </row>
    <row r="840" spans="49:49" ht="15" customHeight="1">
      <c r="AW840" s="121">
        <f t="shared" si="203"/>
        <v>563</v>
      </c>
    </row>
    <row r="841" spans="49:49" ht="15" customHeight="1">
      <c r="AW841" s="121">
        <f t="shared" si="203"/>
        <v>564</v>
      </c>
    </row>
    <row r="842" spans="49:49" ht="15" customHeight="1">
      <c r="AW842" s="121">
        <f t="shared" si="203"/>
        <v>565</v>
      </c>
    </row>
    <row r="843" spans="49:49" ht="15" customHeight="1">
      <c r="AW843" s="121">
        <f t="shared" si="203"/>
        <v>566</v>
      </c>
    </row>
    <row r="844" spans="49:49" ht="15" customHeight="1">
      <c r="AW844" s="121">
        <f t="shared" si="203"/>
        <v>567</v>
      </c>
    </row>
    <row r="845" spans="49:49" ht="15" customHeight="1">
      <c r="AW845" s="121">
        <f t="shared" si="203"/>
        <v>568</v>
      </c>
    </row>
    <row r="846" spans="49:49" ht="15" customHeight="1">
      <c r="AW846" s="121">
        <f t="shared" si="203"/>
        <v>569</v>
      </c>
    </row>
    <row r="847" spans="49:49" ht="15" customHeight="1">
      <c r="AW847" s="121">
        <f t="shared" si="203"/>
        <v>570</v>
      </c>
    </row>
    <row r="848" spans="49:49" ht="15" customHeight="1">
      <c r="AW848" s="121">
        <f t="shared" si="203"/>
        <v>571</v>
      </c>
    </row>
    <row r="849" spans="49:49" ht="15" customHeight="1">
      <c r="AW849" s="121">
        <f t="shared" si="203"/>
        <v>572</v>
      </c>
    </row>
    <row r="850" spans="49:49" ht="15" customHeight="1">
      <c r="AW850" s="121">
        <f t="shared" si="203"/>
        <v>573</v>
      </c>
    </row>
    <row r="851" spans="49:49" ht="15" customHeight="1">
      <c r="AW851" s="121">
        <f t="shared" si="203"/>
        <v>574</v>
      </c>
    </row>
    <row r="852" spans="49:49" ht="15" customHeight="1">
      <c r="AW852" s="121">
        <f t="shared" si="203"/>
        <v>575</v>
      </c>
    </row>
    <row r="853" spans="49:49" ht="15" customHeight="1">
      <c r="AW853" s="121">
        <f t="shared" si="203"/>
        <v>576</v>
      </c>
    </row>
    <row r="854" spans="49:49" ht="15" customHeight="1">
      <c r="AW854" s="121">
        <f t="shared" si="203"/>
        <v>577</v>
      </c>
    </row>
    <row r="855" spans="49:49" ht="15" customHeight="1">
      <c r="AW855" s="121">
        <f t="shared" ref="AW855:AW918" si="204">+AW854+1</f>
        <v>578</v>
      </c>
    </row>
    <row r="856" spans="49:49" ht="15" customHeight="1">
      <c r="AW856" s="121">
        <f t="shared" si="204"/>
        <v>579</v>
      </c>
    </row>
    <row r="857" spans="49:49" ht="15" customHeight="1">
      <c r="AW857" s="121">
        <f t="shared" si="204"/>
        <v>580</v>
      </c>
    </row>
    <row r="858" spans="49:49" ht="15" customHeight="1">
      <c r="AW858" s="121">
        <f t="shared" si="204"/>
        <v>581</v>
      </c>
    </row>
    <row r="859" spans="49:49" ht="15" customHeight="1">
      <c r="AW859" s="121">
        <f t="shared" si="204"/>
        <v>582</v>
      </c>
    </row>
    <row r="860" spans="49:49" ht="15" customHeight="1">
      <c r="AW860" s="121">
        <f t="shared" si="204"/>
        <v>583</v>
      </c>
    </row>
    <row r="861" spans="49:49" ht="15" customHeight="1">
      <c r="AW861" s="121">
        <f t="shared" si="204"/>
        <v>584</v>
      </c>
    </row>
    <row r="862" spans="49:49" ht="15" customHeight="1">
      <c r="AW862" s="121">
        <f t="shared" si="204"/>
        <v>585</v>
      </c>
    </row>
    <row r="863" spans="49:49" ht="15" customHeight="1">
      <c r="AW863" s="121">
        <f t="shared" si="204"/>
        <v>586</v>
      </c>
    </row>
    <row r="864" spans="49:49" ht="15" customHeight="1">
      <c r="AW864" s="121">
        <f t="shared" si="204"/>
        <v>587</v>
      </c>
    </row>
    <row r="865" spans="49:49" ht="15" customHeight="1">
      <c r="AW865" s="121">
        <f t="shared" si="204"/>
        <v>588</v>
      </c>
    </row>
    <row r="866" spans="49:49" ht="15" customHeight="1">
      <c r="AW866" s="121">
        <f t="shared" si="204"/>
        <v>589</v>
      </c>
    </row>
    <row r="867" spans="49:49" ht="15" customHeight="1">
      <c r="AW867" s="121">
        <f t="shared" si="204"/>
        <v>590</v>
      </c>
    </row>
    <row r="868" spans="49:49" ht="15" customHeight="1">
      <c r="AW868" s="121">
        <f t="shared" si="204"/>
        <v>591</v>
      </c>
    </row>
    <row r="869" spans="49:49" ht="15" customHeight="1">
      <c r="AW869" s="121">
        <f t="shared" si="204"/>
        <v>592</v>
      </c>
    </row>
    <row r="870" spans="49:49" ht="15" customHeight="1">
      <c r="AW870" s="121">
        <f t="shared" si="204"/>
        <v>593</v>
      </c>
    </row>
    <row r="871" spans="49:49" ht="15" customHeight="1">
      <c r="AW871" s="121">
        <f t="shared" si="204"/>
        <v>594</v>
      </c>
    </row>
    <row r="872" spans="49:49" ht="15" customHeight="1">
      <c r="AW872" s="121">
        <f t="shared" si="204"/>
        <v>595</v>
      </c>
    </row>
    <row r="873" spans="49:49" ht="15" customHeight="1">
      <c r="AW873" s="121">
        <f t="shared" si="204"/>
        <v>596</v>
      </c>
    </row>
    <row r="874" spans="49:49" ht="15" customHeight="1">
      <c r="AW874" s="121">
        <f t="shared" si="204"/>
        <v>597</v>
      </c>
    </row>
    <row r="875" spans="49:49" ht="15" customHeight="1">
      <c r="AW875" s="121">
        <f t="shared" si="204"/>
        <v>598</v>
      </c>
    </row>
    <row r="876" spans="49:49" ht="15" customHeight="1">
      <c r="AW876" s="121">
        <f t="shared" si="204"/>
        <v>599</v>
      </c>
    </row>
    <row r="877" spans="49:49" ht="15" customHeight="1">
      <c r="AW877" s="121">
        <f t="shared" si="204"/>
        <v>600</v>
      </c>
    </row>
    <row r="878" spans="49:49" ht="15" customHeight="1">
      <c r="AW878" s="121">
        <f t="shared" si="204"/>
        <v>601</v>
      </c>
    </row>
    <row r="879" spans="49:49" ht="15" customHeight="1">
      <c r="AW879" s="121">
        <f t="shared" si="204"/>
        <v>602</v>
      </c>
    </row>
    <row r="880" spans="49:49" ht="15" customHeight="1">
      <c r="AW880" s="121">
        <f t="shared" si="204"/>
        <v>603</v>
      </c>
    </row>
    <row r="881" spans="49:49" ht="15" customHeight="1">
      <c r="AW881" s="121">
        <f t="shared" si="204"/>
        <v>604</v>
      </c>
    </row>
    <row r="882" spans="49:49" ht="15" customHeight="1">
      <c r="AW882" s="121">
        <f t="shared" si="204"/>
        <v>605</v>
      </c>
    </row>
    <row r="883" spans="49:49" ht="15" customHeight="1">
      <c r="AW883" s="121">
        <f t="shared" si="204"/>
        <v>606</v>
      </c>
    </row>
    <row r="884" spans="49:49" ht="15" customHeight="1">
      <c r="AW884" s="121">
        <f t="shared" si="204"/>
        <v>607</v>
      </c>
    </row>
    <row r="885" spans="49:49" ht="15" customHeight="1">
      <c r="AW885" s="121">
        <f t="shared" si="204"/>
        <v>608</v>
      </c>
    </row>
    <row r="886" spans="49:49" ht="15" customHeight="1">
      <c r="AW886" s="121">
        <f t="shared" si="204"/>
        <v>609</v>
      </c>
    </row>
    <row r="887" spans="49:49" ht="15" customHeight="1">
      <c r="AW887" s="121">
        <f t="shared" si="204"/>
        <v>610</v>
      </c>
    </row>
    <row r="888" spans="49:49" ht="15" customHeight="1">
      <c r="AW888" s="121">
        <f t="shared" si="204"/>
        <v>611</v>
      </c>
    </row>
    <row r="889" spans="49:49" ht="15" customHeight="1">
      <c r="AW889" s="121">
        <f t="shared" si="204"/>
        <v>612</v>
      </c>
    </row>
    <row r="890" spans="49:49" ht="15" customHeight="1">
      <c r="AW890" s="121">
        <f t="shared" si="204"/>
        <v>613</v>
      </c>
    </row>
    <row r="891" spans="49:49" ht="15" customHeight="1">
      <c r="AW891" s="121">
        <f t="shared" si="204"/>
        <v>614</v>
      </c>
    </row>
    <row r="892" spans="49:49" ht="15" customHeight="1">
      <c r="AW892" s="121">
        <f t="shared" si="204"/>
        <v>615</v>
      </c>
    </row>
    <row r="893" spans="49:49" ht="15" customHeight="1">
      <c r="AW893" s="121">
        <f t="shared" si="204"/>
        <v>616</v>
      </c>
    </row>
    <row r="894" spans="49:49" ht="15" customHeight="1">
      <c r="AW894" s="121">
        <f t="shared" si="204"/>
        <v>617</v>
      </c>
    </row>
    <row r="895" spans="49:49" ht="15" customHeight="1">
      <c r="AW895" s="121">
        <f t="shared" si="204"/>
        <v>618</v>
      </c>
    </row>
    <row r="896" spans="49:49" ht="15" customHeight="1">
      <c r="AW896" s="121">
        <f t="shared" si="204"/>
        <v>619</v>
      </c>
    </row>
    <row r="897" spans="49:49" ht="15" customHeight="1">
      <c r="AW897" s="121">
        <f t="shared" si="204"/>
        <v>620</v>
      </c>
    </row>
    <row r="898" spans="49:49" ht="15" customHeight="1">
      <c r="AW898" s="121">
        <f t="shared" si="204"/>
        <v>621</v>
      </c>
    </row>
    <row r="899" spans="49:49" ht="15" customHeight="1">
      <c r="AW899" s="121">
        <f t="shared" si="204"/>
        <v>622</v>
      </c>
    </row>
    <row r="900" spans="49:49" ht="15" customHeight="1">
      <c r="AW900" s="121">
        <f t="shared" si="204"/>
        <v>623</v>
      </c>
    </row>
    <row r="901" spans="49:49" ht="15" customHeight="1">
      <c r="AW901" s="121">
        <f t="shared" si="204"/>
        <v>624</v>
      </c>
    </row>
    <row r="902" spans="49:49" ht="15" customHeight="1">
      <c r="AW902" s="121">
        <f t="shared" si="204"/>
        <v>625</v>
      </c>
    </row>
    <row r="903" spans="49:49" ht="15" customHeight="1">
      <c r="AW903" s="121">
        <f t="shared" si="204"/>
        <v>626</v>
      </c>
    </row>
    <row r="904" spans="49:49" ht="15" customHeight="1">
      <c r="AW904" s="121">
        <f t="shared" si="204"/>
        <v>627</v>
      </c>
    </row>
    <row r="905" spans="49:49" ht="15" customHeight="1">
      <c r="AW905" s="121">
        <f t="shared" si="204"/>
        <v>628</v>
      </c>
    </row>
    <row r="906" spans="49:49" ht="15" customHeight="1">
      <c r="AW906" s="121">
        <f t="shared" si="204"/>
        <v>629</v>
      </c>
    </row>
    <row r="907" spans="49:49" ht="15" customHeight="1">
      <c r="AW907" s="121">
        <f t="shared" si="204"/>
        <v>630</v>
      </c>
    </row>
    <row r="908" spans="49:49" ht="15" customHeight="1">
      <c r="AW908" s="121">
        <f t="shared" si="204"/>
        <v>631</v>
      </c>
    </row>
    <row r="909" spans="49:49" ht="15" customHeight="1">
      <c r="AW909" s="121">
        <f t="shared" si="204"/>
        <v>632</v>
      </c>
    </row>
    <row r="910" spans="49:49" ht="15" customHeight="1">
      <c r="AW910" s="121">
        <f t="shared" si="204"/>
        <v>633</v>
      </c>
    </row>
    <row r="911" spans="49:49" ht="15" customHeight="1">
      <c r="AW911" s="121">
        <f t="shared" si="204"/>
        <v>634</v>
      </c>
    </row>
    <row r="912" spans="49:49" ht="15" customHeight="1">
      <c r="AW912" s="121">
        <f t="shared" si="204"/>
        <v>635</v>
      </c>
    </row>
    <row r="913" spans="49:49" ht="15" customHeight="1">
      <c r="AW913" s="121">
        <f t="shared" si="204"/>
        <v>636</v>
      </c>
    </row>
    <row r="914" spans="49:49" ht="15" customHeight="1">
      <c r="AW914" s="121">
        <f t="shared" si="204"/>
        <v>637</v>
      </c>
    </row>
    <row r="915" spans="49:49" ht="15" customHeight="1">
      <c r="AW915" s="121">
        <f t="shared" si="204"/>
        <v>638</v>
      </c>
    </row>
    <row r="916" spans="49:49" ht="15" customHeight="1">
      <c r="AW916" s="121">
        <f t="shared" si="204"/>
        <v>639</v>
      </c>
    </row>
    <row r="917" spans="49:49" ht="15" customHeight="1">
      <c r="AW917" s="121">
        <f t="shared" si="204"/>
        <v>640</v>
      </c>
    </row>
    <row r="918" spans="49:49" ht="15" customHeight="1">
      <c r="AW918" s="121">
        <f t="shared" si="204"/>
        <v>641</v>
      </c>
    </row>
    <row r="919" spans="49:49" ht="15" customHeight="1">
      <c r="AW919" s="121">
        <f t="shared" ref="AW919:AW982" si="205">+AW918+1</f>
        <v>642</v>
      </c>
    </row>
    <row r="920" spans="49:49" ht="15" customHeight="1">
      <c r="AW920" s="121">
        <f t="shared" si="205"/>
        <v>643</v>
      </c>
    </row>
    <row r="921" spans="49:49" ht="15" customHeight="1">
      <c r="AW921" s="121">
        <f t="shared" si="205"/>
        <v>644</v>
      </c>
    </row>
    <row r="922" spans="49:49" ht="15" customHeight="1">
      <c r="AW922" s="121">
        <f t="shared" si="205"/>
        <v>645</v>
      </c>
    </row>
    <row r="923" spans="49:49" ht="15" customHeight="1">
      <c r="AW923" s="121">
        <f t="shared" si="205"/>
        <v>646</v>
      </c>
    </row>
    <row r="924" spans="49:49" ht="15" customHeight="1">
      <c r="AW924" s="121">
        <f t="shared" si="205"/>
        <v>647</v>
      </c>
    </row>
    <row r="925" spans="49:49" ht="15" customHeight="1">
      <c r="AW925" s="121">
        <f t="shared" si="205"/>
        <v>648</v>
      </c>
    </row>
    <row r="926" spans="49:49" ht="15" customHeight="1">
      <c r="AW926" s="121">
        <f t="shared" si="205"/>
        <v>649</v>
      </c>
    </row>
    <row r="927" spans="49:49" ht="15" customHeight="1">
      <c r="AW927" s="121">
        <f t="shared" si="205"/>
        <v>650</v>
      </c>
    </row>
    <row r="928" spans="49:49" ht="15" customHeight="1">
      <c r="AW928" s="121">
        <f t="shared" si="205"/>
        <v>651</v>
      </c>
    </row>
    <row r="929" spans="49:49" ht="15" customHeight="1">
      <c r="AW929" s="121">
        <f t="shared" si="205"/>
        <v>652</v>
      </c>
    </row>
    <row r="930" spans="49:49" ht="15" customHeight="1">
      <c r="AW930" s="121">
        <f t="shared" si="205"/>
        <v>653</v>
      </c>
    </row>
    <row r="931" spans="49:49" ht="15" customHeight="1">
      <c r="AW931" s="121">
        <f t="shared" si="205"/>
        <v>654</v>
      </c>
    </row>
    <row r="932" spans="49:49" ht="15" customHeight="1">
      <c r="AW932" s="121">
        <f t="shared" si="205"/>
        <v>655</v>
      </c>
    </row>
    <row r="933" spans="49:49" ht="15" customHeight="1">
      <c r="AW933" s="121">
        <f t="shared" si="205"/>
        <v>656</v>
      </c>
    </row>
    <row r="934" spans="49:49" ht="15" customHeight="1">
      <c r="AW934" s="121">
        <f t="shared" si="205"/>
        <v>657</v>
      </c>
    </row>
    <row r="935" spans="49:49" ht="15" customHeight="1">
      <c r="AW935" s="121">
        <f t="shared" si="205"/>
        <v>658</v>
      </c>
    </row>
    <row r="936" spans="49:49" ht="15" customHeight="1">
      <c r="AW936" s="121">
        <f t="shared" si="205"/>
        <v>659</v>
      </c>
    </row>
    <row r="937" spans="49:49" ht="15" customHeight="1">
      <c r="AW937" s="121">
        <f t="shared" si="205"/>
        <v>660</v>
      </c>
    </row>
    <row r="938" spans="49:49" ht="15" customHeight="1">
      <c r="AW938" s="121">
        <f t="shared" si="205"/>
        <v>661</v>
      </c>
    </row>
    <row r="939" spans="49:49" ht="15" customHeight="1">
      <c r="AW939" s="121">
        <f t="shared" si="205"/>
        <v>662</v>
      </c>
    </row>
    <row r="940" spans="49:49" ht="15" customHeight="1">
      <c r="AW940" s="121">
        <f t="shared" si="205"/>
        <v>663</v>
      </c>
    </row>
    <row r="941" spans="49:49" ht="15" customHeight="1">
      <c r="AW941" s="121">
        <f t="shared" si="205"/>
        <v>664</v>
      </c>
    </row>
    <row r="942" spans="49:49" ht="15" customHeight="1">
      <c r="AW942" s="121">
        <f t="shared" si="205"/>
        <v>665</v>
      </c>
    </row>
    <row r="943" spans="49:49" ht="15" customHeight="1">
      <c r="AW943" s="121">
        <f t="shared" si="205"/>
        <v>666</v>
      </c>
    </row>
    <row r="944" spans="49:49" ht="15" customHeight="1">
      <c r="AW944" s="121">
        <f t="shared" si="205"/>
        <v>667</v>
      </c>
    </row>
    <row r="945" spans="49:49" ht="15" customHeight="1">
      <c r="AW945" s="121">
        <f t="shared" si="205"/>
        <v>668</v>
      </c>
    </row>
    <row r="946" spans="49:49" ht="15" customHeight="1">
      <c r="AW946" s="121">
        <f t="shared" si="205"/>
        <v>669</v>
      </c>
    </row>
    <row r="947" spans="49:49" ht="15" customHeight="1">
      <c r="AW947" s="121">
        <f t="shared" si="205"/>
        <v>670</v>
      </c>
    </row>
    <row r="948" spans="49:49" ht="15" customHeight="1">
      <c r="AW948" s="121">
        <f t="shared" si="205"/>
        <v>671</v>
      </c>
    </row>
    <row r="949" spans="49:49" ht="15" customHeight="1">
      <c r="AW949" s="121">
        <f t="shared" si="205"/>
        <v>672</v>
      </c>
    </row>
    <row r="950" spans="49:49" ht="15" customHeight="1">
      <c r="AW950" s="121">
        <f t="shared" si="205"/>
        <v>673</v>
      </c>
    </row>
    <row r="951" spans="49:49" ht="15" customHeight="1">
      <c r="AW951" s="121">
        <f t="shared" si="205"/>
        <v>674</v>
      </c>
    </row>
    <row r="952" spans="49:49" ht="15" customHeight="1">
      <c r="AW952" s="121">
        <f t="shared" si="205"/>
        <v>675</v>
      </c>
    </row>
    <row r="953" spans="49:49" ht="15" customHeight="1">
      <c r="AW953" s="121">
        <f t="shared" si="205"/>
        <v>676</v>
      </c>
    </row>
    <row r="954" spans="49:49" ht="15" customHeight="1">
      <c r="AW954" s="121">
        <f t="shared" si="205"/>
        <v>677</v>
      </c>
    </row>
    <row r="955" spans="49:49" ht="15" customHeight="1">
      <c r="AW955" s="121">
        <f t="shared" si="205"/>
        <v>678</v>
      </c>
    </row>
    <row r="956" spans="49:49" ht="15" customHeight="1">
      <c r="AW956" s="121">
        <f t="shared" si="205"/>
        <v>679</v>
      </c>
    </row>
    <row r="957" spans="49:49" ht="15" customHeight="1">
      <c r="AW957" s="121">
        <f t="shared" si="205"/>
        <v>680</v>
      </c>
    </row>
    <row r="958" spans="49:49" ht="15" customHeight="1">
      <c r="AW958" s="121">
        <f t="shared" si="205"/>
        <v>681</v>
      </c>
    </row>
    <row r="959" spans="49:49" ht="15" customHeight="1">
      <c r="AW959" s="121">
        <f t="shared" si="205"/>
        <v>682</v>
      </c>
    </row>
    <row r="960" spans="49:49" ht="15" customHeight="1">
      <c r="AW960" s="121">
        <f t="shared" si="205"/>
        <v>683</v>
      </c>
    </row>
    <row r="961" spans="49:49" ht="15" customHeight="1">
      <c r="AW961" s="121">
        <f t="shared" si="205"/>
        <v>684</v>
      </c>
    </row>
    <row r="962" spans="49:49" ht="15" customHeight="1">
      <c r="AW962" s="121">
        <f t="shared" si="205"/>
        <v>685</v>
      </c>
    </row>
    <row r="963" spans="49:49" ht="15" customHeight="1">
      <c r="AW963" s="121">
        <f t="shared" si="205"/>
        <v>686</v>
      </c>
    </row>
    <row r="964" spans="49:49" ht="15" customHeight="1">
      <c r="AW964" s="121">
        <f t="shared" si="205"/>
        <v>687</v>
      </c>
    </row>
    <row r="965" spans="49:49" ht="15" customHeight="1">
      <c r="AW965" s="121">
        <f t="shared" si="205"/>
        <v>688</v>
      </c>
    </row>
    <row r="966" spans="49:49" ht="15" customHeight="1">
      <c r="AW966" s="121">
        <f t="shared" si="205"/>
        <v>689</v>
      </c>
    </row>
    <row r="967" spans="49:49" ht="15" customHeight="1">
      <c r="AW967" s="121">
        <f t="shared" si="205"/>
        <v>690</v>
      </c>
    </row>
    <row r="968" spans="49:49" ht="15" customHeight="1">
      <c r="AW968" s="121">
        <f t="shared" si="205"/>
        <v>691</v>
      </c>
    </row>
    <row r="969" spans="49:49" ht="15" customHeight="1">
      <c r="AW969" s="121">
        <f t="shared" si="205"/>
        <v>692</v>
      </c>
    </row>
    <row r="970" spans="49:49" ht="15" customHeight="1">
      <c r="AW970" s="121">
        <f t="shared" si="205"/>
        <v>693</v>
      </c>
    </row>
    <row r="971" spans="49:49" ht="15" customHeight="1">
      <c r="AW971" s="121">
        <f t="shared" si="205"/>
        <v>694</v>
      </c>
    </row>
    <row r="972" spans="49:49" ht="15" customHeight="1">
      <c r="AW972" s="121">
        <f t="shared" si="205"/>
        <v>695</v>
      </c>
    </row>
    <row r="973" spans="49:49" ht="15" customHeight="1">
      <c r="AW973" s="121">
        <f t="shared" si="205"/>
        <v>696</v>
      </c>
    </row>
    <row r="974" spans="49:49" ht="15" customHeight="1">
      <c r="AW974" s="121">
        <f t="shared" si="205"/>
        <v>697</v>
      </c>
    </row>
    <row r="975" spans="49:49" ht="15" customHeight="1">
      <c r="AW975" s="121">
        <f t="shared" si="205"/>
        <v>698</v>
      </c>
    </row>
    <row r="976" spans="49:49" ht="15" customHeight="1">
      <c r="AW976" s="121">
        <f t="shared" si="205"/>
        <v>699</v>
      </c>
    </row>
    <row r="977" spans="49:49" ht="15" customHeight="1">
      <c r="AW977" s="121">
        <f t="shared" si="205"/>
        <v>700</v>
      </c>
    </row>
    <row r="978" spans="49:49" ht="15" customHeight="1">
      <c r="AW978" s="121">
        <f t="shared" si="205"/>
        <v>701</v>
      </c>
    </row>
    <row r="979" spans="49:49" ht="15" customHeight="1">
      <c r="AW979" s="121">
        <f t="shared" si="205"/>
        <v>702</v>
      </c>
    </row>
    <row r="980" spans="49:49" ht="15" customHeight="1">
      <c r="AW980" s="121">
        <f t="shared" si="205"/>
        <v>703</v>
      </c>
    </row>
    <row r="981" spans="49:49" ht="15" customHeight="1">
      <c r="AW981" s="121">
        <f t="shared" si="205"/>
        <v>704</v>
      </c>
    </row>
    <row r="982" spans="49:49" ht="15" customHeight="1">
      <c r="AW982" s="121">
        <f t="shared" si="205"/>
        <v>705</v>
      </c>
    </row>
    <row r="983" spans="49:49" ht="15" customHeight="1">
      <c r="AW983" s="121">
        <f t="shared" ref="AW983:AW1046" si="206">+AW982+1</f>
        <v>706</v>
      </c>
    </row>
    <row r="984" spans="49:49" ht="15" customHeight="1">
      <c r="AW984" s="121">
        <f t="shared" si="206"/>
        <v>707</v>
      </c>
    </row>
    <row r="985" spans="49:49" ht="15" customHeight="1">
      <c r="AW985" s="121">
        <f t="shared" si="206"/>
        <v>708</v>
      </c>
    </row>
    <row r="986" spans="49:49" ht="15" customHeight="1">
      <c r="AW986" s="121">
        <f t="shared" si="206"/>
        <v>709</v>
      </c>
    </row>
    <row r="987" spans="49:49" ht="15" customHeight="1">
      <c r="AW987" s="121">
        <f t="shared" si="206"/>
        <v>710</v>
      </c>
    </row>
    <row r="988" spans="49:49" ht="15" customHeight="1">
      <c r="AW988" s="121">
        <f t="shared" si="206"/>
        <v>711</v>
      </c>
    </row>
    <row r="989" spans="49:49" ht="15" customHeight="1">
      <c r="AW989" s="121">
        <f t="shared" si="206"/>
        <v>712</v>
      </c>
    </row>
    <row r="990" spans="49:49" ht="15" customHeight="1">
      <c r="AW990" s="121">
        <f t="shared" si="206"/>
        <v>713</v>
      </c>
    </row>
    <row r="991" spans="49:49" ht="15" customHeight="1">
      <c r="AW991" s="121">
        <f t="shared" si="206"/>
        <v>714</v>
      </c>
    </row>
    <row r="992" spans="49:49" ht="15" customHeight="1">
      <c r="AW992" s="121">
        <f t="shared" si="206"/>
        <v>715</v>
      </c>
    </row>
    <row r="993" spans="49:49" ht="15" customHeight="1">
      <c r="AW993" s="121">
        <f t="shared" si="206"/>
        <v>716</v>
      </c>
    </row>
    <row r="994" spans="49:49" ht="15" customHeight="1">
      <c r="AW994" s="121">
        <f t="shared" si="206"/>
        <v>717</v>
      </c>
    </row>
    <row r="995" spans="49:49" ht="15" customHeight="1">
      <c r="AW995" s="121">
        <f t="shared" si="206"/>
        <v>718</v>
      </c>
    </row>
    <row r="996" spans="49:49" ht="15" customHeight="1">
      <c r="AW996" s="121">
        <f t="shared" si="206"/>
        <v>719</v>
      </c>
    </row>
    <row r="997" spans="49:49" ht="15" customHeight="1">
      <c r="AW997" s="121">
        <f t="shared" si="206"/>
        <v>720</v>
      </c>
    </row>
    <row r="998" spans="49:49" ht="15" customHeight="1">
      <c r="AW998" s="121">
        <f t="shared" si="206"/>
        <v>721</v>
      </c>
    </row>
    <row r="999" spans="49:49" ht="15" customHeight="1">
      <c r="AW999" s="121">
        <f t="shared" si="206"/>
        <v>722</v>
      </c>
    </row>
    <row r="1000" spans="49:49" ht="15" customHeight="1">
      <c r="AW1000" s="121">
        <f t="shared" si="206"/>
        <v>723</v>
      </c>
    </row>
    <row r="1001" spans="49:49" ht="15" customHeight="1">
      <c r="AW1001" s="121">
        <f t="shared" si="206"/>
        <v>724</v>
      </c>
    </row>
    <row r="1002" spans="49:49" ht="15" customHeight="1">
      <c r="AW1002" s="121">
        <f t="shared" si="206"/>
        <v>725</v>
      </c>
    </row>
    <row r="1003" spans="49:49" ht="15" customHeight="1">
      <c r="AW1003" s="121">
        <f t="shared" si="206"/>
        <v>726</v>
      </c>
    </row>
    <row r="1004" spans="49:49" ht="15" customHeight="1">
      <c r="AW1004" s="121">
        <f t="shared" si="206"/>
        <v>727</v>
      </c>
    </row>
    <row r="1005" spans="49:49" ht="15" customHeight="1">
      <c r="AW1005" s="121">
        <f t="shared" si="206"/>
        <v>728</v>
      </c>
    </row>
    <row r="1006" spans="49:49" ht="15" customHeight="1">
      <c r="AW1006" s="121">
        <f t="shared" si="206"/>
        <v>729</v>
      </c>
    </row>
    <row r="1007" spans="49:49" ht="15" customHeight="1">
      <c r="AW1007" s="121">
        <f t="shared" si="206"/>
        <v>730</v>
      </c>
    </row>
    <row r="1008" spans="49:49" ht="15" customHeight="1">
      <c r="AW1008" s="121">
        <f t="shared" si="206"/>
        <v>731</v>
      </c>
    </row>
    <row r="1009" spans="49:49" ht="15" customHeight="1">
      <c r="AW1009" s="121">
        <f t="shared" si="206"/>
        <v>732</v>
      </c>
    </row>
    <row r="1010" spans="49:49" ht="15" customHeight="1">
      <c r="AW1010" s="121">
        <f t="shared" si="206"/>
        <v>733</v>
      </c>
    </row>
    <row r="1011" spans="49:49" ht="15" customHeight="1">
      <c r="AW1011" s="121">
        <f t="shared" si="206"/>
        <v>734</v>
      </c>
    </row>
    <row r="1012" spans="49:49" ht="15" customHeight="1">
      <c r="AW1012" s="121">
        <f t="shared" si="206"/>
        <v>735</v>
      </c>
    </row>
    <row r="1013" spans="49:49" ht="15" customHeight="1">
      <c r="AW1013" s="121">
        <f t="shared" si="206"/>
        <v>736</v>
      </c>
    </row>
    <row r="1014" spans="49:49" ht="15" customHeight="1">
      <c r="AW1014" s="121">
        <f t="shared" si="206"/>
        <v>737</v>
      </c>
    </row>
    <row r="1015" spans="49:49" ht="15" customHeight="1">
      <c r="AW1015" s="121">
        <f t="shared" si="206"/>
        <v>738</v>
      </c>
    </row>
    <row r="1016" spans="49:49" ht="15" customHeight="1">
      <c r="AW1016" s="121">
        <f t="shared" si="206"/>
        <v>739</v>
      </c>
    </row>
    <row r="1017" spans="49:49" ht="15" customHeight="1">
      <c r="AW1017" s="121">
        <f t="shared" si="206"/>
        <v>740</v>
      </c>
    </row>
    <row r="1018" spans="49:49" ht="15" customHeight="1">
      <c r="AW1018" s="121">
        <f t="shared" si="206"/>
        <v>741</v>
      </c>
    </row>
    <row r="1019" spans="49:49" ht="15" customHeight="1">
      <c r="AW1019" s="121">
        <f t="shared" si="206"/>
        <v>742</v>
      </c>
    </row>
    <row r="1020" spans="49:49" ht="15" customHeight="1">
      <c r="AW1020" s="121">
        <f t="shared" si="206"/>
        <v>743</v>
      </c>
    </row>
    <row r="1021" spans="49:49" ht="15" customHeight="1">
      <c r="AW1021" s="121">
        <f t="shared" si="206"/>
        <v>744</v>
      </c>
    </row>
    <row r="1022" spans="49:49" ht="15" customHeight="1">
      <c r="AW1022" s="121">
        <f t="shared" si="206"/>
        <v>745</v>
      </c>
    </row>
    <row r="1023" spans="49:49" ht="15" customHeight="1">
      <c r="AW1023" s="121">
        <f t="shared" si="206"/>
        <v>746</v>
      </c>
    </row>
    <row r="1024" spans="49:49" ht="15" customHeight="1">
      <c r="AW1024" s="121">
        <f t="shared" si="206"/>
        <v>747</v>
      </c>
    </row>
    <row r="1025" spans="49:49" ht="15" customHeight="1">
      <c r="AW1025" s="121">
        <f t="shared" si="206"/>
        <v>748</v>
      </c>
    </row>
    <row r="1026" spans="49:49" ht="15" customHeight="1">
      <c r="AW1026" s="121">
        <f t="shared" si="206"/>
        <v>749</v>
      </c>
    </row>
    <row r="1027" spans="49:49" ht="15" customHeight="1">
      <c r="AW1027" s="121">
        <f t="shared" si="206"/>
        <v>750</v>
      </c>
    </row>
    <row r="1028" spans="49:49" ht="15" customHeight="1">
      <c r="AW1028" s="121">
        <f t="shared" si="206"/>
        <v>751</v>
      </c>
    </row>
    <row r="1029" spans="49:49" ht="15" customHeight="1">
      <c r="AW1029" s="121">
        <f t="shared" si="206"/>
        <v>752</v>
      </c>
    </row>
    <row r="1030" spans="49:49" ht="15" customHeight="1">
      <c r="AW1030" s="121">
        <f t="shared" si="206"/>
        <v>753</v>
      </c>
    </row>
    <row r="1031" spans="49:49" ht="15" customHeight="1">
      <c r="AW1031" s="121">
        <f t="shared" si="206"/>
        <v>754</v>
      </c>
    </row>
    <row r="1032" spans="49:49" ht="15" customHeight="1">
      <c r="AW1032" s="121">
        <f t="shared" si="206"/>
        <v>755</v>
      </c>
    </row>
    <row r="1033" spans="49:49" ht="15" customHeight="1">
      <c r="AW1033" s="121">
        <f t="shared" si="206"/>
        <v>756</v>
      </c>
    </row>
    <row r="1034" spans="49:49" ht="15" customHeight="1">
      <c r="AW1034" s="121">
        <f t="shared" si="206"/>
        <v>757</v>
      </c>
    </row>
    <row r="1035" spans="49:49" ht="15" customHeight="1">
      <c r="AW1035" s="121">
        <f t="shared" si="206"/>
        <v>758</v>
      </c>
    </row>
    <row r="1036" spans="49:49" ht="15" customHeight="1">
      <c r="AW1036" s="121">
        <f t="shared" si="206"/>
        <v>759</v>
      </c>
    </row>
    <row r="1037" spans="49:49" ht="15" customHeight="1">
      <c r="AW1037" s="121">
        <f t="shared" si="206"/>
        <v>760</v>
      </c>
    </row>
    <row r="1038" spans="49:49" ht="15" customHeight="1">
      <c r="AW1038" s="121">
        <f t="shared" si="206"/>
        <v>761</v>
      </c>
    </row>
    <row r="1039" spans="49:49" ht="15" customHeight="1">
      <c r="AW1039" s="121">
        <f t="shared" si="206"/>
        <v>762</v>
      </c>
    </row>
    <row r="1040" spans="49:49" ht="15" customHeight="1">
      <c r="AW1040" s="121">
        <f t="shared" si="206"/>
        <v>763</v>
      </c>
    </row>
    <row r="1041" spans="49:49" ht="15" customHeight="1">
      <c r="AW1041" s="121">
        <f t="shared" si="206"/>
        <v>764</v>
      </c>
    </row>
    <row r="1042" spans="49:49" ht="15" customHeight="1">
      <c r="AW1042" s="121">
        <f t="shared" si="206"/>
        <v>765</v>
      </c>
    </row>
    <row r="1043" spans="49:49" ht="15" customHeight="1">
      <c r="AW1043" s="121">
        <f t="shared" si="206"/>
        <v>766</v>
      </c>
    </row>
    <row r="1044" spans="49:49" ht="15" customHeight="1">
      <c r="AW1044" s="121">
        <f t="shared" si="206"/>
        <v>767</v>
      </c>
    </row>
    <row r="1045" spans="49:49" ht="15" customHeight="1">
      <c r="AW1045" s="121">
        <f t="shared" si="206"/>
        <v>768</v>
      </c>
    </row>
    <row r="1046" spans="49:49" ht="15" customHeight="1">
      <c r="AW1046" s="121">
        <f t="shared" si="206"/>
        <v>769</v>
      </c>
    </row>
    <row r="1047" spans="49:49" ht="15" customHeight="1">
      <c r="AW1047" s="121">
        <f t="shared" ref="AW1047:AW1110" si="207">+AW1046+1</f>
        <v>770</v>
      </c>
    </row>
    <row r="1048" spans="49:49" ht="15" customHeight="1">
      <c r="AW1048" s="121">
        <f t="shared" si="207"/>
        <v>771</v>
      </c>
    </row>
    <row r="1049" spans="49:49" ht="15" customHeight="1">
      <c r="AW1049" s="121">
        <f t="shared" si="207"/>
        <v>772</v>
      </c>
    </row>
    <row r="1050" spans="49:49" ht="15" customHeight="1">
      <c r="AW1050" s="121">
        <f t="shared" si="207"/>
        <v>773</v>
      </c>
    </row>
    <row r="1051" spans="49:49" ht="15" customHeight="1">
      <c r="AW1051" s="121">
        <f t="shared" si="207"/>
        <v>774</v>
      </c>
    </row>
    <row r="1052" spans="49:49" ht="15" customHeight="1">
      <c r="AW1052" s="121">
        <f t="shared" si="207"/>
        <v>775</v>
      </c>
    </row>
    <row r="1053" spans="49:49" ht="15" customHeight="1">
      <c r="AW1053" s="121">
        <f t="shared" si="207"/>
        <v>776</v>
      </c>
    </row>
    <row r="1054" spans="49:49" ht="15" customHeight="1">
      <c r="AW1054" s="121">
        <f t="shared" si="207"/>
        <v>777</v>
      </c>
    </row>
    <row r="1055" spans="49:49" ht="15" customHeight="1">
      <c r="AW1055" s="121">
        <f t="shared" si="207"/>
        <v>778</v>
      </c>
    </row>
    <row r="1056" spans="49:49" ht="15" customHeight="1">
      <c r="AW1056" s="121">
        <f t="shared" si="207"/>
        <v>779</v>
      </c>
    </row>
    <row r="1057" spans="49:49" ht="15" customHeight="1">
      <c r="AW1057" s="121">
        <f t="shared" si="207"/>
        <v>780</v>
      </c>
    </row>
    <row r="1058" spans="49:49" ht="15" customHeight="1">
      <c r="AW1058" s="121">
        <f t="shared" si="207"/>
        <v>781</v>
      </c>
    </row>
    <row r="1059" spans="49:49" ht="15" customHeight="1">
      <c r="AW1059" s="121">
        <f t="shared" si="207"/>
        <v>782</v>
      </c>
    </row>
    <row r="1060" spans="49:49" ht="15" customHeight="1">
      <c r="AW1060" s="121">
        <f t="shared" si="207"/>
        <v>783</v>
      </c>
    </row>
    <row r="1061" spans="49:49" ht="15" customHeight="1">
      <c r="AW1061" s="121">
        <f t="shared" si="207"/>
        <v>784</v>
      </c>
    </row>
    <row r="1062" spans="49:49" ht="15" customHeight="1">
      <c r="AW1062" s="121">
        <f t="shared" si="207"/>
        <v>785</v>
      </c>
    </row>
    <row r="1063" spans="49:49" ht="15" customHeight="1">
      <c r="AW1063" s="121">
        <f t="shared" si="207"/>
        <v>786</v>
      </c>
    </row>
    <row r="1064" spans="49:49" ht="15" customHeight="1">
      <c r="AW1064" s="121">
        <f t="shared" si="207"/>
        <v>787</v>
      </c>
    </row>
    <row r="1065" spans="49:49" ht="15" customHeight="1">
      <c r="AW1065" s="121">
        <f t="shared" si="207"/>
        <v>788</v>
      </c>
    </row>
    <row r="1066" spans="49:49" ht="15" customHeight="1">
      <c r="AW1066" s="121">
        <f t="shared" si="207"/>
        <v>789</v>
      </c>
    </row>
    <row r="1067" spans="49:49" ht="15" customHeight="1">
      <c r="AW1067" s="121">
        <f t="shared" si="207"/>
        <v>790</v>
      </c>
    </row>
    <row r="1068" spans="49:49" ht="15" customHeight="1">
      <c r="AW1068" s="121">
        <f t="shared" si="207"/>
        <v>791</v>
      </c>
    </row>
    <row r="1069" spans="49:49" ht="15" customHeight="1">
      <c r="AW1069" s="121">
        <f t="shared" si="207"/>
        <v>792</v>
      </c>
    </row>
    <row r="1070" spans="49:49" ht="15" customHeight="1">
      <c r="AW1070" s="121">
        <f t="shared" si="207"/>
        <v>793</v>
      </c>
    </row>
    <row r="1071" spans="49:49" ht="15" customHeight="1">
      <c r="AW1071" s="121">
        <f t="shared" si="207"/>
        <v>794</v>
      </c>
    </row>
    <row r="1072" spans="49:49" ht="15" customHeight="1">
      <c r="AW1072" s="121">
        <f t="shared" si="207"/>
        <v>795</v>
      </c>
    </row>
    <row r="1073" spans="49:49" ht="15" customHeight="1">
      <c r="AW1073" s="121">
        <f t="shared" si="207"/>
        <v>796</v>
      </c>
    </row>
    <row r="1074" spans="49:49" ht="15" customHeight="1">
      <c r="AW1074" s="121">
        <f t="shared" si="207"/>
        <v>797</v>
      </c>
    </row>
    <row r="1075" spans="49:49" ht="15" customHeight="1">
      <c r="AW1075" s="121">
        <f t="shared" si="207"/>
        <v>798</v>
      </c>
    </row>
    <row r="1076" spans="49:49" ht="15" customHeight="1">
      <c r="AW1076" s="121">
        <f t="shared" si="207"/>
        <v>799</v>
      </c>
    </row>
    <row r="1077" spans="49:49" ht="15" customHeight="1">
      <c r="AW1077" s="121">
        <f t="shared" si="207"/>
        <v>800</v>
      </c>
    </row>
    <row r="1078" spans="49:49" ht="15" customHeight="1">
      <c r="AW1078" s="121">
        <f t="shared" si="207"/>
        <v>801</v>
      </c>
    </row>
    <row r="1079" spans="49:49" ht="15" customHeight="1">
      <c r="AW1079" s="121">
        <f t="shared" si="207"/>
        <v>802</v>
      </c>
    </row>
    <row r="1080" spans="49:49" ht="15" customHeight="1">
      <c r="AW1080" s="121">
        <f t="shared" si="207"/>
        <v>803</v>
      </c>
    </row>
    <row r="1081" spans="49:49" ht="15" customHeight="1">
      <c r="AW1081" s="121">
        <f t="shared" si="207"/>
        <v>804</v>
      </c>
    </row>
    <row r="1082" spans="49:49" ht="15" customHeight="1">
      <c r="AW1082" s="121">
        <f t="shared" si="207"/>
        <v>805</v>
      </c>
    </row>
    <row r="1083" spans="49:49" ht="15" customHeight="1">
      <c r="AW1083" s="121">
        <f t="shared" si="207"/>
        <v>806</v>
      </c>
    </row>
    <row r="1084" spans="49:49" ht="15" customHeight="1">
      <c r="AW1084" s="121">
        <f t="shared" si="207"/>
        <v>807</v>
      </c>
    </row>
    <row r="1085" spans="49:49" ht="15" customHeight="1">
      <c r="AW1085" s="121">
        <f t="shared" si="207"/>
        <v>808</v>
      </c>
    </row>
    <row r="1086" spans="49:49" ht="15" customHeight="1">
      <c r="AW1086" s="121">
        <f t="shared" si="207"/>
        <v>809</v>
      </c>
    </row>
    <row r="1087" spans="49:49" ht="15" customHeight="1">
      <c r="AW1087" s="121">
        <f t="shared" si="207"/>
        <v>810</v>
      </c>
    </row>
    <row r="1088" spans="49:49" ht="15" customHeight="1">
      <c r="AW1088" s="121">
        <f t="shared" si="207"/>
        <v>811</v>
      </c>
    </row>
    <row r="1089" spans="49:49" ht="15" customHeight="1">
      <c r="AW1089" s="121">
        <f t="shared" si="207"/>
        <v>812</v>
      </c>
    </row>
    <row r="1090" spans="49:49" ht="15" customHeight="1">
      <c r="AW1090" s="121">
        <f t="shared" si="207"/>
        <v>813</v>
      </c>
    </row>
    <row r="1091" spans="49:49" ht="15" customHeight="1">
      <c r="AW1091" s="121">
        <f t="shared" si="207"/>
        <v>814</v>
      </c>
    </row>
    <row r="1092" spans="49:49" ht="15" customHeight="1">
      <c r="AW1092" s="121">
        <f t="shared" si="207"/>
        <v>815</v>
      </c>
    </row>
    <row r="1093" spans="49:49" ht="15" customHeight="1">
      <c r="AW1093" s="121">
        <f t="shared" si="207"/>
        <v>816</v>
      </c>
    </row>
    <row r="1094" spans="49:49" ht="15" customHeight="1">
      <c r="AW1094" s="121">
        <f t="shared" si="207"/>
        <v>817</v>
      </c>
    </row>
    <row r="1095" spans="49:49" ht="15" customHeight="1">
      <c r="AW1095" s="121">
        <f t="shared" si="207"/>
        <v>818</v>
      </c>
    </row>
    <row r="1096" spans="49:49" ht="15" customHeight="1">
      <c r="AW1096" s="121">
        <f t="shared" si="207"/>
        <v>819</v>
      </c>
    </row>
    <row r="1097" spans="49:49" ht="15" customHeight="1">
      <c r="AW1097" s="121">
        <f t="shared" si="207"/>
        <v>820</v>
      </c>
    </row>
    <row r="1098" spans="49:49" ht="15" customHeight="1">
      <c r="AW1098" s="121">
        <f t="shared" si="207"/>
        <v>821</v>
      </c>
    </row>
    <row r="1099" spans="49:49" ht="15" customHeight="1">
      <c r="AW1099" s="121">
        <f t="shared" si="207"/>
        <v>822</v>
      </c>
    </row>
    <row r="1100" spans="49:49" ht="15" customHeight="1">
      <c r="AW1100" s="121">
        <f t="shared" si="207"/>
        <v>823</v>
      </c>
    </row>
    <row r="1101" spans="49:49" ht="15" customHeight="1">
      <c r="AW1101" s="121">
        <f t="shared" si="207"/>
        <v>824</v>
      </c>
    </row>
    <row r="1102" spans="49:49" ht="15" customHeight="1">
      <c r="AW1102" s="121">
        <f t="shared" si="207"/>
        <v>825</v>
      </c>
    </row>
    <row r="1103" spans="49:49" ht="15" customHeight="1">
      <c r="AW1103" s="121">
        <f t="shared" si="207"/>
        <v>826</v>
      </c>
    </row>
    <row r="1104" spans="49:49" ht="15" customHeight="1">
      <c r="AW1104" s="121">
        <f t="shared" si="207"/>
        <v>827</v>
      </c>
    </row>
    <row r="1105" spans="49:49" ht="15" customHeight="1">
      <c r="AW1105" s="121">
        <f t="shared" si="207"/>
        <v>828</v>
      </c>
    </row>
    <row r="1106" spans="49:49" ht="15" customHeight="1">
      <c r="AW1106" s="121">
        <f t="shared" si="207"/>
        <v>829</v>
      </c>
    </row>
    <row r="1107" spans="49:49" ht="15" customHeight="1">
      <c r="AW1107" s="121">
        <f t="shared" si="207"/>
        <v>830</v>
      </c>
    </row>
    <row r="1108" spans="49:49" ht="15" customHeight="1">
      <c r="AW1108" s="121">
        <f t="shared" si="207"/>
        <v>831</v>
      </c>
    </row>
    <row r="1109" spans="49:49" ht="15" customHeight="1">
      <c r="AW1109" s="121">
        <f t="shared" si="207"/>
        <v>832</v>
      </c>
    </row>
    <row r="1110" spans="49:49" ht="15" customHeight="1">
      <c r="AW1110" s="121">
        <f t="shared" si="207"/>
        <v>833</v>
      </c>
    </row>
    <row r="1111" spans="49:49" ht="15" customHeight="1">
      <c r="AW1111" s="121">
        <f t="shared" ref="AW1111:AW1174" si="208">+AW1110+1</f>
        <v>834</v>
      </c>
    </row>
    <row r="1112" spans="49:49" ht="15" customHeight="1">
      <c r="AW1112" s="121">
        <f t="shared" si="208"/>
        <v>835</v>
      </c>
    </row>
    <row r="1113" spans="49:49" ht="15" customHeight="1">
      <c r="AW1113" s="121">
        <f t="shared" si="208"/>
        <v>836</v>
      </c>
    </row>
    <row r="1114" spans="49:49" ht="15" customHeight="1">
      <c r="AW1114" s="121">
        <f t="shared" si="208"/>
        <v>837</v>
      </c>
    </row>
    <row r="1115" spans="49:49" ht="15" customHeight="1">
      <c r="AW1115" s="121">
        <f t="shared" si="208"/>
        <v>838</v>
      </c>
    </row>
    <row r="1116" spans="49:49" ht="15" customHeight="1">
      <c r="AW1116" s="121">
        <f t="shared" si="208"/>
        <v>839</v>
      </c>
    </row>
    <row r="1117" spans="49:49" ht="15" customHeight="1">
      <c r="AW1117" s="121">
        <f t="shared" si="208"/>
        <v>840</v>
      </c>
    </row>
    <row r="1118" spans="49:49" ht="15" customHeight="1">
      <c r="AW1118" s="121">
        <f t="shared" si="208"/>
        <v>841</v>
      </c>
    </row>
    <row r="1119" spans="49:49" ht="15" customHeight="1">
      <c r="AW1119" s="121">
        <f t="shared" si="208"/>
        <v>842</v>
      </c>
    </row>
    <row r="1120" spans="49:49" ht="15" customHeight="1">
      <c r="AW1120" s="121">
        <f t="shared" si="208"/>
        <v>843</v>
      </c>
    </row>
    <row r="1121" spans="49:49" ht="15" customHeight="1">
      <c r="AW1121" s="121">
        <f t="shared" si="208"/>
        <v>844</v>
      </c>
    </row>
    <row r="1122" spans="49:49" ht="15" customHeight="1">
      <c r="AW1122" s="121">
        <f t="shared" si="208"/>
        <v>845</v>
      </c>
    </row>
    <row r="1123" spans="49:49" ht="15" customHeight="1">
      <c r="AW1123" s="121">
        <f t="shared" si="208"/>
        <v>846</v>
      </c>
    </row>
    <row r="1124" spans="49:49" ht="15" customHeight="1">
      <c r="AW1124" s="121">
        <f t="shared" si="208"/>
        <v>847</v>
      </c>
    </row>
    <row r="1125" spans="49:49" ht="15" customHeight="1">
      <c r="AW1125" s="121">
        <f t="shared" si="208"/>
        <v>848</v>
      </c>
    </row>
    <row r="1126" spans="49:49" ht="15" customHeight="1">
      <c r="AW1126" s="121">
        <f t="shared" si="208"/>
        <v>849</v>
      </c>
    </row>
    <row r="1127" spans="49:49" ht="15" customHeight="1">
      <c r="AW1127" s="121">
        <f t="shared" si="208"/>
        <v>850</v>
      </c>
    </row>
    <row r="1128" spans="49:49" ht="15" customHeight="1">
      <c r="AW1128" s="121">
        <f t="shared" si="208"/>
        <v>851</v>
      </c>
    </row>
    <row r="1129" spans="49:49" ht="15" customHeight="1">
      <c r="AW1129" s="121">
        <f t="shared" si="208"/>
        <v>852</v>
      </c>
    </row>
    <row r="1130" spans="49:49" ht="15" customHeight="1">
      <c r="AW1130" s="121">
        <f t="shared" si="208"/>
        <v>853</v>
      </c>
    </row>
    <row r="1131" spans="49:49" ht="15" customHeight="1">
      <c r="AW1131" s="121">
        <f t="shared" si="208"/>
        <v>854</v>
      </c>
    </row>
    <row r="1132" spans="49:49" ht="15" customHeight="1">
      <c r="AW1132" s="121">
        <f t="shared" si="208"/>
        <v>855</v>
      </c>
    </row>
    <row r="1133" spans="49:49" ht="15" customHeight="1">
      <c r="AW1133" s="121">
        <f t="shared" si="208"/>
        <v>856</v>
      </c>
    </row>
    <row r="1134" spans="49:49" ht="15" customHeight="1">
      <c r="AW1134" s="121">
        <f t="shared" si="208"/>
        <v>857</v>
      </c>
    </row>
    <row r="1135" spans="49:49" ht="15" customHeight="1">
      <c r="AW1135" s="121">
        <f t="shared" si="208"/>
        <v>858</v>
      </c>
    </row>
    <row r="1136" spans="49:49" ht="15" customHeight="1">
      <c r="AW1136" s="121">
        <f t="shared" si="208"/>
        <v>859</v>
      </c>
    </row>
    <row r="1137" spans="49:49" ht="15" customHeight="1">
      <c r="AW1137" s="121">
        <f t="shared" si="208"/>
        <v>860</v>
      </c>
    </row>
    <row r="1138" spans="49:49" ht="15" customHeight="1">
      <c r="AW1138" s="121">
        <f t="shared" si="208"/>
        <v>861</v>
      </c>
    </row>
    <row r="1139" spans="49:49" ht="15" customHeight="1">
      <c r="AW1139" s="121">
        <f t="shared" si="208"/>
        <v>862</v>
      </c>
    </row>
    <row r="1140" spans="49:49" ht="15" customHeight="1">
      <c r="AW1140" s="121">
        <f t="shared" si="208"/>
        <v>863</v>
      </c>
    </row>
    <row r="1141" spans="49:49" ht="15" customHeight="1">
      <c r="AW1141" s="121">
        <f t="shared" si="208"/>
        <v>864</v>
      </c>
    </row>
    <row r="1142" spans="49:49" ht="15" customHeight="1">
      <c r="AW1142" s="121">
        <f t="shared" si="208"/>
        <v>865</v>
      </c>
    </row>
    <row r="1143" spans="49:49" ht="15" customHeight="1">
      <c r="AW1143" s="121">
        <f t="shared" si="208"/>
        <v>866</v>
      </c>
    </row>
    <row r="1144" spans="49:49" ht="15" customHeight="1">
      <c r="AW1144" s="121">
        <f t="shared" si="208"/>
        <v>867</v>
      </c>
    </row>
    <row r="1145" spans="49:49" ht="15" customHeight="1">
      <c r="AW1145" s="121">
        <f t="shared" si="208"/>
        <v>868</v>
      </c>
    </row>
    <row r="1146" spans="49:49" ht="15" customHeight="1">
      <c r="AW1146" s="121">
        <f t="shared" si="208"/>
        <v>869</v>
      </c>
    </row>
    <row r="1147" spans="49:49" ht="15" customHeight="1">
      <c r="AW1147" s="121">
        <f t="shared" si="208"/>
        <v>870</v>
      </c>
    </row>
    <row r="1148" spans="49:49" ht="15" customHeight="1">
      <c r="AW1148" s="121">
        <f t="shared" si="208"/>
        <v>871</v>
      </c>
    </row>
    <row r="1149" spans="49:49" ht="15" customHeight="1">
      <c r="AW1149" s="121">
        <f t="shared" si="208"/>
        <v>872</v>
      </c>
    </row>
    <row r="1150" spans="49:49" ht="15" customHeight="1">
      <c r="AW1150" s="121">
        <f t="shared" si="208"/>
        <v>873</v>
      </c>
    </row>
    <row r="1151" spans="49:49" ht="15" customHeight="1">
      <c r="AW1151" s="121">
        <f t="shared" si="208"/>
        <v>874</v>
      </c>
    </row>
    <row r="1152" spans="49:49" ht="15" customHeight="1">
      <c r="AW1152" s="121">
        <f t="shared" si="208"/>
        <v>875</v>
      </c>
    </row>
    <row r="1153" spans="49:49" ht="15" customHeight="1">
      <c r="AW1153" s="121">
        <f t="shared" si="208"/>
        <v>876</v>
      </c>
    </row>
    <row r="1154" spans="49:49" ht="15" customHeight="1">
      <c r="AW1154" s="121">
        <f t="shared" si="208"/>
        <v>877</v>
      </c>
    </row>
    <row r="1155" spans="49:49" ht="15" customHeight="1">
      <c r="AW1155" s="121">
        <f t="shared" si="208"/>
        <v>878</v>
      </c>
    </row>
    <row r="1156" spans="49:49" ht="15" customHeight="1">
      <c r="AW1156" s="121">
        <f t="shared" si="208"/>
        <v>879</v>
      </c>
    </row>
    <row r="1157" spans="49:49" ht="15" customHeight="1">
      <c r="AW1157" s="121">
        <f t="shared" si="208"/>
        <v>880</v>
      </c>
    </row>
    <row r="1158" spans="49:49" ht="15" customHeight="1">
      <c r="AW1158" s="121">
        <f t="shared" si="208"/>
        <v>881</v>
      </c>
    </row>
    <row r="1159" spans="49:49" ht="15" customHeight="1">
      <c r="AW1159" s="121">
        <f t="shared" si="208"/>
        <v>882</v>
      </c>
    </row>
    <row r="1160" spans="49:49" ht="15" customHeight="1">
      <c r="AW1160" s="121">
        <f t="shared" si="208"/>
        <v>883</v>
      </c>
    </row>
    <row r="1161" spans="49:49" ht="15" customHeight="1">
      <c r="AW1161" s="121">
        <f t="shared" si="208"/>
        <v>884</v>
      </c>
    </row>
    <row r="1162" spans="49:49" ht="15" customHeight="1">
      <c r="AW1162" s="121">
        <f t="shared" si="208"/>
        <v>885</v>
      </c>
    </row>
    <row r="1163" spans="49:49" ht="15" customHeight="1">
      <c r="AW1163" s="121">
        <f t="shared" si="208"/>
        <v>886</v>
      </c>
    </row>
    <row r="1164" spans="49:49" ht="15" customHeight="1">
      <c r="AW1164" s="121">
        <f t="shared" si="208"/>
        <v>887</v>
      </c>
    </row>
    <row r="1165" spans="49:49" ht="15" customHeight="1">
      <c r="AW1165" s="121">
        <f t="shared" si="208"/>
        <v>888</v>
      </c>
    </row>
    <row r="1166" spans="49:49" ht="15" customHeight="1">
      <c r="AW1166" s="121">
        <f t="shared" si="208"/>
        <v>889</v>
      </c>
    </row>
    <row r="1167" spans="49:49" ht="15" customHeight="1">
      <c r="AW1167" s="121">
        <f t="shared" si="208"/>
        <v>890</v>
      </c>
    </row>
    <row r="1168" spans="49:49" ht="15" customHeight="1">
      <c r="AW1168" s="121">
        <f t="shared" si="208"/>
        <v>891</v>
      </c>
    </row>
    <row r="1169" spans="49:49" ht="15" customHeight="1">
      <c r="AW1169" s="121">
        <f t="shared" si="208"/>
        <v>892</v>
      </c>
    </row>
    <row r="1170" spans="49:49" ht="15" customHeight="1">
      <c r="AW1170" s="121">
        <f t="shared" si="208"/>
        <v>893</v>
      </c>
    </row>
    <row r="1171" spans="49:49" ht="15" customHeight="1">
      <c r="AW1171" s="121">
        <f t="shared" si="208"/>
        <v>894</v>
      </c>
    </row>
    <row r="1172" spans="49:49" ht="15" customHeight="1">
      <c r="AW1172" s="121">
        <f t="shared" si="208"/>
        <v>895</v>
      </c>
    </row>
    <row r="1173" spans="49:49" ht="15" customHeight="1">
      <c r="AW1173" s="121">
        <f t="shared" si="208"/>
        <v>896</v>
      </c>
    </row>
    <row r="1174" spans="49:49" ht="15" customHeight="1">
      <c r="AW1174" s="121">
        <f t="shared" si="208"/>
        <v>897</v>
      </c>
    </row>
    <row r="1175" spans="49:49" ht="15" customHeight="1">
      <c r="AW1175" s="121">
        <f t="shared" ref="AW1175:AW1238" si="209">+AW1174+1</f>
        <v>898</v>
      </c>
    </row>
    <row r="1176" spans="49:49" ht="15" customHeight="1">
      <c r="AW1176" s="121">
        <f t="shared" si="209"/>
        <v>899</v>
      </c>
    </row>
    <row r="1177" spans="49:49" ht="15" customHeight="1">
      <c r="AW1177" s="121">
        <f t="shared" si="209"/>
        <v>900</v>
      </c>
    </row>
    <row r="1178" spans="49:49" ht="15" customHeight="1">
      <c r="AW1178" s="121">
        <f t="shared" si="209"/>
        <v>901</v>
      </c>
    </row>
    <row r="1179" spans="49:49" ht="15" customHeight="1">
      <c r="AW1179" s="121">
        <f t="shared" si="209"/>
        <v>902</v>
      </c>
    </row>
    <row r="1180" spans="49:49" ht="15" customHeight="1">
      <c r="AW1180" s="121">
        <f t="shared" si="209"/>
        <v>903</v>
      </c>
    </row>
    <row r="1181" spans="49:49" ht="15" customHeight="1">
      <c r="AW1181" s="121">
        <f t="shared" si="209"/>
        <v>904</v>
      </c>
    </row>
    <row r="1182" spans="49:49" ht="15" customHeight="1">
      <c r="AW1182" s="121">
        <f t="shared" si="209"/>
        <v>905</v>
      </c>
    </row>
    <row r="1183" spans="49:49" ht="15" customHeight="1">
      <c r="AW1183" s="121">
        <f t="shared" si="209"/>
        <v>906</v>
      </c>
    </row>
    <row r="1184" spans="49:49" ht="15" customHeight="1">
      <c r="AW1184" s="121">
        <f t="shared" si="209"/>
        <v>907</v>
      </c>
    </row>
    <row r="1185" spans="49:49" ht="15" customHeight="1">
      <c r="AW1185" s="121">
        <f t="shared" si="209"/>
        <v>908</v>
      </c>
    </row>
    <row r="1186" spans="49:49" ht="15" customHeight="1">
      <c r="AW1186" s="121">
        <f t="shared" si="209"/>
        <v>909</v>
      </c>
    </row>
    <row r="1187" spans="49:49" ht="15" customHeight="1">
      <c r="AW1187" s="121">
        <f t="shared" si="209"/>
        <v>910</v>
      </c>
    </row>
    <row r="1188" spans="49:49" ht="15" customHeight="1">
      <c r="AW1188" s="121">
        <f t="shared" si="209"/>
        <v>911</v>
      </c>
    </row>
    <row r="1189" spans="49:49" ht="15" customHeight="1">
      <c r="AW1189" s="121">
        <f t="shared" si="209"/>
        <v>912</v>
      </c>
    </row>
    <row r="1190" spans="49:49" ht="15" customHeight="1">
      <c r="AW1190" s="121">
        <f t="shared" si="209"/>
        <v>913</v>
      </c>
    </row>
    <row r="1191" spans="49:49" ht="15" customHeight="1">
      <c r="AW1191" s="121">
        <f t="shared" si="209"/>
        <v>914</v>
      </c>
    </row>
    <row r="1192" spans="49:49" ht="15" customHeight="1">
      <c r="AW1192" s="121">
        <f t="shared" si="209"/>
        <v>915</v>
      </c>
    </row>
    <row r="1193" spans="49:49" ht="15" customHeight="1">
      <c r="AW1193" s="121">
        <f t="shared" si="209"/>
        <v>916</v>
      </c>
    </row>
    <row r="1194" spans="49:49" ht="15" customHeight="1">
      <c r="AW1194" s="121">
        <f t="shared" si="209"/>
        <v>917</v>
      </c>
    </row>
    <row r="1195" spans="49:49" ht="15" customHeight="1">
      <c r="AW1195" s="121">
        <f t="shared" si="209"/>
        <v>918</v>
      </c>
    </row>
    <row r="1196" spans="49:49" ht="15" customHeight="1">
      <c r="AW1196" s="121">
        <f t="shared" si="209"/>
        <v>919</v>
      </c>
    </row>
    <row r="1197" spans="49:49" ht="15" customHeight="1">
      <c r="AW1197" s="121">
        <f t="shared" si="209"/>
        <v>920</v>
      </c>
    </row>
    <row r="1198" spans="49:49" ht="15" customHeight="1">
      <c r="AW1198" s="121">
        <f t="shared" si="209"/>
        <v>921</v>
      </c>
    </row>
    <row r="1199" spans="49:49" ht="15" customHeight="1">
      <c r="AW1199" s="121">
        <f t="shared" si="209"/>
        <v>922</v>
      </c>
    </row>
    <row r="1200" spans="49:49" ht="15" customHeight="1">
      <c r="AW1200" s="121">
        <f t="shared" si="209"/>
        <v>923</v>
      </c>
    </row>
    <row r="1201" spans="49:49" ht="15" customHeight="1">
      <c r="AW1201" s="121">
        <f t="shared" si="209"/>
        <v>924</v>
      </c>
    </row>
    <row r="1202" spans="49:49" ht="15" customHeight="1">
      <c r="AW1202" s="121">
        <f t="shared" si="209"/>
        <v>925</v>
      </c>
    </row>
    <row r="1203" spans="49:49" ht="15" customHeight="1">
      <c r="AW1203" s="121">
        <f t="shared" si="209"/>
        <v>926</v>
      </c>
    </row>
    <row r="1204" spans="49:49" ht="15" customHeight="1">
      <c r="AW1204" s="121">
        <f t="shared" si="209"/>
        <v>927</v>
      </c>
    </row>
    <row r="1205" spans="49:49" ht="15" customHeight="1">
      <c r="AW1205" s="121">
        <f t="shared" si="209"/>
        <v>928</v>
      </c>
    </row>
    <row r="1206" spans="49:49" ht="15" customHeight="1">
      <c r="AW1206" s="121">
        <f t="shared" si="209"/>
        <v>929</v>
      </c>
    </row>
    <row r="1207" spans="49:49" ht="15" customHeight="1">
      <c r="AW1207" s="121">
        <f t="shared" si="209"/>
        <v>930</v>
      </c>
    </row>
    <row r="1208" spans="49:49" ht="15" customHeight="1">
      <c r="AW1208" s="121">
        <f t="shared" si="209"/>
        <v>931</v>
      </c>
    </row>
    <row r="1209" spans="49:49" ht="15" customHeight="1">
      <c r="AW1209" s="121">
        <f t="shared" si="209"/>
        <v>932</v>
      </c>
    </row>
    <row r="1210" spans="49:49" ht="15" customHeight="1">
      <c r="AW1210" s="121">
        <f t="shared" si="209"/>
        <v>933</v>
      </c>
    </row>
    <row r="1211" spans="49:49" ht="15" customHeight="1">
      <c r="AW1211" s="121">
        <f t="shared" si="209"/>
        <v>934</v>
      </c>
    </row>
    <row r="1212" spans="49:49" ht="15" customHeight="1">
      <c r="AW1212" s="121">
        <f t="shared" si="209"/>
        <v>935</v>
      </c>
    </row>
    <row r="1213" spans="49:49" ht="15" customHeight="1">
      <c r="AW1213" s="121">
        <f t="shared" si="209"/>
        <v>936</v>
      </c>
    </row>
    <row r="1214" spans="49:49" ht="15" customHeight="1">
      <c r="AW1214" s="121">
        <f t="shared" si="209"/>
        <v>937</v>
      </c>
    </row>
    <row r="1215" spans="49:49" ht="15" customHeight="1">
      <c r="AW1215" s="121">
        <f t="shared" si="209"/>
        <v>938</v>
      </c>
    </row>
    <row r="1216" spans="49:49" ht="15" customHeight="1">
      <c r="AW1216" s="121">
        <f t="shared" si="209"/>
        <v>939</v>
      </c>
    </row>
    <row r="1217" spans="49:49" ht="15" customHeight="1">
      <c r="AW1217" s="121">
        <f t="shared" si="209"/>
        <v>940</v>
      </c>
    </row>
    <row r="1218" spans="49:49" ht="15" customHeight="1">
      <c r="AW1218" s="121">
        <f t="shared" si="209"/>
        <v>941</v>
      </c>
    </row>
    <row r="1219" spans="49:49" ht="15" customHeight="1">
      <c r="AW1219" s="121">
        <f t="shared" si="209"/>
        <v>942</v>
      </c>
    </row>
    <row r="1220" spans="49:49" ht="15" customHeight="1">
      <c r="AW1220" s="121">
        <f t="shared" si="209"/>
        <v>943</v>
      </c>
    </row>
    <row r="1221" spans="49:49" ht="15" customHeight="1">
      <c r="AW1221" s="121">
        <f t="shared" si="209"/>
        <v>944</v>
      </c>
    </row>
    <row r="1222" spans="49:49" ht="15" customHeight="1">
      <c r="AW1222" s="121">
        <f t="shared" si="209"/>
        <v>945</v>
      </c>
    </row>
    <row r="1223" spans="49:49" ht="15" customHeight="1">
      <c r="AW1223" s="121">
        <f t="shared" si="209"/>
        <v>946</v>
      </c>
    </row>
    <row r="1224" spans="49:49" ht="15" customHeight="1">
      <c r="AW1224" s="121">
        <f t="shared" si="209"/>
        <v>947</v>
      </c>
    </row>
    <row r="1225" spans="49:49" ht="15" customHeight="1">
      <c r="AW1225" s="121">
        <f t="shared" si="209"/>
        <v>948</v>
      </c>
    </row>
    <row r="1226" spans="49:49" ht="15" customHeight="1">
      <c r="AW1226" s="121">
        <f t="shared" si="209"/>
        <v>949</v>
      </c>
    </row>
    <row r="1227" spans="49:49" ht="15" customHeight="1">
      <c r="AW1227" s="121">
        <f t="shared" si="209"/>
        <v>950</v>
      </c>
    </row>
    <row r="1228" spans="49:49" ht="15" customHeight="1">
      <c r="AW1228" s="121">
        <f t="shared" si="209"/>
        <v>951</v>
      </c>
    </row>
    <row r="1229" spans="49:49" ht="15" customHeight="1">
      <c r="AW1229" s="121">
        <f t="shared" si="209"/>
        <v>952</v>
      </c>
    </row>
    <row r="1230" spans="49:49" ht="15" customHeight="1">
      <c r="AW1230" s="121">
        <f t="shared" si="209"/>
        <v>953</v>
      </c>
    </row>
    <row r="1231" spans="49:49" ht="15" customHeight="1">
      <c r="AW1231" s="121">
        <f t="shared" si="209"/>
        <v>954</v>
      </c>
    </row>
    <row r="1232" spans="49:49" ht="15" customHeight="1">
      <c r="AW1232" s="121">
        <f t="shared" si="209"/>
        <v>955</v>
      </c>
    </row>
    <row r="1233" spans="49:49" ht="15" customHeight="1">
      <c r="AW1233" s="121">
        <f t="shared" si="209"/>
        <v>956</v>
      </c>
    </row>
    <row r="1234" spans="49:49" ht="15" customHeight="1">
      <c r="AW1234" s="121">
        <f t="shared" si="209"/>
        <v>957</v>
      </c>
    </row>
    <row r="1235" spans="49:49" ht="15" customHeight="1">
      <c r="AW1235" s="121">
        <f t="shared" si="209"/>
        <v>958</v>
      </c>
    </row>
    <row r="1236" spans="49:49" ht="15" customHeight="1">
      <c r="AW1236" s="121">
        <f t="shared" si="209"/>
        <v>959</v>
      </c>
    </row>
    <row r="1237" spans="49:49" ht="15" customHeight="1">
      <c r="AW1237" s="121">
        <f t="shared" si="209"/>
        <v>960</v>
      </c>
    </row>
    <row r="1238" spans="49:49" ht="15" customHeight="1">
      <c r="AW1238" s="121">
        <f t="shared" si="209"/>
        <v>961</v>
      </c>
    </row>
    <row r="1239" spans="49:49" ht="15" customHeight="1">
      <c r="AW1239" s="121">
        <f t="shared" ref="AW1239:AW1302" si="210">+AW1238+1</f>
        <v>962</v>
      </c>
    </row>
    <row r="1240" spans="49:49" ht="15" customHeight="1">
      <c r="AW1240" s="121">
        <f t="shared" si="210"/>
        <v>963</v>
      </c>
    </row>
    <row r="1241" spans="49:49" ht="15" customHeight="1">
      <c r="AW1241" s="121">
        <f t="shared" si="210"/>
        <v>964</v>
      </c>
    </row>
    <row r="1242" spans="49:49" ht="15" customHeight="1">
      <c r="AW1242" s="121">
        <f t="shared" si="210"/>
        <v>965</v>
      </c>
    </row>
    <row r="1243" spans="49:49" ht="15" customHeight="1">
      <c r="AW1243" s="121">
        <f t="shared" si="210"/>
        <v>966</v>
      </c>
    </row>
    <row r="1244" spans="49:49" ht="15" customHeight="1">
      <c r="AW1244" s="121">
        <f t="shared" si="210"/>
        <v>967</v>
      </c>
    </row>
    <row r="1245" spans="49:49" ht="15" customHeight="1">
      <c r="AW1245" s="121">
        <f t="shared" si="210"/>
        <v>968</v>
      </c>
    </row>
    <row r="1246" spans="49:49" ht="15" customHeight="1">
      <c r="AW1246" s="121">
        <f t="shared" si="210"/>
        <v>969</v>
      </c>
    </row>
    <row r="1247" spans="49:49" ht="15" customHeight="1">
      <c r="AW1247" s="121">
        <f t="shared" si="210"/>
        <v>970</v>
      </c>
    </row>
    <row r="1248" spans="49:49" ht="15" customHeight="1">
      <c r="AW1248" s="121">
        <f t="shared" si="210"/>
        <v>971</v>
      </c>
    </row>
    <row r="1249" spans="49:49" ht="15" customHeight="1">
      <c r="AW1249" s="121">
        <f t="shared" si="210"/>
        <v>972</v>
      </c>
    </row>
    <row r="1250" spans="49:49" ht="15" customHeight="1">
      <c r="AW1250" s="121">
        <f t="shared" si="210"/>
        <v>973</v>
      </c>
    </row>
    <row r="1251" spans="49:49" ht="15" customHeight="1">
      <c r="AW1251" s="121">
        <f t="shared" si="210"/>
        <v>974</v>
      </c>
    </row>
    <row r="1252" spans="49:49" ht="15" customHeight="1">
      <c r="AW1252" s="121">
        <f t="shared" si="210"/>
        <v>975</v>
      </c>
    </row>
    <row r="1253" spans="49:49" ht="15" customHeight="1">
      <c r="AW1253" s="121">
        <f t="shared" si="210"/>
        <v>976</v>
      </c>
    </row>
    <row r="1254" spans="49:49" ht="15" customHeight="1">
      <c r="AW1254" s="121">
        <f t="shared" si="210"/>
        <v>977</v>
      </c>
    </row>
    <row r="1255" spans="49:49" ht="15" customHeight="1">
      <c r="AW1255" s="121">
        <f t="shared" si="210"/>
        <v>978</v>
      </c>
    </row>
    <row r="1256" spans="49:49" ht="15" customHeight="1">
      <c r="AW1256" s="121">
        <f t="shared" si="210"/>
        <v>979</v>
      </c>
    </row>
    <row r="1257" spans="49:49" ht="15" customHeight="1">
      <c r="AW1257" s="121">
        <f t="shared" si="210"/>
        <v>980</v>
      </c>
    </row>
    <row r="1258" spans="49:49" ht="15" customHeight="1">
      <c r="AW1258" s="121">
        <f t="shared" si="210"/>
        <v>981</v>
      </c>
    </row>
    <row r="1259" spans="49:49" ht="15" customHeight="1">
      <c r="AW1259" s="121">
        <f t="shared" si="210"/>
        <v>982</v>
      </c>
    </row>
    <row r="1260" spans="49:49" ht="15" customHeight="1">
      <c r="AW1260" s="121">
        <f t="shared" si="210"/>
        <v>983</v>
      </c>
    </row>
    <row r="1261" spans="49:49" ht="15" customHeight="1">
      <c r="AW1261" s="121">
        <f t="shared" si="210"/>
        <v>984</v>
      </c>
    </row>
    <row r="1262" spans="49:49" ht="15" customHeight="1">
      <c r="AW1262" s="121">
        <f t="shared" si="210"/>
        <v>985</v>
      </c>
    </row>
    <row r="1263" spans="49:49" ht="15" customHeight="1">
      <c r="AW1263" s="121">
        <f t="shared" si="210"/>
        <v>986</v>
      </c>
    </row>
    <row r="1264" spans="49:49" ht="15" customHeight="1">
      <c r="AW1264" s="121">
        <f t="shared" si="210"/>
        <v>987</v>
      </c>
    </row>
    <row r="1265" spans="49:49" ht="15" customHeight="1">
      <c r="AW1265" s="121">
        <f t="shared" si="210"/>
        <v>988</v>
      </c>
    </row>
    <row r="1266" spans="49:49" ht="15" customHeight="1">
      <c r="AW1266" s="121">
        <f t="shared" si="210"/>
        <v>989</v>
      </c>
    </row>
    <row r="1267" spans="49:49" ht="15" customHeight="1">
      <c r="AW1267" s="121">
        <f t="shared" si="210"/>
        <v>990</v>
      </c>
    </row>
    <row r="1268" spans="49:49" ht="15" customHeight="1">
      <c r="AW1268" s="121">
        <f t="shared" si="210"/>
        <v>991</v>
      </c>
    </row>
    <row r="1269" spans="49:49" ht="15" customHeight="1">
      <c r="AW1269" s="121">
        <f t="shared" si="210"/>
        <v>992</v>
      </c>
    </row>
    <row r="1270" spans="49:49" ht="15" customHeight="1">
      <c r="AW1270" s="121">
        <f t="shared" si="210"/>
        <v>993</v>
      </c>
    </row>
    <row r="1271" spans="49:49" ht="15" customHeight="1">
      <c r="AW1271" s="121">
        <f t="shared" si="210"/>
        <v>994</v>
      </c>
    </row>
    <row r="1272" spans="49:49" ht="15" customHeight="1">
      <c r="AW1272" s="121">
        <f t="shared" si="210"/>
        <v>995</v>
      </c>
    </row>
    <row r="1273" spans="49:49" ht="15" customHeight="1">
      <c r="AW1273" s="121">
        <f t="shared" si="210"/>
        <v>996</v>
      </c>
    </row>
    <row r="1274" spans="49:49" ht="15" customHeight="1">
      <c r="AW1274" s="121">
        <f t="shared" si="210"/>
        <v>997</v>
      </c>
    </row>
    <row r="1275" spans="49:49" ht="15" customHeight="1">
      <c r="AW1275" s="121">
        <f t="shared" si="210"/>
        <v>998</v>
      </c>
    </row>
    <row r="1276" spans="49:49" ht="15" customHeight="1">
      <c r="AW1276" s="121">
        <f t="shared" si="210"/>
        <v>999</v>
      </c>
    </row>
    <row r="1277" spans="49:49" ht="15" customHeight="1">
      <c r="AW1277" s="121">
        <f t="shared" si="210"/>
        <v>1000</v>
      </c>
    </row>
    <row r="1278" spans="49:49" ht="15" customHeight="1">
      <c r="AW1278" s="121">
        <f t="shared" si="210"/>
        <v>1001</v>
      </c>
    </row>
    <row r="1279" spans="49:49" ht="15" customHeight="1">
      <c r="AW1279" s="121">
        <f t="shared" si="210"/>
        <v>1002</v>
      </c>
    </row>
    <row r="1280" spans="49:49" ht="15" customHeight="1">
      <c r="AW1280" s="121">
        <f t="shared" si="210"/>
        <v>1003</v>
      </c>
    </row>
    <row r="1281" spans="49:49" ht="15" customHeight="1">
      <c r="AW1281" s="121">
        <f t="shared" si="210"/>
        <v>1004</v>
      </c>
    </row>
    <row r="1282" spans="49:49" ht="15" customHeight="1">
      <c r="AW1282" s="121">
        <f t="shared" si="210"/>
        <v>1005</v>
      </c>
    </row>
    <row r="1283" spans="49:49" ht="15" customHeight="1">
      <c r="AW1283" s="121">
        <f t="shared" si="210"/>
        <v>1006</v>
      </c>
    </row>
    <row r="1284" spans="49:49" ht="15" customHeight="1">
      <c r="AW1284" s="121">
        <f t="shared" si="210"/>
        <v>1007</v>
      </c>
    </row>
    <row r="1285" spans="49:49" ht="15" customHeight="1">
      <c r="AW1285" s="121">
        <f t="shared" si="210"/>
        <v>1008</v>
      </c>
    </row>
    <row r="1286" spans="49:49" ht="15" customHeight="1">
      <c r="AW1286" s="121">
        <f t="shared" si="210"/>
        <v>1009</v>
      </c>
    </row>
    <row r="1287" spans="49:49" ht="15" customHeight="1">
      <c r="AW1287" s="121">
        <f t="shared" si="210"/>
        <v>1010</v>
      </c>
    </row>
    <row r="1288" spans="49:49" ht="15" customHeight="1">
      <c r="AW1288" s="121">
        <f t="shared" si="210"/>
        <v>1011</v>
      </c>
    </row>
    <row r="1289" spans="49:49" ht="15" customHeight="1">
      <c r="AW1289" s="121">
        <f t="shared" si="210"/>
        <v>1012</v>
      </c>
    </row>
    <row r="1290" spans="49:49" ht="15" customHeight="1">
      <c r="AW1290" s="121">
        <f t="shared" si="210"/>
        <v>1013</v>
      </c>
    </row>
    <row r="1291" spans="49:49" ht="15" customHeight="1">
      <c r="AW1291" s="121">
        <f t="shared" si="210"/>
        <v>1014</v>
      </c>
    </row>
    <row r="1292" spans="49:49" ht="15" customHeight="1">
      <c r="AW1292" s="121">
        <f t="shared" si="210"/>
        <v>1015</v>
      </c>
    </row>
    <row r="1293" spans="49:49" ht="15" customHeight="1">
      <c r="AW1293" s="121">
        <f t="shared" si="210"/>
        <v>1016</v>
      </c>
    </row>
    <row r="1294" spans="49:49" ht="15" customHeight="1">
      <c r="AW1294" s="121">
        <f t="shared" si="210"/>
        <v>1017</v>
      </c>
    </row>
    <row r="1295" spans="49:49" ht="15" customHeight="1">
      <c r="AW1295" s="121">
        <f t="shared" si="210"/>
        <v>1018</v>
      </c>
    </row>
    <row r="1296" spans="49:49" ht="15" customHeight="1">
      <c r="AW1296" s="121">
        <f t="shared" si="210"/>
        <v>1019</v>
      </c>
    </row>
    <row r="1297" spans="49:49" ht="15" customHeight="1">
      <c r="AW1297" s="121">
        <f t="shared" si="210"/>
        <v>1020</v>
      </c>
    </row>
    <row r="1298" spans="49:49" ht="15" customHeight="1">
      <c r="AW1298" s="121">
        <f t="shared" si="210"/>
        <v>1021</v>
      </c>
    </row>
    <row r="1299" spans="49:49" ht="15" customHeight="1">
      <c r="AW1299" s="121">
        <f t="shared" si="210"/>
        <v>1022</v>
      </c>
    </row>
    <row r="1300" spans="49:49" ht="15" customHeight="1">
      <c r="AW1300" s="121">
        <f t="shared" si="210"/>
        <v>1023</v>
      </c>
    </row>
    <row r="1301" spans="49:49" ht="15" customHeight="1">
      <c r="AW1301" s="121">
        <f t="shared" si="210"/>
        <v>1024</v>
      </c>
    </row>
    <row r="1302" spans="49:49" ht="15" customHeight="1">
      <c r="AW1302" s="121">
        <f t="shared" si="210"/>
        <v>1025</v>
      </c>
    </row>
    <row r="1303" spans="49:49" ht="15" customHeight="1">
      <c r="AW1303" s="121">
        <f t="shared" ref="AW1303:AW1366" si="211">+AW1302+1</f>
        <v>1026</v>
      </c>
    </row>
    <row r="1304" spans="49:49" ht="15" customHeight="1">
      <c r="AW1304" s="121">
        <f t="shared" si="211"/>
        <v>1027</v>
      </c>
    </row>
    <row r="1305" spans="49:49" ht="15" customHeight="1">
      <c r="AW1305" s="121">
        <f t="shared" si="211"/>
        <v>1028</v>
      </c>
    </row>
    <row r="1306" spans="49:49" ht="15" customHeight="1">
      <c r="AW1306" s="121">
        <f t="shared" si="211"/>
        <v>1029</v>
      </c>
    </row>
    <row r="1307" spans="49:49" ht="15" customHeight="1">
      <c r="AW1307" s="121">
        <f t="shared" si="211"/>
        <v>1030</v>
      </c>
    </row>
    <row r="1308" spans="49:49" ht="15" customHeight="1">
      <c r="AW1308" s="121">
        <f t="shared" si="211"/>
        <v>1031</v>
      </c>
    </row>
    <row r="1309" spans="49:49" ht="15" customHeight="1">
      <c r="AW1309" s="121">
        <f t="shared" si="211"/>
        <v>1032</v>
      </c>
    </row>
    <row r="1310" spans="49:49" ht="15" customHeight="1">
      <c r="AW1310" s="121">
        <f t="shared" si="211"/>
        <v>1033</v>
      </c>
    </row>
    <row r="1311" spans="49:49" ht="15" customHeight="1">
      <c r="AW1311" s="121">
        <f t="shared" si="211"/>
        <v>1034</v>
      </c>
    </row>
    <row r="1312" spans="49:49" ht="15" customHeight="1">
      <c r="AW1312" s="121">
        <f t="shared" si="211"/>
        <v>1035</v>
      </c>
    </row>
    <row r="1313" spans="49:49" ht="15" customHeight="1">
      <c r="AW1313" s="121">
        <f t="shared" si="211"/>
        <v>1036</v>
      </c>
    </row>
    <row r="1314" spans="49:49" ht="15" customHeight="1">
      <c r="AW1314" s="121">
        <f t="shared" si="211"/>
        <v>1037</v>
      </c>
    </row>
    <row r="1315" spans="49:49" ht="15" customHeight="1">
      <c r="AW1315" s="121">
        <f t="shared" si="211"/>
        <v>1038</v>
      </c>
    </row>
    <row r="1316" spans="49:49" ht="15" customHeight="1">
      <c r="AW1316" s="121">
        <f t="shared" si="211"/>
        <v>1039</v>
      </c>
    </row>
    <row r="1317" spans="49:49" ht="15" customHeight="1">
      <c r="AW1317" s="121">
        <f t="shared" si="211"/>
        <v>1040</v>
      </c>
    </row>
    <row r="1318" spans="49:49" ht="15" customHeight="1">
      <c r="AW1318" s="121">
        <f t="shared" si="211"/>
        <v>1041</v>
      </c>
    </row>
    <row r="1319" spans="49:49" ht="15" customHeight="1">
      <c r="AW1319" s="121">
        <f t="shared" si="211"/>
        <v>1042</v>
      </c>
    </row>
    <row r="1320" spans="49:49" ht="15" customHeight="1">
      <c r="AW1320" s="121">
        <f t="shared" si="211"/>
        <v>1043</v>
      </c>
    </row>
    <row r="1321" spans="49:49" ht="15" customHeight="1">
      <c r="AW1321" s="121">
        <f t="shared" si="211"/>
        <v>1044</v>
      </c>
    </row>
    <row r="1322" spans="49:49" ht="15" customHeight="1">
      <c r="AW1322" s="121">
        <f t="shared" si="211"/>
        <v>1045</v>
      </c>
    </row>
    <row r="1323" spans="49:49" ht="15" customHeight="1">
      <c r="AW1323" s="121">
        <f t="shared" si="211"/>
        <v>1046</v>
      </c>
    </row>
    <row r="1324" spans="49:49" ht="15" customHeight="1">
      <c r="AW1324" s="121">
        <f t="shared" si="211"/>
        <v>1047</v>
      </c>
    </row>
    <row r="1325" spans="49:49" ht="15" customHeight="1">
      <c r="AW1325" s="121">
        <f t="shared" si="211"/>
        <v>1048</v>
      </c>
    </row>
    <row r="1326" spans="49:49" ht="15" customHeight="1">
      <c r="AW1326" s="121">
        <f t="shared" si="211"/>
        <v>1049</v>
      </c>
    </row>
    <row r="1327" spans="49:49" ht="15" customHeight="1">
      <c r="AW1327" s="121">
        <f t="shared" si="211"/>
        <v>1050</v>
      </c>
    </row>
    <row r="1328" spans="49:49" ht="15" customHeight="1">
      <c r="AW1328" s="121">
        <f t="shared" si="211"/>
        <v>1051</v>
      </c>
    </row>
    <row r="1329" spans="49:49" ht="15" customHeight="1">
      <c r="AW1329" s="121">
        <f t="shared" si="211"/>
        <v>1052</v>
      </c>
    </row>
    <row r="1330" spans="49:49" ht="15" customHeight="1">
      <c r="AW1330" s="121">
        <f t="shared" si="211"/>
        <v>1053</v>
      </c>
    </row>
    <row r="1331" spans="49:49" ht="15" customHeight="1">
      <c r="AW1331" s="121">
        <f t="shared" si="211"/>
        <v>1054</v>
      </c>
    </row>
    <row r="1332" spans="49:49" ht="15" customHeight="1">
      <c r="AW1332" s="121">
        <f t="shared" si="211"/>
        <v>1055</v>
      </c>
    </row>
    <row r="1333" spans="49:49" ht="15" customHeight="1">
      <c r="AW1333" s="121">
        <f t="shared" si="211"/>
        <v>1056</v>
      </c>
    </row>
    <row r="1334" spans="49:49" ht="15" customHeight="1">
      <c r="AW1334" s="121">
        <f t="shared" si="211"/>
        <v>1057</v>
      </c>
    </row>
    <row r="1335" spans="49:49" ht="15" customHeight="1">
      <c r="AW1335" s="121">
        <f t="shared" si="211"/>
        <v>1058</v>
      </c>
    </row>
    <row r="1336" spans="49:49" ht="15" customHeight="1">
      <c r="AW1336" s="121">
        <f t="shared" si="211"/>
        <v>1059</v>
      </c>
    </row>
    <row r="1337" spans="49:49" ht="15" customHeight="1">
      <c r="AW1337" s="121">
        <f t="shared" si="211"/>
        <v>1060</v>
      </c>
    </row>
    <row r="1338" spans="49:49" ht="15" customHeight="1">
      <c r="AW1338" s="121">
        <f t="shared" si="211"/>
        <v>1061</v>
      </c>
    </row>
    <row r="1339" spans="49:49" ht="15" customHeight="1">
      <c r="AW1339" s="121">
        <f t="shared" si="211"/>
        <v>1062</v>
      </c>
    </row>
    <row r="1340" spans="49:49" ht="15" customHeight="1">
      <c r="AW1340" s="121">
        <f t="shared" si="211"/>
        <v>1063</v>
      </c>
    </row>
    <row r="1341" spans="49:49" ht="15" customHeight="1">
      <c r="AW1341" s="121">
        <f t="shared" si="211"/>
        <v>1064</v>
      </c>
    </row>
    <row r="1342" spans="49:49" ht="15" customHeight="1">
      <c r="AW1342" s="121">
        <f t="shared" si="211"/>
        <v>1065</v>
      </c>
    </row>
    <row r="1343" spans="49:49" ht="15" customHeight="1">
      <c r="AW1343" s="121">
        <f t="shared" si="211"/>
        <v>1066</v>
      </c>
    </row>
    <row r="1344" spans="49:49" ht="15" customHeight="1">
      <c r="AW1344" s="121">
        <f t="shared" si="211"/>
        <v>1067</v>
      </c>
    </row>
    <row r="1345" spans="49:49" ht="15" customHeight="1">
      <c r="AW1345" s="121">
        <f t="shared" si="211"/>
        <v>1068</v>
      </c>
    </row>
    <row r="1346" spans="49:49" ht="15" customHeight="1">
      <c r="AW1346" s="121">
        <f t="shared" si="211"/>
        <v>1069</v>
      </c>
    </row>
    <row r="1347" spans="49:49" ht="15" customHeight="1">
      <c r="AW1347" s="121">
        <f t="shared" si="211"/>
        <v>1070</v>
      </c>
    </row>
    <row r="1348" spans="49:49" ht="15" customHeight="1">
      <c r="AW1348" s="121">
        <f t="shared" si="211"/>
        <v>1071</v>
      </c>
    </row>
    <row r="1349" spans="49:49" ht="15" customHeight="1">
      <c r="AW1349" s="121">
        <f t="shared" si="211"/>
        <v>1072</v>
      </c>
    </row>
    <row r="1350" spans="49:49" ht="15" customHeight="1">
      <c r="AW1350" s="121">
        <f t="shared" si="211"/>
        <v>1073</v>
      </c>
    </row>
    <row r="1351" spans="49:49" ht="15" customHeight="1">
      <c r="AW1351" s="121">
        <f t="shared" si="211"/>
        <v>1074</v>
      </c>
    </row>
    <row r="1352" spans="49:49" ht="15" customHeight="1">
      <c r="AW1352" s="121">
        <f t="shared" si="211"/>
        <v>1075</v>
      </c>
    </row>
    <row r="1353" spans="49:49" ht="15" customHeight="1">
      <c r="AW1353" s="121">
        <f t="shared" si="211"/>
        <v>1076</v>
      </c>
    </row>
    <row r="1354" spans="49:49" ht="15" customHeight="1">
      <c r="AW1354" s="121">
        <f t="shared" si="211"/>
        <v>1077</v>
      </c>
    </row>
    <row r="1355" spans="49:49" ht="15" customHeight="1">
      <c r="AW1355" s="121">
        <f t="shared" si="211"/>
        <v>1078</v>
      </c>
    </row>
    <row r="1356" spans="49:49" ht="15" customHeight="1">
      <c r="AW1356" s="121">
        <f t="shared" si="211"/>
        <v>1079</v>
      </c>
    </row>
    <row r="1357" spans="49:49" ht="15" customHeight="1">
      <c r="AW1357" s="121">
        <f t="shared" si="211"/>
        <v>1080</v>
      </c>
    </row>
    <row r="1358" spans="49:49" ht="15" customHeight="1">
      <c r="AW1358" s="121">
        <f t="shared" si="211"/>
        <v>1081</v>
      </c>
    </row>
    <row r="1359" spans="49:49" ht="15" customHeight="1">
      <c r="AW1359" s="121">
        <f t="shared" si="211"/>
        <v>1082</v>
      </c>
    </row>
    <row r="1360" spans="49:49" ht="15" customHeight="1">
      <c r="AW1360" s="121">
        <f t="shared" si="211"/>
        <v>1083</v>
      </c>
    </row>
    <row r="1361" spans="49:49" ht="15" customHeight="1">
      <c r="AW1361" s="121">
        <f t="shared" si="211"/>
        <v>1084</v>
      </c>
    </row>
    <row r="1362" spans="49:49" ht="15" customHeight="1">
      <c r="AW1362" s="121">
        <f t="shared" si="211"/>
        <v>1085</v>
      </c>
    </row>
    <row r="1363" spans="49:49" ht="15" customHeight="1">
      <c r="AW1363" s="121">
        <f t="shared" si="211"/>
        <v>1086</v>
      </c>
    </row>
    <row r="1364" spans="49:49" ht="15" customHeight="1">
      <c r="AW1364" s="121">
        <f t="shared" si="211"/>
        <v>1087</v>
      </c>
    </row>
    <row r="1365" spans="49:49" ht="15" customHeight="1">
      <c r="AW1365" s="121">
        <f t="shared" si="211"/>
        <v>1088</v>
      </c>
    </row>
    <row r="1366" spans="49:49" ht="15" customHeight="1">
      <c r="AW1366" s="121">
        <f t="shared" si="211"/>
        <v>1089</v>
      </c>
    </row>
    <row r="1367" spans="49:49" ht="15" customHeight="1">
      <c r="AW1367" s="121">
        <f t="shared" ref="AW1367:AW1430" si="212">+AW1366+1</f>
        <v>1090</v>
      </c>
    </row>
    <row r="1368" spans="49:49" ht="15" customHeight="1">
      <c r="AW1368" s="121">
        <f t="shared" si="212"/>
        <v>1091</v>
      </c>
    </row>
    <row r="1369" spans="49:49" ht="15" customHeight="1">
      <c r="AW1369" s="121">
        <f t="shared" si="212"/>
        <v>1092</v>
      </c>
    </row>
    <row r="1370" spans="49:49" ht="15" customHeight="1">
      <c r="AW1370" s="121">
        <f t="shared" si="212"/>
        <v>1093</v>
      </c>
    </row>
    <row r="1371" spans="49:49" ht="15" customHeight="1">
      <c r="AW1371" s="121">
        <f t="shared" si="212"/>
        <v>1094</v>
      </c>
    </row>
    <row r="1372" spans="49:49" ht="15" customHeight="1">
      <c r="AW1372" s="121">
        <f t="shared" si="212"/>
        <v>1095</v>
      </c>
    </row>
    <row r="1373" spans="49:49" ht="15" customHeight="1">
      <c r="AW1373" s="121">
        <f t="shared" si="212"/>
        <v>1096</v>
      </c>
    </row>
    <row r="1374" spans="49:49" ht="15" customHeight="1">
      <c r="AW1374" s="121">
        <f t="shared" si="212"/>
        <v>1097</v>
      </c>
    </row>
    <row r="1375" spans="49:49" ht="15" customHeight="1">
      <c r="AW1375" s="121">
        <f t="shared" si="212"/>
        <v>1098</v>
      </c>
    </row>
    <row r="1376" spans="49:49" ht="15" customHeight="1">
      <c r="AW1376" s="121">
        <f t="shared" si="212"/>
        <v>1099</v>
      </c>
    </row>
    <row r="1377" spans="49:49" ht="15" customHeight="1">
      <c r="AW1377" s="121">
        <f t="shared" si="212"/>
        <v>1100</v>
      </c>
    </row>
    <row r="1378" spans="49:49" ht="15" customHeight="1">
      <c r="AW1378" s="121">
        <f t="shared" si="212"/>
        <v>1101</v>
      </c>
    </row>
    <row r="1379" spans="49:49" ht="15" customHeight="1">
      <c r="AW1379" s="121">
        <f t="shared" si="212"/>
        <v>1102</v>
      </c>
    </row>
    <row r="1380" spans="49:49" ht="15" customHeight="1">
      <c r="AW1380" s="121">
        <f t="shared" si="212"/>
        <v>1103</v>
      </c>
    </row>
    <row r="1381" spans="49:49" ht="15" customHeight="1">
      <c r="AW1381" s="121">
        <f t="shared" si="212"/>
        <v>1104</v>
      </c>
    </row>
    <row r="1382" spans="49:49" ht="15" customHeight="1">
      <c r="AW1382" s="121">
        <f t="shared" si="212"/>
        <v>1105</v>
      </c>
    </row>
    <row r="1383" spans="49:49" ht="15" customHeight="1">
      <c r="AW1383" s="121">
        <f t="shared" si="212"/>
        <v>1106</v>
      </c>
    </row>
    <row r="1384" spans="49:49" ht="15" customHeight="1">
      <c r="AW1384" s="121">
        <f t="shared" si="212"/>
        <v>1107</v>
      </c>
    </row>
    <row r="1385" spans="49:49" ht="15" customHeight="1">
      <c r="AW1385" s="121">
        <f t="shared" si="212"/>
        <v>1108</v>
      </c>
    </row>
    <row r="1386" spans="49:49" ht="15" customHeight="1">
      <c r="AW1386" s="121">
        <f t="shared" si="212"/>
        <v>1109</v>
      </c>
    </row>
    <row r="1387" spans="49:49" ht="15" customHeight="1">
      <c r="AW1387" s="121">
        <f t="shared" si="212"/>
        <v>1110</v>
      </c>
    </row>
    <row r="1388" spans="49:49" ht="15" customHeight="1">
      <c r="AW1388" s="121">
        <f t="shared" si="212"/>
        <v>1111</v>
      </c>
    </row>
    <row r="1389" spans="49:49" ht="15" customHeight="1">
      <c r="AW1389" s="121">
        <f t="shared" si="212"/>
        <v>1112</v>
      </c>
    </row>
    <row r="1390" spans="49:49" ht="15" customHeight="1">
      <c r="AW1390" s="121">
        <f t="shared" si="212"/>
        <v>1113</v>
      </c>
    </row>
    <row r="1391" spans="49:49" ht="15" customHeight="1">
      <c r="AW1391" s="121">
        <f t="shared" si="212"/>
        <v>1114</v>
      </c>
    </row>
    <row r="1392" spans="49:49" ht="15" customHeight="1">
      <c r="AW1392" s="121">
        <f t="shared" si="212"/>
        <v>1115</v>
      </c>
    </row>
    <row r="1393" spans="49:49" ht="15" customHeight="1">
      <c r="AW1393" s="121">
        <f t="shared" si="212"/>
        <v>1116</v>
      </c>
    </row>
    <row r="1394" spans="49:49" ht="15" customHeight="1">
      <c r="AW1394" s="121">
        <f t="shared" si="212"/>
        <v>1117</v>
      </c>
    </row>
    <row r="1395" spans="49:49" ht="15" customHeight="1">
      <c r="AW1395" s="121">
        <f t="shared" si="212"/>
        <v>1118</v>
      </c>
    </row>
    <row r="1396" spans="49:49" ht="15" customHeight="1">
      <c r="AW1396" s="121">
        <f t="shared" si="212"/>
        <v>1119</v>
      </c>
    </row>
    <row r="1397" spans="49:49" ht="15" customHeight="1">
      <c r="AW1397" s="121">
        <f t="shared" si="212"/>
        <v>1120</v>
      </c>
    </row>
    <row r="1398" spans="49:49" ht="15" customHeight="1">
      <c r="AW1398" s="121">
        <f t="shared" si="212"/>
        <v>1121</v>
      </c>
    </row>
    <row r="1399" spans="49:49" ht="15" customHeight="1">
      <c r="AW1399" s="121">
        <f t="shared" si="212"/>
        <v>1122</v>
      </c>
    </row>
    <row r="1400" spans="49:49" ht="15" customHeight="1">
      <c r="AW1400" s="121">
        <f t="shared" si="212"/>
        <v>1123</v>
      </c>
    </row>
    <row r="1401" spans="49:49" ht="15" customHeight="1">
      <c r="AW1401" s="121">
        <f t="shared" si="212"/>
        <v>1124</v>
      </c>
    </row>
    <row r="1402" spans="49:49" ht="15" customHeight="1">
      <c r="AW1402" s="121">
        <f t="shared" si="212"/>
        <v>1125</v>
      </c>
    </row>
    <row r="1403" spans="49:49" ht="15" customHeight="1">
      <c r="AW1403" s="121">
        <f t="shared" si="212"/>
        <v>1126</v>
      </c>
    </row>
    <row r="1404" spans="49:49" ht="15" customHeight="1">
      <c r="AW1404" s="121">
        <f t="shared" si="212"/>
        <v>1127</v>
      </c>
    </row>
    <row r="1405" spans="49:49" ht="15" customHeight="1">
      <c r="AW1405" s="121">
        <f t="shared" si="212"/>
        <v>1128</v>
      </c>
    </row>
    <row r="1406" spans="49:49" ht="15" customHeight="1">
      <c r="AW1406" s="121">
        <f t="shared" si="212"/>
        <v>1129</v>
      </c>
    </row>
    <row r="1407" spans="49:49" ht="15" customHeight="1">
      <c r="AW1407" s="121">
        <f t="shared" si="212"/>
        <v>1130</v>
      </c>
    </row>
    <row r="1408" spans="49:49" ht="15" customHeight="1">
      <c r="AW1408" s="121">
        <f t="shared" si="212"/>
        <v>1131</v>
      </c>
    </row>
    <row r="1409" spans="49:49" ht="15" customHeight="1">
      <c r="AW1409" s="121">
        <f t="shared" si="212"/>
        <v>1132</v>
      </c>
    </row>
    <row r="1410" spans="49:49" ht="15" customHeight="1">
      <c r="AW1410" s="121">
        <f t="shared" si="212"/>
        <v>1133</v>
      </c>
    </row>
    <row r="1411" spans="49:49" ht="15" customHeight="1">
      <c r="AW1411" s="121">
        <f t="shared" si="212"/>
        <v>1134</v>
      </c>
    </row>
    <row r="1412" spans="49:49" ht="15" customHeight="1">
      <c r="AW1412" s="121">
        <f t="shared" si="212"/>
        <v>1135</v>
      </c>
    </row>
    <row r="1413" spans="49:49" ht="15" customHeight="1">
      <c r="AW1413" s="121">
        <f t="shared" si="212"/>
        <v>1136</v>
      </c>
    </row>
    <row r="1414" spans="49:49" ht="15" customHeight="1">
      <c r="AW1414" s="121">
        <f t="shared" si="212"/>
        <v>1137</v>
      </c>
    </row>
    <row r="1415" spans="49:49" ht="15" customHeight="1">
      <c r="AW1415" s="121">
        <f t="shared" si="212"/>
        <v>1138</v>
      </c>
    </row>
    <row r="1416" spans="49:49" ht="15" customHeight="1">
      <c r="AW1416" s="121">
        <f t="shared" si="212"/>
        <v>1139</v>
      </c>
    </row>
    <row r="1417" spans="49:49" ht="15" customHeight="1">
      <c r="AW1417" s="121">
        <f t="shared" si="212"/>
        <v>1140</v>
      </c>
    </row>
    <row r="1418" spans="49:49" ht="15" customHeight="1">
      <c r="AW1418" s="121">
        <f t="shared" si="212"/>
        <v>1141</v>
      </c>
    </row>
    <row r="1419" spans="49:49" ht="15" customHeight="1">
      <c r="AW1419" s="121">
        <f t="shared" si="212"/>
        <v>1142</v>
      </c>
    </row>
    <row r="1420" spans="49:49" ht="15" customHeight="1">
      <c r="AW1420" s="121">
        <f t="shared" si="212"/>
        <v>1143</v>
      </c>
    </row>
    <row r="1421" spans="49:49" ht="15" customHeight="1">
      <c r="AW1421" s="121">
        <f t="shared" si="212"/>
        <v>1144</v>
      </c>
    </row>
    <row r="1422" spans="49:49" ht="15" customHeight="1">
      <c r="AW1422" s="121">
        <f t="shared" si="212"/>
        <v>1145</v>
      </c>
    </row>
    <row r="1423" spans="49:49" ht="15" customHeight="1">
      <c r="AW1423" s="121">
        <f t="shared" si="212"/>
        <v>1146</v>
      </c>
    </row>
    <row r="1424" spans="49:49" ht="15" customHeight="1">
      <c r="AW1424" s="121">
        <f t="shared" si="212"/>
        <v>1147</v>
      </c>
    </row>
    <row r="1425" spans="49:49" ht="15" customHeight="1">
      <c r="AW1425" s="121">
        <f t="shared" si="212"/>
        <v>1148</v>
      </c>
    </row>
    <row r="1426" spans="49:49" ht="15" customHeight="1">
      <c r="AW1426" s="121">
        <f t="shared" si="212"/>
        <v>1149</v>
      </c>
    </row>
    <row r="1427" spans="49:49" ht="15" customHeight="1">
      <c r="AW1427" s="121">
        <f t="shared" si="212"/>
        <v>1150</v>
      </c>
    </row>
    <row r="1428" spans="49:49" ht="15" customHeight="1">
      <c r="AW1428" s="121">
        <f t="shared" si="212"/>
        <v>1151</v>
      </c>
    </row>
    <row r="1429" spans="49:49" ht="15" customHeight="1">
      <c r="AW1429" s="121">
        <f t="shared" si="212"/>
        <v>1152</v>
      </c>
    </row>
    <row r="1430" spans="49:49" ht="15" customHeight="1">
      <c r="AW1430" s="121">
        <f t="shared" si="212"/>
        <v>1153</v>
      </c>
    </row>
    <row r="1431" spans="49:49" ht="15" customHeight="1">
      <c r="AW1431" s="121">
        <f t="shared" ref="AW1431:AW1494" si="213">+AW1430+1</f>
        <v>1154</v>
      </c>
    </row>
    <row r="1432" spans="49:49" ht="15" customHeight="1">
      <c r="AW1432" s="121">
        <f t="shared" si="213"/>
        <v>1155</v>
      </c>
    </row>
    <row r="1433" spans="49:49" ht="15" customHeight="1">
      <c r="AW1433" s="121">
        <f t="shared" si="213"/>
        <v>1156</v>
      </c>
    </row>
    <row r="1434" spans="49:49" ht="15" customHeight="1">
      <c r="AW1434" s="121">
        <f t="shared" si="213"/>
        <v>1157</v>
      </c>
    </row>
    <row r="1435" spans="49:49" ht="15" customHeight="1">
      <c r="AW1435" s="121">
        <f t="shared" si="213"/>
        <v>1158</v>
      </c>
    </row>
    <row r="1436" spans="49:49" ht="15" customHeight="1">
      <c r="AW1436" s="121">
        <f t="shared" si="213"/>
        <v>1159</v>
      </c>
    </row>
    <row r="1437" spans="49:49" ht="15" customHeight="1">
      <c r="AW1437" s="121">
        <f t="shared" si="213"/>
        <v>1160</v>
      </c>
    </row>
    <row r="1438" spans="49:49" ht="15" customHeight="1">
      <c r="AW1438" s="121">
        <f t="shared" si="213"/>
        <v>1161</v>
      </c>
    </row>
    <row r="1439" spans="49:49" ht="15" customHeight="1">
      <c r="AW1439" s="121">
        <f t="shared" si="213"/>
        <v>1162</v>
      </c>
    </row>
    <row r="1440" spans="49:49" ht="15" customHeight="1">
      <c r="AW1440" s="121">
        <f t="shared" si="213"/>
        <v>1163</v>
      </c>
    </row>
    <row r="1441" spans="49:49" ht="15" customHeight="1">
      <c r="AW1441" s="121">
        <f t="shared" si="213"/>
        <v>1164</v>
      </c>
    </row>
    <row r="1442" spans="49:49" ht="15" customHeight="1">
      <c r="AW1442" s="121">
        <f t="shared" si="213"/>
        <v>1165</v>
      </c>
    </row>
    <row r="1443" spans="49:49" ht="15" customHeight="1">
      <c r="AW1443" s="121">
        <f t="shared" si="213"/>
        <v>1166</v>
      </c>
    </row>
    <row r="1444" spans="49:49" ht="15" customHeight="1">
      <c r="AW1444" s="121">
        <f t="shared" si="213"/>
        <v>1167</v>
      </c>
    </row>
    <row r="1445" spans="49:49" ht="15" customHeight="1">
      <c r="AW1445" s="121">
        <f t="shared" si="213"/>
        <v>1168</v>
      </c>
    </row>
    <row r="1446" spans="49:49" ht="15" customHeight="1">
      <c r="AW1446" s="121">
        <f t="shared" si="213"/>
        <v>1169</v>
      </c>
    </row>
    <row r="1447" spans="49:49" ht="15" customHeight="1">
      <c r="AW1447" s="121">
        <f t="shared" si="213"/>
        <v>1170</v>
      </c>
    </row>
    <row r="1448" spans="49:49" ht="15" customHeight="1">
      <c r="AW1448" s="121">
        <f t="shared" si="213"/>
        <v>1171</v>
      </c>
    </row>
    <row r="1449" spans="49:49" ht="15" customHeight="1">
      <c r="AW1449" s="121">
        <f t="shared" si="213"/>
        <v>1172</v>
      </c>
    </row>
    <row r="1450" spans="49:49" ht="15" customHeight="1">
      <c r="AW1450" s="121">
        <f t="shared" si="213"/>
        <v>1173</v>
      </c>
    </row>
    <row r="1451" spans="49:49" ht="15" customHeight="1">
      <c r="AW1451" s="121">
        <f t="shared" si="213"/>
        <v>1174</v>
      </c>
    </row>
    <row r="1452" spans="49:49" ht="15" customHeight="1">
      <c r="AW1452" s="121">
        <f t="shared" si="213"/>
        <v>1175</v>
      </c>
    </row>
    <row r="1453" spans="49:49" ht="15" customHeight="1">
      <c r="AW1453" s="121">
        <f t="shared" si="213"/>
        <v>1176</v>
      </c>
    </row>
    <row r="1454" spans="49:49" ht="15" customHeight="1">
      <c r="AW1454" s="121">
        <f t="shared" si="213"/>
        <v>1177</v>
      </c>
    </row>
    <row r="1455" spans="49:49" ht="15" customHeight="1">
      <c r="AW1455" s="121">
        <f t="shared" si="213"/>
        <v>1178</v>
      </c>
    </row>
    <row r="1456" spans="49:49" ht="15" customHeight="1">
      <c r="AW1456" s="121">
        <f t="shared" si="213"/>
        <v>1179</v>
      </c>
    </row>
    <row r="1457" spans="49:49" ht="15" customHeight="1">
      <c r="AW1457" s="121">
        <f t="shared" si="213"/>
        <v>1180</v>
      </c>
    </row>
    <row r="1458" spans="49:49" ht="15" customHeight="1">
      <c r="AW1458" s="121">
        <f t="shared" si="213"/>
        <v>1181</v>
      </c>
    </row>
    <row r="1459" spans="49:49" ht="15" customHeight="1">
      <c r="AW1459" s="121">
        <f t="shared" si="213"/>
        <v>1182</v>
      </c>
    </row>
    <row r="1460" spans="49:49" ht="15" customHeight="1">
      <c r="AW1460" s="121">
        <f t="shared" si="213"/>
        <v>1183</v>
      </c>
    </row>
    <row r="1461" spans="49:49" ht="15" customHeight="1">
      <c r="AW1461" s="121">
        <f t="shared" si="213"/>
        <v>1184</v>
      </c>
    </row>
    <row r="1462" spans="49:49" ht="15" customHeight="1">
      <c r="AW1462" s="121">
        <f t="shared" si="213"/>
        <v>1185</v>
      </c>
    </row>
    <row r="1463" spans="49:49" ht="15" customHeight="1">
      <c r="AW1463" s="121">
        <f t="shared" si="213"/>
        <v>1186</v>
      </c>
    </row>
    <row r="1464" spans="49:49" ht="15" customHeight="1">
      <c r="AW1464" s="121">
        <f t="shared" si="213"/>
        <v>1187</v>
      </c>
    </row>
    <row r="1465" spans="49:49" ht="15" customHeight="1">
      <c r="AW1465" s="121">
        <f t="shared" si="213"/>
        <v>1188</v>
      </c>
    </row>
    <row r="1466" spans="49:49" ht="15" customHeight="1">
      <c r="AW1466" s="121">
        <f t="shared" si="213"/>
        <v>1189</v>
      </c>
    </row>
    <row r="1467" spans="49:49" ht="15" customHeight="1">
      <c r="AW1467" s="121">
        <f t="shared" si="213"/>
        <v>1190</v>
      </c>
    </row>
    <row r="1468" spans="49:49" ht="15" customHeight="1">
      <c r="AW1468" s="121">
        <f t="shared" si="213"/>
        <v>1191</v>
      </c>
    </row>
    <row r="1469" spans="49:49" ht="15" customHeight="1">
      <c r="AW1469" s="121">
        <f t="shared" si="213"/>
        <v>1192</v>
      </c>
    </row>
    <row r="1470" spans="49:49" ht="15" customHeight="1">
      <c r="AW1470" s="121">
        <f t="shared" si="213"/>
        <v>1193</v>
      </c>
    </row>
    <row r="1471" spans="49:49" ht="15" customHeight="1">
      <c r="AW1471" s="121">
        <f t="shared" si="213"/>
        <v>1194</v>
      </c>
    </row>
    <row r="1472" spans="49:49" ht="15" customHeight="1">
      <c r="AW1472" s="121">
        <f t="shared" si="213"/>
        <v>1195</v>
      </c>
    </row>
    <row r="1473" spans="49:49" ht="15" customHeight="1">
      <c r="AW1473" s="121">
        <f t="shared" si="213"/>
        <v>1196</v>
      </c>
    </row>
    <row r="1474" spans="49:49" ht="15" customHeight="1">
      <c r="AW1474" s="121">
        <f t="shared" si="213"/>
        <v>1197</v>
      </c>
    </row>
    <row r="1475" spans="49:49" ht="15" customHeight="1">
      <c r="AW1475" s="121">
        <f t="shared" si="213"/>
        <v>1198</v>
      </c>
    </row>
    <row r="1476" spans="49:49" ht="15" customHeight="1">
      <c r="AW1476" s="121">
        <f t="shared" si="213"/>
        <v>1199</v>
      </c>
    </row>
    <row r="1477" spans="49:49" ht="15" customHeight="1">
      <c r="AW1477" s="121">
        <f t="shared" si="213"/>
        <v>1200</v>
      </c>
    </row>
    <row r="1478" spans="49:49" ht="15" customHeight="1">
      <c r="AW1478" s="121">
        <f t="shared" si="213"/>
        <v>1201</v>
      </c>
    </row>
    <row r="1479" spans="49:49" ht="15" customHeight="1">
      <c r="AW1479" s="121">
        <f t="shared" si="213"/>
        <v>1202</v>
      </c>
    </row>
    <row r="1480" spans="49:49" ht="15" customHeight="1">
      <c r="AW1480" s="121">
        <f t="shared" si="213"/>
        <v>1203</v>
      </c>
    </row>
    <row r="1481" spans="49:49" ht="15" customHeight="1">
      <c r="AW1481" s="121">
        <f t="shared" si="213"/>
        <v>1204</v>
      </c>
    </row>
    <row r="1482" spans="49:49" ht="15" customHeight="1">
      <c r="AW1482" s="121">
        <f t="shared" si="213"/>
        <v>1205</v>
      </c>
    </row>
    <row r="1483" spans="49:49" ht="15" customHeight="1">
      <c r="AW1483" s="121">
        <f t="shared" si="213"/>
        <v>1206</v>
      </c>
    </row>
    <row r="1484" spans="49:49" ht="15" customHeight="1">
      <c r="AW1484" s="121">
        <f t="shared" si="213"/>
        <v>1207</v>
      </c>
    </row>
    <row r="1485" spans="49:49" ht="15" customHeight="1">
      <c r="AW1485" s="121">
        <f t="shared" si="213"/>
        <v>1208</v>
      </c>
    </row>
    <row r="1486" spans="49:49" ht="15" customHeight="1">
      <c r="AW1486" s="121">
        <f t="shared" si="213"/>
        <v>1209</v>
      </c>
    </row>
    <row r="1487" spans="49:49" ht="15" customHeight="1">
      <c r="AW1487" s="121">
        <f t="shared" si="213"/>
        <v>1210</v>
      </c>
    </row>
    <row r="1488" spans="49:49" ht="15" customHeight="1">
      <c r="AW1488" s="121">
        <f t="shared" si="213"/>
        <v>1211</v>
      </c>
    </row>
    <row r="1489" spans="49:49" ht="15" customHeight="1">
      <c r="AW1489" s="121">
        <f t="shared" si="213"/>
        <v>1212</v>
      </c>
    </row>
    <row r="1490" spans="49:49" ht="15" customHeight="1">
      <c r="AW1490" s="121">
        <f t="shared" si="213"/>
        <v>1213</v>
      </c>
    </row>
    <row r="1491" spans="49:49" ht="15" customHeight="1">
      <c r="AW1491" s="121">
        <f t="shared" si="213"/>
        <v>1214</v>
      </c>
    </row>
    <row r="1492" spans="49:49" ht="15" customHeight="1">
      <c r="AW1492" s="121">
        <f t="shared" si="213"/>
        <v>1215</v>
      </c>
    </row>
    <row r="1493" spans="49:49" ht="15" customHeight="1">
      <c r="AW1493" s="121">
        <f t="shared" si="213"/>
        <v>1216</v>
      </c>
    </row>
    <row r="1494" spans="49:49" ht="15" customHeight="1">
      <c r="AW1494" s="121">
        <f t="shared" si="213"/>
        <v>1217</v>
      </c>
    </row>
    <row r="1495" spans="49:49" ht="15" customHeight="1">
      <c r="AW1495" s="121">
        <f t="shared" ref="AW1495:AW1558" si="214">+AW1494+1</f>
        <v>1218</v>
      </c>
    </row>
    <row r="1496" spans="49:49" ht="15" customHeight="1">
      <c r="AW1496" s="121">
        <f t="shared" si="214"/>
        <v>1219</v>
      </c>
    </row>
    <row r="1497" spans="49:49" ht="15" customHeight="1">
      <c r="AW1497" s="121">
        <f t="shared" si="214"/>
        <v>1220</v>
      </c>
    </row>
    <row r="1498" spans="49:49" ht="15" customHeight="1">
      <c r="AW1498" s="121">
        <f t="shared" si="214"/>
        <v>1221</v>
      </c>
    </row>
    <row r="1499" spans="49:49" ht="15" customHeight="1">
      <c r="AW1499" s="121">
        <f t="shared" si="214"/>
        <v>1222</v>
      </c>
    </row>
    <row r="1500" spans="49:49" ht="15" customHeight="1">
      <c r="AW1500" s="121">
        <f t="shared" si="214"/>
        <v>1223</v>
      </c>
    </row>
    <row r="1501" spans="49:49" ht="15" customHeight="1">
      <c r="AW1501" s="121">
        <f t="shared" si="214"/>
        <v>1224</v>
      </c>
    </row>
    <row r="1502" spans="49:49" ht="15" customHeight="1">
      <c r="AW1502" s="121">
        <f t="shared" si="214"/>
        <v>1225</v>
      </c>
    </row>
    <row r="1503" spans="49:49" ht="15" customHeight="1">
      <c r="AW1503" s="121">
        <f t="shared" si="214"/>
        <v>1226</v>
      </c>
    </row>
    <row r="1504" spans="49:49" ht="15" customHeight="1">
      <c r="AW1504" s="121">
        <f t="shared" si="214"/>
        <v>1227</v>
      </c>
    </row>
    <row r="1505" spans="49:49" ht="15" customHeight="1">
      <c r="AW1505" s="121">
        <f t="shared" si="214"/>
        <v>1228</v>
      </c>
    </row>
    <row r="1506" spans="49:49" ht="15" customHeight="1">
      <c r="AW1506" s="121">
        <f t="shared" si="214"/>
        <v>1229</v>
      </c>
    </row>
    <row r="1507" spans="49:49" ht="15" customHeight="1">
      <c r="AW1507" s="121">
        <f t="shared" si="214"/>
        <v>1230</v>
      </c>
    </row>
    <row r="1508" spans="49:49" ht="15" customHeight="1">
      <c r="AW1508" s="121">
        <f t="shared" si="214"/>
        <v>1231</v>
      </c>
    </row>
    <row r="1509" spans="49:49" ht="15" customHeight="1">
      <c r="AW1509" s="121">
        <f t="shared" si="214"/>
        <v>1232</v>
      </c>
    </row>
    <row r="1510" spans="49:49" ht="15" customHeight="1">
      <c r="AW1510" s="121">
        <f t="shared" si="214"/>
        <v>1233</v>
      </c>
    </row>
    <row r="1511" spans="49:49" ht="15" customHeight="1">
      <c r="AW1511" s="121">
        <f t="shared" si="214"/>
        <v>1234</v>
      </c>
    </row>
    <row r="1512" spans="49:49" ht="15" customHeight="1">
      <c r="AW1512" s="121">
        <f t="shared" si="214"/>
        <v>1235</v>
      </c>
    </row>
    <row r="1513" spans="49:49" ht="15" customHeight="1">
      <c r="AW1513" s="121">
        <f t="shared" si="214"/>
        <v>1236</v>
      </c>
    </row>
    <row r="1514" spans="49:49" ht="15" customHeight="1">
      <c r="AW1514" s="121">
        <f t="shared" si="214"/>
        <v>1237</v>
      </c>
    </row>
    <row r="1515" spans="49:49" ht="15" customHeight="1">
      <c r="AW1515" s="121">
        <f t="shared" si="214"/>
        <v>1238</v>
      </c>
    </row>
    <row r="1516" spans="49:49" ht="15" customHeight="1">
      <c r="AW1516" s="121">
        <f t="shared" si="214"/>
        <v>1239</v>
      </c>
    </row>
    <row r="1517" spans="49:49" ht="15" customHeight="1">
      <c r="AW1517" s="121">
        <f t="shared" si="214"/>
        <v>1240</v>
      </c>
    </row>
    <row r="1518" spans="49:49" ht="15" customHeight="1">
      <c r="AW1518" s="121">
        <f t="shared" si="214"/>
        <v>1241</v>
      </c>
    </row>
    <row r="1519" spans="49:49" ht="15" customHeight="1">
      <c r="AW1519" s="121">
        <f t="shared" si="214"/>
        <v>1242</v>
      </c>
    </row>
    <row r="1520" spans="49:49" ht="15" customHeight="1">
      <c r="AW1520" s="121">
        <f t="shared" si="214"/>
        <v>1243</v>
      </c>
    </row>
    <row r="1521" spans="49:49" ht="15" customHeight="1">
      <c r="AW1521" s="121">
        <f t="shared" si="214"/>
        <v>1244</v>
      </c>
    </row>
    <row r="1522" spans="49:49" ht="15" customHeight="1">
      <c r="AW1522" s="121">
        <f t="shared" si="214"/>
        <v>1245</v>
      </c>
    </row>
    <row r="1523" spans="49:49" ht="15" customHeight="1">
      <c r="AW1523" s="121">
        <f t="shared" si="214"/>
        <v>1246</v>
      </c>
    </row>
    <row r="1524" spans="49:49" ht="15" customHeight="1">
      <c r="AW1524" s="121">
        <f t="shared" si="214"/>
        <v>1247</v>
      </c>
    </row>
    <row r="1525" spans="49:49" ht="15" customHeight="1">
      <c r="AW1525" s="121">
        <f t="shared" si="214"/>
        <v>1248</v>
      </c>
    </row>
    <row r="1526" spans="49:49" ht="15" customHeight="1">
      <c r="AW1526" s="121">
        <f t="shared" si="214"/>
        <v>1249</v>
      </c>
    </row>
    <row r="1527" spans="49:49" ht="15" customHeight="1">
      <c r="AW1527" s="121">
        <f t="shared" si="214"/>
        <v>1250</v>
      </c>
    </row>
    <row r="1528" spans="49:49" ht="15" customHeight="1">
      <c r="AW1528" s="121">
        <f t="shared" si="214"/>
        <v>1251</v>
      </c>
    </row>
    <row r="1529" spans="49:49" ht="15" customHeight="1">
      <c r="AW1529" s="121">
        <f t="shared" si="214"/>
        <v>1252</v>
      </c>
    </row>
    <row r="1530" spans="49:49" ht="15" customHeight="1">
      <c r="AW1530" s="121">
        <f t="shared" si="214"/>
        <v>1253</v>
      </c>
    </row>
    <row r="1531" spans="49:49" ht="15" customHeight="1">
      <c r="AW1531" s="121">
        <f t="shared" si="214"/>
        <v>1254</v>
      </c>
    </row>
    <row r="1532" spans="49:49" ht="15" customHeight="1">
      <c r="AW1532" s="121">
        <f t="shared" si="214"/>
        <v>1255</v>
      </c>
    </row>
    <row r="1533" spans="49:49" ht="15" customHeight="1">
      <c r="AW1533" s="121">
        <f t="shared" si="214"/>
        <v>1256</v>
      </c>
    </row>
    <row r="1534" spans="49:49" ht="15" customHeight="1">
      <c r="AW1534" s="121">
        <f t="shared" si="214"/>
        <v>1257</v>
      </c>
    </row>
    <row r="1535" spans="49:49" ht="15" customHeight="1">
      <c r="AW1535" s="121">
        <f t="shared" si="214"/>
        <v>1258</v>
      </c>
    </row>
    <row r="1536" spans="49:49" ht="15" customHeight="1">
      <c r="AW1536" s="121">
        <f t="shared" si="214"/>
        <v>1259</v>
      </c>
    </row>
    <row r="1537" spans="49:49" ht="15" customHeight="1">
      <c r="AW1537" s="121">
        <f t="shared" si="214"/>
        <v>1260</v>
      </c>
    </row>
    <row r="1538" spans="49:49" ht="15" customHeight="1">
      <c r="AW1538" s="121">
        <f t="shared" si="214"/>
        <v>1261</v>
      </c>
    </row>
    <row r="1539" spans="49:49" ht="15" customHeight="1">
      <c r="AW1539" s="121">
        <f t="shared" si="214"/>
        <v>1262</v>
      </c>
    </row>
    <row r="1540" spans="49:49" ht="15" customHeight="1">
      <c r="AW1540" s="121">
        <f t="shared" si="214"/>
        <v>1263</v>
      </c>
    </row>
    <row r="1541" spans="49:49" ht="15" customHeight="1">
      <c r="AW1541" s="121">
        <f t="shared" si="214"/>
        <v>1264</v>
      </c>
    </row>
    <row r="1542" spans="49:49" ht="15" customHeight="1">
      <c r="AW1542" s="121">
        <f t="shared" si="214"/>
        <v>1265</v>
      </c>
    </row>
    <row r="1543" spans="49:49" ht="15" customHeight="1">
      <c r="AW1543" s="121">
        <f t="shared" si="214"/>
        <v>1266</v>
      </c>
    </row>
    <row r="1544" spans="49:49" ht="15" customHeight="1">
      <c r="AW1544" s="121">
        <f t="shared" si="214"/>
        <v>1267</v>
      </c>
    </row>
    <row r="1545" spans="49:49" ht="15" customHeight="1">
      <c r="AW1545" s="121">
        <f t="shared" si="214"/>
        <v>1268</v>
      </c>
    </row>
    <row r="1546" spans="49:49" ht="15" customHeight="1">
      <c r="AW1546" s="121">
        <f t="shared" si="214"/>
        <v>1269</v>
      </c>
    </row>
    <row r="1547" spans="49:49" ht="15" customHeight="1">
      <c r="AW1547" s="121">
        <f t="shared" si="214"/>
        <v>1270</v>
      </c>
    </row>
    <row r="1548" spans="49:49" ht="15" customHeight="1">
      <c r="AW1548" s="121">
        <f t="shared" si="214"/>
        <v>1271</v>
      </c>
    </row>
    <row r="1549" spans="49:49" ht="15" customHeight="1">
      <c r="AW1549" s="121">
        <f t="shared" si="214"/>
        <v>1272</v>
      </c>
    </row>
    <row r="1550" spans="49:49" ht="15" customHeight="1">
      <c r="AW1550" s="121">
        <f t="shared" si="214"/>
        <v>1273</v>
      </c>
    </row>
    <row r="1551" spans="49:49" ht="15" customHeight="1">
      <c r="AW1551" s="121">
        <f t="shared" si="214"/>
        <v>1274</v>
      </c>
    </row>
    <row r="1552" spans="49:49" ht="15" customHeight="1">
      <c r="AW1552" s="121">
        <f t="shared" si="214"/>
        <v>1275</v>
      </c>
    </row>
    <row r="1553" spans="49:49" ht="15" customHeight="1">
      <c r="AW1553" s="121">
        <f t="shared" si="214"/>
        <v>1276</v>
      </c>
    </row>
    <row r="1554" spans="49:49" ht="15" customHeight="1">
      <c r="AW1554" s="121">
        <f t="shared" si="214"/>
        <v>1277</v>
      </c>
    </row>
    <row r="1555" spans="49:49" ht="15" customHeight="1">
      <c r="AW1555" s="121">
        <f t="shared" si="214"/>
        <v>1278</v>
      </c>
    </row>
    <row r="1556" spans="49:49" ht="15" customHeight="1">
      <c r="AW1556" s="121">
        <f t="shared" si="214"/>
        <v>1279</v>
      </c>
    </row>
    <row r="1557" spans="49:49" ht="15" customHeight="1">
      <c r="AW1557" s="121">
        <f t="shared" si="214"/>
        <v>1280</v>
      </c>
    </row>
    <row r="1558" spans="49:49" ht="15" customHeight="1">
      <c r="AW1558" s="121">
        <f t="shared" si="214"/>
        <v>1281</v>
      </c>
    </row>
    <row r="1559" spans="49:49" ht="15" customHeight="1">
      <c r="AW1559" s="121">
        <f t="shared" ref="AW1559:AW1622" si="215">+AW1558+1</f>
        <v>1282</v>
      </c>
    </row>
    <row r="1560" spans="49:49" ht="15" customHeight="1">
      <c r="AW1560" s="121">
        <f t="shared" si="215"/>
        <v>1283</v>
      </c>
    </row>
    <row r="1561" spans="49:49" ht="15" customHeight="1">
      <c r="AW1561" s="121">
        <f t="shared" si="215"/>
        <v>1284</v>
      </c>
    </row>
    <row r="1562" spans="49:49" ht="15" customHeight="1">
      <c r="AW1562" s="121">
        <f t="shared" si="215"/>
        <v>1285</v>
      </c>
    </row>
    <row r="1563" spans="49:49" ht="15" customHeight="1">
      <c r="AW1563" s="121">
        <f t="shared" si="215"/>
        <v>1286</v>
      </c>
    </row>
    <row r="1564" spans="49:49" ht="15" customHeight="1">
      <c r="AW1564" s="121">
        <f t="shared" si="215"/>
        <v>1287</v>
      </c>
    </row>
    <row r="1565" spans="49:49" ht="15" customHeight="1">
      <c r="AW1565" s="121">
        <f t="shared" si="215"/>
        <v>1288</v>
      </c>
    </row>
    <row r="1566" spans="49:49" ht="15" customHeight="1">
      <c r="AW1566" s="121">
        <f t="shared" si="215"/>
        <v>1289</v>
      </c>
    </row>
    <row r="1567" spans="49:49" ht="15" customHeight="1">
      <c r="AW1567" s="121">
        <f t="shared" si="215"/>
        <v>1290</v>
      </c>
    </row>
    <row r="1568" spans="49:49" ht="15" customHeight="1">
      <c r="AW1568" s="121">
        <f t="shared" si="215"/>
        <v>1291</v>
      </c>
    </row>
    <row r="1569" spans="49:49" ht="15" customHeight="1">
      <c r="AW1569" s="121">
        <f t="shared" si="215"/>
        <v>1292</v>
      </c>
    </row>
    <row r="1570" spans="49:49" ht="15" customHeight="1">
      <c r="AW1570" s="121">
        <f t="shared" si="215"/>
        <v>1293</v>
      </c>
    </row>
    <row r="1571" spans="49:49" ht="15" customHeight="1">
      <c r="AW1571" s="121">
        <f t="shared" si="215"/>
        <v>1294</v>
      </c>
    </row>
    <row r="1572" spans="49:49" ht="15" customHeight="1">
      <c r="AW1572" s="121">
        <f t="shared" si="215"/>
        <v>1295</v>
      </c>
    </row>
    <row r="1573" spans="49:49" ht="15" customHeight="1">
      <c r="AW1573" s="121">
        <f t="shared" si="215"/>
        <v>1296</v>
      </c>
    </row>
    <row r="1574" spans="49:49" ht="15" customHeight="1">
      <c r="AW1574" s="121">
        <f t="shared" si="215"/>
        <v>1297</v>
      </c>
    </row>
    <row r="1575" spans="49:49" ht="15" customHeight="1">
      <c r="AW1575" s="121">
        <f t="shared" si="215"/>
        <v>1298</v>
      </c>
    </row>
    <row r="1576" spans="49:49" ht="15" customHeight="1">
      <c r="AW1576" s="121">
        <f t="shared" si="215"/>
        <v>1299</v>
      </c>
    </row>
    <row r="1577" spans="49:49" ht="15" customHeight="1">
      <c r="AW1577" s="121">
        <f t="shared" si="215"/>
        <v>1300</v>
      </c>
    </row>
    <row r="1578" spans="49:49" ht="15" customHeight="1">
      <c r="AW1578" s="121">
        <f t="shared" si="215"/>
        <v>1301</v>
      </c>
    </row>
    <row r="1579" spans="49:49" ht="15" customHeight="1">
      <c r="AW1579" s="121">
        <f t="shared" si="215"/>
        <v>1302</v>
      </c>
    </row>
    <row r="1580" spans="49:49" ht="15" customHeight="1">
      <c r="AW1580" s="121">
        <f t="shared" si="215"/>
        <v>1303</v>
      </c>
    </row>
    <row r="1581" spans="49:49" ht="15" customHeight="1">
      <c r="AW1581" s="121">
        <f t="shared" si="215"/>
        <v>1304</v>
      </c>
    </row>
    <row r="1582" spans="49:49" ht="15" customHeight="1">
      <c r="AW1582" s="121">
        <f t="shared" si="215"/>
        <v>1305</v>
      </c>
    </row>
    <row r="1583" spans="49:49" ht="15" customHeight="1">
      <c r="AW1583" s="121">
        <f t="shared" si="215"/>
        <v>1306</v>
      </c>
    </row>
    <row r="1584" spans="49:49" ht="15" customHeight="1">
      <c r="AW1584" s="121">
        <f t="shared" si="215"/>
        <v>1307</v>
      </c>
    </row>
    <row r="1585" spans="49:49" ht="15" customHeight="1">
      <c r="AW1585" s="121">
        <f t="shared" si="215"/>
        <v>1308</v>
      </c>
    </row>
    <row r="1586" spans="49:49" ht="15" customHeight="1">
      <c r="AW1586" s="121">
        <f t="shared" si="215"/>
        <v>1309</v>
      </c>
    </row>
    <row r="1587" spans="49:49" ht="15" customHeight="1">
      <c r="AW1587" s="121">
        <f t="shared" si="215"/>
        <v>1310</v>
      </c>
    </row>
    <row r="1588" spans="49:49" ht="15" customHeight="1">
      <c r="AW1588" s="121">
        <f t="shared" si="215"/>
        <v>1311</v>
      </c>
    </row>
    <row r="1589" spans="49:49" ht="15" customHeight="1">
      <c r="AW1589" s="121">
        <f t="shared" si="215"/>
        <v>1312</v>
      </c>
    </row>
    <row r="1590" spans="49:49" ht="15" customHeight="1">
      <c r="AW1590" s="121">
        <f t="shared" si="215"/>
        <v>1313</v>
      </c>
    </row>
    <row r="1591" spans="49:49" ht="15" customHeight="1">
      <c r="AW1591" s="121">
        <f t="shared" si="215"/>
        <v>1314</v>
      </c>
    </row>
    <row r="1592" spans="49:49" ht="15" customHeight="1">
      <c r="AW1592" s="121">
        <f t="shared" si="215"/>
        <v>1315</v>
      </c>
    </row>
    <row r="1593" spans="49:49" ht="15" customHeight="1">
      <c r="AW1593" s="121">
        <f t="shared" si="215"/>
        <v>1316</v>
      </c>
    </row>
    <row r="1594" spans="49:49" ht="15" customHeight="1">
      <c r="AW1594" s="121">
        <f t="shared" si="215"/>
        <v>1317</v>
      </c>
    </row>
    <row r="1595" spans="49:49" ht="15" customHeight="1">
      <c r="AW1595" s="121">
        <f t="shared" si="215"/>
        <v>1318</v>
      </c>
    </row>
    <row r="1596" spans="49:49" ht="15" customHeight="1">
      <c r="AW1596" s="121">
        <f t="shared" si="215"/>
        <v>1319</v>
      </c>
    </row>
    <row r="1597" spans="49:49" ht="15" customHeight="1">
      <c r="AW1597" s="121">
        <f t="shared" si="215"/>
        <v>1320</v>
      </c>
    </row>
    <row r="1598" spans="49:49" ht="15" customHeight="1">
      <c r="AW1598" s="121">
        <f t="shared" si="215"/>
        <v>1321</v>
      </c>
    </row>
    <row r="1599" spans="49:49" ht="15" customHeight="1">
      <c r="AW1599" s="121">
        <f t="shared" si="215"/>
        <v>1322</v>
      </c>
    </row>
    <row r="1600" spans="49:49" ht="15" customHeight="1">
      <c r="AW1600" s="121">
        <f t="shared" si="215"/>
        <v>1323</v>
      </c>
    </row>
    <row r="1601" spans="49:49" ht="15" customHeight="1">
      <c r="AW1601" s="121">
        <f t="shared" si="215"/>
        <v>1324</v>
      </c>
    </row>
    <row r="1602" spans="49:49" ht="15" customHeight="1">
      <c r="AW1602" s="121">
        <f t="shared" si="215"/>
        <v>1325</v>
      </c>
    </row>
    <row r="1603" spans="49:49" ht="15" customHeight="1">
      <c r="AW1603" s="121">
        <f t="shared" si="215"/>
        <v>1326</v>
      </c>
    </row>
    <row r="1604" spans="49:49" ht="15" customHeight="1">
      <c r="AW1604" s="121">
        <f t="shared" si="215"/>
        <v>1327</v>
      </c>
    </row>
    <row r="1605" spans="49:49" ht="15" customHeight="1">
      <c r="AW1605" s="121">
        <f t="shared" si="215"/>
        <v>1328</v>
      </c>
    </row>
    <row r="1606" spans="49:49" ht="15" customHeight="1">
      <c r="AW1606" s="121">
        <f t="shared" si="215"/>
        <v>1329</v>
      </c>
    </row>
    <row r="1607" spans="49:49" ht="15" customHeight="1">
      <c r="AW1607" s="121">
        <f t="shared" si="215"/>
        <v>1330</v>
      </c>
    </row>
    <row r="1608" spans="49:49" ht="15" customHeight="1">
      <c r="AW1608" s="121">
        <f t="shared" si="215"/>
        <v>1331</v>
      </c>
    </row>
    <row r="1609" spans="49:49" ht="15" customHeight="1">
      <c r="AW1609" s="121">
        <f t="shared" si="215"/>
        <v>1332</v>
      </c>
    </row>
    <row r="1610" spans="49:49" ht="15" customHeight="1">
      <c r="AW1610" s="121">
        <f t="shared" si="215"/>
        <v>1333</v>
      </c>
    </row>
    <row r="1611" spans="49:49" ht="15" customHeight="1">
      <c r="AW1611" s="121">
        <f t="shared" si="215"/>
        <v>1334</v>
      </c>
    </row>
    <row r="1612" spans="49:49" ht="15" customHeight="1">
      <c r="AW1612" s="121">
        <f t="shared" si="215"/>
        <v>1335</v>
      </c>
    </row>
    <row r="1613" spans="49:49" ht="15" customHeight="1">
      <c r="AW1613" s="121">
        <f t="shared" si="215"/>
        <v>1336</v>
      </c>
    </row>
    <row r="1614" spans="49:49" ht="15" customHeight="1">
      <c r="AW1614" s="121">
        <f t="shared" si="215"/>
        <v>1337</v>
      </c>
    </row>
    <row r="1615" spans="49:49" ht="15" customHeight="1">
      <c r="AW1615" s="121">
        <f t="shared" si="215"/>
        <v>1338</v>
      </c>
    </row>
    <row r="1616" spans="49:49" ht="15" customHeight="1">
      <c r="AW1616" s="121">
        <f t="shared" si="215"/>
        <v>1339</v>
      </c>
    </row>
    <row r="1617" spans="49:49" ht="15" customHeight="1">
      <c r="AW1617" s="121">
        <f t="shared" si="215"/>
        <v>1340</v>
      </c>
    </row>
    <row r="1618" spans="49:49" ht="15" customHeight="1">
      <c r="AW1618" s="121">
        <f t="shared" si="215"/>
        <v>1341</v>
      </c>
    </row>
    <row r="1619" spans="49:49" ht="15" customHeight="1">
      <c r="AW1619" s="121">
        <f t="shared" si="215"/>
        <v>1342</v>
      </c>
    </row>
    <row r="1620" spans="49:49" ht="15" customHeight="1">
      <c r="AW1620" s="121">
        <f t="shared" si="215"/>
        <v>1343</v>
      </c>
    </row>
    <row r="1621" spans="49:49" ht="15" customHeight="1">
      <c r="AW1621" s="121">
        <f t="shared" si="215"/>
        <v>1344</v>
      </c>
    </row>
    <row r="1622" spans="49:49" ht="15" customHeight="1">
      <c r="AW1622" s="121">
        <f t="shared" si="215"/>
        <v>1345</v>
      </c>
    </row>
    <row r="1623" spans="49:49" ht="15" customHeight="1">
      <c r="AW1623" s="121">
        <f t="shared" ref="AW1623:AW1686" si="216">+AW1622+1</f>
        <v>1346</v>
      </c>
    </row>
    <row r="1624" spans="49:49" ht="15" customHeight="1">
      <c r="AW1624" s="121">
        <f t="shared" si="216"/>
        <v>1347</v>
      </c>
    </row>
    <row r="1625" spans="49:49" ht="15" customHeight="1">
      <c r="AW1625" s="121">
        <f t="shared" si="216"/>
        <v>1348</v>
      </c>
    </row>
    <row r="1626" spans="49:49" ht="15" customHeight="1">
      <c r="AW1626" s="121">
        <f t="shared" si="216"/>
        <v>1349</v>
      </c>
    </row>
    <row r="1627" spans="49:49" ht="15" customHeight="1">
      <c r="AW1627" s="121">
        <f t="shared" si="216"/>
        <v>1350</v>
      </c>
    </row>
    <row r="1628" spans="49:49" ht="15" customHeight="1">
      <c r="AW1628" s="121">
        <f t="shared" si="216"/>
        <v>1351</v>
      </c>
    </row>
    <row r="1629" spans="49:49" ht="15" customHeight="1">
      <c r="AW1629" s="121">
        <f t="shared" si="216"/>
        <v>1352</v>
      </c>
    </row>
    <row r="1630" spans="49:49" ht="15" customHeight="1">
      <c r="AW1630" s="121">
        <f t="shared" si="216"/>
        <v>1353</v>
      </c>
    </row>
    <row r="1631" spans="49:49" ht="15" customHeight="1">
      <c r="AW1631" s="121">
        <f t="shared" si="216"/>
        <v>1354</v>
      </c>
    </row>
    <row r="1632" spans="49:49" ht="15" customHeight="1">
      <c r="AW1632" s="121">
        <f t="shared" si="216"/>
        <v>1355</v>
      </c>
    </row>
    <row r="1633" spans="49:49" ht="15" customHeight="1">
      <c r="AW1633" s="121">
        <f t="shared" si="216"/>
        <v>1356</v>
      </c>
    </row>
    <row r="1634" spans="49:49" ht="15" customHeight="1">
      <c r="AW1634" s="121">
        <f t="shared" si="216"/>
        <v>1357</v>
      </c>
    </row>
    <row r="1635" spans="49:49" ht="15" customHeight="1">
      <c r="AW1635" s="121">
        <f t="shared" si="216"/>
        <v>1358</v>
      </c>
    </row>
    <row r="1636" spans="49:49" ht="15" customHeight="1">
      <c r="AW1636" s="121">
        <f t="shared" si="216"/>
        <v>1359</v>
      </c>
    </row>
    <row r="1637" spans="49:49" ht="15" customHeight="1">
      <c r="AW1637" s="121">
        <f t="shared" si="216"/>
        <v>1360</v>
      </c>
    </row>
    <row r="1638" spans="49:49" ht="15" customHeight="1">
      <c r="AW1638" s="121">
        <f t="shared" si="216"/>
        <v>1361</v>
      </c>
    </row>
    <row r="1639" spans="49:49" ht="15" customHeight="1">
      <c r="AW1639" s="121">
        <f t="shared" si="216"/>
        <v>1362</v>
      </c>
    </row>
    <row r="1640" spans="49:49" ht="15" customHeight="1">
      <c r="AW1640" s="121">
        <f t="shared" si="216"/>
        <v>1363</v>
      </c>
    </row>
    <row r="1641" spans="49:49" ht="15" customHeight="1">
      <c r="AW1641" s="121">
        <f t="shared" si="216"/>
        <v>1364</v>
      </c>
    </row>
    <row r="1642" spans="49:49" ht="15" customHeight="1">
      <c r="AW1642" s="121">
        <f t="shared" si="216"/>
        <v>1365</v>
      </c>
    </row>
    <row r="1643" spans="49:49" ht="15" customHeight="1">
      <c r="AW1643" s="121">
        <f t="shared" si="216"/>
        <v>1366</v>
      </c>
    </row>
    <row r="1644" spans="49:49" ht="15" customHeight="1">
      <c r="AW1644" s="121">
        <f t="shared" si="216"/>
        <v>1367</v>
      </c>
    </row>
    <row r="1645" spans="49:49" ht="15" customHeight="1">
      <c r="AW1645" s="121">
        <f t="shared" si="216"/>
        <v>1368</v>
      </c>
    </row>
    <row r="1646" spans="49:49" ht="15" customHeight="1">
      <c r="AW1646" s="121">
        <f t="shared" si="216"/>
        <v>1369</v>
      </c>
    </row>
    <row r="1647" spans="49:49" ht="15" customHeight="1">
      <c r="AW1647" s="121">
        <f t="shared" si="216"/>
        <v>1370</v>
      </c>
    </row>
    <row r="1648" spans="49:49" ht="15" customHeight="1">
      <c r="AW1648" s="121">
        <f t="shared" si="216"/>
        <v>1371</v>
      </c>
    </row>
    <row r="1649" spans="49:49" ht="15" customHeight="1">
      <c r="AW1649" s="121">
        <f t="shared" si="216"/>
        <v>1372</v>
      </c>
    </row>
    <row r="1650" spans="49:49" ht="15" customHeight="1">
      <c r="AW1650" s="121">
        <f t="shared" si="216"/>
        <v>1373</v>
      </c>
    </row>
    <row r="1651" spans="49:49" ht="15" customHeight="1">
      <c r="AW1651" s="121">
        <f t="shared" si="216"/>
        <v>1374</v>
      </c>
    </row>
    <row r="1652" spans="49:49" ht="15" customHeight="1">
      <c r="AW1652" s="121">
        <f t="shared" si="216"/>
        <v>1375</v>
      </c>
    </row>
    <row r="1653" spans="49:49" ht="15" customHeight="1">
      <c r="AW1653" s="121">
        <f t="shared" si="216"/>
        <v>1376</v>
      </c>
    </row>
    <row r="1654" spans="49:49" ht="15" customHeight="1">
      <c r="AW1654" s="121">
        <f t="shared" si="216"/>
        <v>1377</v>
      </c>
    </row>
    <row r="1655" spans="49:49" ht="15" customHeight="1">
      <c r="AW1655" s="121">
        <f t="shared" si="216"/>
        <v>1378</v>
      </c>
    </row>
    <row r="1656" spans="49:49" ht="15" customHeight="1">
      <c r="AW1656" s="121">
        <f t="shared" si="216"/>
        <v>1379</v>
      </c>
    </row>
    <row r="1657" spans="49:49" ht="15" customHeight="1">
      <c r="AW1657" s="121">
        <f t="shared" si="216"/>
        <v>1380</v>
      </c>
    </row>
    <row r="1658" spans="49:49" ht="15" customHeight="1">
      <c r="AW1658" s="121">
        <f t="shared" si="216"/>
        <v>1381</v>
      </c>
    </row>
    <row r="1659" spans="49:49" ht="15" customHeight="1">
      <c r="AW1659" s="121">
        <f t="shared" si="216"/>
        <v>1382</v>
      </c>
    </row>
    <row r="1660" spans="49:49" ht="15" customHeight="1">
      <c r="AW1660" s="121">
        <f t="shared" si="216"/>
        <v>1383</v>
      </c>
    </row>
    <row r="1661" spans="49:49" ht="15" customHeight="1">
      <c r="AW1661" s="121">
        <f t="shared" si="216"/>
        <v>1384</v>
      </c>
    </row>
    <row r="1662" spans="49:49" ht="15" customHeight="1">
      <c r="AW1662" s="121">
        <f t="shared" si="216"/>
        <v>1385</v>
      </c>
    </row>
    <row r="1663" spans="49:49" ht="15" customHeight="1">
      <c r="AW1663" s="121">
        <f t="shared" si="216"/>
        <v>1386</v>
      </c>
    </row>
    <row r="1664" spans="49:49" ht="15" customHeight="1">
      <c r="AW1664" s="121">
        <f t="shared" si="216"/>
        <v>1387</v>
      </c>
    </row>
    <row r="1665" spans="49:49" ht="15" customHeight="1">
      <c r="AW1665" s="121">
        <f t="shared" si="216"/>
        <v>1388</v>
      </c>
    </row>
    <row r="1666" spans="49:49" ht="15" customHeight="1">
      <c r="AW1666" s="121">
        <f t="shared" si="216"/>
        <v>1389</v>
      </c>
    </row>
    <row r="1667" spans="49:49" ht="15" customHeight="1">
      <c r="AW1667" s="121">
        <f t="shared" si="216"/>
        <v>1390</v>
      </c>
    </row>
    <row r="1668" spans="49:49" ht="15" customHeight="1">
      <c r="AW1668" s="121">
        <f t="shared" si="216"/>
        <v>1391</v>
      </c>
    </row>
    <row r="1669" spans="49:49" ht="15" customHeight="1">
      <c r="AW1669" s="121">
        <f t="shared" si="216"/>
        <v>1392</v>
      </c>
    </row>
    <row r="1670" spans="49:49" ht="15" customHeight="1">
      <c r="AW1670" s="121">
        <f t="shared" si="216"/>
        <v>1393</v>
      </c>
    </row>
    <row r="1671" spans="49:49" ht="15" customHeight="1">
      <c r="AW1671" s="121">
        <f t="shared" si="216"/>
        <v>1394</v>
      </c>
    </row>
    <row r="1672" spans="49:49" ht="15" customHeight="1">
      <c r="AW1672" s="121">
        <f t="shared" si="216"/>
        <v>1395</v>
      </c>
    </row>
    <row r="1673" spans="49:49" ht="15" customHeight="1">
      <c r="AW1673" s="121">
        <f t="shared" si="216"/>
        <v>1396</v>
      </c>
    </row>
    <row r="1674" spans="49:49" ht="15" customHeight="1">
      <c r="AW1674" s="121">
        <f t="shared" si="216"/>
        <v>1397</v>
      </c>
    </row>
    <row r="1675" spans="49:49" ht="15" customHeight="1">
      <c r="AW1675" s="121">
        <f t="shared" si="216"/>
        <v>1398</v>
      </c>
    </row>
    <row r="1676" spans="49:49" ht="15" customHeight="1">
      <c r="AW1676" s="121">
        <f t="shared" si="216"/>
        <v>1399</v>
      </c>
    </row>
    <row r="1677" spans="49:49" ht="15" customHeight="1">
      <c r="AW1677" s="121">
        <f t="shared" si="216"/>
        <v>1400</v>
      </c>
    </row>
    <row r="1678" spans="49:49" ht="15" customHeight="1">
      <c r="AW1678" s="121">
        <f t="shared" si="216"/>
        <v>1401</v>
      </c>
    </row>
    <row r="1679" spans="49:49" ht="15" customHeight="1">
      <c r="AW1679" s="121">
        <f t="shared" si="216"/>
        <v>1402</v>
      </c>
    </row>
    <row r="1680" spans="49:49" ht="15" customHeight="1">
      <c r="AW1680" s="121">
        <f t="shared" si="216"/>
        <v>1403</v>
      </c>
    </row>
    <row r="1681" spans="49:49" ht="15" customHeight="1">
      <c r="AW1681" s="121">
        <f t="shared" si="216"/>
        <v>1404</v>
      </c>
    </row>
    <row r="1682" spans="49:49" ht="15" customHeight="1">
      <c r="AW1682" s="121">
        <f t="shared" si="216"/>
        <v>1405</v>
      </c>
    </row>
    <row r="1683" spans="49:49" ht="15" customHeight="1">
      <c r="AW1683" s="121">
        <f t="shared" si="216"/>
        <v>1406</v>
      </c>
    </row>
    <row r="1684" spans="49:49" ht="15" customHeight="1">
      <c r="AW1684" s="121">
        <f t="shared" si="216"/>
        <v>1407</v>
      </c>
    </row>
    <row r="1685" spans="49:49" ht="15" customHeight="1">
      <c r="AW1685" s="121">
        <f t="shared" si="216"/>
        <v>1408</v>
      </c>
    </row>
    <row r="1686" spans="49:49" ht="15" customHeight="1">
      <c r="AW1686" s="121">
        <f t="shared" si="216"/>
        <v>1409</v>
      </c>
    </row>
    <row r="1687" spans="49:49" ht="15" customHeight="1">
      <c r="AW1687" s="121">
        <f t="shared" ref="AW1687:AW1750" si="217">+AW1686+1</f>
        <v>1410</v>
      </c>
    </row>
    <row r="1688" spans="49:49" ht="15" customHeight="1">
      <c r="AW1688" s="121">
        <f t="shared" si="217"/>
        <v>1411</v>
      </c>
    </row>
    <row r="1689" spans="49:49" ht="15" customHeight="1">
      <c r="AW1689" s="121">
        <f t="shared" si="217"/>
        <v>1412</v>
      </c>
    </row>
    <row r="1690" spans="49:49" ht="15" customHeight="1">
      <c r="AW1690" s="121">
        <f t="shared" si="217"/>
        <v>1413</v>
      </c>
    </row>
    <row r="1691" spans="49:49" ht="15" customHeight="1">
      <c r="AW1691" s="121">
        <f t="shared" si="217"/>
        <v>1414</v>
      </c>
    </row>
    <row r="1692" spans="49:49" ht="15" customHeight="1">
      <c r="AW1692" s="121">
        <f t="shared" si="217"/>
        <v>1415</v>
      </c>
    </row>
    <row r="1693" spans="49:49" ht="15" customHeight="1">
      <c r="AW1693" s="121">
        <f t="shared" si="217"/>
        <v>1416</v>
      </c>
    </row>
    <row r="1694" spans="49:49" ht="15" customHeight="1">
      <c r="AW1694" s="121">
        <f t="shared" si="217"/>
        <v>1417</v>
      </c>
    </row>
    <row r="1695" spans="49:49" ht="15" customHeight="1">
      <c r="AW1695" s="121">
        <f t="shared" si="217"/>
        <v>1418</v>
      </c>
    </row>
    <row r="1696" spans="49:49" ht="15" customHeight="1">
      <c r="AW1696" s="121">
        <f t="shared" si="217"/>
        <v>1419</v>
      </c>
    </row>
    <row r="1697" spans="49:49" ht="15" customHeight="1">
      <c r="AW1697" s="121">
        <f t="shared" si="217"/>
        <v>1420</v>
      </c>
    </row>
    <row r="1698" spans="49:49" ht="15" customHeight="1">
      <c r="AW1698" s="121">
        <f t="shared" si="217"/>
        <v>1421</v>
      </c>
    </row>
    <row r="1699" spans="49:49" ht="15" customHeight="1">
      <c r="AW1699" s="121">
        <f t="shared" si="217"/>
        <v>1422</v>
      </c>
    </row>
    <row r="1700" spans="49:49" ht="15" customHeight="1">
      <c r="AW1700" s="121">
        <f t="shared" si="217"/>
        <v>1423</v>
      </c>
    </row>
    <row r="1701" spans="49:49" ht="15" customHeight="1">
      <c r="AW1701" s="121">
        <f t="shared" si="217"/>
        <v>1424</v>
      </c>
    </row>
    <row r="1702" spans="49:49" ht="15" customHeight="1">
      <c r="AW1702" s="121">
        <f t="shared" si="217"/>
        <v>1425</v>
      </c>
    </row>
    <row r="1703" spans="49:49" ht="15" customHeight="1">
      <c r="AW1703" s="121">
        <f t="shared" si="217"/>
        <v>1426</v>
      </c>
    </row>
    <row r="1704" spans="49:49" ht="15" customHeight="1">
      <c r="AW1704" s="121">
        <f t="shared" si="217"/>
        <v>1427</v>
      </c>
    </row>
    <row r="1705" spans="49:49" ht="15" customHeight="1">
      <c r="AW1705" s="121">
        <f t="shared" si="217"/>
        <v>1428</v>
      </c>
    </row>
    <row r="1706" spans="49:49" ht="15" customHeight="1">
      <c r="AW1706" s="121">
        <f t="shared" si="217"/>
        <v>1429</v>
      </c>
    </row>
    <row r="1707" spans="49:49" ht="15" customHeight="1">
      <c r="AW1707" s="121">
        <f t="shared" si="217"/>
        <v>1430</v>
      </c>
    </row>
    <row r="1708" spans="49:49" ht="15" customHeight="1">
      <c r="AW1708" s="121">
        <f t="shared" si="217"/>
        <v>1431</v>
      </c>
    </row>
    <row r="1709" spans="49:49" ht="15" customHeight="1">
      <c r="AW1709" s="121">
        <f t="shared" si="217"/>
        <v>1432</v>
      </c>
    </row>
    <row r="1710" spans="49:49" ht="15" customHeight="1">
      <c r="AW1710" s="121">
        <f t="shared" si="217"/>
        <v>1433</v>
      </c>
    </row>
    <row r="1711" spans="49:49" ht="15" customHeight="1">
      <c r="AW1711" s="121">
        <f t="shared" si="217"/>
        <v>1434</v>
      </c>
    </row>
    <row r="1712" spans="49:49" ht="15" customHeight="1">
      <c r="AW1712" s="121">
        <f t="shared" si="217"/>
        <v>1435</v>
      </c>
    </row>
    <row r="1713" spans="49:49" ht="15" customHeight="1">
      <c r="AW1713" s="121">
        <f t="shared" si="217"/>
        <v>1436</v>
      </c>
    </row>
    <row r="1714" spans="49:49" ht="15" customHeight="1">
      <c r="AW1714" s="121">
        <f t="shared" si="217"/>
        <v>1437</v>
      </c>
    </row>
    <row r="1715" spans="49:49" ht="15" customHeight="1">
      <c r="AW1715" s="121">
        <f t="shared" si="217"/>
        <v>1438</v>
      </c>
    </row>
    <row r="1716" spans="49:49" ht="15" customHeight="1">
      <c r="AW1716" s="121">
        <f t="shared" si="217"/>
        <v>1439</v>
      </c>
    </row>
    <row r="1717" spans="49:49" ht="15" customHeight="1">
      <c r="AW1717" s="121">
        <f t="shared" si="217"/>
        <v>1440</v>
      </c>
    </row>
    <row r="1718" spans="49:49" ht="15" customHeight="1">
      <c r="AW1718" s="121">
        <f t="shared" si="217"/>
        <v>1441</v>
      </c>
    </row>
    <row r="1719" spans="49:49" ht="15" customHeight="1">
      <c r="AW1719" s="121">
        <f t="shared" si="217"/>
        <v>1442</v>
      </c>
    </row>
    <row r="1720" spans="49:49" ht="15" customHeight="1">
      <c r="AW1720" s="121">
        <f t="shared" si="217"/>
        <v>1443</v>
      </c>
    </row>
    <row r="1721" spans="49:49" ht="15" customHeight="1">
      <c r="AW1721" s="121">
        <f t="shared" si="217"/>
        <v>1444</v>
      </c>
    </row>
    <row r="1722" spans="49:49" ht="15" customHeight="1">
      <c r="AW1722" s="121">
        <f t="shared" si="217"/>
        <v>1445</v>
      </c>
    </row>
    <row r="1723" spans="49:49" ht="15" customHeight="1">
      <c r="AW1723" s="121">
        <f t="shared" si="217"/>
        <v>1446</v>
      </c>
    </row>
    <row r="1724" spans="49:49" ht="15" customHeight="1">
      <c r="AW1724" s="121">
        <f t="shared" si="217"/>
        <v>1447</v>
      </c>
    </row>
    <row r="1725" spans="49:49" ht="15" customHeight="1">
      <c r="AW1725" s="121">
        <f t="shared" si="217"/>
        <v>1448</v>
      </c>
    </row>
    <row r="1726" spans="49:49" ht="15" customHeight="1">
      <c r="AW1726" s="121">
        <f t="shared" si="217"/>
        <v>1449</v>
      </c>
    </row>
    <row r="1727" spans="49:49" ht="15" customHeight="1">
      <c r="AW1727" s="121">
        <f t="shared" si="217"/>
        <v>1450</v>
      </c>
    </row>
    <row r="1728" spans="49:49" ht="15" customHeight="1">
      <c r="AW1728" s="121">
        <f t="shared" si="217"/>
        <v>1451</v>
      </c>
    </row>
    <row r="1729" spans="49:49" ht="15" customHeight="1">
      <c r="AW1729" s="121">
        <f t="shared" si="217"/>
        <v>1452</v>
      </c>
    </row>
    <row r="1730" spans="49:49" ht="15" customHeight="1">
      <c r="AW1730" s="121">
        <f t="shared" si="217"/>
        <v>1453</v>
      </c>
    </row>
    <row r="1731" spans="49:49" ht="15" customHeight="1">
      <c r="AW1731" s="121">
        <f t="shared" si="217"/>
        <v>1454</v>
      </c>
    </row>
    <row r="1732" spans="49:49" ht="15" customHeight="1">
      <c r="AW1732" s="121">
        <f t="shared" si="217"/>
        <v>1455</v>
      </c>
    </row>
    <row r="1733" spans="49:49" ht="15" customHeight="1">
      <c r="AW1733" s="121">
        <f t="shared" si="217"/>
        <v>1456</v>
      </c>
    </row>
    <row r="1734" spans="49:49" ht="15" customHeight="1">
      <c r="AW1734" s="121">
        <f t="shared" si="217"/>
        <v>1457</v>
      </c>
    </row>
    <row r="1735" spans="49:49" ht="15" customHeight="1">
      <c r="AW1735" s="121">
        <f t="shared" si="217"/>
        <v>1458</v>
      </c>
    </row>
    <row r="1736" spans="49:49" ht="15" customHeight="1">
      <c r="AW1736" s="121">
        <f t="shared" si="217"/>
        <v>1459</v>
      </c>
    </row>
    <row r="1737" spans="49:49" ht="15" customHeight="1">
      <c r="AW1737" s="121">
        <f t="shared" si="217"/>
        <v>1460</v>
      </c>
    </row>
    <row r="1738" spans="49:49" ht="15" customHeight="1">
      <c r="AW1738" s="121">
        <f t="shared" si="217"/>
        <v>1461</v>
      </c>
    </row>
    <row r="1739" spans="49:49" ht="15" customHeight="1">
      <c r="AW1739" s="121">
        <f t="shared" si="217"/>
        <v>1462</v>
      </c>
    </row>
    <row r="1740" spans="49:49" ht="15" customHeight="1">
      <c r="AW1740" s="121">
        <f t="shared" si="217"/>
        <v>1463</v>
      </c>
    </row>
    <row r="1741" spans="49:49" ht="15" customHeight="1">
      <c r="AW1741" s="121">
        <f t="shared" si="217"/>
        <v>1464</v>
      </c>
    </row>
    <row r="1742" spans="49:49" ht="15" customHeight="1">
      <c r="AW1742" s="121">
        <f t="shared" si="217"/>
        <v>1465</v>
      </c>
    </row>
    <row r="1743" spans="49:49" ht="15" customHeight="1">
      <c r="AW1743" s="121">
        <f t="shared" si="217"/>
        <v>1466</v>
      </c>
    </row>
    <row r="1744" spans="49:49" ht="15" customHeight="1">
      <c r="AW1744" s="121">
        <f t="shared" si="217"/>
        <v>1467</v>
      </c>
    </row>
    <row r="1745" spans="49:49" ht="15" customHeight="1">
      <c r="AW1745" s="121">
        <f t="shared" si="217"/>
        <v>1468</v>
      </c>
    </row>
    <row r="1746" spans="49:49" ht="15" customHeight="1">
      <c r="AW1746" s="121">
        <f t="shared" si="217"/>
        <v>1469</v>
      </c>
    </row>
    <row r="1747" spans="49:49" ht="15" customHeight="1">
      <c r="AW1747" s="121">
        <f t="shared" si="217"/>
        <v>1470</v>
      </c>
    </row>
    <row r="1748" spans="49:49" ht="15" customHeight="1">
      <c r="AW1748" s="121">
        <f t="shared" si="217"/>
        <v>1471</v>
      </c>
    </row>
    <row r="1749" spans="49:49" ht="15" customHeight="1">
      <c r="AW1749" s="121">
        <f t="shared" si="217"/>
        <v>1472</v>
      </c>
    </row>
    <row r="1750" spans="49:49" ht="15" customHeight="1">
      <c r="AW1750" s="121">
        <f t="shared" si="217"/>
        <v>1473</v>
      </c>
    </row>
    <row r="1751" spans="49:49" ht="15" customHeight="1">
      <c r="AW1751" s="121">
        <f t="shared" ref="AW1751:AW1814" si="218">+AW1750+1</f>
        <v>1474</v>
      </c>
    </row>
    <row r="1752" spans="49:49" ht="15" customHeight="1">
      <c r="AW1752" s="121">
        <f t="shared" si="218"/>
        <v>1475</v>
      </c>
    </row>
    <row r="1753" spans="49:49" ht="15" customHeight="1">
      <c r="AW1753" s="121">
        <f t="shared" si="218"/>
        <v>1476</v>
      </c>
    </row>
    <row r="1754" spans="49:49" ht="15" customHeight="1">
      <c r="AW1754" s="121">
        <f t="shared" si="218"/>
        <v>1477</v>
      </c>
    </row>
    <row r="1755" spans="49:49" ht="15" customHeight="1">
      <c r="AW1755" s="121">
        <f t="shared" si="218"/>
        <v>1478</v>
      </c>
    </row>
    <row r="1756" spans="49:49" ht="15" customHeight="1">
      <c r="AW1756" s="121">
        <f t="shared" si="218"/>
        <v>1479</v>
      </c>
    </row>
    <row r="1757" spans="49:49" ht="15" customHeight="1">
      <c r="AW1757" s="121">
        <f t="shared" si="218"/>
        <v>1480</v>
      </c>
    </row>
    <row r="1758" spans="49:49" ht="15" customHeight="1">
      <c r="AW1758" s="121">
        <f t="shared" si="218"/>
        <v>1481</v>
      </c>
    </row>
    <row r="1759" spans="49:49" ht="15" customHeight="1">
      <c r="AW1759" s="121">
        <f t="shared" si="218"/>
        <v>1482</v>
      </c>
    </row>
    <row r="1760" spans="49:49" ht="15" customHeight="1">
      <c r="AW1760" s="121">
        <f t="shared" si="218"/>
        <v>1483</v>
      </c>
    </row>
    <row r="1761" spans="49:49" ht="15" customHeight="1">
      <c r="AW1761" s="121">
        <f t="shared" si="218"/>
        <v>1484</v>
      </c>
    </row>
    <row r="1762" spans="49:49" ht="15" customHeight="1">
      <c r="AW1762" s="121">
        <f t="shared" si="218"/>
        <v>1485</v>
      </c>
    </row>
    <row r="1763" spans="49:49" ht="15" customHeight="1">
      <c r="AW1763" s="121">
        <f t="shared" si="218"/>
        <v>1486</v>
      </c>
    </row>
    <row r="1764" spans="49:49" ht="15" customHeight="1">
      <c r="AW1764" s="121">
        <f t="shared" si="218"/>
        <v>1487</v>
      </c>
    </row>
    <row r="1765" spans="49:49" ht="15" customHeight="1">
      <c r="AW1765" s="121">
        <f t="shared" si="218"/>
        <v>1488</v>
      </c>
    </row>
    <row r="1766" spans="49:49" ht="15" customHeight="1">
      <c r="AW1766" s="121">
        <f t="shared" si="218"/>
        <v>1489</v>
      </c>
    </row>
    <row r="1767" spans="49:49" ht="15" customHeight="1">
      <c r="AW1767" s="121">
        <f t="shared" si="218"/>
        <v>1490</v>
      </c>
    </row>
    <row r="1768" spans="49:49" ht="15" customHeight="1">
      <c r="AW1768" s="121">
        <f t="shared" si="218"/>
        <v>1491</v>
      </c>
    </row>
    <row r="1769" spans="49:49" ht="15" customHeight="1">
      <c r="AW1769" s="121">
        <f t="shared" si="218"/>
        <v>1492</v>
      </c>
    </row>
    <row r="1770" spans="49:49" ht="15" customHeight="1">
      <c r="AW1770" s="121">
        <f t="shared" si="218"/>
        <v>1493</v>
      </c>
    </row>
    <row r="1771" spans="49:49" ht="15" customHeight="1">
      <c r="AW1771" s="121">
        <f t="shared" si="218"/>
        <v>1494</v>
      </c>
    </row>
    <row r="1772" spans="49:49" ht="15" customHeight="1">
      <c r="AW1772" s="121">
        <f t="shared" si="218"/>
        <v>1495</v>
      </c>
    </row>
    <row r="1773" spans="49:49" ht="15" customHeight="1">
      <c r="AW1773" s="121">
        <f t="shared" si="218"/>
        <v>1496</v>
      </c>
    </row>
    <row r="1774" spans="49:49" ht="15" customHeight="1">
      <c r="AW1774" s="121">
        <f t="shared" si="218"/>
        <v>1497</v>
      </c>
    </row>
    <row r="1775" spans="49:49" ht="15" customHeight="1">
      <c r="AW1775" s="121">
        <f t="shared" si="218"/>
        <v>1498</v>
      </c>
    </row>
    <row r="1776" spans="49:49" ht="15" customHeight="1">
      <c r="AW1776" s="121">
        <f t="shared" si="218"/>
        <v>1499</v>
      </c>
    </row>
    <row r="1777" spans="49:49" ht="15" customHeight="1">
      <c r="AW1777" s="121">
        <f t="shared" si="218"/>
        <v>1500</v>
      </c>
    </row>
    <row r="1778" spans="49:49" ht="15" customHeight="1">
      <c r="AW1778" s="121">
        <f t="shared" si="218"/>
        <v>1501</v>
      </c>
    </row>
    <row r="1779" spans="49:49" ht="15" customHeight="1">
      <c r="AW1779" s="121">
        <f t="shared" si="218"/>
        <v>1502</v>
      </c>
    </row>
    <row r="1780" spans="49:49" ht="15" customHeight="1">
      <c r="AW1780" s="121">
        <f t="shared" si="218"/>
        <v>1503</v>
      </c>
    </row>
    <row r="1781" spans="49:49" ht="15" customHeight="1">
      <c r="AW1781" s="121">
        <f t="shared" si="218"/>
        <v>1504</v>
      </c>
    </row>
    <row r="1782" spans="49:49" ht="15" customHeight="1">
      <c r="AW1782" s="121">
        <f t="shared" si="218"/>
        <v>1505</v>
      </c>
    </row>
    <row r="1783" spans="49:49" ht="15" customHeight="1">
      <c r="AW1783" s="121">
        <f t="shared" si="218"/>
        <v>1506</v>
      </c>
    </row>
    <row r="1784" spans="49:49" ht="15" customHeight="1">
      <c r="AW1784" s="121">
        <f t="shared" si="218"/>
        <v>1507</v>
      </c>
    </row>
    <row r="1785" spans="49:49" ht="15" customHeight="1">
      <c r="AW1785" s="121">
        <f t="shared" si="218"/>
        <v>1508</v>
      </c>
    </row>
    <row r="1786" spans="49:49" ht="15" customHeight="1">
      <c r="AW1786" s="121">
        <f t="shared" si="218"/>
        <v>1509</v>
      </c>
    </row>
    <row r="1787" spans="49:49" ht="15" customHeight="1">
      <c r="AW1787" s="121">
        <f t="shared" si="218"/>
        <v>1510</v>
      </c>
    </row>
    <row r="1788" spans="49:49" ht="15" customHeight="1">
      <c r="AW1788" s="121">
        <f t="shared" si="218"/>
        <v>1511</v>
      </c>
    </row>
    <row r="1789" spans="49:49" ht="15" customHeight="1">
      <c r="AW1789" s="121">
        <f t="shared" si="218"/>
        <v>1512</v>
      </c>
    </row>
    <row r="1790" spans="49:49" ht="15" customHeight="1">
      <c r="AW1790" s="121">
        <f t="shared" si="218"/>
        <v>1513</v>
      </c>
    </row>
    <row r="1791" spans="49:49" ht="15" customHeight="1">
      <c r="AW1791" s="121">
        <f t="shared" si="218"/>
        <v>1514</v>
      </c>
    </row>
    <row r="1792" spans="49:49" ht="15" customHeight="1">
      <c r="AW1792" s="121">
        <f t="shared" si="218"/>
        <v>1515</v>
      </c>
    </row>
    <row r="1793" spans="49:49" ht="15" customHeight="1">
      <c r="AW1793" s="121">
        <f t="shared" si="218"/>
        <v>1516</v>
      </c>
    </row>
    <row r="1794" spans="49:49" ht="15" customHeight="1">
      <c r="AW1794" s="121">
        <f t="shared" si="218"/>
        <v>1517</v>
      </c>
    </row>
    <row r="1795" spans="49:49" ht="15" customHeight="1">
      <c r="AW1795" s="121">
        <f t="shared" si="218"/>
        <v>1518</v>
      </c>
    </row>
    <row r="1796" spans="49:49" ht="15" customHeight="1">
      <c r="AW1796" s="121">
        <f t="shared" si="218"/>
        <v>1519</v>
      </c>
    </row>
    <row r="1797" spans="49:49" ht="15" customHeight="1">
      <c r="AW1797" s="121">
        <f t="shared" si="218"/>
        <v>1520</v>
      </c>
    </row>
    <row r="1798" spans="49:49" ht="15" customHeight="1">
      <c r="AW1798" s="121">
        <f t="shared" si="218"/>
        <v>1521</v>
      </c>
    </row>
    <row r="1799" spans="49:49" ht="15" customHeight="1">
      <c r="AW1799" s="121">
        <f t="shared" si="218"/>
        <v>1522</v>
      </c>
    </row>
    <row r="1800" spans="49:49" ht="15" customHeight="1">
      <c r="AW1800" s="121">
        <f t="shared" si="218"/>
        <v>1523</v>
      </c>
    </row>
    <row r="1801" spans="49:49" ht="15" customHeight="1">
      <c r="AW1801" s="121">
        <f t="shared" si="218"/>
        <v>1524</v>
      </c>
    </row>
    <row r="1802" spans="49:49" ht="15" customHeight="1">
      <c r="AW1802" s="121">
        <f t="shared" si="218"/>
        <v>1525</v>
      </c>
    </row>
    <row r="1803" spans="49:49" ht="15" customHeight="1">
      <c r="AW1803" s="121">
        <f t="shared" si="218"/>
        <v>1526</v>
      </c>
    </row>
    <row r="1804" spans="49:49" ht="15" customHeight="1">
      <c r="AW1804" s="121">
        <f t="shared" si="218"/>
        <v>1527</v>
      </c>
    </row>
    <row r="1805" spans="49:49" ht="15" customHeight="1">
      <c r="AW1805" s="121">
        <f t="shared" si="218"/>
        <v>1528</v>
      </c>
    </row>
    <row r="1806" spans="49:49" ht="15" customHeight="1">
      <c r="AW1806" s="121">
        <f t="shared" si="218"/>
        <v>1529</v>
      </c>
    </row>
    <row r="1807" spans="49:49" ht="15" customHeight="1">
      <c r="AW1807" s="121">
        <f t="shared" si="218"/>
        <v>1530</v>
      </c>
    </row>
    <row r="1808" spans="49:49" ht="15" customHeight="1">
      <c r="AW1808" s="121">
        <f t="shared" si="218"/>
        <v>1531</v>
      </c>
    </row>
    <row r="1809" spans="49:49" ht="15" customHeight="1">
      <c r="AW1809" s="121">
        <f t="shared" si="218"/>
        <v>1532</v>
      </c>
    </row>
    <row r="1810" spans="49:49" ht="15" customHeight="1">
      <c r="AW1810" s="121">
        <f t="shared" si="218"/>
        <v>1533</v>
      </c>
    </row>
    <row r="1811" spans="49:49" ht="15" customHeight="1">
      <c r="AW1811" s="121">
        <f t="shared" si="218"/>
        <v>1534</v>
      </c>
    </row>
    <row r="1812" spans="49:49" ht="15" customHeight="1">
      <c r="AW1812" s="121">
        <f t="shared" si="218"/>
        <v>1535</v>
      </c>
    </row>
    <row r="1813" spans="49:49" ht="15" customHeight="1">
      <c r="AW1813" s="121">
        <f t="shared" si="218"/>
        <v>1536</v>
      </c>
    </row>
    <row r="1814" spans="49:49" ht="15" customHeight="1">
      <c r="AW1814" s="121">
        <f t="shared" si="218"/>
        <v>1537</v>
      </c>
    </row>
    <row r="1815" spans="49:49" ht="15" customHeight="1">
      <c r="AW1815" s="121">
        <f t="shared" ref="AW1815:AW1878" si="219">+AW1814+1</f>
        <v>1538</v>
      </c>
    </row>
    <row r="1816" spans="49:49" ht="15" customHeight="1">
      <c r="AW1816" s="121">
        <f t="shared" si="219"/>
        <v>1539</v>
      </c>
    </row>
    <row r="1817" spans="49:49" ht="15" customHeight="1">
      <c r="AW1817" s="121">
        <f t="shared" si="219"/>
        <v>1540</v>
      </c>
    </row>
    <row r="1818" spans="49:49" ht="15" customHeight="1">
      <c r="AW1818" s="121">
        <f t="shared" si="219"/>
        <v>1541</v>
      </c>
    </row>
    <row r="1819" spans="49:49" ht="15" customHeight="1">
      <c r="AW1819" s="121">
        <f t="shared" si="219"/>
        <v>1542</v>
      </c>
    </row>
    <row r="1820" spans="49:49" ht="15" customHeight="1">
      <c r="AW1820" s="121">
        <f t="shared" si="219"/>
        <v>1543</v>
      </c>
    </row>
    <row r="1821" spans="49:49" ht="15" customHeight="1">
      <c r="AW1821" s="121">
        <f t="shared" si="219"/>
        <v>1544</v>
      </c>
    </row>
    <row r="1822" spans="49:49" ht="15" customHeight="1">
      <c r="AW1822" s="121">
        <f t="shared" si="219"/>
        <v>1545</v>
      </c>
    </row>
    <row r="1823" spans="49:49" ht="15" customHeight="1">
      <c r="AW1823" s="121">
        <f t="shared" si="219"/>
        <v>1546</v>
      </c>
    </row>
    <row r="1824" spans="49:49" ht="15" customHeight="1">
      <c r="AW1824" s="121">
        <f t="shared" si="219"/>
        <v>1547</v>
      </c>
    </row>
    <row r="1825" spans="49:49" ht="15" customHeight="1">
      <c r="AW1825" s="121">
        <f t="shared" si="219"/>
        <v>1548</v>
      </c>
    </row>
    <row r="1826" spans="49:49" ht="15" customHeight="1">
      <c r="AW1826" s="121">
        <f t="shared" si="219"/>
        <v>1549</v>
      </c>
    </row>
    <row r="1827" spans="49:49" ht="15" customHeight="1">
      <c r="AW1827" s="121">
        <f t="shared" si="219"/>
        <v>1550</v>
      </c>
    </row>
    <row r="1828" spans="49:49" ht="15" customHeight="1">
      <c r="AW1828" s="121">
        <f t="shared" si="219"/>
        <v>1551</v>
      </c>
    </row>
    <row r="1829" spans="49:49" ht="15" customHeight="1">
      <c r="AW1829" s="121">
        <f t="shared" si="219"/>
        <v>1552</v>
      </c>
    </row>
    <row r="1830" spans="49:49" ht="15" customHeight="1">
      <c r="AW1830" s="121">
        <f t="shared" si="219"/>
        <v>1553</v>
      </c>
    </row>
    <row r="1831" spans="49:49" ht="15" customHeight="1">
      <c r="AW1831" s="121">
        <f t="shared" si="219"/>
        <v>1554</v>
      </c>
    </row>
    <row r="1832" spans="49:49" ht="15" customHeight="1">
      <c r="AW1832" s="121">
        <f t="shared" si="219"/>
        <v>1555</v>
      </c>
    </row>
    <row r="1833" spans="49:49" ht="15" customHeight="1">
      <c r="AW1833" s="121">
        <f t="shared" si="219"/>
        <v>1556</v>
      </c>
    </row>
    <row r="1834" spans="49:49" ht="15" customHeight="1">
      <c r="AW1834" s="121">
        <f t="shared" si="219"/>
        <v>1557</v>
      </c>
    </row>
    <row r="1835" spans="49:49" ht="15" customHeight="1">
      <c r="AW1835" s="121">
        <f t="shared" si="219"/>
        <v>1558</v>
      </c>
    </row>
    <row r="1836" spans="49:49" ht="15" customHeight="1">
      <c r="AW1836" s="121">
        <f t="shared" si="219"/>
        <v>1559</v>
      </c>
    </row>
    <row r="1837" spans="49:49" ht="15" customHeight="1">
      <c r="AW1837" s="121">
        <f t="shared" si="219"/>
        <v>1560</v>
      </c>
    </row>
    <row r="1838" spans="49:49" ht="15" customHeight="1">
      <c r="AW1838" s="121">
        <f t="shared" si="219"/>
        <v>1561</v>
      </c>
    </row>
    <row r="1839" spans="49:49" ht="15" customHeight="1">
      <c r="AW1839" s="121">
        <f t="shared" si="219"/>
        <v>1562</v>
      </c>
    </row>
    <row r="1840" spans="49:49" ht="15" customHeight="1">
      <c r="AW1840" s="121">
        <f t="shared" si="219"/>
        <v>1563</v>
      </c>
    </row>
    <row r="1841" spans="49:49" ht="15" customHeight="1">
      <c r="AW1841" s="121">
        <f t="shared" si="219"/>
        <v>1564</v>
      </c>
    </row>
    <row r="1842" spans="49:49" ht="15" customHeight="1">
      <c r="AW1842" s="121">
        <f t="shared" si="219"/>
        <v>1565</v>
      </c>
    </row>
    <row r="1843" spans="49:49" ht="15" customHeight="1">
      <c r="AW1843" s="121">
        <f t="shared" si="219"/>
        <v>1566</v>
      </c>
    </row>
    <row r="1844" spans="49:49" ht="15" customHeight="1">
      <c r="AW1844" s="121">
        <f t="shared" si="219"/>
        <v>1567</v>
      </c>
    </row>
    <row r="1845" spans="49:49" ht="15" customHeight="1">
      <c r="AW1845" s="121">
        <f t="shared" si="219"/>
        <v>1568</v>
      </c>
    </row>
    <row r="1846" spans="49:49" ht="15" customHeight="1">
      <c r="AW1846" s="121">
        <f t="shared" si="219"/>
        <v>1569</v>
      </c>
    </row>
    <row r="1847" spans="49:49" ht="15" customHeight="1">
      <c r="AW1847" s="121">
        <f t="shared" si="219"/>
        <v>1570</v>
      </c>
    </row>
    <row r="1848" spans="49:49" ht="15" customHeight="1">
      <c r="AW1848" s="121">
        <f t="shared" si="219"/>
        <v>1571</v>
      </c>
    </row>
    <row r="1849" spans="49:49" ht="15" customHeight="1">
      <c r="AW1849" s="121">
        <f t="shared" si="219"/>
        <v>1572</v>
      </c>
    </row>
    <row r="1850" spans="49:49" ht="15" customHeight="1">
      <c r="AW1850" s="121">
        <f t="shared" si="219"/>
        <v>1573</v>
      </c>
    </row>
    <row r="1851" spans="49:49" ht="15" customHeight="1">
      <c r="AW1851" s="121">
        <f t="shared" si="219"/>
        <v>1574</v>
      </c>
    </row>
    <row r="1852" spans="49:49" ht="15" customHeight="1">
      <c r="AW1852" s="121">
        <f t="shared" si="219"/>
        <v>1575</v>
      </c>
    </row>
    <row r="1853" spans="49:49" ht="15" customHeight="1">
      <c r="AW1853" s="121">
        <f t="shared" si="219"/>
        <v>1576</v>
      </c>
    </row>
    <row r="1854" spans="49:49" ht="15" customHeight="1">
      <c r="AW1854" s="121">
        <f t="shared" si="219"/>
        <v>1577</v>
      </c>
    </row>
    <row r="1855" spans="49:49" ht="15" customHeight="1">
      <c r="AW1855" s="121">
        <f t="shared" si="219"/>
        <v>1578</v>
      </c>
    </row>
    <row r="1856" spans="49:49" ht="15" customHeight="1">
      <c r="AW1856" s="121">
        <f t="shared" si="219"/>
        <v>1579</v>
      </c>
    </row>
    <row r="1857" spans="49:49" ht="15" customHeight="1">
      <c r="AW1857" s="121">
        <f t="shared" si="219"/>
        <v>1580</v>
      </c>
    </row>
    <row r="1858" spans="49:49" ht="15" customHeight="1">
      <c r="AW1858" s="121">
        <f t="shared" si="219"/>
        <v>1581</v>
      </c>
    </row>
    <row r="1859" spans="49:49" ht="15" customHeight="1">
      <c r="AW1859" s="121">
        <f t="shared" si="219"/>
        <v>1582</v>
      </c>
    </row>
    <row r="1860" spans="49:49" ht="15" customHeight="1">
      <c r="AW1860" s="121">
        <f t="shared" si="219"/>
        <v>1583</v>
      </c>
    </row>
    <row r="1861" spans="49:49" ht="15" customHeight="1">
      <c r="AW1861" s="121">
        <f t="shared" si="219"/>
        <v>1584</v>
      </c>
    </row>
    <row r="1862" spans="49:49" ht="15" customHeight="1">
      <c r="AW1862" s="121">
        <f t="shared" si="219"/>
        <v>1585</v>
      </c>
    </row>
    <row r="1863" spans="49:49" ht="15" customHeight="1">
      <c r="AW1863" s="121">
        <f t="shared" si="219"/>
        <v>1586</v>
      </c>
    </row>
    <row r="1864" spans="49:49" ht="15" customHeight="1">
      <c r="AW1864" s="121">
        <f t="shared" si="219"/>
        <v>1587</v>
      </c>
    </row>
    <row r="1865" spans="49:49" ht="15" customHeight="1">
      <c r="AW1865" s="121">
        <f t="shared" si="219"/>
        <v>1588</v>
      </c>
    </row>
    <row r="1866" spans="49:49" ht="15" customHeight="1">
      <c r="AW1866" s="121">
        <f t="shared" si="219"/>
        <v>1589</v>
      </c>
    </row>
    <row r="1867" spans="49:49" ht="15" customHeight="1">
      <c r="AW1867" s="121">
        <f t="shared" si="219"/>
        <v>1590</v>
      </c>
    </row>
    <row r="1868" spans="49:49" ht="15" customHeight="1">
      <c r="AW1868" s="121">
        <f t="shared" si="219"/>
        <v>1591</v>
      </c>
    </row>
    <row r="1869" spans="49:49" ht="15" customHeight="1">
      <c r="AW1869" s="121">
        <f t="shared" si="219"/>
        <v>1592</v>
      </c>
    </row>
    <row r="1870" spans="49:49" ht="15" customHeight="1">
      <c r="AW1870" s="121">
        <f t="shared" si="219"/>
        <v>1593</v>
      </c>
    </row>
    <row r="1871" spans="49:49" ht="15" customHeight="1">
      <c r="AW1871" s="121">
        <f t="shared" si="219"/>
        <v>1594</v>
      </c>
    </row>
    <row r="1872" spans="49:49" ht="15" customHeight="1">
      <c r="AW1872" s="121">
        <f t="shared" si="219"/>
        <v>1595</v>
      </c>
    </row>
    <row r="1873" spans="49:49" ht="15" customHeight="1">
      <c r="AW1873" s="121">
        <f t="shared" si="219"/>
        <v>1596</v>
      </c>
    </row>
    <row r="1874" spans="49:49" ht="15" customHeight="1">
      <c r="AW1874" s="121">
        <f t="shared" si="219"/>
        <v>1597</v>
      </c>
    </row>
    <row r="1875" spans="49:49" ht="15" customHeight="1">
      <c r="AW1875" s="121">
        <f t="shared" si="219"/>
        <v>1598</v>
      </c>
    </row>
    <row r="1876" spans="49:49" ht="15" customHeight="1">
      <c r="AW1876" s="121">
        <f t="shared" si="219"/>
        <v>1599</v>
      </c>
    </row>
    <row r="1877" spans="49:49" ht="15" customHeight="1">
      <c r="AW1877" s="121">
        <f t="shared" si="219"/>
        <v>1600</v>
      </c>
    </row>
    <row r="1878" spans="49:49" ht="15" customHeight="1">
      <c r="AW1878" s="121">
        <f t="shared" si="219"/>
        <v>1601</v>
      </c>
    </row>
    <row r="1879" spans="49:49" ht="15" customHeight="1">
      <c r="AW1879" s="121">
        <f t="shared" ref="AW1879:AW1942" si="220">+AW1878+1</f>
        <v>1602</v>
      </c>
    </row>
    <row r="1880" spans="49:49" ht="15" customHeight="1">
      <c r="AW1880" s="121">
        <f t="shared" si="220"/>
        <v>1603</v>
      </c>
    </row>
    <row r="1881" spans="49:49" ht="15" customHeight="1">
      <c r="AW1881" s="121">
        <f t="shared" si="220"/>
        <v>1604</v>
      </c>
    </row>
    <row r="1882" spans="49:49" ht="15" customHeight="1">
      <c r="AW1882" s="121">
        <f t="shared" si="220"/>
        <v>1605</v>
      </c>
    </row>
    <row r="1883" spans="49:49" ht="15" customHeight="1">
      <c r="AW1883" s="121">
        <f t="shared" si="220"/>
        <v>1606</v>
      </c>
    </row>
    <row r="1884" spans="49:49" ht="15" customHeight="1">
      <c r="AW1884" s="121">
        <f t="shared" si="220"/>
        <v>1607</v>
      </c>
    </row>
    <row r="1885" spans="49:49" ht="15" customHeight="1">
      <c r="AW1885" s="121">
        <f t="shared" si="220"/>
        <v>1608</v>
      </c>
    </row>
    <row r="1886" spans="49:49" ht="15" customHeight="1">
      <c r="AW1886" s="121">
        <f t="shared" si="220"/>
        <v>1609</v>
      </c>
    </row>
    <row r="1887" spans="49:49" ht="15" customHeight="1">
      <c r="AW1887" s="121">
        <f t="shared" si="220"/>
        <v>1610</v>
      </c>
    </row>
    <row r="1888" spans="49:49" ht="15" customHeight="1">
      <c r="AW1888" s="121">
        <f t="shared" si="220"/>
        <v>1611</v>
      </c>
    </row>
    <row r="1889" spans="49:49" ht="15" customHeight="1">
      <c r="AW1889" s="121">
        <f t="shared" si="220"/>
        <v>1612</v>
      </c>
    </row>
    <row r="1890" spans="49:49" ht="15" customHeight="1">
      <c r="AW1890" s="121">
        <f t="shared" si="220"/>
        <v>1613</v>
      </c>
    </row>
    <row r="1891" spans="49:49" ht="15" customHeight="1">
      <c r="AW1891" s="121">
        <f t="shared" si="220"/>
        <v>1614</v>
      </c>
    </row>
    <row r="1892" spans="49:49" ht="15" customHeight="1">
      <c r="AW1892" s="121">
        <f t="shared" si="220"/>
        <v>1615</v>
      </c>
    </row>
    <row r="1893" spans="49:49" ht="15" customHeight="1">
      <c r="AW1893" s="121">
        <f t="shared" si="220"/>
        <v>1616</v>
      </c>
    </row>
    <row r="1894" spans="49:49" ht="15" customHeight="1">
      <c r="AW1894" s="121">
        <f t="shared" si="220"/>
        <v>1617</v>
      </c>
    </row>
    <row r="1895" spans="49:49" ht="15" customHeight="1">
      <c r="AW1895" s="121">
        <f t="shared" si="220"/>
        <v>1618</v>
      </c>
    </row>
    <row r="1896" spans="49:49" ht="15" customHeight="1">
      <c r="AW1896" s="121">
        <f t="shared" si="220"/>
        <v>1619</v>
      </c>
    </row>
    <row r="1897" spans="49:49" ht="15" customHeight="1">
      <c r="AW1897" s="121">
        <f t="shared" si="220"/>
        <v>1620</v>
      </c>
    </row>
    <row r="1898" spans="49:49" ht="15" customHeight="1">
      <c r="AW1898" s="121">
        <f t="shared" si="220"/>
        <v>1621</v>
      </c>
    </row>
    <row r="1899" spans="49:49" ht="15" customHeight="1">
      <c r="AW1899" s="121">
        <f t="shared" si="220"/>
        <v>1622</v>
      </c>
    </row>
    <row r="1900" spans="49:49" ht="15" customHeight="1">
      <c r="AW1900" s="121">
        <f t="shared" si="220"/>
        <v>1623</v>
      </c>
    </row>
    <row r="1901" spans="49:49" ht="15" customHeight="1">
      <c r="AW1901" s="121">
        <f t="shared" si="220"/>
        <v>1624</v>
      </c>
    </row>
    <row r="1902" spans="49:49" ht="15" customHeight="1">
      <c r="AW1902" s="121">
        <f t="shared" si="220"/>
        <v>1625</v>
      </c>
    </row>
    <row r="1903" spans="49:49" ht="15" customHeight="1">
      <c r="AW1903" s="121">
        <f t="shared" si="220"/>
        <v>1626</v>
      </c>
    </row>
    <row r="1904" spans="49:49" ht="15" customHeight="1">
      <c r="AW1904" s="121">
        <f t="shared" si="220"/>
        <v>1627</v>
      </c>
    </row>
    <row r="1905" spans="49:49" ht="15" customHeight="1">
      <c r="AW1905" s="121">
        <f t="shared" si="220"/>
        <v>1628</v>
      </c>
    </row>
    <row r="1906" spans="49:49" ht="15" customHeight="1">
      <c r="AW1906" s="121">
        <f t="shared" si="220"/>
        <v>1629</v>
      </c>
    </row>
    <row r="1907" spans="49:49" ht="15" customHeight="1">
      <c r="AW1907" s="121">
        <f t="shared" si="220"/>
        <v>1630</v>
      </c>
    </row>
    <row r="1908" spans="49:49" ht="15" customHeight="1">
      <c r="AW1908" s="121">
        <f t="shared" si="220"/>
        <v>1631</v>
      </c>
    </row>
    <row r="1909" spans="49:49" ht="15" customHeight="1">
      <c r="AW1909" s="121">
        <f t="shared" si="220"/>
        <v>1632</v>
      </c>
    </row>
    <row r="1910" spans="49:49" ht="15" customHeight="1">
      <c r="AW1910" s="121">
        <f t="shared" si="220"/>
        <v>1633</v>
      </c>
    </row>
    <row r="1911" spans="49:49" ht="15" customHeight="1">
      <c r="AW1911" s="121">
        <f t="shared" si="220"/>
        <v>1634</v>
      </c>
    </row>
    <row r="1912" spans="49:49" ht="15" customHeight="1">
      <c r="AW1912" s="121">
        <f t="shared" si="220"/>
        <v>1635</v>
      </c>
    </row>
    <row r="1913" spans="49:49" ht="15" customHeight="1">
      <c r="AW1913" s="121">
        <f t="shared" si="220"/>
        <v>1636</v>
      </c>
    </row>
    <row r="1914" spans="49:49" ht="15" customHeight="1">
      <c r="AW1914" s="121">
        <f t="shared" si="220"/>
        <v>1637</v>
      </c>
    </row>
    <row r="1915" spans="49:49" ht="15" customHeight="1">
      <c r="AW1915" s="121">
        <f t="shared" si="220"/>
        <v>1638</v>
      </c>
    </row>
    <row r="1916" spans="49:49" ht="15" customHeight="1">
      <c r="AW1916" s="121">
        <f t="shared" si="220"/>
        <v>1639</v>
      </c>
    </row>
    <row r="1917" spans="49:49" ht="15" customHeight="1">
      <c r="AW1917" s="121">
        <f t="shared" si="220"/>
        <v>1640</v>
      </c>
    </row>
    <row r="1918" spans="49:49" ht="15" customHeight="1">
      <c r="AW1918" s="121">
        <f t="shared" si="220"/>
        <v>1641</v>
      </c>
    </row>
    <row r="1919" spans="49:49" ht="15" customHeight="1">
      <c r="AW1919" s="121">
        <f t="shared" si="220"/>
        <v>1642</v>
      </c>
    </row>
    <row r="1920" spans="49:49" ht="15" customHeight="1">
      <c r="AW1920" s="121">
        <f t="shared" si="220"/>
        <v>1643</v>
      </c>
    </row>
    <row r="1921" spans="49:49" ht="15" customHeight="1">
      <c r="AW1921" s="121">
        <f t="shared" si="220"/>
        <v>1644</v>
      </c>
    </row>
    <row r="1922" spans="49:49" ht="15" customHeight="1">
      <c r="AW1922" s="121">
        <f t="shared" si="220"/>
        <v>1645</v>
      </c>
    </row>
    <row r="1923" spans="49:49" ht="15" customHeight="1">
      <c r="AW1923" s="121">
        <f t="shared" si="220"/>
        <v>1646</v>
      </c>
    </row>
    <row r="1924" spans="49:49" ht="15" customHeight="1">
      <c r="AW1924" s="121">
        <f t="shared" si="220"/>
        <v>1647</v>
      </c>
    </row>
    <row r="1925" spans="49:49" ht="15" customHeight="1">
      <c r="AW1925" s="121">
        <f t="shared" si="220"/>
        <v>1648</v>
      </c>
    </row>
    <row r="1926" spans="49:49" ht="15" customHeight="1">
      <c r="AW1926" s="121">
        <f t="shared" si="220"/>
        <v>1649</v>
      </c>
    </row>
    <row r="1927" spans="49:49" ht="15" customHeight="1">
      <c r="AW1927" s="121">
        <f t="shared" si="220"/>
        <v>1650</v>
      </c>
    </row>
    <row r="1928" spans="49:49" ht="15" customHeight="1">
      <c r="AW1928" s="121">
        <f t="shared" si="220"/>
        <v>1651</v>
      </c>
    </row>
    <row r="1929" spans="49:49" ht="15" customHeight="1">
      <c r="AW1929" s="121">
        <f t="shared" si="220"/>
        <v>1652</v>
      </c>
    </row>
    <row r="1930" spans="49:49" ht="15" customHeight="1">
      <c r="AW1930" s="121">
        <f t="shared" si="220"/>
        <v>1653</v>
      </c>
    </row>
    <row r="1931" spans="49:49" ht="15" customHeight="1">
      <c r="AW1931" s="121">
        <f t="shared" si="220"/>
        <v>1654</v>
      </c>
    </row>
    <row r="1932" spans="49:49" ht="15" customHeight="1">
      <c r="AW1932" s="121">
        <f t="shared" si="220"/>
        <v>1655</v>
      </c>
    </row>
    <row r="1933" spans="49:49" ht="15" customHeight="1">
      <c r="AW1933" s="121">
        <f t="shared" si="220"/>
        <v>1656</v>
      </c>
    </row>
    <row r="1934" spans="49:49" ht="15" customHeight="1">
      <c r="AW1934" s="121">
        <f t="shared" si="220"/>
        <v>1657</v>
      </c>
    </row>
    <row r="1935" spans="49:49" ht="15" customHeight="1">
      <c r="AW1935" s="121">
        <f t="shared" si="220"/>
        <v>1658</v>
      </c>
    </row>
    <row r="1936" spans="49:49" ht="15" customHeight="1">
      <c r="AW1936" s="121">
        <f t="shared" si="220"/>
        <v>1659</v>
      </c>
    </row>
    <row r="1937" spans="49:49" ht="15" customHeight="1">
      <c r="AW1937" s="121">
        <f t="shared" si="220"/>
        <v>1660</v>
      </c>
    </row>
    <row r="1938" spans="49:49" ht="15" customHeight="1">
      <c r="AW1938" s="121">
        <f t="shared" si="220"/>
        <v>1661</v>
      </c>
    </row>
    <row r="1939" spans="49:49" ht="15" customHeight="1">
      <c r="AW1939" s="121">
        <f t="shared" si="220"/>
        <v>1662</v>
      </c>
    </row>
    <row r="1940" spans="49:49" ht="15" customHeight="1">
      <c r="AW1940" s="121">
        <f t="shared" si="220"/>
        <v>1663</v>
      </c>
    </row>
    <row r="1941" spans="49:49" ht="15" customHeight="1">
      <c r="AW1941" s="121">
        <f t="shared" si="220"/>
        <v>1664</v>
      </c>
    </row>
    <row r="1942" spans="49:49" ht="15" customHeight="1">
      <c r="AW1942" s="121">
        <f t="shared" si="220"/>
        <v>1665</v>
      </c>
    </row>
    <row r="1943" spans="49:49" ht="15" customHeight="1">
      <c r="AW1943" s="121">
        <f t="shared" ref="AW1943:AW2006" si="221">+AW1942+1</f>
        <v>1666</v>
      </c>
    </row>
    <row r="1944" spans="49:49" ht="15" customHeight="1">
      <c r="AW1944" s="121">
        <f t="shared" si="221"/>
        <v>1667</v>
      </c>
    </row>
    <row r="1945" spans="49:49" ht="15" customHeight="1">
      <c r="AW1945" s="121">
        <f t="shared" si="221"/>
        <v>1668</v>
      </c>
    </row>
    <row r="1946" spans="49:49" ht="15" customHeight="1">
      <c r="AW1946" s="121">
        <f t="shared" si="221"/>
        <v>1669</v>
      </c>
    </row>
    <row r="1947" spans="49:49" ht="15" customHeight="1">
      <c r="AW1947" s="121">
        <f t="shared" si="221"/>
        <v>1670</v>
      </c>
    </row>
    <row r="1948" spans="49:49" ht="15" customHeight="1">
      <c r="AW1948" s="121">
        <f t="shared" si="221"/>
        <v>1671</v>
      </c>
    </row>
    <row r="1949" spans="49:49" ht="15" customHeight="1">
      <c r="AW1949" s="121">
        <f t="shared" si="221"/>
        <v>1672</v>
      </c>
    </row>
    <row r="1950" spans="49:49" ht="15" customHeight="1">
      <c r="AW1950" s="121">
        <f t="shared" si="221"/>
        <v>1673</v>
      </c>
    </row>
    <row r="1951" spans="49:49" ht="15" customHeight="1">
      <c r="AW1951" s="121">
        <f t="shared" si="221"/>
        <v>1674</v>
      </c>
    </row>
    <row r="1952" spans="49:49" ht="15" customHeight="1">
      <c r="AW1952" s="121">
        <f t="shared" si="221"/>
        <v>1675</v>
      </c>
    </row>
    <row r="1953" spans="49:49" ht="15" customHeight="1">
      <c r="AW1953" s="121">
        <f t="shared" si="221"/>
        <v>1676</v>
      </c>
    </row>
    <row r="1954" spans="49:49" ht="15" customHeight="1">
      <c r="AW1954" s="121">
        <f t="shared" si="221"/>
        <v>1677</v>
      </c>
    </row>
    <row r="1955" spans="49:49" ht="15" customHeight="1">
      <c r="AW1955" s="121">
        <f t="shared" si="221"/>
        <v>1678</v>
      </c>
    </row>
    <row r="1956" spans="49:49" ht="15" customHeight="1">
      <c r="AW1956" s="121">
        <f t="shared" si="221"/>
        <v>1679</v>
      </c>
    </row>
    <row r="1957" spans="49:49" ht="15" customHeight="1">
      <c r="AW1957" s="121">
        <f t="shared" si="221"/>
        <v>1680</v>
      </c>
    </row>
    <row r="1958" spans="49:49" ht="15" customHeight="1">
      <c r="AW1958" s="121">
        <f t="shared" si="221"/>
        <v>1681</v>
      </c>
    </row>
    <row r="1959" spans="49:49" ht="15" customHeight="1">
      <c r="AW1959" s="121">
        <f t="shared" si="221"/>
        <v>1682</v>
      </c>
    </row>
    <row r="1960" spans="49:49" ht="15" customHeight="1">
      <c r="AW1960" s="121">
        <f t="shared" si="221"/>
        <v>1683</v>
      </c>
    </row>
    <row r="1961" spans="49:49" ht="15" customHeight="1">
      <c r="AW1961" s="121">
        <f t="shared" si="221"/>
        <v>1684</v>
      </c>
    </row>
    <row r="1962" spans="49:49" ht="15" customHeight="1">
      <c r="AW1962" s="121">
        <f t="shared" si="221"/>
        <v>1685</v>
      </c>
    </row>
    <row r="1963" spans="49:49" ht="15" customHeight="1">
      <c r="AW1963" s="121">
        <f t="shared" si="221"/>
        <v>1686</v>
      </c>
    </row>
    <row r="1964" spans="49:49" ht="15" customHeight="1">
      <c r="AW1964" s="121">
        <f t="shared" si="221"/>
        <v>1687</v>
      </c>
    </row>
    <row r="1965" spans="49:49" ht="15" customHeight="1">
      <c r="AW1965" s="121">
        <f t="shared" si="221"/>
        <v>1688</v>
      </c>
    </row>
    <row r="1966" spans="49:49" ht="15" customHeight="1">
      <c r="AW1966" s="121">
        <f t="shared" si="221"/>
        <v>1689</v>
      </c>
    </row>
    <row r="1967" spans="49:49" ht="15" customHeight="1">
      <c r="AW1967" s="121">
        <f t="shared" si="221"/>
        <v>1690</v>
      </c>
    </row>
    <row r="1968" spans="49:49" ht="15" customHeight="1">
      <c r="AW1968" s="121">
        <f t="shared" si="221"/>
        <v>1691</v>
      </c>
    </row>
    <row r="1969" spans="49:49" ht="15" customHeight="1">
      <c r="AW1969" s="121">
        <f t="shared" si="221"/>
        <v>1692</v>
      </c>
    </row>
    <row r="1970" spans="49:49" ht="15" customHeight="1">
      <c r="AW1970" s="121">
        <f t="shared" si="221"/>
        <v>1693</v>
      </c>
    </row>
    <row r="1971" spans="49:49" ht="15" customHeight="1">
      <c r="AW1971" s="121">
        <f t="shared" si="221"/>
        <v>1694</v>
      </c>
    </row>
    <row r="1972" spans="49:49" ht="15" customHeight="1">
      <c r="AW1972" s="121">
        <f t="shared" si="221"/>
        <v>1695</v>
      </c>
    </row>
    <row r="1973" spans="49:49" ht="15" customHeight="1">
      <c r="AW1973" s="121">
        <f t="shared" si="221"/>
        <v>1696</v>
      </c>
    </row>
    <row r="1974" spans="49:49" ht="15" customHeight="1">
      <c r="AW1974" s="121">
        <f t="shared" si="221"/>
        <v>1697</v>
      </c>
    </row>
    <row r="1975" spans="49:49" ht="15" customHeight="1">
      <c r="AW1975" s="121">
        <f t="shared" si="221"/>
        <v>1698</v>
      </c>
    </row>
    <row r="1976" spans="49:49" ht="15" customHeight="1">
      <c r="AW1976" s="121">
        <f t="shared" si="221"/>
        <v>1699</v>
      </c>
    </row>
    <row r="1977" spans="49:49" ht="15" customHeight="1">
      <c r="AW1977" s="121">
        <f t="shared" si="221"/>
        <v>1700</v>
      </c>
    </row>
    <row r="1978" spans="49:49" ht="15" customHeight="1">
      <c r="AW1978" s="121">
        <f t="shared" si="221"/>
        <v>1701</v>
      </c>
    </row>
    <row r="1979" spans="49:49" ht="15" customHeight="1">
      <c r="AW1979" s="121">
        <f t="shared" si="221"/>
        <v>1702</v>
      </c>
    </row>
    <row r="1980" spans="49:49" ht="15" customHeight="1">
      <c r="AW1980" s="121">
        <f t="shared" si="221"/>
        <v>1703</v>
      </c>
    </row>
    <row r="1981" spans="49:49" ht="15" customHeight="1">
      <c r="AW1981" s="121">
        <f t="shared" si="221"/>
        <v>1704</v>
      </c>
    </row>
    <row r="1982" spans="49:49" ht="15" customHeight="1">
      <c r="AW1982" s="121">
        <f t="shared" si="221"/>
        <v>1705</v>
      </c>
    </row>
    <row r="1983" spans="49:49" ht="15" customHeight="1">
      <c r="AW1983" s="121">
        <f t="shared" si="221"/>
        <v>1706</v>
      </c>
    </row>
    <row r="1984" spans="49:49" ht="15" customHeight="1">
      <c r="AW1984" s="121">
        <f t="shared" si="221"/>
        <v>1707</v>
      </c>
    </row>
    <row r="1985" spans="49:49" ht="15" customHeight="1">
      <c r="AW1985" s="121">
        <f t="shared" si="221"/>
        <v>1708</v>
      </c>
    </row>
    <row r="1986" spans="49:49" ht="15" customHeight="1">
      <c r="AW1986" s="121">
        <f t="shared" si="221"/>
        <v>1709</v>
      </c>
    </row>
    <row r="1987" spans="49:49" ht="15" customHeight="1">
      <c r="AW1987" s="121">
        <f t="shared" si="221"/>
        <v>1710</v>
      </c>
    </row>
    <row r="1988" spans="49:49" ht="15" customHeight="1">
      <c r="AW1988" s="121">
        <f t="shared" si="221"/>
        <v>1711</v>
      </c>
    </row>
    <row r="1989" spans="49:49" ht="15" customHeight="1">
      <c r="AW1989" s="121">
        <f t="shared" si="221"/>
        <v>1712</v>
      </c>
    </row>
    <row r="1990" spans="49:49" ht="15" customHeight="1">
      <c r="AW1990" s="121">
        <f t="shared" si="221"/>
        <v>1713</v>
      </c>
    </row>
    <row r="1991" spans="49:49" ht="15" customHeight="1">
      <c r="AW1991" s="121">
        <f t="shared" si="221"/>
        <v>1714</v>
      </c>
    </row>
    <row r="1992" spans="49:49" ht="15" customHeight="1">
      <c r="AW1992" s="121">
        <f t="shared" si="221"/>
        <v>1715</v>
      </c>
    </row>
    <row r="1993" spans="49:49" ht="15" customHeight="1">
      <c r="AW1993" s="121">
        <f t="shared" si="221"/>
        <v>1716</v>
      </c>
    </row>
    <row r="1994" spans="49:49" ht="15" customHeight="1">
      <c r="AW1994" s="121">
        <f t="shared" si="221"/>
        <v>1717</v>
      </c>
    </row>
    <row r="1995" spans="49:49" ht="15" customHeight="1">
      <c r="AW1995" s="121">
        <f t="shared" si="221"/>
        <v>1718</v>
      </c>
    </row>
    <row r="1996" spans="49:49" ht="15" customHeight="1">
      <c r="AW1996" s="121">
        <f t="shared" si="221"/>
        <v>1719</v>
      </c>
    </row>
    <row r="1997" spans="49:49" ht="15" customHeight="1">
      <c r="AW1997" s="121">
        <f t="shared" si="221"/>
        <v>1720</v>
      </c>
    </row>
    <row r="1998" spans="49:49" ht="15" customHeight="1">
      <c r="AW1998" s="121">
        <f t="shared" si="221"/>
        <v>1721</v>
      </c>
    </row>
    <row r="1999" spans="49:49" ht="15" customHeight="1">
      <c r="AW1999" s="121">
        <f t="shared" si="221"/>
        <v>1722</v>
      </c>
    </row>
    <row r="2000" spans="49:49" ht="15" customHeight="1">
      <c r="AW2000" s="121">
        <f t="shared" si="221"/>
        <v>1723</v>
      </c>
    </row>
    <row r="2001" spans="49:49" ht="15" customHeight="1">
      <c r="AW2001" s="121">
        <f t="shared" si="221"/>
        <v>1724</v>
      </c>
    </row>
    <row r="2002" spans="49:49" ht="15" customHeight="1">
      <c r="AW2002" s="121">
        <f t="shared" si="221"/>
        <v>1725</v>
      </c>
    </row>
    <row r="2003" spans="49:49" ht="15" customHeight="1">
      <c r="AW2003" s="121">
        <f t="shared" si="221"/>
        <v>1726</v>
      </c>
    </row>
    <row r="2004" spans="49:49" ht="15" customHeight="1">
      <c r="AW2004" s="121">
        <f t="shared" si="221"/>
        <v>1727</v>
      </c>
    </row>
    <row r="2005" spans="49:49" ht="15" customHeight="1">
      <c r="AW2005" s="121">
        <f t="shared" si="221"/>
        <v>1728</v>
      </c>
    </row>
    <row r="2006" spans="49:49" ht="15" customHeight="1">
      <c r="AW2006" s="121">
        <f t="shared" si="221"/>
        <v>1729</v>
      </c>
    </row>
    <row r="2007" spans="49:49" ht="15" customHeight="1">
      <c r="AW2007" s="121">
        <f t="shared" ref="AW2007:AW2070" si="222">+AW2006+1</f>
        <v>1730</v>
      </c>
    </row>
    <row r="2008" spans="49:49" ht="15" customHeight="1">
      <c r="AW2008" s="121">
        <f t="shared" si="222"/>
        <v>1731</v>
      </c>
    </row>
    <row r="2009" spans="49:49" ht="15" customHeight="1">
      <c r="AW2009" s="121">
        <f t="shared" si="222"/>
        <v>1732</v>
      </c>
    </row>
    <row r="2010" spans="49:49" ht="15" customHeight="1">
      <c r="AW2010" s="121">
        <f t="shared" si="222"/>
        <v>1733</v>
      </c>
    </row>
    <row r="2011" spans="49:49" ht="15" customHeight="1">
      <c r="AW2011" s="121">
        <f t="shared" si="222"/>
        <v>1734</v>
      </c>
    </row>
    <row r="2012" spans="49:49" ht="15" customHeight="1">
      <c r="AW2012" s="121">
        <f t="shared" si="222"/>
        <v>1735</v>
      </c>
    </row>
    <row r="2013" spans="49:49" ht="15" customHeight="1">
      <c r="AW2013" s="121">
        <f t="shared" si="222"/>
        <v>1736</v>
      </c>
    </row>
    <row r="2014" spans="49:49" ht="15" customHeight="1">
      <c r="AW2014" s="121">
        <f t="shared" si="222"/>
        <v>1737</v>
      </c>
    </row>
    <row r="2015" spans="49:49" ht="15" customHeight="1">
      <c r="AW2015" s="121">
        <f t="shared" si="222"/>
        <v>1738</v>
      </c>
    </row>
    <row r="2016" spans="49:49" ht="15" customHeight="1">
      <c r="AW2016" s="121">
        <f t="shared" si="222"/>
        <v>1739</v>
      </c>
    </row>
    <row r="2017" spans="49:49" ht="15" customHeight="1">
      <c r="AW2017" s="121">
        <f t="shared" si="222"/>
        <v>1740</v>
      </c>
    </row>
    <row r="2018" spans="49:49" ht="15" customHeight="1">
      <c r="AW2018" s="121">
        <f t="shared" si="222"/>
        <v>1741</v>
      </c>
    </row>
    <row r="2019" spans="49:49" ht="15" customHeight="1">
      <c r="AW2019" s="121">
        <f t="shared" si="222"/>
        <v>1742</v>
      </c>
    </row>
    <row r="2020" spans="49:49" ht="15" customHeight="1">
      <c r="AW2020" s="121">
        <f t="shared" si="222"/>
        <v>1743</v>
      </c>
    </row>
    <row r="2021" spans="49:49" ht="15" customHeight="1">
      <c r="AW2021" s="121">
        <f t="shared" si="222"/>
        <v>1744</v>
      </c>
    </row>
    <row r="2022" spans="49:49" ht="15" customHeight="1">
      <c r="AW2022" s="121">
        <f t="shared" si="222"/>
        <v>1745</v>
      </c>
    </row>
    <row r="2023" spans="49:49" ht="15" customHeight="1">
      <c r="AW2023" s="121">
        <f t="shared" si="222"/>
        <v>1746</v>
      </c>
    </row>
    <row r="2024" spans="49:49" ht="15" customHeight="1">
      <c r="AW2024" s="121">
        <f t="shared" si="222"/>
        <v>1747</v>
      </c>
    </row>
    <row r="2025" spans="49:49" ht="15" customHeight="1">
      <c r="AW2025" s="121">
        <f t="shared" si="222"/>
        <v>1748</v>
      </c>
    </row>
    <row r="2026" spans="49:49" ht="15" customHeight="1">
      <c r="AW2026" s="121">
        <f t="shared" si="222"/>
        <v>1749</v>
      </c>
    </row>
    <row r="2027" spans="49:49" ht="15" customHeight="1">
      <c r="AW2027" s="121">
        <f t="shared" si="222"/>
        <v>1750</v>
      </c>
    </row>
    <row r="2028" spans="49:49" ht="15" customHeight="1">
      <c r="AW2028" s="121">
        <f t="shared" si="222"/>
        <v>1751</v>
      </c>
    </row>
    <row r="2029" spans="49:49" ht="15" customHeight="1">
      <c r="AW2029" s="121">
        <f t="shared" si="222"/>
        <v>1752</v>
      </c>
    </row>
    <row r="2030" spans="49:49" ht="15" customHeight="1">
      <c r="AW2030" s="121">
        <f t="shared" si="222"/>
        <v>1753</v>
      </c>
    </row>
    <row r="2031" spans="49:49" ht="15" customHeight="1">
      <c r="AW2031" s="121">
        <f t="shared" si="222"/>
        <v>1754</v>
      </c>
    </row>
    <row r="2032" spans="49:49" ht="15" customHeight="1">
      <c r="AW2032" s="121">
        <f t="shared" si="222"/>
        <v>1755</v>
      </c>
    </row>
    <row r="2033" spans="49:49" ht="15" customHeight="1">
      <c r="AW2033" s="121">
        <f t="shared" si="222"/>
        <v>1756</v>
      </c>
    </row>
    <row r="2034" spans="49:49" ht="15" customHeight="1">
      <c r="AW2034" s="121">
        <f t="shared" si="222"/>
        <v>1757</v>
      </c>
    </row>
    <row r="2035" spans="49:49" ht="15" customHeight="1">
      <c r="AW2035" s="121">
        <f t="shared" si="222"/>
        <v>1758</v>
      </c>
    </row>
    <row r="2036" spans="49:49" ht="15" customHeight="1">
      <c r="AW2036" s="121">
        <f t="shared" si="222"/>
        <v>1759</v>
      </c>
    </row>
    <row r="2037" spans="49:49" ht="15" customHeight="1">
      <c r="AW2037" s="121">
        <f t="shared" si="222"/>
        <v>1760</v>
      </c>
    </row>
    <row r="2038" spans="49:49" ht="15" customHeight="1">
      <c r="AW2038" s="121">
        <f t="shared" si="222"/>
        <v>1761</v>
      </c>
    </row>
    <row r="2039" spans="49:49" ht="15" customHeight="1">
      <c r="AW2039" s="121">
        <f t="shared" si="222"/>
        <v>1762</v>
      </c>
    </row>
    <row r="2040" spans="49:49" ht="15" customHeight="1">
      <c r="AW2040" s="121">
        <f t="shared" si="222"/>
        <v>1763</v>
      </c>
    </row>
    <row r="2041" spans="49:49" ht="15" customHeight="1">
      <c r="AW2041" s="121">
        <f t="shared" si="222"/>
        <v>1764</v>
      </c>
    </row>
    <row r="2042" spans="49:49" ht="15" customHeight="1">
      <c r="AW2042" s="121">
        <f t="shared" si="222"/>
        <v>1765</v>
      </c>
    </row>
    <row r="2043" spans="49:49" ht="15" customHeight="1">
      <c r="AW2043" s="121">
        <f t="shared" si="222"/>
        <v>1766</v>
      </c>
    </row>
    <row r="2044" spans="49:49" ht="15" customHeight="1">
      <c r="AW2044" s="121">
        <f t="shared" si="222"/>
        <v>1767</v>
      </c>
    </row>
    <row r="2045" spans="49:49" ht="15" customHeight="1">
      <c r="AW2045" s="121">
        <f t="shared" si="222"/>
        <v>1768</v>
      </c>
    </row>
    <row r="2046" spans="49:49" ht="15" customHeight="1">
      <c r="AW2046" s="121">
        <f t="shared" si="222"/>
        <v>1769</v>
      </c>
    </row>
    <row r="2047" spans="49:49" ht="15" customHeight="1">
      <c r="AW2047" s="121">
        <f t="shared" si="222"/>
        <v>1770</v>
      </c>
    </row>
    <row r="2048" spans="49:49" ht="15" customHeight="1">
      <c r="AW2048" s="121">
        <f t="shared" si="222"/>
        <v>1771</v>
      </c>
    </row>
    <row r="2049" spans="49:49" ht="15" customHeight="1">
      <c r="AW2049" s="121">
        <f t="shared" si="222"/>
        <v>1772</v>
      </c>
    </row>
    <row r="2050" spans="49:49" ht="15" customHeight="1">
      <c r="AW2050" s="121">
        <f t="shared" si="222"/>
        <v>1773</v>
      </c>
    </row>
    <row r="2051" spans="49:49" ht="15" customHeight="1">
      <c r="AW2051" s="121">
        <f t="shared" si="222"/>
        <v>1774</v>
      </c>
    </row>
    <row r="2052" spans="49:49" ht="15" customHeight="1">
      <c r="AW2052" s="121">
        <f t="shared" si="222"/>
        <v>1775</v>
      </c>
    </row>
    <row r="2053" spans="49:49" ht="15" customHeight="1">
      <c r="AW2053" s="121">
        <f t="shared" si="222"/>
        <v>1776</v>
      </c>
    </row>
    <row r="2054" spans="49:49" ht="15" customHeight="1">
      <c r="AW2054" s="121">
        <f t="shared" si="222"/>
        <v>1777</v>
      </c>
    </row>
    <row r="2055" spans="49:49" ht="15" customHeight="1">
      <c r="AW2055" s="121">
        <f t="shared" si="222"/>
        <v>1778</v>
      </c>
    </row>
    <row r="2056" spans="49:49" ht="15" customHeight="1">
      <c r="AW2056" s="121">
        <f t="shared" si="222"/>
        <v>1779</v>
      </c>
    </row>
    <row r="2057" spans="49:49" ht="15" customHeight="1">
      <c r="AW2057" s="121">
        <f t="shared" si="222"/>
        <v>1780</v>
      </c>
    </row>
    <row r="2058" spans="49:49" ht="15" customHeight="1">
      <c r="AW2058" s="121">
        <f t="shared" si="222"/>
        <v>1781</v>
      </c>
    </row>
    <row r="2059" spans="49:49" ht="15" customHeight="1">
      <c r="AW2059" s="121">
        <f t="shared" si="222"/>
        <v>1782</v>
      </c>
    </row>
    <row r="2060" spans="49:49" ht="15" customHeight="1">
      <c r="AW2060" s="121">
        <f t="shared" si="222"/>
        <v>1783</v>
      </c>
    </row>
    <row r="2061" spans="49:49" ht="15" customHeight="1">
      <c r="AW2061" s="121">
        <f t="shared" si="222"/>
        <v>1784</v>
      </c>
    </row>
    <row r="2062" spans="49:49" ht="15" customHeight="1">
      <c r="AW2062" s="121">
        <f t="shared" si="222"/>
        <v>1785</v>
      </c>
    </row>
    <row r="2063" spans="49:49" ht="15" customHeight="1">
      <c r="AW2063" s="121">
        <f t="shared" si="222"/>
        <v>1786</v>
      </c>
    </row>
    <row r="2064" spans="49:49" ht="15" customHeight="1">
      <c r="AW2064" s="121">
        <f t="shared" si="222"/>
        <v>1787</v>
      </c>
    </row>
    <row r="2065" spans="49:49" ht="15" customHeight="1">
      <c r="AW2065" s="121">
        <f t="shared" si="222"/>
        <v>1788</v>
      </c>
    </row>
    <row r="2066" spans="49:49" ht="15" customHeight="1">
      <c r="AW2066" s="121">
        <f t="shared" si="222"/>
        <v>1789</v>
      </c>
    </row>
    <row r="2067" spans="49:49" ht="15" customHeight="1">
      <c r="AW2067" s="121">
        <f t="shared" si="222"/>
        <v>1790</v>
      </c>
    </row>
    <row r="2068" spans="49:49" ht="15" customHeight="1">
      <c r="AW2068" s="121">
        <f t="shared" si="222"/>
        <v>1791</v>
      </c>
    </row>
    <row r="2069" spans="49:49" ht="15" customHeight="1">
      <c r="AW2069" s="121">
        <f t="shared" si="222"/>
        <v>1792</v>
      </c>
    </row>
    <row r="2070" spans="49:49" ht="15" customHeight="1">
      <c r="AW2070" s="121">
        <f t="shared" si="222"/>
        <v>1793</v>
      </c>
    </row>
    <row r="2071" spans="49:49" ht="15" customHeight="1">
      <c r="AW2071" s="121">
        <f t="shared" ref="AW2071:AW2134" si="223">+AW2070+1</f>
        <v>1794</v>
      </c>
    </row>
    <row r="2072" spans="49:49" ht="15" customHeight="1">
      <c r="AW2072" s="121">
        <f t="shared" si="223"/>
        <v>1795</v>
      </c>
    </row>
    <row r="2073" spans="49:49" ht="15" customHeight="1">
      <c r="AW2073" s="121">
        <f t="shared" si="223"/>
        <v>1796</v>
      </c>
    </row>
    <row r="2074" spans="49:49" ht="15" customHeight="1">
      <c r="AW2074" s="121">
        <f t="shared" si="223"/>
        <v>1797</v>
      </c>
    </row>
    <row r="2075" spans="49:49" ht="15" customHeight="1">
      <c r="AW2075" s="121">
        <f t="shared" si="223"/>
        <v>1798</v>
      </c>
    </row>
    <row r="2076" spans="49:49" ht="15" customHeight="1">
      <c r="AW2076" s="121">
        <f t="shared" si="223"/>
        <v>1799</v>
      </c>
    </row>
    <row r="2077" spans="49:49" ht="15" customHeight="1">
      <c r="AW2077" s="121">
        <f t="shared" si="223"/>
        <v>1800</v>
      </c>
    </row>
    <row r="2078" spans="49:49" ht="15" customHeight="1">
      <c r="AW2078" s="121">
        <f t="shared" si="223"/>
        <v>1801</v>
      </c>
    </row>
    <row r="2079" spans="49:49" ht="15" customHeight="1">
      <c r="AW2079" s="121">
        <f t="shared" si="223"/>
        <v>1802</v>
      </c>
    </row>
    <row r="2080" spans="49:49" ht="15" customHeight="1">
      <c r="AW2080" s="121">
        <f t="shared" si="223"/>
        <v>1803</v>
      </c>
    </row>
    <row r="2081" spans="49:49" ht="15" customHeight="1">
      <c r="AW2081" s="121">
        <f t="shared" si="223"/>
        <v>1804</v>
      </c>
    </row>
    <row r="2082" spans="49:49" ht="15" customHeight="1">
      <c r="AW2082" s="121">
        <f t="shared" si="223"/>
        <v>1805</v>
      </c>
    </row>
    <row r="2083" spans="49:49" ht="15" customHeight="1">
      <c r="AW2083" s="121">
        <f t="shared" si="223"/>
        <v>1806</v>
      </c>
    </row>
    <row r="2084" spans="49:49" ht="15" customHeight="1">
      <c r="AW2084" s="121">
        <f t="shared" si="223"/>
        <v>1807</v>
      </c>
    </row>
    <row r="2085" spans="49:49" ht="15" customHeight="1">
      <c r="AW2085" s="121">
        <f t="shared" si="223"/>
        <v>1808</v>
      </c>
    </row>
    <row r="2086" spans="49:49" ht="15" customHeight="1">
      <c r="AW2086" s="121">
        <f t="shared" si="223"/>
        <v>1809</v>
      </c>
    </row>
    <row r="2087" spans="49:49" ht="15" customHeight="1">
      <c r="AW2087" s="121">
        <f t="shared" si="223"/>
        <v>1810</v>
      </c>
    </row>
    <row r="2088" spans="49:49" ht="15" customHeight="1">
      <c r="AW2088" s="121">
        <f t="shared" si="223"/>
        <v>1811</v>
      </c>
    </row>
    <row r="2089" spans="49:49" ht="15" customHeight="1">
      <c r="AW2089" s="121">
        <f t="shared" si="223"/>
        <v>1812</v>
      </c>
    </row>
    <row r="2090" spans="49:49" ht="15" customHeight="1">
      <c r="AW2090" s="121">
        <f t="shared" si="223"/>
        <v>1813</v>
      </c>
    </row>
    <row r="2091" spans="49:49" ht="15" customHeight="1">
      <c r="AW2091" s="121">
        <f t="shared" si="223"/>
        <v>1814</v>
      </c>
    </row>
    <row r="2092" spans="49:49" ht="15" customHeight="1">
      <c r="AW2092" s="121">
        <f t="shared" si="223"/>
        <v>1815</v>
      </c>
    </row>
    <row r="2093" spans="49:49" ht="15" customHeight="1">
      <c r="AW2093" s="121">
        <f t="shared" si="223"/>
        <v>1816</v>
      </c>
    </row>
    <row r="2094" spans="49:49" ht="15" customHeight="1">
      <c r="AW2094" s="121">
        <f t="shared" si="223"/>
        <v>1817</v>
      </c>
    </row>
    <row r="2095" spans="49:49" ht="15" customHeight="1">
      <c r="AW2095" s="121">
        <f t="shared" si="223"/>
        <v>1818</v>
      </c>
    </row>
    <row r="2096" spans="49:49" ht="15" customHeight="1">
      <c r="AW2096" s="121">
        <f t="shared" si="223"/>
        <v>1819</v>
      </c>
    </row>
    <row r="2097" spans="49:49" ht="15" customHeight="1">
      <c r="AW2097" s="121">
        <f t="shared" si="223"/>
        <v>1820</v>
      </c>
    </row>
    <row r="2098" spans="49:49" ht="15" customHeight="1">
      <c r="AW2098" s="121">
        <f t="shared" si="223"/>
        <v>1821</v>
      </c>
    </row>
    <row r="2099" spans="49:49" ht="15" customHeight="1">
      <c r="AW2099" s="121">
        <f t="shared" si="223"/>
        <v>1822</v>
      </c>
    </row>
    <row r="2100" spans="49:49" ht="15" customHeight="1">
      <c r="AW2100" s="121">
        <f t="shared" si="223"/>
        <v>1823</v>
      </c>
    </row>
    <row r="2101" spans="49:49" ht="15" customHeight="1">
      <c r="AW2101" s="121">
        <f t="shared" si="223"/>
        <v>1824</v>
      </c>
    </row>
    <row r="2102" spans="49:49" ht="15" customHeight="1">
      <c r="AW2102" s="121">
        <f t="shared" si="223"/>
        <v>1825</v>
      </c>
    </row>
    <row r="2103" spans="49:49" ht="15" customHeight="1">
      <c r="AW2103" s="121">
        <f t="shared" si="223"/>
        <v>1826</v>
      </c>
    </row>
    <row r="2104" spans="49:49" ht="15" customHeight="1">
      <c r="AW2104" s="121">
        <f t="shared" si="223"/>
        <v>1827</v>
      </c>
    </row>
    <row r="2105" spans="49:49" ht="15" customHeight="1">
      <c r="AW2105" s="121">
        <f t="shared" si="223"/>
        <v>1828</v>
      </c>
    </row>
    <row r="2106" spans="49:49" ht="15" customHeight="1">
      <c r="AW2106" s="121">
        <f t="shared" si="223"/>
        <v>1829</v>
      </c>
    </row>
    <row r="2107" spans="49:49" ht="15" customHeight="1">
      <c r="AW2107" s="121">
        <f t="shared" si="223"/>
        <v>1830</v>
      </c>
    </row>
    <row r="2108" spans="49:49" ht="15" customHeight="1">
      <c r="AW2108" s="121">
        <f t="shared" si="223"/>
        <v>1831</v>
      </c>
    </row>
    <row r="2109" spans="49:49" ht="15" customHeight="1">
      <c r="AW2109" s="121">
        <f t="shared" si="223"/>
        <v>1832</v>
      </c>
    </row>
    <row r="2110" spans="49:49" ht="15" customHeight="1">
      <c r="AW2110" s="121">
        <f t="shared" si="223"/>
        <v>1833</v>
      </c>
    </row>
    <row r="2111" spans="49:49" ht="15" customHeight="1">
      <c r="AW2111" s="121">
        <f t="shared" si="223"/>
        <v>1834</v>
      </c>
    </row>
    <row r="2112" spans="49:49" ht="15" customHeight="1">
      <c r="AW2112" s="121">
        <f t="shared" si="223"/>
        <v>1835</v>
      </c>
    </row>
    <row r="2113" spans="49:49" ht="15" customHeight="1">
      <c r="AW2113" s="121">
        <f t="shared" si="223"/>
        <v>1836</v>
      </c>
    </row>
    <row r="2114" spans="49:49" ht="15" customHeight="1">
      <c r="AW2114" s="121">
        <f t="shared" si="223"/>
        <v>1837</v>
      </c>
    </row>
    <row r="2115" spans="49:49" ht="15" customHeight="1">
      <c r="AW2115" s="121">
        <f t="shared" si="223"/>
        <v>1838</v>
      </c>
    </row>
    <row r="2116" spans="49:49" ht="15" customHeight="1">
      <c r="AW2116" s="121">
        <f t="shared" si="223"/>
        <v>1839</v>
      </c>
    </row>
    <row r="2117" spans="49:49" ht="15" customHeight="1">
      <c r="AW2117" s="121">
        <f t="shared" si="223"/>
        <v>1840</v>
      </c>
    </row>
    <row r="2118" spans="49:49" ht="15" customHeight="1">
      <c r="AW2118" s="121">
        <f t="shared" si="223"/>
        <v>1841</v>
      </c>
    </row>
    <row r="2119" spans="49:49" ht="15" customHeight="1">
      <c r="AW2119" s="121">
        <f t="shared" si="223"/>
        <v>1842</v>
      </c>
    </row>
    <row r="2120" spans="49:49" ht="15" customHeight="1">
      <c r="AW2120" s="121">
        <f t="shared" si="223"/>
        <v>1843</v>
      </c>
    </row>
    <row r="2121" spans="49:49" ht="15" customHeight="1">
      <c r="AW2121" s="121">
        <f t="shared" si="223"/>
        <v>1844</v>
      </c>
    </row>
    <row r="2122" spans="49:49" ht="15" customHeight="1">
      <c r="AW2122" s="121">
        <f t="shared" si="223"/>
        <v>1845</v>
      </c>
    </row>
    <row r="2123" spans="49:49" ht="15" customHeight="1">
      <c r="AW2123" s="121">
        <f t="shared" si="223"/>
        <v>1846</v>
      </c>
    </row>
    <row r="2124" spans="49:49" ht="15" customHeight="1">
      <c r="AW2124" s="121">
        <f t="shared" si="223"/>
        <v>1847</v>
      </c>
    </row>
    <row r="2125" spans="49:49" ht="15" customHeight="1">
      <c r="AW2125" s="121">
        <f t="shared" si="223"/>
        <v>1848</v>
      </c>
    </row>
    <row r="2126" spans="49:49" ht="15" customHeight="1">
      <c r="AW2126" s="121">
        <f t="shared" si="223"/>
        <v>1849</v>
      </c>
    </row>
    <row r="2127" spans="49:49" ht="15" customHeight="1">
      <c r="AW2127" s="121">
        <f t="shared" si="223"/>
        <v>1850</v>
      </c>
    </row>
    <row r="2128" spans="49:49" ht="15" customHeight="1">
      <c r="AW2128" s="121">
        <f t="shared" si="223"/>
        <v>1851</v>
      </c>
    </row>
    <row r="2129" spans="49:49" ht="15" customHeight="1">
      <c r="AW2129" s="121">
        <f t="shared" si="223"/>
        <v>1852</v>
      </c>
    </row>
    <row r="2130" spans="49:49" ht="15" customHeight="1">
      <c r="AW2130" s="121">
        <f t="shared" si="223"/>
        <v>1853</v>
      </c>
    </row>
    <row r="2131" spans="49:49" ht="15" customHeight="1">
      <c r="AW2131" s="121">
        <f t="shared" si="223"/>
        <v>1854</v>
      </c>
    </row>
    <row r="2132" spans="49:49" ht="15" customHeight="1">
      <c r="AW2132" s="121">
        <f t="shared" si="223"/>
        <v>1855</v>
      </c>
    </row>
    <row r="2133" spans="49:49" ht="15" customHeight="1">
      <c r="AW2133" s="121">
        <f t="shared" si="223"/>
        <v>1856</v>
      </c>
    </row>
    <row r="2134" spans="49:49" ht="15" customHeight="1">
      <c r="AW2134" s="121">
        <f t="shared" si="223"/>
        <v>1857</v>
      </c>
    </row>
    <row r="2135" spans="49:49" ht="15" customHeight="1">
      <c r="AW2135" s="121">
        <f t="shared" ref="AW2135:AW2198" si="224">+AW2134+1</f>
        <v>1858</v>
      </c>
    </row>
    <row r="2136" spans="49:49" ht="15" customHeight="1">
      <c r="AW2136" s="121">
        <f t="shared" si="224"/>
        <v>1859</v>
      </c>
    </row>
    <row r="2137" spans="49:49" ht="15" customHeight="1">
      <c r="AW2137" s="121">
        <f t="shared" si="224"/>
        <v>1860</v>
      </c>
    </row>
    <row r="2138" spans="49:49" ht="15" customHeight="1">
      <c r="AW2138" s="121">
        <f t="shared" si="224"/>
        <v>1861</v>
      </c>
    </row>
    <row r="2139" spans="49:49" ht="15" customHeight="1">
      <c r="AW2139" s="121">
        <f t="shared" si="224"/>
        <v>1862</v>
      </c>
    </row>
    <row r="2140" spans="49:49" ht="15" customHeight="1">
      <c r="AW2140" s="121">
        <f t="shared" si="224"/>
        <v>1863</v>
      </c>
    </row>
    <row r="2141" spans="49:49" ht="15" customHeight="1">
      <c r="AW2141" s="121">
        <f t="shared" si="224"/>
        <v>1864</v>
      </c>
    </row>
    <row r="2142" spans="49:49" ht="15" customHeight="1">
      <c r="AW2142" s="121">
        <f t="shared" si="224"/>
        <v>1865</v>
      </c>
    </row>
    <row r="2143" spans="49:49" ht="15" customHeight="1">
      <c r="AW2143" s="121">
        <f t="shared" si="224"/>
        <v>1866</v>
      </c>
    </row>
    <row r="2144" spans="49:49" ht="15" customHeight="1">
      <c r="AW2144" s="121">
        <f t="shared" si="224"/>
        <v>1867</v>
      </c>
    </row>
    <row r="2145" spans="49:49" ht="15" customHeight="1">
      <c r="AW2145" s="121">
        <f t="shared" si="224"/>
        <v>1868</v>
      </c>
    </row>
    <row r="2146" spans="49:49" ht="15" customHeight="1">
      <c r="AW2146" s="121">
        <f t="shared" si="224"/>
        <v>1869</v>
      </c>
    </row>
    <row r="2147" spans="49:49" ht="15" customHeight="1">
      <c r="AW2147" s="121">
        <f t="shared" si="224"/>
        <v>1870</v>
      </c>
    </row>
    <row r="2148" spans="49:49" ht="15" customHeight="1">
      <c r="AW2148" s="121">
        <f t="shared" si="224"/>
        <v>1871</v>
      </c>
    </row>
    <row r="2149" spans="49:49" ht="15" customHeight="1">
      <c r="AW2149" s="121">
        <f t="shared" si="224"/>
        <v>1872</v>
      </c>
    </row>
    <row r="2150" spans="49:49" ht="15" customHeight="1">
      <c r="AW2150" s="121">
        <f t="shared" si="224"/>
        <v>1873</v>
      </c>
    </row>
    <row r="2151" spans="49:49" ht="15" customHeight="1">
      <c r="AW2151" s="121">
        <f t="shared" si="224"/>
        <v>1874</v>
      </c>
    </row>
    <row r="2152" spans="49:49" ht="15" customHeight="1">
      <c r="AW2152" s="121">
        <f t="shared" si="224"/>
        <v>1875</v>
      </c>
    </row>
    <row r="2153" spans="49:49" ht="15" customHeight="1">
      <c r="AW2153" s="121">
        <f t="shared" si="224"/>
        <v>1876</v>
      </c>
    </row>
    <row r="2154" spans="49:49" ht="15" customHeight="1">
      <c r="AW2154" s="121">
        <f t="shared" si="224"/>
        <v>1877</v>
      </c>
    </row>
    <row r="2155" spans="49:49" ht="15" customHeight="1">
      <c r="AW2155" s="121">
        <f t="shared" si="224"/>
        <v>1878</v>
      </c>
    </row>
    <row r="2156" spans="49:49" ht="15" customHeight="1">
      <c r="AW2156" s="121">
        <f t="shared" si="224"/>
        <v>1879</v>
      </c>
    </row>
    <row r="2157" spans="49:49" ht="15" customHeight="1">
      <c r="AW2157" s="121">
        <f t="shared" si="224"/>
        <v>1880</v>
      </c>
    </row>
    <row r="2158" spans="49:49" ht="15" customHeight="1">
      <c r="AW2158" s="121">
        <f t="shared" si="224"/>
        <v>1881</v>
      </c>
    </row>
    <row r="2159" spans="49:49" ht="15" customHeight="1">
      <c r="AW2159" s="121">
        <f t="shared" si="224"/>
        <v>1882</v>
      </c>
    </row>
    <row r="2160" spans="49:49" ht="15" customHeight="1">
      <c r="AW2160" s="121">
        <f t="shared" si="224"/>
        <v>1883</v>
      </c>
    </row>
    <row r="2161" spans="49:49" ht="15" customHeight="1">
      <c r="AW2161" s="121">
        <f t="shared" si="224"/>
        <v>1884</v>
      </c>
    </row>
    <row r="2162" spans="49:49" ht="15" customHeight="1">
      <c r="AW2162" s="121">
        <f t="shared" si="224"/>
        <v>1885</v>
      </c>
    </row>
    <row r="2163" spans="49:49" ht="15" customHeight="1">
      <c r="AW2163" s="121">
        <f t="shared" si="224"/>
        <v>1886</v>
      </c>
    </row>
    <row r="2164" spans="49:49" ht="15" customHeight="1">
      <c r="AW2164" s="121">
        <f t="shared" si="224"/>
        <v>1887</v>
      </c>
    </row>
    <row r="2165" spans="49:49" ht="15" customHeight="1">
      <c r="AW2165" s="121">
        <f t="shared" si="224"/>
        <v>1888</v>
      </c>
    </row>
    <row r="2166" spans="49:49" ht="15" customHeight="1">
      <c r="AW2166" s="121">
        <f t="shared" si="224"/>
        <v>1889</v>
      </c>
    </row>
    <row r="2167" spans="49:49" ht="15" customHeight="1">
      <c r="AW2167" s="121">
        <f t="shared" si="224"/>
        <v>1890</v>
      </c>
    </row>
    <row r="2168" spans="49:49" ht="15" customHeight="1">
      <c r="AW2168" s="121">
        <f t="shared" si="224"/>
        <v>1891</v>
      </c>
    </row>
    <row r="2169" spans="49:49" ht="15" customHeight="1">
      <c r="AW2169" s="121">
        <f t="shared" si="224"/>
        <v>1892</v>
      </c>
    </row>
    <row r="2170" spans="49:49" ht="15" customHeight="1">
      <c r="AW2170" s="121">
        <f t="shared" si="224"/>
        <v>1893</v>
      </c>
    </row>
    <row r="2171" spans="49:49" ht="15" customHeight="1">
      <c r="AW2171" s="121">
        <f t="shared" si="224"/>
        <v>1894</v>
      </c>
    </row>
    <row r="2172" spans="49:49" ht="15" customHeight="1">
      <c r="AW2172" s="121">
        <f t="shared" si="224"/>
        <v>1895</v>
      </c>
    </row>
    <row r="2173" spans="49:49" ht="15" customHeight="1">
      <c r="AW2173" s="121">
        <f t="shared" si="224"/>
        <v>1896</v>
      </c>
    </row>
    <row r="2174" spans="49:49" ht="15" customHeight="1">
      <c r="AW2174" s="121">
        <f t="shared" si="224"/>
        <v>1897</v>
      </c>
    </row>
    <row r="2175" spans="49:49" ht="15" customHeight="1">
      <c r="AW2175" s="121">
        <f t="shared" si="224"/>
        <v>1898</v>
      </c>
    </row>
    <row r="2176" spans="49:49" ht="15" customHeight="1">
      <c r="AW2176" s="121">
        <f t="shared" si="224"/>
        <v>1899</v>
      </c>
    </row>
    <row r="2177" spans="49:49" ht="15" customHeight="1">
      <c r="AW2177" s="121">
        <f t="shared" si="224"/>
        <v>1900</v>
      </c>
    </row>
    <row r="2178" spans="49:49" ht="15" customHeight="1">
      <c r="AW2178" s="121">
        <f t="shared" si="224"/>
        <v>1901</v>
      </c>
    </row>
    <row r="2179" spans="49:49" ht="15" customHeight="1">
      <c r="AW2179" s="121">
        <f t="shared" si="224"/>
        <v>1902</v>
      </c>
    </row>
    <row r="2180" spans="49:49" ht="15" customHeight="1">
      <c r="AW2180" s="121">
        <f t="shared" si="224"/>
        <v>1903</v>
      </c>
    </row>
    <row r="2181" spans="49:49" ht="15" customHeight="1">
      <c r="AW2181" s="121">
        <f t="shared" si="224"/>
        <v>1904</v>
      </c>
    </row>
    <row r="2182" spans="49:49" ht="15" customHeight="1">
      <c r="AW2182" s="121">
        <f t="shared" si="224"/>
        <v>1905</v>
      </c>
    </row>
    <row r="2183" spans="49:49" ht="15" customHeight="1">
      <c r="AW2183" s="121">
        <f t="shared" si="224"/>
        <v>1906</v>
      </c>
    </row>
    <row r="2184" spans="49:49" ht="15" customHeight="1">
      <c r="AW2184" s="121">
        <f t="shared" si="224"/>
        <v>1907</v>
      </c>
    </row>
    <row r="2185" spans="49:49" ht="15" customHeight="1">
      <c r="AW2185" s="121">
        <f t="shared" si="224"/>
        <v>1908</v>
      </c>
    </row>
    <row r="2186" spans="49:49" ht="15" customHeight="1">
      <c r="AW2186" s="121">
        <f t="shared" si="224"/>
        <v>1909</v>
      </c>
    </row>
    <row r="2187" spans="49:49" ht="15" customHeight="1">
      <c r="AW2187" s="121">
        <f t="shared" si="224"/>
        <v>1910</v>
      </c>
    </row>
    <row r="2188" spans="49:49" ht="15" customHeight="1">
      <c r="AW2188" s="121">
        <f t="shared" si="224"/>
        <v>1911</v>
      </c>
    </row>
    <row r="2189" spans="49:49" ht="15" customHeight="1">
      <c r="AW2189" s="121">
        <f t="shared" si="224"/>
        <v>1912</v>
      </c>
    </row>
    <row r="2190" spans="49:49" ht="15" customHeight="1">
      <c r="AW2190" s="121">
        <f t="shared" si="224"/>
        <v>1913</v>
      </c>
    </row>
    <row r="2191" spans="49:49" ht="15" customHeight="1">
      <c r="AW2191" s="121">
        <f t="shared" si="224"/>
        <v>1914</v>
      </c>
    </row>
    <row r="2192" spans="49:49" ht="15" customHeight="1">
      <c r="AW2192" s="121">
        <f t="shared" si="224"/>
        <v>1915</v>
      </c>
    </row>
    <row r="2193" spans="49:49" ht="15" customHeight="1">
      <c r="AW2193" s="121">
        <f t="shared" si="224"/>
        <v>1916</v>
      </c>
    </row>
    <row r="2194" spans="49:49" ht="15" customHeight="1">
      <c r="AW2194" s="121">
        <f t="shared" si="224"/>
        <v>1917</v>
      </c>
    </row>
    <row r="2195" spans="49:49" ht="15" customHeight="1">
      <c r="AW2195" s="121">
        <f t="shared" si="224"/>
        <v>1918</v>
      </c>
    </row>
    <row r="2196" spans="49:49" ht="15" customHeight="1">
      <c r="AW2196" s="121">
        <f t="shared" si="224"/>
        <v>1919</v>
      </c>
    </row>
    <row r="2197" spans="49:49" ht="15" customHeight="1">
      <c r="AW2197" s="121">
        <f t="shared" si="224"/>
        <v>1920</v>
      </c>
    </row>
    <row r="2198" spans="49:49" ht="15" customHeight="1">
      <c r="AW2198" s="121">
        <f t="shared" si="224"/>
        <v>1921</v>
      </c>
    </row>
    <row r="2199" spans="49:49" ht="15" customHeight="1">
      <c r="AW2199" s="121">
        <f t="shared" ref="AW2199:AW2262" si="225">+AW2198+1</f>
        <v>1922</v>
      </c>
    </row>
    <row r="2200" spans="49:49" ht="15" customHeight="1">
      <c r="AW2200" s="121">
        <f t="shared" si="225"/>
        <v>1923</v>
      </c>
    </row>
    <row r="2201" spans="49:49" ht="15" customHeight="1">
      <c r="AW2201" s="121">
        <f t="shared" si="225"/>
        <v>1924</v>
      </c>
    </row>
    <row r="2202" spans="49:49" ht="15" customHeight="1">
      <c r="AW2202" s="121">
        <f t="shared" si="225"/>
        <v>1925</v>
      </c>
    </row>
    <row r="2203" spans="49:49" ht="15" customHeight="1">
      <c r="AW2203" s="121">
        <f t="shared" si="225"/>
        <v>1926</v>
      </c>
    </row>
    <row r="2204" spans="49:49" ht="15" customHeight="1">
      <c r="AW2204" s="121">
        <f t="shared" si="225"/>
        <v>1927</v>
      </c>
    </row>
    <row r="2205" spans="49:49" ht="15" customHeight="1">
      <c r="AW2205" s="121">
        <f t="shared" si="225"/>
        <v>1928</v>
      </c>
    </row>
    <row r="2206" spans="49:49" ht="15" customHeight="1">
      <c r="AW2206" s="121">
        <f t="shared" si="225"/>
        <v>1929</v>
      </c>
    </row>
    <row r="2207" spans="49:49" ht="15" customHeight="1">
      <c r="AW2207" s="121">
        <f t="shared" si="225"/>
        <v>1930</v>
      </c>
    </row>
    <row r="2208" spans="49:49" ht="15" customHeight="1">
      <c r="AW2208" s="121">
        <f t="shared" si="225"/>
        <v>1931</v>
      </c>
    </row>
    <row r="2209" spans="49:49" ht="15" customHeight="1">
      <c r="AW2209" s="121">
        <f t="shared" si="225"/>
        <v>1932</v>
      </c>
    </row>
    <row r="2210" spans="49:49" ht="15" customHeight="1">
      <c r="AW2210" s="121">
        <f t="shared" si="225"/>
        <v>1933</v>
      </c>
    </row>
    <row r="2211" spans="49:49" ht="15" customHeight="1">
      <c r="AW2211" s="121">
        <f t="shared" si="225"/>
        <v>1934</v>
      </c>
    </row>
    <row r="2212" spans="49:49" ht="15" customHeight="1">
      <c r="AW2212" s="121">
        <f t="shared" si="225"/>
        <v>1935</v>
      </c>
    </row>
    <row r="2213" spans="49:49" ht="15" customHeight="1">
      <c r="AW2213" s="121">
        <f t="shared" si="225"/>
        <v>1936</v>
      </c>
    </row>
    <row r="2214" spans="49:49" ht="15" customHeight="1">
      <c r="AW2214" s="121">
        <f t="shared" si="225"/>
        <v>1937</v>
      </c>
    </row>
    <row r="2215" spans="49:49" ht="15" customHeight="1">
      <c r="AW2215" s="121">
        <f t="shared" si="225"/>
        <v>1938</v>
      </c>
    </row>
    <row r="2216" spans="49:49" ht="15" customHeight="1">
      <c r="AW2216" s="121">
        <f t="shared" si="225"/>
        <v>1939</v>
      </c>
    </row>
    <row r="2217" spans="49:49" ht="15" customHeight="1">
      <c r="AW2217" s="121">
        <f t="shared" si="225"/>
        <v>1940</v>
      </c>
    </row>
    <row r="2218" spans="49:49" ht="15" customHeight="1">
      <c r="AW2218" s="121">
        <f t="shared" si="225"/>
        <v>1941</v>
      </c>
    </row>
    <row r="2219" spans="49:49" ht="15" customHeight="1">
      <c r="AW2219" s="121">
        <f t="shared" si="225"/>
        <v>1942</v>
      </c>
    </row>
    <row r="2220" spans="49:49" ht="15" customHeight="1">
      <c r="AW2220" s="121">
        <f t="shared" si="225"/>
        <v>1943</v>
      </c>
    </row>
    <row r="2221" spans="49:49" ht="15" customHeight="1">
      <c r="AW2221" s="121">
        <f t="shared" si="225"/>
        <v>1944</v>
      </c>
    </row>
    <row r="2222" spans="49:49" ht="15" customHeight="1">
      <c r="AW2222" s="121">
        <f t="shared" si="225"/>
        <v>1945</v>
      </c>
    </row>
    <row r="2223" spans="49:49" ht="15" customHeight="1">
      <c r="AW2223" s="121">
        <f t="shared" si="225"/>
        <v>1946</v>
      </c>
    </row>
    <row r="2224" spans="49:49" ht="15" customHeight="1">
      <c r="AW2224" s="121">
        <f t="shared" si="225"/>
        <v>1947</v>
      </c>
    </row>
    <row r="2225" spans="49:49" ht="15" customHeight="1">
      <c r="AW2225" s="121">
        <f t="shared" si="225"/>
        <v>1948</v>
      </c>
    </row>
    <row r="2226" spans="49:49" ht="15" customHeight="1">
      <c r="AW2226" s="121">
        <f t="shared" si="225"/>
        <v>1949</v>
      </c>
    </row>
    <row r="2227" spans="49:49" ht="15" customHeight="1">
      <c r="AW2227" s="121">
        <f t="shared" si="225"/>
        <v>1950</v>
      </c>
    </row>
    <row r="2228" spans="49:49" ht="15" customHeight="1">
      <c r="AW2228" s="121">
        <f t="shared" si="225"/>
        <v>1951</v>
      </c>
    </row>
    <row r="2229" spans="49:49" ht="15" customHeight="1">
      <c r="AW2229" s="121">
        <f t="shared" si="225"/>
        <v>1952</v>
      </c>
    </row>
    <row r="2230" spans="49:49" ht="15" customHeight="1">
      <c r="AW2230" s="121">
        <f t="shared" si="225"/>
        <v>1953</v>
      </c>
    </row>
    <row r="2231" spans="49:49" ht="15" customHeight="1">
      <c r="AW2231" s="121">
        <f t="shared" si="225"/>
        <v>1954</v>
      </c>
    </row>
    <row r="2232" spans="49:49" ht="15" customHeight="1">
      <c r="AW2232" s="121">
        <f t="shared" si="225"/>
        <v>1955</v>
      </c>
    </row>
    <row r="2233" spans="49:49" ht="15" customHeight="1">
      <c r="AW2233" s="121">
        <f t="shared" si="225"/>
        <v>1956</v>
      </c>
    </row>
    <row r="2234" spans="49:49" ht="15" customHeight="1">
      <c r="AW2234" s="121">
        <f t="shared" si="225"/>
        <v>1957</v>
      </c>
    </row>
    <row r="2235" spans="49:49" ht="15" customHeight="1">
      <c r="AW2235" s="121">
        <f t="shared" si="225"/>
        <v>1958</v>
      </c>
    </row>
    <row r="2236" spans="49:49" ht="15" customHeight="1">
      <c r="AW2236" s="121">
        <f t="shared" si="225"/>
        <v>1959</v>
      </c>
    </row>
    <row r="2237" spans="49:49" ht="15" customHeight="1">
      <c r="AW2237" s="121">
        <f t="shared" si="225"/>
        <v>1960</v>
      </c>
    </row>
    <row r="2238" spans="49:49" ht="15" customHeight="1">
      <c r="AW2238" s="121">
        <f t="shared" si="225"/>
        <v>1961</v>
      </c>
    </row>
    <row r="2239" spans="49:49" ht="15" customHeight="1">
      <c r="AW2239" s="121">
        <f t="shared" si="225"/>
        <v>1962</v>
      </c>
    </row>
    <row r="2240" spans="49:49" ht="15" customHeight="1">
      <c r="AW2240" s="121">
        <f t="shared" si="225"/>
        <v>1963</v>
      </c>
    </row>
    <row r="2241" spans="49:49" ht="15" customHeight="1">
      <c r="AW2241" s="121">
        <f t="shared" si="225"/>
        <v>1964</v>
      </c>
    </row>
    <row r="2242" spans="49:49" ht="15" customHeight="1">
      <c r="AW2242" s="121">
        <f t="shared" si="225"/>
        <v>1965</v>
      </c>
    </row>
    <row r="2243" spans="49:49" ht="15" customHeight="1">
      <c r="AW2243" s="121">
        <f t="shared" si="225"/>
        <v>1966</v>
      </c>
    </row>
    <row r="2244" spans="49:49" ht="15" customHeight="1">
      <c r="AW2244" s="121">
        <f t="shared" si="225"/>
        <v>1967</v>
      </c>
    </row>
    <row r="2245" spans="49:49" ht="15" customHeight="1">
      <c r="AW2245" s="121">
        <f t="shared" si="225"/>
        <v>1968</v>
      </c>
    </row>
    <row r="2246" spans="49:49" ht="15" customHeight="1">
      <c r="AW2246" s="121">
        <f t="shared" si="225"/>
        <v>1969</v>
      </c>
    </row>
    <row r="2247" spans="49:49" ht="15" customHeight="1">
      <c r="AW2247" s="121">
        <f t="shared" si="225"/>
        <v>1970</v>
      </c>
    </row>
    <row r="2248" spans="49:49" ht="15" customHeight="1">
      <c r="AW2248" s="121">
        <f t="shared" si="225"/>
        <v>1971</v>
      </c>
    </row>
    <row r="2249" spans="49:49" ht="15" customHeight="1">
      <c r="AW2249" s="121">
        <f t="shared" si="225"/>
        <v>1972</v>
      </c>
    </row>
    <row r="2250" spans="49:49" ht="15" customHeight="1">
      <c r="AW2250" s="121">
        <f t="shared" si="225"/>
        <v>1973</v>
      </c>
    </row>
    <row r="2251" spans="49:49" ht="15" customHeight="1">
      <c r="AW2251" s="121">
        <f t="shared" si="225"/>
        <v>1974</v>
      </c>
    </row>
    <row r="2252" spans="49:49" ht="15" customHeight="1">
      <c r="AW2252" s="121">
        <f t="shared" si="225"/>
        <v>1975</v>
      </c>
    </row>
    <row r="2253" spans="49:49" ht="15" customHeight="1">
      <c r="AW2253" s="121">
        <f t="shared" si="225"/>
        <v>1976</v>
      </c>
    </row>
    <row r="2254" spans="49:49" ht="15" customHeight="1">
      <c r="AW2254" s="121">
        <f t="shared" si="225"/>
        <v>1977</v>
      </c>
    </row>
    <row r="2255" spans="49:49" ht="15" customHeight="1">
      <c r="AW2255" s="121">
        <f t="shared" si="225"/>
        <v>1978</v>
      </c>
    </row>
    <row r="2256" spans="49:49" ht="15" customHeight="1">
      <c r="AW2256" s="121">
        <f t="shared" si="225"/>
        <v>1979</v>
      </c>
    </row>
    <row r="2257" spans="49:49" ht="15" customHeight="1">
      <c r="AW2257" s="121">
        <f t="shared" si="225"/>
        <v>1980</v>
      </c>
    </row>
    <row r="2258" spans="49:49" ht="15" customHeight="1">
      <c r="AW2258" s="121">
        <f t="shared" si="225"/>
        <v>1981</v>
      </c>
    </row>
    <row r="2259" spans="49:49" ht="15" customHeight="1">
      <c r="AW2259" s="121">
        <f t="shared" si="225"/>
        <v>1982</v>
      </c>
    </row>
    <row r="2260" spans="49:49" ht="15" customHeight="1">
      <c r="AW2260" s="121">
        <f t="shared" si="225"/>
        <v>1983</v>
      </c>
    </row>
    <row r="2261" spans="49:49" ht="15" customHeight="1">
      <c r="AW2261" s="121">
        <f t="shared" si="225"/>
        <v>1984</v>
      </c>
    </row>
    <row r="2262" spans="49:49" ht="15" customHeight="1">
      <c r="AW2262" s="121">
        <f t="shared" si="225"/>
        <v>1985</v>
      </c>
    </row>
    <row r="2263" spans="49:49" ht="15" customHeight="1">
      <c r="AW2263" s="121">
        <f t="shared" ref="AW2263:AW2326" si="226">+AW2262+1</f>
        <v>1986</v>
      </c>
    </row>
    <row r="2264" spans="49:49" ht="15" customHeight="1">
      <c r="AW2264" s="121">
        <f t="shared" si="226"/>
        <v>1987</v>
      </c>
    </row>
    <row r="2265" spans="49:49" ht="15" customHeight="1">
      <c r="AW2265" s="121">
        <f t="shared" si="226"/>
        <v>1988</v>
      </c>
    </row>
    <row r="2266" spans="49:49" ht="15" customHeight="1">
      <c r="AW2266" s="121">
        <f t="shared" si="226"/>
        <v>1989</v>
      </c>
    </row>
    <row r="2267" spans="49:49" ht="15" customHeight="1">
      <c r="AW2267" s="121">
        <f t="shared" si="226"/>
        <v>1990</v>
      </c>
    </row>
    <row r="2268" spans="49:49" ht="15" customHeight="1">
      <c r="AW2268" s="121">
        <f t="shared" si="226"/>
        <v>1991</v>
      </c>
    </row>
    <row r="2269" spans="49:49" ht="15" customHeight="1">
      <c r="AW2269" s="121">
        <f t="shared" si="226"/>
        <v>1992</v>
      </c>
    </row>
    <row r="2270" spans="49:49" ht="15" customHeight="1">
      <c r="AW2270" s="121">
        <f t="shared" si="226"/>
        <v>1993</v>
      </c>
    </row>
    <row r="2271" spans="49:49" ht="15" customHeight="1">
      <c r="AW2271" s="121">
        <f t="shared" si="226"/>
        <v>1994</v>
      </c>
    </row>
    <row r="2272" spans="49:49" ht="15" customHeight="1">
      <c r="AW2272" s="121">
        <f t="shared" si="226"/>
        <v>1995</v>
      </c>
    </row>
    <row r="2273" spans="49:49" ht="15" customHeight="1">
      <c r="AW2273" s="121">
        <f t="shared" si="226"/>
        <v>1996</v>
      </c>
    </row>
    <row r="2274" spans="49:49" ht="15" customHeight="1">
      <c r="AW2274" s="121">
        <f t="shared" si="226"/>
        <v>1997</v>
      </c>
    </row>
    <row r="2275" spans="49:49" ht="15" customHeight="1">
      <c r="AW2275" s="121">
        <f t="shared" si="226"/>
        <v>1998</v>
      </c>
    </row>
    <row r="2276" spans="49:49" ht="15" customHeight="1">
      <c r="AW2276" s="121">
        <f t="shared" si="226"/>
        <v>1999</v>
      </c>
    </row>
    <row r="2277" spans="49:49" ht="15" customHeight="1">
      <c r="AW2277" s="121">
        <f t="shared" si="226"/>
        <v>2000</v>
      </c>
    </row>
    <row r="2278" spans="49:49" ht="15" customHeight="1">
      <c r="AW2278" s="121">
        <f t="shared" si="226"/>
        <v>2001</v>
      </c>
    </row>
    <row r="2279" spans="49:49" ht="15" customHeight="1">
      <c r="AW2279" s="121">
        <f t="shared" si="226"/>
        <v>2002</v>
      </c>
    </row>
    <row r="2280" spans="49:49" ht="15" customHeight="1">
      <c r="AW2280" s="121">
        <f t="shared" si="226"/>
        <v>2003</v>
      </c>
    </row>
    <row r="2281" spans="49:49" ht="15" customHeight="1">
      <c r="AW2281" s="121">
        <f t="shared" si="226"/>
        <v>2004</v>
      </c>
    </row>
    <row r="2282" spans="49:49" ht="15" customHeight="1">
      <c r="AW2282" s="121">
        <f t="shared" si="226"/>
        <v>2005</v>
      </c>
    </row>
    <row r="2283" spans="49:49" ht="15" customHeight="1">
      <c r="AW2283" s="121">
        <f t="shared" si="226"/>
        <v>2006</v>
      </c>
    </row>
    <row r="2284" spans="49:49" ht="15" customHeight="1">
      <c r="AW2284" s="121">
        <f t="shared" si="226"/>
        <v>2007</v>
      </c>
    </row>
    <row r="2285" spans="49:49" ht="15" customHeight="1">
      <c r="AW2285" s="121">
        <f t="shared" si="226"/>
        <v>2008</v>
      </c>
    </row>
    <row r="2286" spans="49:49" ht="15" customHeight="1">
      <c r="AW2286" s="121">
        <f t="shared" si="226"/>
        <v>2009</v>
      </c>
    </row>
    <row r="2287" spans="49:49" ht="15" customHeight="1">
      <c r="AW2287" s="121">
        <f t="shared" si="226"/>
        <v>2010</v>
      </c>
    </row>
    <row r="2288" spans="49:49" ht="15" customHeight="1">
      <c r="AW2288" s="121">
        <f t="shared" si="226"/>
        <v>2011</v>
      </c>
    </row>
    <row r="2289" spans="49:49" ht="15" customHeight="1">
      <c r="AW2289" s="121">
        <f t="shared" si="226"/>
        <v>2012</v>
      </c>
    </row>
    <row r="2290" spans="49:49" ht="15" customHeight="1">
      <c r="AW2290" s="121">
        <f t="shared" si="226"/>
        <v>2013</v>
      </c>
    </row>
    <row r="2291" spans="49:49" ht="15" customHeight="1">
      <c r="AW2291" s="121">
        <f t="shared" si="226"/>
        <v>2014</v>
      </c>
    </row>
    <row r="2292" spans="49:49" ht="15" customHeight="1">
      <c r="AW2292" s="121">
        <f t="shared" si="226"/>
        <v>2015</v>
      </c>
    </row>
    <row r="2293" spans="49:49" ht="15" customHeight="1">
      <c r="AW2293" s="121">
        <f t="shared" si="226"/>
        <v>2016</v>
      </c>
    </row>
    <row r="2294" spans="49:49" ht="15" customHeight="1">
      <c r="AW2294" s="121">
        <f t="shared" si="226"/>
        <v>2017</v>
      </c>
    </row>
    <row r="2295" spans="49:49" ht="15" customHeight="1">
      <c r="AW2295" s="121">
        <f t="shared" si="226"/>
        <v>2018</v>
      </c>
    </row>
    <row r="2296" spans="49:49" ht="15" customHeight="1">
      <c r="AW2296" s="121">
        <f t="shared" si="226"/>
        <v>2019</v>
      </c>
    </row>
    <row r="2297" spans="49:49" ht="15" customHeight="1">
      <c r="AW2297" s="121">
        <f t="shared" si="226"/>
        <v>2020</v>
      </c>
    </row>
    <row r="2298" spans="49:49" ht="15" customHeight="1">
      <c r="AW2298" s="121">
        <f t="shared" si="226"/>
        <v>2021</v>
      </c>
    </row>
    <row r="2299" spans="49:49" ht="15" customHeight="1">
      <c r="AW2299" s="121">
        <f t="shared" si="226"/>
        <v>2022</v>
      </c>
    </row>
    <row r="2300" spans="49:49" ht="15" customHeight="1">
      <c r="AW2300" s="121">
        <f t="shared" si="226"/>
        <v>2023</v>
      </c>
    </row>
    <row r="2301" spans="49:49" ht="15" customHeight="1">
      <c r="AW2301" s="121">
        <f t="shared" si="226"/>
        <v>2024</v>
      </c>
    </row>
    <row r="2302" spans="49:49" ht="15" customHeight="1">
      <c r="AW2302" s="121">
        <f t="shared" si="226"/>
        <v>2025</v>
      </c>
    </row>
    <row r="2303" spans="49:49" ht="15" customHeight="1">
      <c r="AW2303" s="121">
        <f t="shared" si="226"/>
        <v>2026</v>
      </c>
    </row>
    <row r="2304" spans="49:49" ht="15" customHeight="1">
      <c r="AW2304" s="121">
        <f t="shared" si="226"/>
        <v>2027</v>
      </c>
    </row>
    <row r="2305" spans="49:49" ht="15" customHeight="1">
      <c r="AW2305" s="121">
        <f t="shared" si="226"/>
        <v>2028</v>
      </c>
    </row>
    <row r="2306" spans="49:49" ht="15" customHeight="1">
      <c r="AW2306" s="121">
        <f t="shared" si="226"/>
        <v>2029</v>
      </c>
    </row>
    <row r="2307" spans="49:49" ht="15" customHeight="1">
      <c r="AW2307" s="121">
        <f t="shared" si="226"/>
        <v>2030</v>
      </c>
    </row>
    <row r="2308" spans="49:49" ht="15" customHeight="1">
      <c r="AW2308" s="121">
        <f t="shared" si="226"/>
        <v>2031</v>
      </c>
    </row>
    <row r="2309" spans="49:49" ht="15" customHeight="1">
      <c r="AW2309" s="121">
        <f t="shared" si="226"/>
        <v>2032</v>
      </c>
    </row>
    <row r="2310" spans="49:49" ht="15" customHeight="1">
      <c r="AW2310" s="121">
        <f t="shared" si="226"/>
        <v>2033</v>
      </c>
    </row>
    <row r="2311" spans="49:49" ht="15" customHeight="1">
      <c r="AW2311" s="121">
        <f t="shared" si="226"/>
        <v>2034</v>
      </c>
    </row>
    <row r="2312" spans="49:49" ht="15" customHeight="1">
      <c r="AW2312" s="121">
        <f t="shared" si="226"/>
        <v>2035</v>
      </c>
    </row>
    <row r="2313" spans="49:49" ht="15" customHeight="1">
      <c r="AW2313" s="121">
        <f t="shared" si="226"/>
        <v>2036</v>
      </c>
    </row>
    <row r="2314" spans="49:49" ht="15" customHeight="1">
      <c r="AW2314" s="121">
        <f t="shared" si="226"/>
        <v>2037</v>
      </c>
    </row>
    <row r="2315" spans="49:49" ht="15" customHeight="1">
      <c r="AW2315" s="121">
        <f t="shared" si="226"/>
        <v>2038</v>
      </c>
    </row>
    <row r="2316" spans="49:49" ht="15" customHeight="1">
      <c r="AW2316" s="121">
        <f t="shared" si="226"/>
        <v>2039</v>
      </c>
    </row>
    <row r="2317" spans="49:49" ht="15" customHeight="1">
      <c r="AW2317" s="121">
        <f t="shared" si="226"/>
        <v>2040</v>
      </c>
    </row>
    <row r="2318" spans="49:49" ht="15" customHeight="1">
      <c r="AW2318" s="121">
        <f t="shared" si="226"/>
        <v>2041</v>
      </c>
    </row>
    <row r="2319" spans="49:49" ht="15" customHeight="1">
      <c r="AW2319" s="121">
        <f t="shared" si="226"/>
        <v>2042</v>
      </c>
    </row>
    <row r="2320" spans="49:49" ht="15" customHeight="1">
      <c r="AW2320" s="121">
        <f t="shared" si="226"/>
        <v>2043</v>
      </c>
    </row>
    <row r="2321" spans="49:49" ht="15" customHeight="1">
      <c r="AW2321" s="121">
        <f t="shared" si="226"/>
        <v>2044</v>
      </c>
    </row>
    <row r="2322" spans="49:49" ht="15" customHeight="1">
      <c r="AW2322" s="121">
        <f t="shared" si="226"/>
        <v>2045</v>
      </c>
    </row>
    <row r="2323" spans="49:49" ht="15" customHeight="1">
      <c r="AW2323" s="121">
        <f t="shared" si="226"/>
        <v>2046</v>
      </c>
    </row>
    <row r="2324" spans="49:49" ht="15" customHeight="1">
      <c r="AW2324" s="121">
        <f t="shared" si="226"/>
        <v>2047</v>
      </c>
    </row>
    <row r="2325" spans="49:49" ht="15" customHeight="1">
      <c r="AW2325" s="121">
        <f t="shared" si="226"/>
        <v>2048</v>
      </c>
    </row>
    <row r="2326" spans="49:49" ht="15" customHeight="1">
      <c r="AW2326" s="121">
        <f t="shared" si="226"/>
        <v>2049</v>
      </c>
    </row>
    <row r="2327" spans="49:49" ht="15" customHeight="1">
      <c r="AW2327" s="121">
        <f t="shared" ref="AW2327:AW2390" si="227">+AW2326+1</f>
        <v>2050</v>
      </c>
    </row>
    <row r="2328" spans="49:49" ht="15" customHeight="1">
      <c r="AW2328" s="121">
        <f t="shared" si="227"/>
        <v>2051</v>
      </c>
    </row>
    <row r="2329" spans="49:49" ht="15" customHeight="1">
      <c r="AW2329" s="121">
        <f t="shared" si="227"/>
        <v>2052</v>
      </c>
    </row>
    <row r="2330" spans="49:49" ht="15" customHeight="1">
      <c r="AW2330" s="121">
        <f t="shared" si="227"/>
        <v>2053</v>
      </c>
    </row>
    <row r="2331" spans="49:49" ht="15" customHeight="1">
      <c r="AW2331" s="121">
        <f t="shared" si="227"/>
        <v>2054</v>
      </c>
    </row>
    <row r="2332" spans="49:49" ht="15" customHeight="1">
      <c r="AW2332" s="121">
        <f t="shared" si="227"/>
        <v>2055</v>
      </c>
    </row>
    <row r="2333" spans="49:49" ht="15" customHeight="1">
      <c r="AW2333" s="121">
        <f t="shared" si="227"/>
        <v>2056</v>
      </c>
    </row>
    <row r="2334" spans="49:49" ht="15" customHeight="1">
      <c r="AW2334" s="121">
        <f t="shared" si="227"/>
        <v>2057</v>
      </c>
    </row>
    <row r="2335" spans="49:49" ht="15" customHeight="1">
      <c r="AW2335" s="121">
        <f t="shared" si="227"/>
        <v>2058</v>
      </c>
    </row>
    <row r="2336" spans="49:49" ht="15" customHeight="1">
      <c r="AW2336" s="121">
        <f t="shared" si="227"/>
        <v>2059</v>
      </c>
    </row>
    <row r="2337" spans="49:49" ht="15" customHeight="1">
      <c r="AW2337" s="121">
        <f t="shared" si="227"/>
        <v>2060</v>
      </c>
    </row>
    <row r="2338" spans="49:49" ht="15" customHeight="1">
      <c r="AW2338" s="121">
        <f t="shared" si="227"/>
        <v>2061</v>
      </c>
    </row>
    <row r="2339" spans="49:49" ht="15" customHeight="1">
      <c r="AW2339" s="121">
        <f t="shared" si="227"/>
        <v>2062</v>
      </c>
    </row>
    <row r="2340" spans="49:49" ht="15" customHeight="1">
      <c r="AW2340" s="121">
        <f t="shared" si="227"/>
        <v>2063</v>
      </c>
    </row>
    <row r="2341" spans="49:49" ht="15" customHeight="1">
      <c r="AW2341" s="121">
        <f t="shared" si="227"/>
        <v>2064</v>
      </c>
    </row>
    <row r="2342" spans="49:49" ht="15" customHeight="1">
      <c r="AW2342" s="121">
        <f t="shared" si="227"/>
        <v>2065</v>
      </c>
    </row>
    <row r="2343" spans="49:49" ht="15" customHeight="1">
      <c r="AW2343" s="121">
        <f t="shared" si="227"/>
        <v>2066</v>
      </c>
    </row>
    <row r="2344" spans="49:49" ht="15" customHeight="1">
      <c r="AW2344" s="121">
        <f t="shared" si="227"/>
        <v>2067</v>
      </c>
    </row>
    <row r="2345" spans="49:49" ht="15" customHeight="1">
      <c r="AW2345" s="121">
        <f t="shared" si="227"/>
        <v>2068</v>
      </c>
    </row>
    <row r="2346" spans="49:49" ht="15" customHeight="1">
      <c r="AW2346" s="121">
        <f t="shared" si="227"/>
        <v>2069</v>
      </c>
    </row>
    <row r="2347" spans="49:49" ht="15" customHeight="1">
      <c r="AW2347" s="121">
        <f t="shared" si="227"/>
        <v>2070</v>
      </c>
    </row>
    <row r="2348" spans="49:49" ht="15" customHeight="1">
      <c r="AW2348" s="121">
        <f t="shared" si="227"/>
        <v>2071</v>
      </c>
    </row>
    <row r="2349" spans="49:49" ht="15" customHeight="1">
      <c r="AW2349" s="121">
        <f t="shared" si="227"/>
        <v>2072</v>
      </c>
    </row>
    <row r="2350" spans="49:49" ht="15" customHeight="1">
      <c r="AW2350" s="121">
        <f t="shared" si="227"/>
        <v>2073</v>
      </c>
    </row>
    <row r="2351" spans="49:49" ht="15" customHeight="1">
      <c r="AW2351" s="121">
        <f t="shared" si="227"/>
        <v>2074</v>
      </c>
    </row>
    <row r="2352" spans="49:49" ht="15" customHeight="1">
      <c r="AW2352" s="121">
        <f t="shared" si="227"/>
        <v>2075</v>
      </c>
    </row>
    <row r="2353" spans="49:49" ht="15" customHeight="1">
      <c r="AW2353" s="121">
        <f t="shared" si="227"/>
        <v>2076</v>
      </c>
    </row>
    <row r="2354" spans="49:49" ht="15" customHeight="1">
      <c r="AW2354" s="121">
        <f t="shared" si="227"/>
        <v>2077</v>
      </c>
    </row>
    <row r="2355" spans="49:49" ht="15" customHeight="1">
      <c r="AW2355" s="121">
        <f t="shared" si="227"/>
        <v>2078</v>
      </c>
    </row>
    <row r="2356" spans="49:49" ht="15" customHeight="1">
      <c r="AW2356" s="121">
        <f t="shared" si="227"/>
        <v>2079</v>
      </c>
    </row>
    <row r="2357" spans="49:49" ht="15" customHeight="1">
      <c r="AW2357" s="121">
        <f t="shared" si="227"/>
        <v>2080</v>
      </c>
    </row>
    <row r="2358" spans="49:49" ht="15" customHeight="1">
      <c r="AW2358" s="121">
        <f t="shared" si="227"/>
        <v>2081</v>
      </c>
    </row>
    <row r="2359" spans="49:49" ht="15" customHeight="1">
      <c r="AW2359" s="121">
        <f t="shared" si="227"/>
        <v>2082</v>
      </c>
    </row>
    <row r="2360" spans="49:49" ht="15" customHeight="1">
      <c r="AW2360" s="121">
        <f t="shared" si="227"/>
        <v>2083</v>
      </c>
    </row>
    <row r="2361" spans="49:49" ht="15" customHeight="1">
      <c r="AW2361" s="121">
        <f t="shared" si="227"/>
        <v>2084</v>
      </c>
    </row>
    <row r="2362" spans="49:49" ht="15" customHeight="1">
      <c r="AW2362" s="121">
        <f t="shared" si="227"/>
        <v>2085</v>
      </c>
    </row>
    <row r="2363" spans="49:49" ht="15" customHeight="1">
      <c r="AW2363" s="121">
        <f t="shared" si="227"/>
        <v>2086</v>
      </c>
    </row>
    <row r="2364" spans="49:49" ht="15" customHeight="1">
      <c r="AW2364" s="121">
        <f t="shared" si="227"/>
        <v>2087</v>
      </c>
    </row>
    <row r="2365" spans="49:49" ht="15" customHeight="1">
      <c r="AW2365" s="121">
        <f t="shared" si="227"/>
        <v>2088</v>
      </c>
    </row>
    <row r="2366" spans="49:49" ht="15" customHeight="1">
      <c r="AW2366" s="121">
        <f t="shared" si="227"/>
        <v>2089</v>
      </c>
    </row>
    <row r="2367" spans="49:49" ht="15" customHeight="1">
      <c r="AW2367" s="121">
        <f t="shared" si="227"/>
        <v>2090</v>
      </c>
    </row>
    <row r="2368" spans="49:49" ht="15" customHeight="1">
      <c r="AW2368" s="121">
        <f t="shared" si="227"/>
        <v>2091</v>
      </c>
    </row>
    <row r="2369" spans="49:49" ht="15" customHeight="1">
      <c r="AW2369" s="121">
        <f t="shared" si="227"/>
        <v>2092</v>
      </c>
    </row>
    <row r="2370" spans="49:49" ht="15" customHeight="1">
      <c r="AW2370" s="121">
        <f t="shared" si="227"/>
        <v>2093</v>
      </c>
    </row>
    <row r="2371" spans="49:49" ht="15" customHeight="1">
      <c r="AW2371" s="121">
        <f t="shared" si="227"/>
        <v>2094</v>
      </c>
    </row>
    <row r="2372" spans="49:49" ht="15" customHeight="1">
      <c r="AW2372" s="121">
        <f t="shared" si="227"/>
        <v>2095</v>
      </c>
    </row>
    <row r="2373" spans="49:49" ht="15" customHeight="1">
      <c r="AW2373" s="121">
        <f t="shared" si="227"/>
        <v>2096</v>
      </c>
    </row>
    <row r="2374" spans="49:49" ht="15" customHeight="1">
      <c r="AW2374" s="121">
        <f t="shared" si="227"/>
        <v>2097</v>
      </c>
    </row>
    <row r="2375" spans="49:49" ht="15" customHeight="1">
      <c r="AW2375" s="121">
        <f t="shared" si="227"/>
        <v>2098</v>
      </c>
    </row>
    <row r="2376" spans="49:49" ht="15" customHeight="1">
      <c r="AW2376" s="121">
        <f t="shared" si="227"/>
        <v>2099</v>
      </c>
    </row>
    <row r="2377" spans="49:49" ht="15" customHeight="1">
      <c r="AW2377" s="121">
        <f t="shared" si="227"/>
        <v>2100</v>
      </c>
    </row>
    <row r="2378" spans="49:49" ht="15" customHeight="1">
      <c r="AW2378" s="121">
        <f t="shared" si="227"/>
        <v>2101</v>
      </c>
    </row>
    <row r="2379" spans="49:49" ht="15" customHeight="1">
      <c r="AW2379" s="121">
        <f t="shared" si="227"/>
        <v>2102</v>
      </c>
    </row>
    <row r="2380" spans="49:49" ht="15" customHeight="1">
      <c r="AW2380" s="121">
        <f t="shared" si="227"/>
        <v>2103</v>
      </c>
    </row>
    <row r="2381" spans="49:49" ht="15" customHeight="1">
      <c r="AW2381" s="121">
        <f t="shared" si="227"/>
        <v>2104</v>
      </c>
    </row>
    <row r="2382" spans="49:49" ht="15" customHeight="1">
      <c r="AW2382" s="121">
        <f t="shared" si="227"/>
        <v>2105</v>
      </c>
    </row>
    <row r="2383" spans="49:49" ht="15" customHeight="1">
      <c r="AW2383" s="121">
        <f t="shared" si="227"/>
        <v>2106</v>
      </c>
    </row>
    <row r="2384" spans="49:49" ht="15" customHeight="1">
      <c r="AW2384" s="121">
        <f t="shared" si="227"/>
        <v>2107</v>
      </c>
    </row>
    <row r="2385" spans="49:49" ht="15" customHeight="1">
      <c r="AW2385" s="121">
        <f t="shared" si="227"/>
        <v>2108</v>
      </c>
    </row>
    <row r="2386" spans="49:49" ht="15" customHeight="1">
      <c r="AW2386" s="121">
        <f t="shared" si="227"/>
        <v>2109</v>
      </c>
    </row>
    <row r="2387" spans="49:49" ht="15" customHeight="1">
      <c r="AW2387" s="121">
        <f t="shared" si="227"/>
        <v>2110</v>
      </c>
    </row>
    <row r="2388" spans="49:49" ht="15" customHeight="1">
      <c r="AW2388" s="121">
        <f t="shared" si="227"/>
        <v>2111</v>
      </c>
    </row>
    <row r="2389" spans="49:49" ht="15" customHeight="1">
      <c r="AW2389" s="121">
        <f t="shared" si="227"/>
        <v>2112</v>
      </c>
    </row>
    <row r="2390" spans="49:49" ht="15" customHeight="1">
      <c r="AW2390" s="121">
        <f t="shared" si="227"/>
        <v>2113</v>
      </c>
    </row>
    <row r="2391" spans="49:49" ht="15" customHeight="1">
      <c r="AW2391" s="121">
        <f t="shared" ref="AW2391:AW2454" si="228">+AW2390+1</f>
        <v>2114</v>
      </c>
    </row>
    <row r="2392" spans="49:49" ht="15" customHeight="1">
      <c r="AW2392" s="121">
        <f t="shared" si="228"/>
        <v>2115</v>
      </c>
    </row>
    <row r="2393" spans="49:49" ht="15" customHeight="1">
      <c r="AW2393" s="121">
        <f t="shared" si="228"/>
        <v>2116</v>
      </c>
    </row>
    <row r="2394" spans="49:49" ht="15" customHeight="1">
      <c r="AW2394" s="121">
        <f t="shared" si="228"/>
        <v>2117</v>
      </c>
    </row>
    <row r="2395" spans="49:49" ht="15" customHeight="1">
      <c r="AW2395" s="121">
        <f t="shared" si="228"/>
        <v>2118</v>
      </c>
    </row>
    <row r="2396" spans="49:49" ht="15" customHeight="1">
      <c r="AW2396" s="121">
        <f t="shared" si="228"/>
        <v>2119</v>
      </c>
    </row>
    <row r="2397" spans="49:49" ht="15" customHeight="1">
      <c r="AW2397" s="121">
        <f t="shared" si="228"/>
        <v>2120</v>
      </c>
    </row>
    <row r="2398" spans="49:49" ht="15" customHeight="1">
      <c r="AW2398" s="121">
        <f t="shared" si="228"/>
        <v>2121</v>
      </c>
    </row>
    <row r="2399" spans="49:49" ht="15" customHeight="1">
      <c r="AW2399" s="121">
        <f t="shared" si="228"/>
        <v>2122</v>
      </c>
    </row>
    <row r="2400" spans="49:49" ht="15" customHeight="1">
      <c r="AW2400" s="121">
        <f t="shared" si="228"/>
        <v>2123</v>
      </c>
    </row>
    <row r="2401" spans="49:49" ht="15" customHeight="1">
      <c r="AW2401" s="121">
        <f t="shared" si="228"/>
        <v>2124</v>
      </c>
    </row>
    <row r="2402" spans="49:49" ht="15" customHeight="1">
      <c r="AW2402" s="121">
        <f t="shared" si="228"/>
        <v>2125</v>
      </c>
    </row>
    <row r="2403" spans="49:49" ht="15" customHeight="1">
      <c r="AW2403" s="121">
        <f t="shared" si="228"/>
        <v>2126</v>
      </c>
    </row>
    <row r="2404" spans="49:49" ht="15" customHeight="1">
      <c r="AW2404" s="121">
        <f t="shared" si="228"/>
        <v>2127</v>
      </c>
    </row>
    <row r="2405" spans="49:49" ht="15" customHeight="1">
      <c r="AW2405" s="121">
        <f t="shared" si="228"/>
        <v>2128</v>
      </c>
    </row>
    <row r="2406" spans="49:49" ht="15" customHeight="1">
      <c r="AW2406" s="121">
        <f t="shared" si="228"/>
        <v>2129</v>
      </c>
    </row>
    <row r="2407" spans="49:49" ht="15" customHeight="1">
      <c r="AW2407" s="121">
        <f t="shared" si="228"/>
        <v>2130</v>
      </c>
    </row>
    <row r="2408" spans="49:49" ht="15" customHeight="1">
      <c r="AW2408" s="121">
        <f t="shared" si="228"/>
        <v>2131</v>
      </c>
    </row>
    <row r="2409" spans="49:49" ht="15" customHeight="1">
      <c r="AW2409" s="121">
        <f t="shared" si="228"/>
        <v>2132</v>
      </c>
    </row>
    <row r="2410" spans="49:49" ht="15" customHeight="1">
      <c r="AW2410" s="121">
        <f t="shared" si="228"/>
        <v>2133</v>
      </c>
    </row>
    <row r="2411" spans="49:49" ht="15" customHeight="1">
      <c r="AW2411" s="121">
        <f t="shared" si="228"/>
        <v>2134</v>
      </c>
    </row>
    <row r="2412" spans="49:49" ht="15" customHeight="1">
      <c r="AW2412" s="121">
        <f t="shared" si="228"/>
        <v>2135</v>
      </c>
    </row>
    <row r="2413" spans="49:49" ht="15" customHeight="1">
      <c r="AW2413" s="121">
        <f t="shared" si="228"/>
        <v>2136</v>
      </c>
    </row>
    <row r="2414" spans="49:49" ht="15" customHeight="1">
      <c r="AW2414" s="121">
        <f t="shared" si="228"/>
        <v>2137</v>
      </c>
    </row>
    <row r="2415" spans="49:49" ht="15" customHeight="1">
      <c r="AW2415" s="121">
        <f t="shared" si="228"/>
        <v>2138</v>
      </c>
    </row>
    <row r="2416" spans="49:49" ht="15" customHeight="1">
      <c r="AW2416" s="121">
        <f t="shared" si="228"/>
        <v>2139</v>
      </c>
    </row>
    <row r="2417" spans="49:49" ht="15" customHeight="1">
      <c r="AW2417" s="121">
        <f t="shared" si="228"/>
        <v>2140</v>
      </c>
    </row>
    <row r="2418" spans="49:49" ht="15" customHeight="1">
      <c r="AW2418" s="121">
        <f t="shared" si="228"/>
        <v>2141</v>
      </c>
    </row>
    <row r="2419" spans="49:49" ht="15" customHeight="1">
      <c r="AW2419" s="121">
        <f t="shared" si="228"/>
        <v>2142</v>
      </c>
    </row>
    <row r="2420" spans="49:49" ht="15" customHeight="1">
      <c r="AW2420" s="121">
        <f t="shared" si="228"/>
        <v>2143</v>
      </c>
    </row>
    <row r="2421" spans="49:49" ht="15" customHeight="1">
      <c r="AW2421" s="121">
        <f t="shared" si="228"/>
        <v>2144</v>
      </c>
    </row>
    <row r="2422" spans="49:49" ht="15" customHeight="1">
      <c r="AW2422" s="121">
        <f t="shared" si="228"/>
        <v>2145</v>
      </c>
    </row>
    <row r="2423" spans="49:49" ht="15" customHeight="1">
      <c r="AW2423" s="121">
        <f t="shared" si="228"/>
        <v>2146</v>
      </c>
    </row>
    <row r="2424" spans="49:49" ht="15" customHeight="1">
      <c r="AW2424" s="121">
        <f t="shared" si="228"/>
        <v>2147</v>
      </c>
    </row>
    <row r="2425" spans="49:49" ht="15" customHeight="1">
      <c r="AW2425" s="121">
        <f t="shared" si="228"/>
        <v>2148</v>
      </c>
    </row>
    <row r="2426" spans="49:49" ht="15" customHeight="1">
      <c r="AW2426" s="121">
        <f t="shared" si="228"/>
        <v>2149</v>
      </c>
    </row>
    <row r="2427" spans="49:49" ht="15" customHeight="1">
      <c r="AW2427" s="121">
        <f t="shared" si="228"/>
        <v>2150</v>
      </c>
    </row>
    <row r="2428" spans="49:49" ht="15" customHeight="1">
      <c r="AW2428" s="121">
        <f t="shared" si="228"/>
        <v>2151</v>
      </c>
    </row>
    <row r="2429" spans="49:49" ht="15" customHeight="1">
      <c r="AW2429" s="121">
        <f t="shared" si="228"/>
        <v>2152</v>
      </c>
    </row>
    <row r="2430" spans="49:49" ht="15" customHeight="1">
      <c r="AW2430" s="121">
        <f t="shared" si="228"/>
        <v>2153</v>
      </c>
    </row>
    <row r="2431" spans="49:49" ht="15" customHeight="1">
      <c r="AW2431" s="121">
        <f t="shared" si="228"/>
        <v>2154</v>
      </c>
    </row>
    <row r="2432" spans="49:49" ht="15" customHeight="1">
      <c r="AW2432" s="121">
        <f t="shared" si="228"/>
        <v>2155</v>
      </c>
    </row>
    <row r="2433" spans="49:49" ht="15" customHeight="1">
      <c r="AW2433" s="121">
        <f t="shared" si="228"/>
        <v>2156</v>
      </c>
    </row>
    <row r="2434" spans="49:49" ht="15" customHeight="1">
      <c r="AW2434" s="121">
        <f t="shared" si="228"/>
        <v>2157</v>
      </c>
    </row>
    <row r="2435" spans="49:49" ht="15" customHeight="1">
      <c r="AW2435" s="121">
        <f t="shared" si="228"/>
        <v>2158</v>
      </c>
    </row>
    <row r="2436" spans="49:49" ht="15" customHeight="1">
      <c r="AW2436" s="121">
        <f t="shared" si="228"/>
        <v>2159</v>
      </c>
    </row>
    <row r="2437" spans="49:49" ht="15" customHeight="1">
      <c r="AW2437" s="121">
        <f t="shared" si="228"/>
        <v>2160</v>
      </c>
    </row>
    <row r="2438" spans="49:49" ht="15" customHeight="1">
      <c r="AW2438" s="121">
        <f t="shared" si="228"/>
        <v>2161</v>
      </c>
    </row>
    <row r="2439" spans="49:49" ht="15" customHeight="1">
      <c r="AW2439" s="121">
        <f t="shared" si="228"/>
        <v>2162</v>
      </c>
    </row>
    <row r="2440" spans="49:49" ht="15" customHeight="1">
      <c r="AW2440" s="121">
        <f t="shared" si="228"/>
        <v>2163</v>
      </c>
    </row>
    <row r="2441" spans="49:49" ht="15" customHeight="1">
      <c r="AW2441" s="121">
        <f t="shared" si="228"/>
        <v>2164</v>
      </c>
    </row>
    <row r="2442" spans="49:49" ht="15" customHeight="1">
      <c r="AW2442" s="121">
        <f t="shared" si="228"/>
        <v>2165</v>
      </c>
    </row>
    <row r="2443" spans="49:49" ht="15" customHeight="1">
      <c r="AW2443" s="121">
        <f t="shared" si="228"/>
        <v>2166</v>
      </c>
    </row>
    <row r="2444" spans="49:49" ht="15" customHeight="1">
      <c r="AW2444" s="121">
        <f t="shared" si="228"/>
        <v>2167</v>
      </c>
    </row>
    <row r="2445" spans="49:49" ht="15" customHeight="1">
      <c r="AW2445" s="121">
        <f t="shared" si="228"/>
        <v>2168</v>
      </c>
    </row>
    <row r="2446" spans="49:49" ht="15" customHeight="1">
      <c r="AW2446" s="121">
        <f t="shared" si="228"/>
        <v>2169</v>
      </c>
    </row>
    <row r="2447" spans="49:49" ht="15" customHeight="1">
      <c r="AW2447" s="121">
        <f t="shared" si="228"/>
        <v>2170</v>
      </c>
    </row>
    <row r="2448" spans="49:49" ht="15" customHeight="1">
      <c r="AW2448" s="121">
        <f t="shared" si="228"/>
        <v>2171</v>
      </c>
    </row>
    <row r="2449" spans="49:49" ht="15" customHeight="1">
      <c r="AW2449" s="121">
        <f t="shared" si="228"/>
        <v>2172</v>
      </c>
    </row>
    <row r="2450" spans="49:49" ht="15" customHeight="1">
      <c r="AW2450" s="121">
        <f t="shared" si="228"/>
        <v>2173</v>
      </c>
    </row>
    <row r="2451" spans="49:49" ht="15" customHeight="1">
      <c r="AW2451" s="121">
        <f t="shared" si="228"/>
        <v>2174</v>
      </c>
    </row>
    <row r="2452" spans="49:49" ht="15" customHeight="1">
      <c r="AW2452" s="121">
        <f t="shared" si="228"/>
        <v>2175</v>
      </c>
    </row>
    <row r="2453" spans="49:49" ht="15" customHeight="1">
      <c r="AW2453" s="121">
        <f t="shared" si="228"/>
        <v>2176</v>
      </c>
    </row>
    <row r="2454" spans="49:49" ht="15" customHeight="1">
      <c r="AW2454" s="121">
        <f t="shared" si="228"/>
        <v>2177</v>
      </c>
    </row>
    <row r="2455" spans="49:49" ht="15" customHeight="1">
      <c r="AW2455" s="121">
        <f t="shared" ref="AW2455:AW2518" si="229">+AW2454+1</f>
        <v>2178</v>
      </c>
    </row>
    <row r="2456" spans="49:49" ht="15" customHeight="1">
      <c r="AW2456" s="121">
        <f t="shared" si="229"/>
        <v>2179</v>
      </c>
    </row>
    <row r="2457" spans="49:49" ht="15" customHeight="1">
      <c r="AW2457" s="121">
        <f t="shared" si="229"/>
        <v>2180</v>
      </c>
    </row>
    <row r="2458" spans="49:49" ht="15" customHeight="1">
      <c r="AW2458" s="121">
        <f t="shared" si="229"/>
        <v>2181</v>
      </c>
    </row>
    <row r="2459" spans="49:49" ht="15" customHeight="1">
      <c r="AW2459" s="121">
        <f t="shared" si="229"/>
        <v>2182</v>
      </c>
    </row>
    <row r="2460" spans="49:49" ht="15" customHeight="1">
      <c r="AW2460" s="121">
        <f t="shared" si="229"/>
        <v>2183</v>
      </c>
    </row>
    <row r="2461" spans="49:49" ht="15" customHeight="1">
      <c r="AW2461" s="121">
        <f t="shared" si="229"/>
        <v>2184</v>
      </c>
    </row>
    <row r="2462" spans="49:49" ht="15" customHeight="1">
      <c r="AW2462" s="121">
        <f t="shared" si="229"/>
        <v>2185</v>
      </c>
    </row>
    <row r="2463" spans="49:49" ht="15" customHeight="1">
      <c r="AW2463" s="121">
        <f t="shared" si="229"/>
        <v>2186</v>
      </c>
    </row>
    <row r="2464" spans="49:49" ht="15" customHeight="1">
      <c r="AW2464" s="121">
        <f t="shared" si="229"/>
        <v>2187</v>
      </c>
    </row>
    <row r="2465" spans="49:49" ht="15" customHeight="1">
      <c r="AW2465" s="121">
        <f t="shared" si="229"/>
        <v>2188</v>
      </c>
    </row>
    <row r="2466" spans="49:49" ht="15" customHeight="1">
      <c r="AW2466" s="121">
        <f t="shared" si="229"/>
        <v>2189</v>
      </c>
    </row>
    <row r="2467" spans="49:49" ht="15" customHeight="1">
      <c r="AW2467" s="121">
        <f t="shared" si="229"/>
        <v>2190</v>
      </c>
    </row>
    <row r="2468" spans="49:49" ht="15" customHeight="1">
      <c r="AW2468" s="121">
        <f t="shared" si="229"/>
        <v>2191</v>
      </c>
    </row>
    <row r="2469" spans="49:49" ht="15" customHeight="1">
      <c r="AW2469" s="121">
        <f t="shared" si="229"/>
        <v>2192</v>
      </c>
    </row>
    <row r="2470" spans="49:49" ht="15" customHeight="1">
      <c r="AW2470" s="121">
        <f t="shared" si="229"/>
        <v>2193</v>
      </c>
    </row>
    <row r="2471" spans="49:49" ht="15" customHeight="1">
      <c r="AW2471" s="121">
        <f t="shared" si="229"/>
        <v>2194</v>
      </c>
    </row>
    <row r="2472" spans="49:49" ht="15" customHeight="1">
      <c r="AW2472" s="121">
        <f t="shared" si="229"/>
        <v>2195</v>
      </c>
    </row>
    <row r="2473" spans="49:49" ht="15" customHeight="1">
      <c r="AW2473" s="121">
        <f t="shared" si="229"/>
        <v>2196</v>
      </c>
    </row>
    <row r="2474" spans="49:49" ht="15" customHeight="1">
      <c r="AW2474" s="121">
        <f t="shared" si="229"/>
        <v>2197</v>
      </c>
    </row>
    <row r="2475" spans="49:49" ht="15" customHeight="1">
      <c r="AW2475" s="121">
        <f t="shared" si="229"/>
        <v>2198</v>
      </c>
    </row>
    <row r="2476" spans="49:49" ht="15" customHeight="1">
      <c r="AW2476" s="121">
        <f t="shared" si="229"/>
        <v>2199</v>
      </c>
    </row>
    <row r="2477" spans="49:49" ht="15" customHeight="1">
      <c r="AW2477" s="121">
        <f t="shared" si="229"/>
        <v>2200</v>
      </c>
    </row>
    <row r="2478" spans="49:49" ht="15" customHeight="1">
      <c r="AW2478" s="121">
        <f t="shared" si="229"/>
        <v>2201</v>
      </c>
    </row>
    <row r="2479" spans="49:49" ht="15" customHeight="1">
      <c r="AW2479" s="121">
        <f t="shared" si="229"/>
        <v>2202</v>
      </c>
    </row>
    <row r="2480" spans="49:49" ht="15" customHeight="1">
      <c r="AW2480" s="121">
        <f t="shared" si="229"/>
        <v>2203</v>
      </c>
    </row>
    <row r="2481" spans="49:49" ht="15" customHeight="1">
      <c r="AW2481" s="121">
        <f t="shared" si="229"/>
        <v>2204</v>
      </c>
    </row>
    <row r="2482" spans="49:49" ht="15" customHeight="1">
      <c r="AW2482" s="121">
        <f t="shared" si="229"/>
        <v>2205</v>
      </c>
    </row>
    <row r="2483" spans="49:49" ht="15" customHeight="1">
      <c r="AW2483" s="121">
        <f t="shared" si="229"/>
        <v>2206</v>
      </c>
    </row>
    <row r="2484" spans="49:49" ht="15" customHeight="1">
      <c r="AW2484" s="121">
        <f t="shared" si="229"/>
        <v>2207</v>
      </c>
    </row>
    <row r="2485" spans="49:49" ht="15" customHeight="1">
      <c r="AW2485" s="121">
        <f t="shared" si="229"/>
        <v>2208</v>
      </c>
    </row>
    <row r="2486" spans="49:49" ht="15" customHeight="1">
      <c r="AW2486" s="121">
        <f t="shared" si="229"/>
        <v>2209</v>
      </c>
    </row>
    <row r="2487" spans="49:49" ht="15" customHeight="1">
      <c r="AW2487" s="121">
        <f t="shared" si="229"/>
        <v>2210</v>
      </c>
    </row>
    <row r="2488" spans="49:49" ht="15" customHeight="1">
      <c r="AW2488" s="121">
        <f t="shared" si="229"/>
        <v>2211</v>
      </c>
    </row>
    <row r="2489" spans="49:49" ht="15" customHeight="1">
      <c r="AW2489" s="121">
        <f t="shared" si="229"/>
        <v>2212</v>
      </c>
    </row>
    <row r="2490" spans="49:49" ht="15" customHeight="1">
      <c r="AW2490" s="121">
        <f t="shared" si="229"/>
        <v>2213</v>
      </c>
    </row>
    <row r="2491" spans="49:49" ht="15" customHeight="1">
      <c r="AW2491" s="121">
        <f t="shared" si="229"/>
        <v>2214</v>
      </c>
    </row>
    <row r="2492" spans="49:49" ht="15" customHeight="1">
      <c r="AW2492" s="121">
        <f t="shared" si="229"/>
        <v>2215</v>
      </c>
    </row>
    <row r="2493" spans="49:49" ht="15" customHeight="1">
      <c r="AW2493" s="121">
        <f t="shared" si="229"/>
        <v>2216</v>
      </c>
    </row>
    <row r="2494" spans="49:49" ht="15" customHeight="1">
      <c r="AW2494" s="121">
        <f t="shared" si="229"/>
        <v>2217</v>
      </c>
    </row>
    <row r="2495" spans="49:49" ht="15" customHeight="1">
      <c r="AW2495" s="121">
        <f t="shared" si="229"/>
        <v>2218</v>
      </c>
    </row>
    <row r="2496" spans="49:49" ht="15" customHeight="1">
      <c r="AW2496" s="121">
        <f t="shared" si="229"/>
        <v>2219</v>
      </c>
    </row>
    <row r="2497" spans="49:49" ht="15" customHeight="1">
      <c r="AW2497" s="121">
        <f t="shared" si="229"/>
        <v>2220</v>
      </c>
    </row>
    <row r="2498" spans="49:49" ht="15" customHeight="1">
      <c r="AW2498" s="121">
        <f t="shared" si="229"/>
        <v>2221</v>
      </c>
    </row>
    <row r="2499" spans="49:49" ht="15" customHeight="1">
      <c r="AW2499" s="121">
        <f t="shared" si="229"/>
        <v>2222</v>
      </c>
    </row>
    <row r="2500" spans="49:49" ht="15" customHeight="1">
      <c r="AW2500" s="121">
        <f t="shared" si="229"/>
        <v>2223</v>
      </c>
    </row>
    <row r="2501" spans="49:49" ht="15" customHeight="1">
      <c r="AW2501" s="121">
        <f t="shared" si="229"/>
        <v>2224</v>
      </c>
    </row>
    <row r="2502" spans="49:49" ht="15" customHeight="1">
      <c r="AW2502" s="121">
        <f t="shared" si="229"/>
        <v>2225</v>
      </c>
    </row>
    <row r="2503" spans="49:49" ht="15" customHeight="1">
      <c r="AW2503" s="121">
        <f t="shared" si="229"/>
        <v>2226</v>
      </c>
    </row>
    <row r="2504" spans="49:49" ht="15" customHeight="1">
      <c r="AW2504" s="121">
        <f t="shared" si="229"/>
        <v>2227</v>
      </c>
    </row>
    <row r="2505" spans="49:49" ht="15" customHeight="1">
      <c r="AW2505" s="121">
        <f t="shared" si="229"/>
        <v>2228</v>
      </c>
    </row>
    <row r="2506" spans="49:49" ht="15" customHeight="1">
      <c r="AW2506" s="121">
        <f t="shared" si="229"/>
        <v>2229</v>
      </c>
    </row>
    <row r="2507" spans="49:49" ht="15" customHeight="1">
      <c r="AW2507" s="121">
        <f t="shared" si="229"/>
        <v>2230</v>
      </c>
    </row>
    <row r="2508" spans="49:49" ht="15" customHeight="1">
      <c r="AW2508" s="121">
        <f t="shared" si="229"/>
        <v>2231</v>
      </c>
    </row>
    <row r="2509" spans="49:49" ht="15" customHeight="1">
      <c r="AW2509" s="121">
        <f t="shared" si="229"/>
        <v>2232</v>
      </c>
    </row>
    <row r="2510" spans="49:49" ht="15" customHeight="1">
      <c r="AW2510" s="121">
        <f t="shared" si="229"/>
        <v>2233</v>
      </c>
    </row>
    <row r="2511" spans="49:49" ht="15" customHeight="1">
      <c r="AW2511" s="121">
        <f t="shared" si="229"/>
        <v>2234</v>
      </c>
    </row>
    <row r="2512" spans="49:49" ht="15" customHeight="1">
      <c r="AW2512" s="121">
        <f t="shared" si="229"/>
        <v>2235</v>
      </c>
    </row>
    <row r="2513" spans="49:49" ht="15" customHeight="1">
      <c r="AW2513" s="121">
        <f t="shared" si="229"/>
        <v>2236</v>
      </c>
    </row>
    <row r="2514" spans="49:49" ht="15" customHeight="1">
      <c r="AW2514" s="121">
        <f t="shared" si="229"/>
        <v>2237</v>
      </c>
    </row>
    <row r="2515" spans="49:49" ht="15" customHeight="1">
      <c r="AW2515" s="121">
        <f t="shared" si="229"/>
        <v>2238</v>
      </c>
    </row>
    <row r="2516" spans="49:49" ht="15" customHeight="1">
      <c r="AW2516" s="121">
        <f t="shared" si="229"/>
        <v>2239</v>
      </c>
    </row>
    <row r="2517" spans="49:49" ht="15" customHeight="1">
      <c r="AW2517" s="121">
        <f t="shared" si="229"/>
        <v>2240</v>
      </c>
    </row>
    <row r="2518" spans="49:49" ht="15" customHeight="1">
      <c r="AW2518" s="121">
        <f t="shared" si="229"/>
        <v>2241</v>
      </c>
    </row>
    <row r="2519" spans="49:49" ht="15" customHeight="1">
      <c r="AW2519" s="121">
        <f t="shared" ref="AW2519:AW2582" si="230">+AW2518+1</f>
        <v>2242</v>
      </c>
    </row>
    <row r="2520" spans="49:49" ht="15" customHeight="1">
      <c r="AW2520" s="121">
        <f t="shared" si="230"/>
        <v>2243</v>
      </c>
    </row>
    <row r="2521" spans="49:49" ht="15" customHeight="1">
      <c r="AW2521" s="121">
        <f t="shared" si="230"/>
        <v>2244</v>
      </c>
    </row>
    <row r="2522" spans="49:49" ht="15" customHeight="1">
      <c r="AW2522" s="121">
        <f t="shared" si="230"/>
        <v>2245</v>
      </c>
    </row>
    <row r="2523" spans="49:49" ht="15" customHeight="1">
      <c r="AW2523" s="121">
        <f t="shared" si="230"/>
        <v>2246</v>
      </c>
    </row>
    <row r="2524" spans="49:49" ht="15" customHeight="1">
      <c r="AW2524" s="121">
        <f t="shared" si="230"/>
        <v>2247</v>
      </c>
    </row>
    <row r="2525" spans="49:49" ht="15" customHeight="1">
      <c r="AW2525" s="121">
        <f t="shared" si="230"/>
        <v>2248</v>
      </c>
    </row>
    <row r="2526" spans="49:49" ht="15" customHeight="1">
      <c r="AW2526" s="121">
        <f t="shared" si="230"/>
        <v>2249</v>
      </c>
    </row>
    <row r="2527" spans="49:49" ht="15" customHeight="1">
      <c r="AW2527" s="121">
        <f t="shared" si="230"/>
        <v>2250</v>
      </c>
    </row>
    <row r="2528" spans="49:49" ht="15" customHeight="1">
      <c r="AW2528" s="121">
        <f t="shared" si="230"/>
        <v>2251</v>
      </c>
    </row>
    <row r="2529" spans="49:49" ht="15" customHeight="1">
      <c r="AW2529" s="121">
        <f t="shared" si="230"/>
        <v>2252</v>
      </c>
    </row>
    <row r="2530" spans="49:49" ht="15" customHeight="1">
      <c r="AW2530" s="121">
        <f t="shared" si="230"/>
        <v>2253</v>
      </c>
    </row>
    <row r="2531" spans="49:49" ht="15" customHeight="1">
      <c r="AW2531" s="121">
        <f t="shared" si="230"/>
        <v>2254</v>
      </c>
    </row>
    <row r="2532" spans="49:49" ht="15" customHeight="1">
      <c r="AW2532" s="121">
        <f t="shared" si="230"/>
        <v>2255</v>
      </c>
    </row>
    <row r="2533" spans="49:49" ht="15" customHeight="1">
      <c r="AW2533" s="121">
        <f t="shared" si="230"/>
        <v>2256</v>
      </c>
    </row>
    <row r="2534" spans="49:49" ht="15" customHeight="1">
      <c r="AW2534" s="121">
        <f t="shared" si="230"/>
        <v>2257</v>
      </c>
    </row>
    <row r="2535" spans="49:49" ht="15" customHeight="1">
      <c r="AW2535" s="121">
        <f t="shared" si="230"/>
        <v>2258</v>
      </c>
    </row>
    <row r="2536" spans="49:49" ht="15" customHeight="1">
      <c r="AW2536" s="121">
        <f t="shared" si="230"/>
        <v>2259</v>
      </c>
    </row>
    <row r="2537" spans="49:49" ht="15" customHeight="1">
      <c r="AW2537" s="121">
        <f t="shared" si="230"/>
        <v>2260</v>
      </c>
    </row>
    <row r="2538" spans="49:49" ht="15" customHeight="1">
      <c r="AW2538" s="121">
        <f t="shared" si="230"/>
        <v>2261</v>
      </c>
    </row>
    <row r="2539" spans="49:49" ht="15" customHeight="1">
      <c r="AW2539" s="121">
        <f t="shared" si="230"/>
        <v>2262</v>
      </c>
    </row>
    <row r="2540" spans="49:49" ht="15" customHeight="1">
      <c r="AW2540" s="121">
        <f t="shared" si="230"/>
        <v>2263</v>
      </c>
    </row>
    <row r="2541" spans="49:49" ht="15" customHeight="1">
      <c r="AW2541" s="121">
        <f t="shared" si="230"/>
        <v>2264</v>
      </c>
    </row>
    <row r="2542" spans="49:49" ht="15" customHeight="1">
      <c r="AW2542" s="121">
        <f t="shared" si="230"/>
        <v>2265</v>
      </c>
    </row>
    <row r="2543" spans="49:49" ht="15" customHeight="1">
      <c r="AW2543" s="121">
        <f t="shared" si="230"/>
        <v>2266</v>
      </c>
    </row>
    <row r="2544" spans="49:49" ht="15" customHeight="1">
      <c r="AW2544" s="121">
        <f t="shared" si="230"/>
        <v>2267</v>
      </c>
    </row>
    <row r="2545" spans="49:49" ht="15" customHeight="1">
      <c r="AW2545" s="121">
        <f t="shared" si="230"/>
        <v>2268</v>
      </c>
    </row>
    <row r="2546" spans="49:49" ht="15" customHeight="1">
      <c r="AW2546" s="121">
        <f t="shared" si="230"/>
        <v>2269</v>
      </c>
    </row>
    <row r="2547" spans="49:49" ht="15" customHeight="1">
      <c r="AW2547" s="121">
        <f t="shared" si="230"/>
        <v>2270</v>
      </c>
    </row>
    <row r="2548" spans="49:49" ht="15" customHeight="1">
      <c r="AW2548" s="121">
        <f t="shared" si="230"/>
        <v>2271</v>
      </c>
    </row>
    <row r="2549" spans="49:49" ht="15" customHeight="1">
      <c r="AW2549" s="121">
        <f t="shared" si="230"/>
        <v>2272</v>
      </c>
    </row>
    <row r="2550" spans="49:49" ht="15" customHeight="1">
      <c r="AW2550" s="121">
        <f t="shared" si="230"/>
        <v>2273</v>
      </c>
    </row>
    <row r="2551" spans="49:49" ht="15" customHeight="1">
      <c r="AW2551" s="121">
        <f t="shared" si="230"/>
        <v>2274</v>
      </c>
    </row>
    <row r="2552" spans="49:49" ht="15" customHeight="1">
      <c r="AW2552" s="121">
        <f t="shared" si="230"/>
        <v>2275</v>
      </c>
    </row>
    <row r="2553" spans="49:49" ht="15" customHeight="1">
      <c r="AW2553" s="121">
        <f t="shared" si="230"/>
        <v>2276</v>
      </c>
    </row>
    <row r="2554" spans="49:49" ht="15" customHeight="1">
      <c r="AW2554" s="121">
        <f t="shared" si="230"/>
        <v>2277</v>
      </c>
    </row>
    <row r="2555" spans="49:49" ht="15" customHeight="1">
      <c r="AW2555" s="121">
        <f t="shared" si="230"/>
        <v>2278</v>
      </c>
    </row>
    <row r="2556" spans="49:49" ht="15" customHeight="1">
      <c r="AW2556" s="121">
        <f t="shared" si="230"/>
        <v>2279</v>
      </c>
    </row>
    <row r="2557" spans="49:49" ht="15" customHeight="1">
      <c r="AW2557" s="121">
        <f t="shared" si="230"/>
        <v>2280</v>
      </c>
    </row>
    <row r="2558" spans="49:49" ht="15" customHeight="1">
      <c r="AW2558" s="121">
        <f t="shared" si="230"/>
        <v>2281</v>
      </c>
    </row>
    <row r="2559" spans="49:49" ht="15" customHeight="1">
      <c r="AW2559" s="121">
        <f t="shared" si="230"/>
        <v>2282</v>
      </c>
    </row>
    <row r="2560" spans="49:49" ht="15" customHeight="1">
      <c r="AW2560" s="121">
        <f t="shared" si="230"/>
        <v>2283</v>
      </c>
    </row>
    <row r="2561" spans="49:49" ht="15" customHeight="1">
      <c r="AW2561" s="121">
        <f t="shared" si="230"/>
        <v>2284</v>
      </c>
    </row>
    <row r="2562" spans="49:49" ht="15" customHeight="1">
      <c r="AW2562" s="121">
        <f t="shared" si="230"/>
        <v>2285</v>
      </c>
    </row>
    <row r="2563" spans="49:49" ht="15" customHeight="1">
      <c r="AW2563" s="121">
        <f t="shared" si="230"/>
        <v>2286</v>
      </c>
    </row>
    <row r="2564" spans="49:49" ht="15" customHeight="1">
      <c r="AW2564" s="121">
        <f t="shared" si="230"/>
        <v>2287</v>
      </c>
    </row>
    <row r="2565" spans="49:49" ht="15" customHeight="1">
      <c r="AW2565" s="121">
        <f t="shared" si="230"/>
        <v>2288</v>
      </c>
    </row>
    <row r="2566" spans="49:49" ht="15" customHeight="1">
      <c r="AW2566" s="121">
        <f t="shared" si="230"/>
        <v>2289</v>
      </c>
    </row>
    <row r="2567" spans="49:49" ht="15" customHeight="1">
      <c r="AW2567" s="121">
        <f t="shared" si="230"/>
        <v>2290</v>
      </c>
    </row>
    <row r="2568" spans="49:49" ht="15" customHeight="1">
      <c r="AW2568" s="121">
        <f t="shared" si="230"/>
        <v>2291</v>
      </c>
    </row>
    <row r="2569" spans="49:49" ht="15" customHeight="1">
      <c r="AW2569" s="121">
        <f t="shared" si="230"/>
        <v>2292</v>
      </c>
    </row>
    <row r="2570" spans="49:49" ht="15" customHeight="1">
      <c r="AW2570" s="121">
        <f t="shared" si="230"/>
        <v>2293</v>
      </c>
    </row>
    <row r="2571" spans="49:49" ht="15" customHeight="1">
      <c r="AW2571" s="121">
        <f t="shared" si="230"/>
        <v>2294</v>
      </c>
    </row>
    <row r="2572" spans="49:49" ht="15" customHeight="1">
      <c r="AW2572" s="121">
        <f t="shared" si="230"/>
        <v>2295</v>
      </c>
    </row>
    <row r="2573" spans="49:49" ht="15" customHeight="1">
      <c r="AW2573" s="121">
        <f t="shared" si="230"/>
        <v>2296</v>
      </c>
    </row>
    <row r="2574" spans="49:49" ht="15" customHeight="1">
      <c r="AW2574" s="121">
        <f t="shared" si="230"/>
        <v>2297</v>
      </c>
    </row>
    <row r="2575" spans="49:49" ht="15" customHeight="1">
      <c r="AW2575" s="121">
        <f t="shared" si="230"/>
        <v>2298</v>
      </c>
    </row>
    <row r="2576" spans="49:49" ht="15" customHeight="1">
      <c r="AW2576" s="121">
        <f t="shared" si="230"/>
        <v>2299</v>
      </c>
    </row>
    <row r="2577" spans="49:49" ht="15" customHeight="1">
      <c r="AW2577" s="121">
        <f t="shared" si="230"/>
        <v>2300</v>
      </c>
    </row>
    <row r="2578" spans="49:49" ht="15" customHeight="1">
      <c r="AW2578" s="121">
        <f t="shared" si="230"/>
        <v>2301</v>
      </c>
    </row>
    <row r="2579" spans="49:49" ht="15" customHeight="1">
      <c r="AW2579" s="121">
        <f t="shared" si="230"/>
        <v>2302</v>
      </c>
    </row>
    <row r="2580" spans="49:49" ht="15" customHeight="1">
      <c r="AW2580" s="121">
        <f t="shared" si="230"/>
        <v>2303</v>
      </c>
    </row>
    <row r="2581" spans="49:49" ht="15" customHeight="1">
      <c r="AW2581" s="121">
        <f t="shared" si="230"/>
        <v>2304</v>
      </c>
    </row>
    <row r="2582" spans="49:49" ht="15" customHeight="1">
      <c r="AW2582" s="121">
        <f t="shared" si="230"/>
        <v>2305</v>
      </c>
    </row>
    <row r="2583" spans="49:49" ht="15" customHeight="1">
      <c r="AW2583" s="121">
        <f t="shared" ref="AW2583:AW2646" si="231">+AW2582+1</f>
        <v>2306</v>
      </c>
    </row>
    <row r="2584" spans="49:49" ht="15" customHeight="1">
      <c r="AW2584" s="121">
        <f t="shared" si="231"/>
        <v>2307</v>
      </c>
    </row>
    <row r="2585" spans="49:49" ht="15" customHeight="1">
      <c r="AW2585" s="121">
        <f t="shared" si="231"/>
        <v>2308</v>
      </c>
    </row>
    <row r="2586" spans="49:49" ht="15" customHeight="1">
      <c r="AW2586" s="121">
        <f t="shared" si="231"/>
        <v>2309</v>
      </c>
    </row>
    <row r="2587" spans="49:49" ht="15" customHeight="1">
      <c r="AW2587" s="121">
        <f t="shared" si="231"/>
        <v>2310</v>
      </c>
    </row>
    <row r="2588" spans="49:49" ht="15" customHeight="1">
      <c r="AW2588" s="121">
        <f t="shared" si="231"/>
        <v>2311</v>
      </c>
    </row>
    <row r="2589" spans="49:49" ht="15" customHeight="1">
      <c r="AW2589" s="121">
        <f t="shared" si="231"/>
        <v>2312</v>
      </c>
    </row>
    <row r="2590" spans="49:49" ht="15" customHeight="1">
      <c r="AW2590" s="121">
        <f t="shared" si="231"/>
        <v>2313</v>
      </c>
    </row>
    <row r="2591" spans="49:49" ht="15" customHeight="1">
      <c r="AW2591" s="121">
        <f t="shared" si="231"/>
        <v>2314</v>
      </c>
    </row>
    <row r="2592" spans="49:49" ht="15" customHeight="1">
      <c r="AW2592" s="121">
        <f t="shared" si="231"/>
        <v>2315</v>
      </c>
    </row>
    <row r="2593" spans="49:49" ht="15" customHeight="1">
      <c r="AW2593" s="121">
        <f t="shared" si="231"/>
        <v>2316</v>
      </c>
    </row>
    <row r="2594" spans="49:49" ht="15" customHeight="1">
      <c r="AW2594" s="121">
        <f t="shared" si="231"/>
        <v>2317</v>
      </c>
    </row>
    <row r="2595" spans="49:49" ht="15" customHeight="1">
      <c r="AW2595" s="121">
        <f t="shared" si="231"/>
        <v>2318</v>
      </c>
    </row>
    <row r="2596" spans="49:49" ht="15" customHeight="1">
      <c r="AW2596" s="121">
        <f t="shared" si="231"/>
        <v>2319</v>
      </c>
    </row>
    <row r="2597" spans="49:49" ht="15" customHeight="1">
      <c r="AW2597" s="121">
        <f t="shared" si="231"/>
        <v>2320</v>
      </c>
    </row>
    <row r="2598" spans="49:49" ht="15" customHeight="1">
      <c r="AW2598" s="121">
        <f t="shared" si="231"/>
        <v>2321</v>
      </c>
    </row>
    <row r="2599" spans="49:49" ht="15" customHeight="1">
      <c r="AW2599" s="121">
        <f t="shared" si="231"/>
        <v>2322</v>
      </c>
    </row>
    <row r="2600" spans="49:49" ht="15" customHeight="1">
      <c r="AW2600" s="121">
        <f t="shared" si="231"/>
        <v>2323</v>
      </c>
    </row>
    <row r="2601" spans="49:49" ht="15" customHeight="1">
      <c r="AW2601" s="121">
        <f t="shared" si="231"/>
        <v>2324</v>
      </c>
    </row>
    <row r="2602" spans="49:49" ht="15" customHeight="1">
      <c r="AW2602" s="121">
        <f t="shared" si="231"/>
        <v>2325</v>
      </c>
    </row>
    <row r="2603" spans="49:49" ht="15" customHeight="1">
      <c r="AW2603" s="121">
        <f t="shared" si="231"/>
        <v>2326</v>
      </c>
    </row>
    <row r="2604" spans="49:49" ht="15" customHeight="1">
      <c r="AW2604" s="121">
        <f t="shared" si="231"/>
        <v>2327</v>
      </c>
    </row>
    <row r="2605" spans="49:49" ht="15" customHeight="1">
      <c r="AW2605" s="121">
        <f t="shared" si="231"/>
        <v>2328</v>
      </c>
    </row>
    <row r="2606" spans="49:49" ht="15" customHeight="1">
      <c r="AW2606" s="121">
        <f t="shared" si="231"/>
        <v>2329</v>
      </c>
    </row>
    <row r="2607" spans="49:49" ht="15" customHeight="1">
      <c r="AW2607" s="121">
        <f t="shared" si="231"/>
        <v>2330</v>
      </c>
    </row>
    <row r="2608" spans="49:49" ht="15" customHeight="1">
      <c r="AW2608" s="121">
        <f t="shared" si="231"/>
        <v>2331</v>
      </c>
    </row>
    <row r="2609" spans="49:49" ht="15" customHeight="1">
      <c r="AW2609" s="121">
        <f t="shared" si="231"/>
        <v>2332</v>
      </c>
    </row>
    <row r="2610" spans="49:49" ht="15" customHeight="1">
      <c r="AW2610" s="121">
        <f t="shared" si="231"/>
        <v>2333</v>
      </c>
    </row>
    <row r="2611" spans="49:49" ht="15" customHeight="1">
      <c r="AW2611" s="121">
        <f t="shared" si="231"/>
        <v>2334</v>
      </c>
    </row>
    <row r="2612" spans="49:49" ht="15" customHeight="1">
      <c r="AW2612" s="121">
        <f t="shared" si="231"/>
        <v>2335</v>
      </c>
    </row>
    <row r="2613" spans="49:49" ht="15" customHeight="1">
      <c r="AW2613" s="121">
        <f t="shared" si="231"/>
        <v>2336</v>
      </c>
    </row>
    <row r="2614" spans="49:49" ht="15" customHeight="1">
      <c r="AW2614" s="121">
        <f t="shared" si="231"/>
        <v>2337</v>
      </c>
    </row>
    <row r="2615" spans="49:49" ht="15" customHeight="1">
      <c r="AW2615" s="121">
        <f t="shared" si="231"/>
        <v>2338</v>
      </c>
    </row>
    <row r="2616" spans="49:49" ht="15" customHeight="1">
      <c r="AW2616" s="121">
        <f t="shared" si="231"/>
        <v>2339</v>
      </c>
    </row>
    <row r="2617" spans="49:49" ht="15" customHeight="1">
      <c r="AW2617" s="121">
        <f t="shared" si="231"/>
        <v>2340</v>
      </c>
    </row>
    <row r="2618" spans="49:49" ht="15" customHeight="1">
      <c r="AW2618" s="121">
        <f t="shared" si="231"/>
        <v>2341</v>
      </c>
    </row>
    <row r="2619" spans="49:49" ht="15" customHeight="1">
      <c r="AW2619" s="121">
        <f t="shared" si="231"/>
        <v>2342</v>
      </c>
    </row>
    <row r="2620" spans="49:49" ht="15" customHeight="1">
      <c r="AW2620" s="121">
        <f t="shared" si="231"/>
        <v>2343</v>
      </c>
    </row>
    <row r="2621" spans="49:49" ht="15" customHeight="1">
      <c r="AW2621" s="121">
        <f t="shared" si="231"/>
        <v>2344</v>
      </c>
    </row>
    <row r="2622" spans="49:49" ht="15" customHeight="1">
      <c r="AW2622" s="121">
        <f t="shared" si="231"/>
        <v>2345</v>
      </c>
    </row>
    <row r="2623" spans="49:49" ht="15" customHeight="1">
      <c r="AW2623" s="121">
        <f t="shared" si="231"/>
        <v>2346</v>
      </c>
    </row>
    <row r="2624" spans="49:49" ht="15" customHeight="1">
      <c r="AW2624" s="121">
        <f t="shared" si="231"/>
        <v>2347</v>
      </c>
    </row>
    <row r="2625" spans="49:49" ht="15" customHeight="1">
      <c r="AW2625" s="121">
        <f t="shared" si="231"/>
        <v>2348</v>
      </c>
    </row>
    <row r="2626" spans="49:49" ht="15" customHeight="1">
      <c r="AW2626" s="121">
        <f t="shared" si="231"/>
        <v>2349</v>
      </c>
    </row>
    <row r="2627" spans="49:49" ht="15" customHeight="1">
      <c r="AW2627" s="121">
        <f t="shared" si="231"/>
        <v>2350</v>
      </c>
    </row>
    <row r="2628" spans="49:49" ht="15" customHeight="1">
      <c r="AW2628" s="121">
        <f t="shared" si="231"/>
        <v>2351</v>
      </c>
    </row>
    <row r="2629" spans="49:49" ht="15" customHeight="1">
      <c r="AW2629" s="121">
        <f t="shared" si="231"/>
        <v>2352</v>
      </c>
    </row>
    <row r="2630" spans="49:49" ht="15" customHeight="1">
      <c r="AW2630" s="121">
        <f t="shared" si="231"/>
        <v>2353</v>
      </c>
    </row>
    <row r="2631" spans="49:49" ht="15" customHeight="1">
      <c r="AW2631" s="121">
        <f t="shared" si="231"/>
        <v>2354</v>
      </c>
    </row>
    <row r="2632" spans="49:49" ht="15" customHeight="1">
      <c r="AW2632" s="121">
        <f t="shared" si="231"/>
        <v>2355</v>
      </c>
    </row>
    <row r="2633" spans="49:49" ht="15" customHeight="1">
      <c r="AW2633" s="121">
        <f t="shared" si="231"/>
        <v>2356</v>
      </c>
    </row>
    <row r="2634" spans="49:49" ht="15" customHeight="1">
      <c r="AW2634" s="121">
        <f t="shared" si="231"/>
        <v>2357</v>
      </c>
    </row>
    <row r="2635" spans="49:49" ht="15" customHeight="1">
      <c r="AW2635" s="121">
        <f t="shared" si="231"/>
        <v>2358</v>
      </c>
    </row>
    <row r="2636" spans="49:49" ht="15" customHeight="1">
      <c r="AW2636" s="121">
        <f t="shared" si="231"/>
        <v>2359</v>
      </c>
    </row>
    <row r="2637" spans="49:49" ht="15" customHeight="1">
      <c r="AW2637" s="121">
        <f t="shared" si="231"/>
        <v>2360</v>
      </c>
    </row>
    <row r="2638" spans="49:49" ht="15" customHeight="1">
      <c r="AW2638" s="121">
        <f t="shared" si="231"/>
        <v>2361</v>
      </c>
    </row>
    <row r="2639" spans="49:49" ht="15" customHeight="1">
      <c r="AW2639" s="121">
        <f t="shared" si="231"/>
        <v>2362</v>
      </c>
    </row>
    <row r="2640" spans="49:49" ht="15" customHeight="1">
      <c r="AW2640" s="121">
        <f t="shared" si="231"/>
        <v>2363</v>
      </c>
    </row>
    <row r="2641" spans="49:49" ht="15" customHeight="1">
      <c r="AW2641" s="121">
        <f t="shared" si="231"/>
        <v>2364</v>
      </c>
    </row>
    <row r="2642" spans="49:49" ht="15" customHeight="1">
      <c r="AW2642" s="121">
        <f t="shared" si="231"/>
        <v>2365</v>
      </c>
    </row>
    <row r="2643" spans="49:49" ht="15" customHeight="1">
      <c r="AW2643" s="121">
        <f t="shared" si="231"/>
        <v>2366</v>
      </c>
    </row>
    <row r="2644" spans="49:49" ht="15" customHeight="1">
      <c r="AW2644" s="121">
        <f t="shared" si="231"/>
        <v>2367</v>
      </c>
    </row>
    <row r="2645" spans="49:49" ht="15" customHeight="1">
      <c r="AW2645" s="121">
        <f t="shared" si="231"/>
        <v>2368</v>
      </c>
    </row>
    <row r="2646" spans="49:49" ht="15" customHeight="1">
      <c r="AW2646" s="121">
        <f t="shared" si="231"/>
        <v>2369</v>
      </c>
    </row>
    <row r="2647" spans="49:49" ht="15" customHeight="1">
      <c r="AW2647" s="121">
        <f t="shared" ref="AW2647:AW2710" si="232">+AW2646+1</f>
        <v>2370</v>
      </c>
    </row>
    <row r="2648" spans="49:49" ht="15" customHeight="1">
      <c r="AW2648" s="121">
        <f t="shared" si="232"/>
        <v>2371</v>
      </c>
    </row>
    <row r="2649" spans="49:49" ht="15" customHeight="1">
      <c r="AW2649" s="121">
        <f t="shared" si="232"/>
        <v>2372</v>
      </c>
    </row>
    <row r="2650" spans="49:49" ht="15" customHeight="1">
      <c r="AW2650" s="121">
        <f t="shared" si="232"/>
        <v>2373</v>
      </c>
    </row>
    <row r="2651" spans="49:49" ht="15" customHeight="1">
      <c r="AW2651" s="121">
        <f t="shared" si="232"/>
        <v>2374</v>
      </c>
    </row>
    <row r="2652" spans="49:49" ht="15" customHeight="1">
      <c r="AW2652" s="121">
        <f t="shared" si="232"/>
        <v>2375</v>
      </c>
    </row>
    <row r="2653" spans="49:49" ht="15" customHeight="1">
      <c r="AW2653" s="121">
        <f t="shared" si="232"/>
        <v>2376</v>
      </c>
    </row>
    <row r="2654" spans="49:49" ht="15" customHeight="1">
      <c r="AW2654" s="121">
        <f t="shared" si="232"/>
        <v>2377</v>
      </c>
    </row>
    <row r="2655" spans="49:49" ht="15" customHeight="1">
      <c r="AW2655" s="121">
        <f t="shared" si="232"/>
        <v>2378</v>
      </c>
    </row>
    <row r="2656" spans="49:49" ht="15" customHeight="1">
      <c r="AW2656" s="121">
        <f t="shared" si="232"/>
        <v>2379</v>
      </c>
    </row>
    <row r="2657" spans="49:49" ht="15" customHeight="1">
      <c r="AW2657" s="121">
        <f t="shared" si="232"/>
        <v>2380</v>
      </c>
    </row>
    <row r="2658" spans="49:49" ht="15" customHeight="1">
      <c r="AW2658" s="121">
        <f t="shared" si="232"/>
        <v>2381</v>
      </c>
    </row>
    <row r="2659" spans="49:49" ht="15" customHeight="1">
      <c r="AW2659" s="121">
        <f t="shared" si="232"/>
        <v>2382</v>
      </c>
    </row>
    <row r="2660" spans="49:49" ht="15" customHeight="1">
      <c r="AW2660" s="121">
        <f t="shared" si="232"/>
        <v>2383</v>
      </c>
    </row>
    <row r="2661" spans="49:49" ht="15" customHeight="1">
      <c r="AW2661" s="121">
        <f t="shared" si="232"/>
        <v>2384</v>
      </c>
    </row>
    <row r="2662" spans="49:49" ht="15" customHeight="1">
      <c r="AW2662" s="121">
        <f t="shared" si="232"/>
        <v>2385</v>
      </c>
    </row>
    <row r="2663" spans="49:49" ht="15" customHeight="1">
      <c r="AW2663" s="121">
        <f t="shared" si="232"/>
        <v>2386</v>
      </c>
    </row>
    <row r="2664" spans="49:49" ht="15" customHeight="1">
      <c r="AW2664" s="121">
        <f t="shared" si="232"/>
        <v>2387</v>
      </c>
    </row>
    <row r="2665" spans="49:49" ht="15" customHeight="1">
      <c r="AW2665" s="121">
        <f t="shared" si="232"/>
        <v>2388</v>
      </c>
    </row>
    <row r="2666" spans="49:49" ht="15" customHeight="1">
      <c r="AW2666" s="121">
        <f t="shared" si="232"/>
        <v>2389</v>
      </c>
    </row>
    <row r="2667" spans="49:49" ht="15" customHeight="1">
      <c r="AW2667" s="121">
        <f t="shared" si="232"/>
        <v>2390</v>
      </c>
    </row>
    <row r="2668" spans="49:49" ht="15" customHeight="1">
      <c r="AW2668" s="121">
        <f t="shared" si="232"/>
        <v>2391</v>
      </c>
    </row>
    <row r="2669" spans="49:49" ht="15" customHeight="1">
      <c r="AW2669" s="121">
        <f t="shared" si="232"/>
        <v>2392</v>
      </c>
    </row>
    <row r="2670" spans="49:49" ht="15" customHeight="1">
      <c r="AW2670" s="121">
        <f t="shared" si="232"/>
        <v>2393</v>
      </c>
    </row>
    <row r="2671" spans="49:49" ht="15" customHeight="1">
      <c r="AW2671" s="121">
        <f t="shared" si="232"/>
        <v>2394</v>
      </c>
    </row>
    <row r="2672" spans="49:49" ht="15" customHeight="1">
      <c r="AW2672" s="121">
        <f t="shared" si="232"/>
        <v>2395</v>
      </c>
    </row>
    <row r="2673" spans="49:49" ht="15" customHeight="1">
      <c r="AW2673" s="121">
        <f t="shared" si="232"/>
        <v>2396</v>
      </c>
    </row>
    <row r="2674" spans="49:49" ht="15" customHeight="1">
      <c r="AW2674" s="121">
        <f t="shared" si="232"/>
        <v>2397</v>
      </c>
    </row>
    <row r="2675" spans="49:49" ht="15" customHeight="1">
      <c r="AW2675" s="121">
        <f t="shared" si="232"/>
        <v>2398</v>
      </c>
    </row>
    <row r="2676" spans="49:49" ht="15" customHeight="1">
      <c r="AW2676" s="121">
        <f t="shared" si="232"/>
        <v>2399</v>
      </c>
    </row>
    <row r="2677" spans="49:49" ht="15" customHeight="1">
      <c r="AW2677" s="121">
        <f t="shared" si="232"/>
        <v>2400</v>
      </c>
    </row>
    <row r="2678" spans="49:49" ht="15" customHeight="1">
      <c r="AW2678" s="121">
        <f t="shared" si="232"/>
        <v>2401</v>
      </c>
    </row>
    <row r="2679" spans="49:49" ht="15" customHeight="1">
      <c r="AW2679" s="121">
        <f t="shared" si="232"/>
        <v>2402</v>
      </c>
    </row>
    <row r="2680" spans="49:49" ht="15" customHeight="1">
      <c r="AW2680" s="121">
        <f t="shared" si="232"/>
        <v>2403</v>
      </c>
    </row>
    <row r="2681" spans="49:49" ht="15" customHeight="1">
      <c r="AW2681" s="121">
        <f t="shared" si="232"/>
        <v>2404</v>
      </c>
    </row>
    <row r="2682" spans="49:49" ht="15" customHeight="1">
      <c r="AW2682" s="121">
        <f t="shared" si="232"/>
        <v>2405</v>
      </c>
    </row>
    <row r="2683" spans="49:49" ht="15" customHeight="1">
      <c r="AW2683" s="121">
        <f t="shared" si="232"/>
        <v>2406</v>
      </c>
    </row>
    <row r="2684" spans="49:49" ht="15" customHeight="1">
      <c r="AW2684" s="121">
        <f t="shared" si="232"/>
        <v>2407</v>
      </c>
    </row>
    <row r="2685" spans="49:49" ht="15" customHeight="1">
      <c r="AW2685" s="121">
        <f t="shared" si="232"/>
        <v>2408</v>
      </c>
    </row>
    <row r="2686" spans="49:49" ht="15" customHeight="1">
      <c r="AW2686" s="121">
        <f t="shared" si="232"/>
        <v>2409</v>
      </c>
    </row>
    <row r="2687" spans="49:49" ht="15" customHeight="1">
      <c r="AW2687" s="121">
        <f t="shared" si="232"/>
        <v>2410</v>
      </c>
    </row>
    <row r="2688" spans="49:49" ht="15" customHeight="1">
      <c r="AW2688" s="121">
        <f t="shared" si="232"/>
        <v>2411</v>
      </c>
    </row>
    <row r="2689" spans="49:49" ht="15" customHeight="1">
      <c r="AW2689" s="121">
        <f t="shared" si="232"/>
        <v>2412</v>
      </c>
    </row>
    <row r="2690" spans="49:49" ht="15" customHeight="1">
      <c r="AW2690" s="121">
        <f t="shared" si="232"/>
        <v>2413</v>
      </c>
    </row>
    <row r="2691" spans="49:49" ht="15" customHeight="1">
      <c r="AW2691" s="121">
        <f t="shared" si="232"/>
        <v>2414</v>
      </c>
    </row>
    <row r="2692" spans="49:49" ht="15" customHeight="1">
      <c r="AW2692" s="121">
        <f t="shared" si="232"/>
        <v>2415</v>
      </c>
    </row>
    <row r="2693" spans="49:49" ht="15" customHeight="1">
      <c r="AW2693" s="121">
        <f t="shared" si="232"/>
        <v>2416</v>
      </c>
    </row>
    <row r="2694" spans="49:49" ht="15" customHeight="1">
      <c r="AW2694" s="121">
        <f t="shared" si="232"/>
        <v>2417</v>
      </c>
    </row>
    <row r="2695" spans="49:49" ht="15" customHeight="1">
      <c r="AW2695" s="121">
        <f t="shared" si="232"/>
        <v>2418</v>
      </c>
    </row>
    <row r="2696" spans="49:49" ht="15" customHeight="1">
      <c r="AW2696" s="121">
        <f t="shared" si="232"/>
        <v>2419</v>
      </c>
    </row>
    <row r="2697" spans="49:49" ht="15" customHeight="1">
      <c r="AW2697" s="121">
        <f t="shared" si="232"/>
        <v>2420</v>
      </c>
    </row>
    <row r="2698" spans="49:49" ht="15" customHeight="1">
      <c r="AW2698" s="121">
        <f t="shared" si="232"/>
        <v>2421</v>
      </c>
    </row>
    <row r="2699" spans="49:49" ht="15" customHeight="1">
      <c r="AW2699" s="121">
        <f t="shared" si="232"/>
        <v>2422</v>
      </c>
    </row>
    <row r="2700" spans="49:49" ht="15" customHeight="1">
      <c r="AW2700" s="121">
        <f t="shared" si="232"/>
        <v>2423</v>
      </c>
    </row>
    <row r="2701" spans="49:49" ht="15" customHeight="1">
      <c r="AW2701" s="121">
        <f t="shared" si="232"/>
        <v>2424</v>
      </c>
    </row>
    <row r="2702" spans="49:49" ht="15" customHeight="1">
      <c r="AW2702" s="121">
        <f t="shared" si="232"/>
        <v>2425</v>
      </c>
    </row>
    <row r="2703" spans="49:49" ht="15" customHeight="1">
      <c r="AW2703" s="121">
        <f t="shared" si="232"/>
        <v>2426</v>
      </c>
    </row>
    <row r="2704" spans="49:49" ht="15" customHeight="1">
      <c r="AW2704" s="121">
        <f t="shared" si="232"/>
        <v>2427</v>
      </c>
    </row>
    <row r="2705" spans="49:49" ht="15" customHeight="1">
      <c r="AW2705" s="121">
        <f t="shared" si="232"/>
        <v>2428</v>
      </c>
    </row>
    <row r="2706" spans="49:49" ht="15" customHeight="1">
      <c r="AW2706" s="121">
        <f t="shared" si="232"/>
        <v>2429</v>
      </c>
    </row>
    <row r="2707" spans="49:49" ht="15" customHeight="1">
      <c r="AW2707" s="121">
        <f t="shared" si="232"/>
        <v>2430</v>
      </c>
    </row>
    <row r="2708" spans="49:49" ht="15" customHeight="1">
      <c r="AW2708" s="121">
        <f t="shared" si="232"/>
        <v>2431</v>
      </c>
    </row>
    <row r="2709" spans="49:49" ht="15" customHeight="1">
      <c r="AW2709" s="121">
        <f t="shared" si="232"/>
        <v>2432</v>
      </c>
    </row>
    <row r="2710" spans="49:49" ht="15" customHeight="1">
      <c r="AW2710" s="121">
        <f t="shared" si="232"/>
        <v>2433</v>
      </c>
    </row>
    <row r="2711" spans="49:49" ht="15" customHeight="1">
      <c r="AW2711" s="121">
        <f t="shared" ref="AW2711:AW2774" si="233">+AW2710+1</f>
        <v>2434</v>
      </c>
    </row>
    <row r="2712" spans="49:49" ht="15" customHeight="1">
      <c r="AW2712" s="121">
        <f t="shared" si="233"/>
        <v>2435</v>
      </c>
    </row>
    <row r="2713" spans="49:49" ht="15" customHeight="1">
      <c r="AW2713" s="121">
        <f t="shared" si="233"/>
        <v>2436</v>
      </c>
    </row>
    <row r="2714" spans="49:49" ht="15" customHeight="1">
      <c r="AW2714" s="121">
        <f t="shared" si="233"/>
        <v>2437</v>
      </c>
    </row>
    <row r="2715" spans="49:49" ht="15" customHeight="1">
      <c r="AW2715" s="121">
        <f t="shared" si="233"/>
        <v>2438</v>
      </c>
    </row>
    <row r="2716" spans="49:49" ht="15" customHeight="1">
      <c r="AW2716" s="121">
        <f t="shared" si="233"/>
        <v>2439</v>
      </c>
    </row>
    <row r="2717" spans="49:49" ht="15" customHeight="1">
      <c r="AW2717" s="121">
        <f t="shared" si="233"/>
        <v>2440</v>
      </c>
    </row>
    <row r="2718" spans="49:49" ht="15" customHeight="1">
      <c r="AW2718" s="121">
        <f t="shared" si="233"/>
        <v>2441</v>
      </c>
    </row>
    <row r="2719" spans="49:49" ht="15" customHeight="1">
      <c r="AW2719" s="121">
        <f t="shared" si="233"/>
        <v>2442</v>
      </c>
    </row>
    <row r="2720" spans="49:49" ht="15" customHeight="1">
      <c r="AW2720" s="121">
        <f t="shared" si="233"/>
        <v>2443</v>
      </c>
    </row>
    <row r="2721" spans="49:49" ht="15" customHeight="1">
      <c r="AW2721" s="121">
        <f t="shared" si="233"/>
        <v>2444</v>
      </c>
    </row>
    <row r="2722" spans="49:49" ht="15" customHeight="1">
      <c r="AW2722" s="121">
        <f t="shared" si="233"/>
        <v>2445</v>
      </c>
    </row>
    <row r="2723" spans="49:49" ht="15" customHeight="1">
      <c r="AW2723" s="121">
        <f t="shared" si="233"/>
        <v>2446</v>
      </c>
    </row>
    <row r="2724" spans="49:49" ht="15" customHeight="1">
      <c r="AW2724" s="121">
        <f t="shared" si="233"/>
        <v>2447</v>
      </c>
    </row>
    <row r="2725" spans="49:49" ht="15" customHeight="1">
      <c r="AW2725" s="121">
        <f t="shared" si="233"/>
        <v>2448</v>
      </c>
    </row>
    <row r="2726" spans="49:49" ht="15" customHeight="1">
      <c r="AW2726" s="121">
        <f t="shared" si="233"/>
        <v>2449</v>
      </c>
    </row>
    <row r="2727" spans="49:49" ht="15" customHeight="1">
      <c r="AW2727" s="121">
        <f t="shared" si="233"/>
        <v>2450</v>
      </c>
    </row>
    <row r="2728" spans="49:49" ht="15" customHeight="1">
      <c r="AW2728" s="121">
        <f t="shared" si="233"/>
        <v>2451</v>
      </c>
    </row>
    <row r="2729" spans="49:49" ht="15" customHeight="1">
      <c r="AW2729" s="121">
        <f t="shared" si="233"/>
        <v>2452</v>
      </c>
    </row>
    <row r="2730" spans="49:49" ht="15" customHeight="1">
      <c r="AW2730" s="121">
        <f t="shared" si="233"/>
        <v>2453</v>
      </c>
    </row>
    <row r="2731" spans="49:49" ht="15" customHeight="1">
      <c r="AW2731" s="121">
        <f t="shared" si="233"/>
        <v>2454</v>
      </c>
    </row>
    <row r="2732" spans="49:49" ht="15" customHeight="1">
      <c r="AW2732" s="121">
        <f t="shared" si="233"/>
        <v>2455</v>
      </c>
    </row>
    <row r="2733" spans="49:49" ht="15" customHeight="1">
      <c r="AW2733" s="121">
        <f t="shared" si="233"/>
        <v>2456</v>
      </c>
    </row>
    <row r="2734" spans="49:49" ht="15" customHeight="1">
      <c r="AW2734" s="121">
        <f t="shared" si="233"/>
        <v>2457</v>
      </c>
    </row>
    <row r="2735" spans="49:49" ht="15" customHeight="1">
      <c r="AW2735" s="121">
        <f t="shared" si="233"/>
        <v>2458</v>
      </c>
    </row>
    <row r="2736" spans="49:49" ht="15" customHeight="1">
      <c r="AW2736" s="121">
        <f t="shared" si="233"/>
        <v>2459</v>
      </c>
    </row>
    <row r="2737" spans="49:49" ht="15" customHeight="1">
      <c r="AW2737" s="121">
        <f t="shared" si="233"/>
        <v>2460</v>
      </c>
    </row>
    <row r="2738" spans="49:49" ht="15" customHeight="1">
      <c r="AW2738" s="121">
        <f t="shared" si="233"/>
        <v>2461</v>
      </c>
    </row>
    <row r="2739" spans="49:49" ht="15" customHeight="1">
      <c r="AW2739" s="121">
        <f t="shared" si="233"/>
        <v>2462</v>
      </c>
    </row>
    <row r="2740" spans="49:49" ht="15" customHeight="1">
      <c r="AW2740" s="121">
        <f t="shared" si="233"/>
        <v>2463</v>
      </c>
    </row>
    <row r="2741" spans="49:49" ht="15" customHeight="1">
      <c r="AW2741" s="121">
        <f t="shared" si="233"/>
        <v>2464</v>
      </c>
    </row>
    <row r="2742" spans="49:49" ht="15" customHeight="1">
      <c r="AW2742" s="121">
        <f t="shared" si="233"/>
        <v>2465</v>
      </c>
    </row>
    <row r="2743" spans="49:49" ht="15" customHeight="1">
      <c r="AW2743" s="121">
        <f t="shared" si="233"/>
        <v>2466</v>
      </c>
    </row>
    <row r="2744" spans="49:49" ht="15" customHeight="1">
      <c r="AW2744" s="121">
        <f t="shared" si="233"/>
        <v>2467</v>
      </c>
    </row>
    <row r="2745" spans="49:49" ht="15" customHeight="1">
      <c r="AW2745" s="121">
        <f t="shared" si="233"/>
        <v>2468</v>
      </c>
    </row>
    <row r="2746" spans="49:49" ht="15" customHeight="1">
      <c r="AW2746" s="121">
        <f t="shared" si="233"/>
        <v>2469</v>
      </c>
    </row>
    <row r="2747" spans="49:49" ht="15" customHeight="1">
      <c r="AW2747" s="121">
        <f t="shared" si="233"/>
        <v>2470</v>
      </c>
    </row>
    <row r="2748" spans="49:49" ht="15" customHeight="1">
      <c r="AW2748" s="121">
        <f t="shared" si="233"/>
        <v>2471</v>
      </c>
    </row>
    <row r="2749" spans="49:49" ht="15" customHeight="1">
      <c r="AW2749" s="121">
        <f t="shared" si="233"/>
        <v>2472</v>
      </c>
    </row>
    <row r="2750" spans="49:49" ht="15" customHeight="1">
      <c r="AW2750" s="121">
        <f t="shared" si="233"/>
        <v>2473</v>
      </c>
    </row>
    <row r="2751" spans="49:49" ht="15" customHeight="1">
      <c r="AW2751" s="121">
        <f t="shared" si="233"/>
        <v>2474</v>
      </c>
    </row>
    <row r="2752" spans="49:49" ht="15" customHeight="1">
      <c r="AW2752" s="121">
        <f t="shared" si="233"/>
        <v>2475</v>
      </c>
    </row>
    <row r="2753" spans="49:49" ht="15" customHeight="1">
      <c r="AW2753" s="121">
        <f t="shared" si="233"/>
        <v>2476</v>
      </c>
    </row>
    <row r="2754" spans="49:49" ht="15" customHeight="1">
      <c r="AW2754" s="121">
        <f t="shared" si="233"/>
        <v>2477</v>
      </c>
    </row>
    <row r="2755" spans="49:49" ht="15" customHeight="1">
      <c r="AW2755" s="121">
        <f t="shared" si="233"/>
        <v>2478</v>
      </c>
    </row>
    <row r="2756" spans="49:49" ht="15" customHeight="1">
      <c r="AW2756" s="121">
        <f t="shared" si="233"/>
        <v>2479</v>
      </c>
    </row>
    <row r="2757" spans="49:49" ht="15" customHeight="1">
      <c r="AW2757" s="121">
        <f t="shared" si="233"/>
        <v>2480</v>
      </c>
    </row>
    <row r="2758" spans="49:49" ht="15" customHeight="1">
      <c r="AW2758" s="121">
        <f t="shared" si="233"/>
        <v>2481</v>
      </c>
    </row>
    <row r="2759" spans="49:49" ht="15" customHeight="1">
      <c r="AW2759" s="121">
        <f t="shared" si="233"/>
        <v>2482</v>
      </c>
    </row>
    <row r="2760" spans="49:49" ht="15" customHeight="1">
      <c r="AW2760" s="121">
        <f t="shared" si="233"/>
        <v>2483</v>
      </c>
    </row>
    <row r="2761" spans="49:49" ht="15" customHeight="1">
      <c r="AW2761" s="121">
        <f t="shared" si="233"/>
        <v>2484</v>
      </c>
    </row>
    <row r="2762" spans="49:49" ht="15" customHeight="1">
      <c r="AW2762" s="121">
        <f t="shared" si="233"/>
        <v>2485</v>
      </c>
    </row>
    <row r="2763" spans="49:49" ht="15" customHeight="1">
      <c r="AW2763" s="121">
        <f t="shared" si="233"/>
        <v>2486</v>
      </c>
    </row>
    <row r="2764" spans="49:49" ht="15" customHeight="1">
      <c r="AW2764" s="121">
        <f t="shared" si="233"/>
        <v>2487</v>
      </c>
    </row>
    <row r="2765" spans="49:49" ht="15" customHeight="1">
      <c r="AW2765" s="121">
        <f t="shared" si="233"/>
        <v>2488</v>
      </c>
    </row>
    <row r="2766" spans="49:49" ht="15" customHeight="1">
      <c r="AW2766" s="121">
        <f t="shared" si="233"/>
        <v>2489</v>
      </c>
    </row>
    <row r="2767" spans="49:49" ht="15" customHeight="1">
      <c r="AW2767" s="121">
        <f t="shared" si="233"/>
        <v>2490</v>
      </c>
    </row>
    <row r="2768" spans="49:49" ht="15" customHeight="1">
      <c r="AW2768" s="121">
        <f t="shared" si="233"/>
        <v>2491</v>
      </c>
    </row>
    <row r="2769" spans="49:49" ht="15" customHeight="1">
      <c r="AW2769" s="121">
        <f t="shared" si="233"/>
        <v>2492</v>
      </c>
    </row>
    <row r="2770" spans="49:49" ht="15" customHeight="1">
      <c r="AW2770" s="121">
        <f t="shared" si="233"/>
        <v>2493</v>
      </c>
    </row>
    <row r="2771" spans="49:49" ht="15" customHeight="1">
      <c r="AW2771" s="121">
        <f t="shared" si="233"/>
        <v>2494</v>
      </c>
    </row>
    <row r="2772" spans="49:49" ht="15" customHeight="1">
      <c r="AW2772" s="121">
        <f t="shared" si="233"/>
        <v>2495</v>
      </c>
    </row>
    <row r="2773" spans="49:49" ht="15" customHeight="1">
      <c r="AW2773" s="121">
        <f t="shared" si="233"/>
        <v>2496</v>
      </c>
    </row>
    <row r="2774" spans="49:49" ht="15" customHeight="1">
      <c r="AW2774" s="121">
        <f t="shared" si="233"/>
        <v>2497</v>
      </c>
    </row>
    <row r="2775" spans="49:49" ht="15" customHeight="1">
      <c r="AW2775" s="121">
        <f t="shared" ref="AW2775:AW2838" si="234">+AW2774+1</f>
        <v>2498</v>
      </c>
    </row>
    <row r="2776" spans="49:49" ht="15" customHeight="1">
      <c r="AW2776" s="121">
        <f t="shared" si="234"/>
        <v>2499</v>
      </c>
    </row>
    <row r="2777" spans="49:49" ht="15" customHeight="1">
      <c r="AW2777" s="121">
        <f t="shared" si="234"/>
        <v>2500</v>
      </c>
    </row>
    <row r="2778" spans="49:49" ht="15" customHeight="1">
      <c r="AW2778" s="121">
        <f t="shared" si="234"/>
        <v>2501</v>
      </c>
    </row>
    <row r="2779" spans="49:49" ht="15" customHeight="1">
      <c r="AW2779" s="121">
        <f t="shared" si="234"/>
        <v>2502</v>
      </c>
    </row>
    <row r="2780" spans="49:49" ht="15" customHeight="1">
      <c r="AW2780" s="121">
        <f t="shared" si="234"/>
        <v>2503</v>
      </c>
    </row>
    <row r="2781" spans="49:49" ht="15" customHeight="1">
      <c r="AW2781" s="121">
        <f t="shared" si="234"/>
        <v>2504</v>
      </c>
    </row>
    <row r="2782" spans="49:49" ht="15" customHeight="1">
      <c r="AW2782" s="121">
        <f t="shared" si="234"/>
        <v>2505</v>
      </c>
    </row>
    <row r="2783" spans="49:49" ht="15" customHeight="1">
      <c r="AW2783" s="121">
        <f t="shared" si="234"/>
        <v>2506</v>
      </c>
    </row>
    <row r="2784" spans="49:49" ht="15" customHeight="1">
      <c r="AW2784" s="121">
        <f t="shared" si="234"/>
        <v>2507</v>
      </c>
    </row>
    <row r="2785" spans="49:49" ht="15" customHeight="1">
      <c r="AW2785" s="121">
        <f t="shared" si="234"/>
        <v>2508</v>
      </c>
    </row>
    <row r="2786" spans="49:49" ht="15" customHeight="1">
      <c r="AW2786" s="121">
        <f t="shared" si="234"/>
        <v>2509</v>
      </c>
    </row>
    <row r="2787" spans="49:49" ht="15" customHeight="1">
      <c r="AW2787" s="121">
        <f t="shared" si="234"/>
        <v>2510</v>
      </c>
    </row>
    <row r="2788" spans="49:49" ht="15" customHeight="1">
      <c r="AW2788" s="121">
        <f t="shared" si="234"/>
        <v>2511</v>
      </c>
    </row>
    <row r="2789" spans="49:49" ht="15" customHeight="1">
      <c r="AW2789" s="121">
        <f t="shared" si="234"/>
        <v>2512</v>
      </c>
    </row>
    <row r="2790" spans="49:49" ht="15" customHeight="1">
      <c r="AW2790" s="121">
        <f t="shared" si="234"/>
        <v>2513</v>
      </c>
    </row>
    <row r="2791" spans="49:49" ht="15" customHeight="1">
      <c r="AW2791" s="121">
        <f t="shared" si="234"/>
        <v>2514</v>
      </c>
    </row>
    <row r="2792" spans="49:49" ht="15" customHeight="1">
      <c r="AW2792" s="121">
        <f t="shared" si="234"/>
        <v>2515</v>
      </c>
    </row>
    <row r="2793" spans="49:49" ht="15" customHeight="1">
      <c r="AW2793" s="121">
        <f t="shared" si="234"/>
        <v>2516</v>
      </c>
    </row>
    <row r="2794" spans="49:49" ht="15" customHeight="1">
      <c r="AW2794" s="121">
        <f t="shared" si="234"/>
        <v>2517</v>
      </c>
    </row>
    <row r="2795" spans="49:49" ht="15" customHeight="1">
      <c r="AW2795" s="121">
        <f t="shared" si="234"/>
        <v>2518</v>
      </c>
    </row>
    <row r="2796" spans="49:49" ht="15" customHeight="1">
      <c r="AW2796" s="121">
        <f t="shared" si="234"/>
        <v>2519</v>
      </c>
    </row>
    <row r="2797" spans="49:49" ht="15" customHeight="1">
      <c r="AW2797" s="121">
        <f t="shared" si="234"/>
        <v>2520</v>
      </c>
    </row>
    <row r="2798" spans="49:49" ht="15" customHeight="1">
      <c r="AW2798" s="121">
        <f t="shared" si="234"/>
        <v>2521</v>
      </c>
    </row>
    <row r="2799" spans="49:49" ht="15" customHeight="1">
      <c r="AW2799" s="121">
        <f t="shared" si="234"/>
        <v>2522</v>
      </c>
    </row>
    <row r="2800" spans="49:49" ht="15" customHeight="1">
      <c r="AW2800" s="121">
        <f t="shared" si="234"/>
        <v>2523</v>
      </c>
    </row>
    <row r="2801" spans="49:49" ht="15" customHeight="1">
      <c r="AW2801" s="121">
        <f t="shared" si="234"/>
        <v>2524</v>
      </c>
    </row>
    <row r="2802" spans="49:49" ht="15" customHeight="1">
      <c r="AW2802" s="121">
        <f t="shared" si="234"/>
        <v>2525</v>
      </c>
    </row>
    <row r="2803" spans="49:49" ht="15" customHeight="1">
      <c r="AW2803" s="121">
        <f t="shared" si="234"/>
        <v>2526</v>
      </c>
    </row>
    <row r="2804" spans="49:49" ht="15" customHeight="1">
      <c r="AW2804" s="121">
        <f t="shared" si="234"/>
        <v>2527</v>
      </c>
    </row>
    <row r="2805" spans="49:49" ht="15" customHeight="1">
      <c r="AW2805" s="121">
        <f t="shared" si="234"/>
        <v>2528</v>
      </c>
    </row>
    <row r="2806" spans="49:49" ht="15" customHeight="1">
      <c r="AW2806" s="121">
        <f t="shared" si="234"/>
        <v>2529</v>
      </c>
    </row>
    <row r="2807" spans="49:49" ht="15" customHeight="1">
      <c r="AW2807" s="121">
        <f t="shared" si="234"/>
        <v>2530</v>
      </c>
    </row>
    <row r="2808" spans="49:49" ht="15" customHeight="1">
      <c r="AW2808" s="121">
        <f t="shared" si="234"/>
        <v>2531</v>
      </c>
    </row>
    <row r="2809" spans="49:49" ht="15" customHeight="1">
      <c r="AW2809" s="121">
        <f t="shared" si="234"/>
        <v>2532</v>
      </c>
    </row>
    <row r="2810" spans="49:49" ht="15" customHeight="1">
      <c r="AW2810" s="121">
        <f t="shared" si="234"/>
        <v>2533</v>
      </c>
    </row>
    <row r="2811" spans="49:49" ht="15" customHeight="1">
      <c r="AW2811" s="121">
        <f t="shared" si="234"/>
        <v>2534</v>
      </c>
    </row>
    <row r="2812" spans="49:49" ht="15" customHeight="1">
      <c r="AW2812" s="121">
        <f t="shared" si="234"/>
        <v>2535</v>
      </c>
    </row>
    <row r="2813" spans="49:49" ht="15" customHeight="1">
      <c r="AW2813" s="121">
        <f t="shared" si="234"/>
        <v>2536</v>
      </c>
    </row>
    <row r="2814" spans="49:49" ht="15" customHeight="1">
      <c r="AW2814" s="121">
        <f t="shared" si="234"/>
        <v>2537</v>
      </c>
    </row>
    <row r="2815" spans="49:49" ht="15" customHeight="1">
      <c r="AW2815" s="121">
        <f t="shared" si="234"/>
        <v>2538</v>
      </c>
    </row>
    <row r="2816" spans="49:49" ht="15" customHeight="1">
      <c r="AW2816" s="121">
        <f t="shared" si="234"/>
        <v>2539</v>
      </c>
    </row>
    <row r="2817" spans="49:49" ht="15" customHeight="1">
      <c r="AW2817" s="121">
        <f t="shared" si="234"/>
        <v>2540</v>
      </c>
    </row>
    <row r="2818" spans="49:49" ht="15" customHeight="1">
      <c r="AW2818" s="121">
        <f t="shared" si="234"/>
        <v>2541</v>
      </c>
    </row>
    <row r="2819" spans="49:49" ht="15" customHeight="1">
      <c r="AW2819" s="121">
        <f t="shared" si="234"/>
        <v>2542</v>
      </c>
    </row>
    <row r="2820" spans="49:49" ht="15" customHeight="1">
      <c r="AW2820" s="121">
        <f t="shared" si="234"/>
        <v>2543</v>
      </c>
    </row>
    <row r="2821" spans="49:49" ht="15" customHeight="1">
      <c r="AW2821" s="121">
        <f t="shared" si="234"/>
        <v>2544</v>
      </c>
    </row>
    <row r="2822" spans="49:49" ht="15" customHeight="1">
      <c r="AW2822" s="121">
        <f t="shared" si="234"/>
        <v>2545</v>
      </c>
    </row>
    <row r="2823" spans="49:49" ht="15" customHeight="1">
      <c r="AW2823" s="121">
        <f t="shared" si="234"/>
        <v>2546</v>
      </c>
    </row>
    <row r="2824" spans="49:49" ht="15" customHeight="1">
      <c r="AW2824" s="121">
        <f t="shared" si="234"/>
        <v>2547</v>
      </c>
    </row>
    <row r="2825" spans="49:49" ht="15" customHeight="1">
      <c r="AW2825" s="121">
        <f t="shared" si="234"/>
        <v>2548</v>
      </c>
    </row>
    <row r="2826" spans="49:49" ht="15" customHeight="1">
      <c r="AW2826" s="121">
        <f t="shared" si="234"/>
        <v>2549</v>
      </c>
    </row>
    <row r="2827" spans="49:49" ht="15" customHeight="1">
      <c r="AW2827" s="121">
        <f t="shared" si="234"/>
        <v>2550</v>
      </c>
    </row>
    <row r="2828" spans="49:49" ht="15" customHeight="1">
      <c r="AW2828" s="121">
        <f t="shared" si="234"/>
        <v>2551</v>
      </c>
    </row>
    <row r="2829" spans="49:49" ht="15" customHeight="1">
      <c r="AW2829" s="121">
        <f t="shared" si="234"/>
        <v>2552</v>
      </c>
    </row>
    <row r="2830" spans="49:49" ht="15" customHeight="1">
      <c r="AW2830" s="121">
        <f t="shared" si="234"/>
        <v>2553</v>
      </c>
    </row>
    <row r="2831" spans="49:49" ht="15" customHeight="1">
      <c r="AW2831" s="121">
        <f t="shared" si="234"/>
        <v>2554</v>
      </c>
    </row>
    <row r="2832" spans="49:49" ht="15" customHeight="1">
      <c r="AW2832" s="121">
        <f t="shared" si="234"/>
        <v>2555</v>
      </c>
    </row>
    <row r="2833" spans="49:49" ht="15" customHeight="1">
      <c r="AW2833" s="121">
        <f t="shared" si="234"/>
        <v>2556</v>
      </c>
    </row>
    <row r="2834" spans="49:49" ht="15" customHeight="1">
      <c r="AW2834" s="121">
        <f t="shared" si="234"/>
        <v>2557</v>
      </c>
    </row>
    <row r="2835" spans="49:49" ht="15" customHeight="1">
      <c r="AW2835" s="121">
        <f t="shared" si="234"/>
        <v>2558</v>
      </c>
    </row>
    <row r="2836" spans="49:49" ht="15" customHeight="1">
      <c r="AW2836" s="121">
        <f t="shared" si="234"/>
        <v>2559</v>
      </c>
    </row>
    <row r="2837" spans="49:49" ht="15" customHeight="1">
      <c r="AW2837" s="121">
        <f t="shared" si="234"/>
        <v>2560</v>
      </c>
    </row>
    <row r="2838" spans="49:49" ht="15" customHeight="1">
      <c r="AW2838" s="121">
        <f t="shared" si="234"/>
        <v>2561</v>
      </c>
    </row>
    <row r="2839" spans="49:49" ht="15" customHeight="1">
      <c r="AW2839" s="121">
        <f t="shared" ref="AW2839:AW2902" si="235">+AW2838+1</f>
        <v>2562</v>
      </c>
    </row>
    <row r="2840" spans="49:49" ht="15" customHeight="1">
      <c r="AW2840" s="121">
        <f t="shared" si="235"/>
        <v>2563</v>
      </c>
    </row>
    <row r="2841" spans="49:49" ht="15" customHeight="1">
      <c r="AW2841" s="121">
        <f t="shared" si="235"/>
        <v>2564</v>
      </c>
    </row>
    <row r="2842" spans="49:49" ht="15" customHeight="1">
      <c r="AW2842" s="121">
        <f t="shared" si="235"/>
        <v>2565</v>
      </c>
    </row>
    <row r="2843" spans="49:49" ht="15" customHeight="1">
      <c r="AW2843" s="121">
        <f t="shared" si="235"/>
        <v>2566</v>
      </c>
    </row>
    <row r="2844" spans="49:49" ht="15" customHeight="1">
      <c r="AW2844" s="121">
        <f t="shared" si="235"/>
        <v>2567</v>
      </c>
    </row>
    <row r="2845" spans="49:49" ht="15" customHeight="1">
      <c r="AW2845" s="121">
        <f t="shared" si="235"/>
        <v>2568</v>
      </c>
    </row>
    <row r="2846" spans="49:49" ht="15" customHeight="1">
      <c r="AW2846" s="121">
        <f t="shared" si="235"/>
        <v>2569</v>
      </c>
    </row>
    <row r="2847" spans="49:49" ht="15" customHeight="1">
      <c r="AW2847" s="121">
        <f t="shared" si="235"/>
        <v>2570</v>
      </c>
    </row>
    <row r="2848" spans="49:49" ht="15" customHeight="1">
      <c r="AW2848" s="121">
        <f t="shared" si="235"/>
        <v>2571</v>
      </c>
    </row>
    <row r="2849" spans="49:49" ht="15" customHeight="1">
      <c r="AW2849" s="121">
        <f t="shared" si="235"/>
        <v>2572</v>
      </c>
    </row>
    <row r="2850" spans="49:49" ht="15" customHeight="1">
      <c r="AW2850" s="121">
        <f t="shared" si="235"/>
        <v>2573</v>
      </c>
    </row>
    <row r="2851" spans="49:49" ht="15" customHeight="1">
      <c r="AW2851" s="121">
        <f t="shared" si="235"/>
        <v>2574</v>
      </c>
    </row>
    <row r="2852" spans="49:49" ht="15" customHeight="1">
      <c r="AW2852" s="121">
        <f t="shared" si="235"/>
        <v>2575</v>
      </c>
    </row>
    <row r="2853" spans="49:49" ht="15" customHeight="1">
      <c r="AW2853" s="121">
        <f t="shared" si="235"/>
        <v>2576</v>
      </c>
    </row>
    <row r="2854" spans="49:49" ht="15" customHeight="1">
      <c r="AW2854" s="121">
        <f t="shared" si="235"/>
        <v>2577</v>
      </c>
    </row>
    <row r="2855" spans="49:49" ht="15" customHeight="1">
      <c r="AW2855" s="121">
        <f t="shared" si="235"/>
        <v>2578</v>
      </c>
    </row>
    <row r="2856" spans="49:49" ht="15" customHeight="1">
      <c r="AW2856" s="121">
        <f t="shared" si="235"/>
        <v>2579</v>
      </c>
    </row>
    <row r="2857" spans="49:49" ht="15" customHeight="1">
      <c r="AW2857" s="121">
        <f t="shared" si="235"/>
        <v>2580</v>
      </c>
    </row>
    <row r="2858" spans="49:49" ht="15" customHeight="1">
      <c r="AW2858" s="121">
        <f t="shared" si="235"/>
        <v>2581</v>
      </c>
    </row>
    <row r="2859" spans="49:49" ht="15" customHeight="1">
      <c r="AW2859" s="121">
        <f t="shared" si="235"/>
        <v>2582</v>
      </c>
    </row>
    <row r="2860" spans="49:49" ht="15" customHeight="1">
      <c r="AW2860" s="121">
        <f t="shared" si="235"/>
        <v>2583</v>
      </c>
    </row>
    <row r="2861" spans="49:49" ht="15" customHeight="1">
      <c r="AW2861" s="121">
        <f t="shared" si="235"/>
        <v>2584</v>
      </c>
    </row>
    <row r="2862" spans="49:49" ht="15" customHeight="1">
      <c r="AW2862" s="121">
        <f t="shared" si="235"/>
        <v>2585</v>
      </c>
    </row>
    <row r="2863" spans="49:49" ht="15" customHeight="1">
      <c r="AW2863" s="121">
        <f t="shared" si="235"/>
        <v>2586</v>
      </c>
    </row>
    <row r="2864" spans="49:49" ht="15" customHeight="1">
      <c r="AW2864" s="121">
        <f t="shared" si="235"/>
        <v>2587</v>
      </c>
    </row>
    <row r="2865" spans="49:49" ht="15" customHeight="1">
      <c r="AW2865" s="121">
        <f t="shared" si="235"/>
        <v>2588</v>
      </c>
    </row>
    <row r="2866" spans="49:49" ht="15" customHeight="1">
      <c r="AW2866" s="121">
        <f t="shared" si="235"/>
        <v>2589</v>
      </c>
    </row>
    <row r="2867" spans="49:49" ht="15" customHeight="1">
      <c r="AW2867" s="121">
        <f t="shared" si="235"/>
        <v>2590</v>
      </c>
    </row>
    <row r="2868" spans="49:49" ht="15" customHeight="1">
      <c r="AW2868" s="121">
        <f t="shared" si="235"/>
        <v>2591</v>
      </c>
    </row>
    <row r="2869" spans="49:49" ht="15" customHeight="1">
      <c r="AW2869" s="121">
        <f t="shared" si="235"/>
        <v>2592</v>
      </c>
    </row>
    <row r="2870" spans="49:49" ht="15" customHeight="1">
      <c r="AW2870" s="121">
        <f t="shared" si="235"/>
        <v>2593</v>
      </c>
    </row>
    <row r="2871" spans="49:49" ht="15" customHeight="1">
      <c r="AW2871" s="121">
        <f t="shared" si="235"/>
        <v>2594</v>
      </c>
    </row>
    <row r="2872" spans="49:49" ht="15" customHeight="1">
      <c r="AW2872" s="121">
        <f t="shared" si="235"/>
        <v>2595</v>
      </c>
    </row>
    <row r="2873" spans="49:49" ht="15" customHeight="1">
      <c r="AW2873" s="121">
        <f t="shared" si="235"/>
        <v>2596</v>
      </c>
    </row>
    <row r="2874" spans="49:49" ht="15" customHeight="1">
      <c r="AW2874" s="121">
        <f t="shared" si="235"/>
        <v>2597</v>
      </c>
    </row>
    <row r="2875" spans="49:49" ht="15" customHeight="1">
      <c r="AW2875" s="121">
        <f t="shared" si="235"/>
        <v>2598</v>
      </c>
    </row>
    <row r="2876" spans="49:49" ht="15" customHeight="1">
      <c r="AW2876" s="121">
        <f t="shared" si="235"/>
        <v>2599</v>
      </c>
    </row>
    <row r="2877" spans="49:49" ht="15" customHeight="1">
      <c r="AW2877" s="121">
        <f t="shared" si="235"/>
        <v>2600</v>
      </c>
    </row>
    <row r="2878" spans="49:49" ht="15" customHeight="1">
      <c r="AW2878" s="121">
        <f t="shared" si="235"/>
        <v>2601</v>
      </c>
    </row>
    <row r="2879" spans="49:49" ht="15" customHeight="1">
      <c r="AW2879" s="121">
        <f t="shared" si="235"/>
        <v>2602</v>
      </c>
    </row>
    <row r="2880" spans="49:49" ht="15" customHeight="1">
      <c r="AW2880" s="121">
        <f t="shared" si="235"/>
        <v>2603</v>
      </c>
    </row>
    <row r="2881" spans="49:49" ht="15" customHeight="1">
      <c r="AW2881" s="121">
        <f t="shared" si="235"/>
        <v>2604</v>
      </c>
    </row>
    <row r="2882" spans="49:49" ht="15" customHeight="1">
      <c r="AW2882" s="121">
        <f t="shared" si="235"/>
        <v>2605</v>
      </c>
    </row>
    <row r="2883" spans="49:49" ht="15" customHeight="1">
      <c r="AW2883" s="121">
        <f t="shared" si="235"/>
        <v>2606</v>
      </c>
    </row>
    <row r="2884" spans="49:49" ht="15" customHeight="1">
      <c r="AW2884" s="121">
        <f t="shared" si="235"/>
        <v>2607</v>
      </c>
    </row>
    <row r="2885" spans="49:49" ht="15" customHeight="1">
      <c r="AW2885" s="121">
        <f t="shared" si="235"/>
        <v>2608</v>
      </c>
    </row>
    <row r="2886" spans="49:49" ht="15" customHeight="1">
      <c r="AW2886" s="121">
        <f t="shared" si="235"/>
        <v>2609</v>
      </c>
    </row>
    <row r="2887" spans="49:49" ht="15" customHeight="1">
      <c r="AW2887" s="121">
        <f t="shared" si="235"/>
        <v>2610</v>
      </c>
    </row>
    <row r="2888" spans="49:49" ht="15" customHeight="1">
      <c r="AW2888" s="121">
        <f t="shared" si="235"/>
        <v>2611</v>
      </c>
    </row>
    <row r="2889" spans="49:49" ht="15" customHeight="1">
      <c r="AW2889" s="121">
        <f t="shared" si="235"/>
        <v>2612</v>
      </c>
    </row>
    <row r="2890" spans="49:49" ht="15" customHeight="1">
      <c r="AW2890" s="121">
        <f t="shared" si="235"/>
        <v>2613</v>
      </c>
    </row>
    <row r="2891" spans="49:49" ht="15" customHeight="1">
      <c r="AW2891" s="121">
        <f t="shared" si="235"/>
        <v>2614</v>
      </c>
    </row>
    <row r="2892" spans="49:49" ht="15" customHeight="1">
      <c r="AW2892" s="121">
        <f t="shared" si="235"/>
        <v>2615</v>
      </c>
    </row>
    <row r="2893" spans="49:49" ht="15" customHeight="1">
      <c r="AW2893" s="121">
        <f t="shared" si="235"/>
        <v>2616</v>
      </c>
    </row>
    <row r="2894" spans="49:49" ht="15" customHeight="1">
      <c r="AW2894" s="121">
        <f t="shared" si="235"/>
        <v>2617</v>
      </c>
    </row>
    <row r="2895" spans="49:49" ht="15" customHeight="1">
      <c r="AW2895" s="121">
        <f t="shared" si="235"/>
        <v>2618</v>
      </c>
    </row>
    <row r="2896" spans="49:49" ht="15" customHeight="1">
      <c r="AW2896" s="121">
        <f t="shared" si="235"/>
        <v>2619</v>
      </c>
    </row>
    <row r="2897" spans="49:49" ht="15" customHeight="1">
      <c r="AW2897" s="121">
        <f t="shared" si="235"/>
        <v>2620</v>
      </c>
    </row>
    <row r="2898" spans="49:49" ht="15" customHeight="1">
      <c r="AW2898" s="121">
        <f t="shared" si="235"/>
        <v>2621</v>
      </c>
    </row>
    <row r="2899" spans="49:49" ht="15" customHeight="1">
      <c r="AW2899" s="121">
        <f t="shared" si="235"/>
        <v>2622</v>
      </c>
    </row>
    <row r="2900" spans="49:49" ht="15" customHeight="1">
      <c r="AW2900" s="121">
        <f t="shared" si="235"/>
        <v>2623</v>
      </c>
    </row>
    <row r="2901" spans="49:49" ht="15" customHeight="1">
      <c r="AW2901" s="121">
        <f t="shared" si="235"/>
        <v>2624</v>
      </c>
    </row>
    <row r="2902" spans="49:49" ht="15" customHeight="1">
      <c r="AW2902" s="121">
        <f t="shared" si="235"/>
        <v>2625</v>
      </c>
    </row>
    <row r="2903" spans="49:49" ht="15" customHeight="1">
      <c r="AW2903" s="121">
        <f t="shared" ref="AW2903:AW2966" si="236">+AW2902+1</f>
        <v>2626</v>
      </c>
    </row>
    <row r="2904" spans="49:49" ht="15" customHeight="1">
      <c r="AW2904" s="121">
        <f t="shared" si="236"/>
        <v>2627</v>
      </c>
    </row>
    <row r="2905" spans="49:49" ht="15" customHeight="1">
      <c r="AW2905" s="121">
        <f t="shared" si="236"/>
        <v>2628</v>
      </c>
    </row>
    <row r="2906" spans="49:49" ht="15" customHeight="1">
      <c r="AW2906" s="121">
        <f t="shared" si="236"/>
        <v>2629</v>
      </c>
    </row>
    <row r="2907" spans="49:49" ht="15" customHeight="1">
      <c r="AW2907" s="121">
        <f t="shared" si="236"/>
        <v>2630</v>
      </c>
    </row>
    <row r="2908" spans="49:49" ht="15" customHeight="1">
      <c r="AW2908" s="121">
        <f t="shared" si="236"/>
        <v>2631</v>
      </c>
    </row>
    <row r="2909" spans="49:49" ht="15" customHeight="1">
      <c r="AW2909" s="121">
        <f t="shared" si="236"/>
        <v>2632</v>
      </c>
    </row>
    <row r="2910" spans="49:49" ht="15" customHeight="1">
      <c r="AW2910" s="121">
        <f t="shared" si="236"/>
        <v>2633</v>
      </c>
    </row>
    <row r="2911" spans="49:49" ht="15" customHeight="1">
      <c r="AW2911" s="121">
        <f t="shared" si="236"/>
        <v>2634</v>
      </c>
    </row>
    <row r="2912" spans="49:49" ht="15" customHeight="1">
      <c r="AW2912" s="121">
        <f t="shared" si="236"/>
        <v>2635</v>
      </c>
    </row>
    <row r="2913" spans="49:49" ht="15" customHeight="1">
      <c r="AW2913" s="121">
        <f t="shared" si="236"/>
        <v>2636</v>
      </c>
    </row>
    <row r="2914" spans="49:49" ht="15" customHeight="1">
      <c r="AW2914" s="121">
        <f t="shared" si="236"/>
        <v>2637</v>
      </c>
    </row>
    <row r="2915" spans="49:49" ht="15" customHeight="1">
      <c r="AW2915" s="121">
        <f t="shared" si="236"/>
        <v>2638</v>
      </c>
    </row>
    <row r="2916" spans="49:49" ht="15" customHeight="1">
      <c r="AW2916" s="121">
        <f t="shared" si="236"/>
        <v>2639</v>
      </c>
    </row>
    <row r="2917" spans="49:49" ht="15" customHeight="1">
      <c r="AW2917" s="121">
        <f t="shared" si="236"/>
        <v>2640</v>
      </c>
    </row>
    <row r="2918" spans="49:49" ht="15" customHeight="1">
      <c r="AW2918" s="121">
        <f t="shared" si="236"/>
        <v>2641</v>
      </c>
    </row>
    <row r="2919" spans="49:49" ht="15" customHeight="1">
      <c r="AW2919" s="121">
        <f t="shared" si="236"/>
        <v>2642</v>
      </c>
    </row>
    <row r="2920" spans="49:49" ht="15" customHeight="1">
      <c r="AW2920" s="121">
        <f t="shared" si="236"/>
        <v>2643</v>
      </c>
    </row>
    <row r="2921" spans="49:49" ht="15" customHeight="1">
      <c r="AW2921" s="121">
        <f t="shared" si="236"/>
        <v>2644</v>
      </c>
    </row>
    <row r="2922" spans="49:49" ht="15" customHeight="1">
      <c r="AW2922" s="121">
        <f t="shared" si="236"/>
        <v>2645</v>
      </c>
    </row>
    <row r="2923" spans="49:49" ht="15" customHeight="1">
      <c r="AW2923" s="121">
        <f t="shared" si="236"/>
        <v>2646</v>
      </c>
    </row>
    <row r="2924" spans="49:49" ht="15" customHeight="1">
      <c r="AW2924" s="121">
        <f t="shared" si="236"/>
        <v>2647</v>
      </c>
    </row>
    <row r="2925" spans="49:49" ht="15" customHeight="1">
      <c r="AW2925" s="121">
        <f t="shared" si="236"/>
        <v>2648</v>
      </c>
    </row>
    <row r="2926" spans="49:49" ht="15" customHeight="1">
      <c r="AW2926" s="121">
        <f t="shared" si="236"/>
        <v>2649</v>
      </c>
    </row>
    <row r="2927" spans="49:49" ht="15" customHeight="1">
      <c r="AW2927" s="121">
        <f t="shared" si="236"/>
        <v>2650</v>
      </c>
    </row>
    <row r="2928" spans="49:49" ht="15" customHeight="1">
      <c r="AW2928" s="121">
        <f t="shared" si="236"/>
        <v>2651</v>
      </c>
    </row>
    <row r="2929" spans="49:49" ht="15" customHeight="1">
      <c r="AW2929" s="121">
        <f t="shared" si="236"/>
        <v>2652</v>
      </c>
    </row>
    <row r="2930" spans="49:49" ht="15" customHeight="1">
      <c r="AW2930" s="121">
        <f t="shared" si="236"/>
        <v>2653</v>
      </c>
    </row>
    <row r="2931" spans="49:49" ht="15" customHeight="1">
      <c r="AW2931" s="121">
        <f t="shared" si="236"/>
        <v>2654</v>
      </c>
    </row>
    <row r="2932" spans="49:49" ht="15" customHeight="1">
      <c r="AW2932" s="121">
        <f t="shared" si="236"/>
        <v>2655</v>
      </c>
    </row>
    <row r="2933" spans="49:49" ht="15" customHeight="1">
      <c r="AW2933" s="121">
        <f t="shared" si="236"/>
        <v>2656</v>
      </c>
    </row>
    <row r="2934" spans="49:49" ht="15" customHeight="1">
      <c r="AW2934" s="121">
        <f t="shared" si="236"/>
        <v>2657</v>
      </c>
    </row>
    <row r="2935" spans="49:49" ht="15" customHeight="1">
      <c r="AW2935" s="121">
        <f t="shared" si="236"/>
        <v>2658</v>
      </c>
    </row>
    <row r="2936" spans="49:49" ht="15" customHeight="1">
      <c r="AW2936" s="121">
        <f t="shared" si="236"/>
        <v>2659</v>
      </c>
    </row>
    <row r="2937" spans="49:49" ht="15" customHeight="1">
      <c r="AW2937" s="121">
        <f t="shared" si="236"/>
        <v>2660</v>
      </c>
    </row>
    <row r="2938" spans="49:49" ht="15" customHeight="1">
      <c r="AW2938" s="121">
        <f t="shared" si="236"/>
        <v>2661</v>
      </c>
    </row>
    <row r="2939" spans="49:49" ht="15" customHeight="1">
      <c r="AW2939" s="121">
        <f t="shared" si="236"/>
        <v>2662</v>
      </c>
    </row>
    <row r="2940" spans="49:49" ht="15" customHeight="1">
      <c r="AW2940" s="121">
        <f t="shared" si="236"/>
        <v>2663</v>
      </c>
    </row>
    <row r="2941" spans="49:49" ht="15" customHeight="1">
      <c r="AW2941" s="121">
        <f t="shared" si="236"/>
        <v>2664</v>
      </c>
    </row>
    <row r="2942" spans="49:49" ht="15" customHeight="1">
      <c r="AW2942" s="121">
        <f t="shared" si="236"/>
        <v>2665</v>
      </c>
    </row>
    <row r="2943" spans="49:49" ht="15" customHeight="1">
      <c r="AW2943" s="121">
        <f t="shared" si="236"/>
        <v>2666</v>
      </c>
    </row>
    <row r="2944" spans="49:49" ht="15" customHeight="1">
      <c r="AW2944" s="121">
        <f t="shared" si="236"/>
        <v>2667</v>
      </c>
    </row>
    <row r="2945" spans="49:49" ht="15" customHeight="1">
      <c r="AW2945" s="121">
        <f t="shared" si="236"/>
        <v>2668</v>
      </c>
    </row>
    <row r="2946" spans="49:49" ht="15" customHeight="1">
      <c r="AW2946" s="121">
        <f t="shared" si="236"/>
        <v>2669</v>
      </c>
    </row>
    <row r="2947" spans="49:49" ht="15" customHeight="1">
      <c r="AW2947" s="121">
        <f t="shared" si="236"/>
        <v>2670</v>
      </c>
    </row>
    <row r="2948" spans="49:49" ht="15" customHeight="1">
      <c r="AW2948" s="121">
        <f t="shared" si="236"/>
        <v>2671</v>
      </c>
    </row>
    <row r="2949" spans="49:49" ht="15" customHeight="1">
      <c r="AW2949" s="121">
        <f t="shared" si="236"/>
        <v>2672</v>
      </c>
    </row>
    <row r="2950" spans="49:49" ht="15" customHeight="1">
      <c r="AW2950" s="121">
        <f t="shared" si="236"/>
        <v>2673</v>
      </c>
    </row>
    <row r="2951" spans="49:49" ht="15" customHeight="1">
      <c r="AW2951" s="121">
        <f t="shared" si="236"/>
        <v>2674</v>
      </c>
    </row>
    <row r="2952" spans="49:49" ht="15" customHeight="1">
      <c r="AW2952" s="121">
        <f t="shared" si="236"/>
        <v>2675</v>
      </c>
    </row>
    <row r="2953" spans="49:49" ht="15" customHeight="1">
      <c r="AW2953" s="121">
        <f t="shared" si="236"/>
        <v>2676</v>
      </c>
    </row>
    <row r="2954" spans="49:49" ht="15" customHeight="1">
      <c r="AW2954" s="121">
        <f t="shared" si="236"/>
        <v>2677</v>
      </c>
    </row>
    <row r="2955" spans="49:49" ht="15" customHeight="1">
      <c r="AW2955" s="121">
        <f t="shared" si="236"/>
        <v>2678</v>
      </c>
    </row>
    <row r="2956" spans="49:49" ht="15" customHeight="1">
      <c r="AW2956" s="121">
        <f t="shared" si="236"/>
        <v>2679</v>
      </c>
    </row>
    <row r="2957" spans="49:49" ht="15" customHeight="1">
      <c r="AW2957" s="121">
        <f t="shared" si="236"/>
        <v>2680</v>
      </c>
    </row>
    <row r="2958" spans="49:49" ht="15" customHeight="1">
      <c r="AW2958" s="121">
        <f t="shared" si="236"/>
        <v>2681</v>
      </c>
    </row>
    <row r="2959" spans="49:49" ht="15" customHeight="1">
      <c r="AW2959" s="121">
        <f t="shared" si="236"/>
        <v>2682</v>
      </c>
    </row>
    <row r="2960" spans="49:49" ht="15" customHeight="1">
      <c r="AW2960" s="121">
        <f t="shared" si="236"/>
        <v>2683</v>
      </c>
    </row>
    <row r="2961" spans="49:49" ht="15" customHeight="1">
      <c r="AW2961" s="121">
        <f t="shared" si="236"/>
        <v>2684</v>
      </c>
    </row>
    <row r="2962" spans="49:49" ht="15" customHeight="1">
      <c r="AW2962" s="121">
        <f t="shared" si="236"/>
        <v>2685</v>
      </c>
    </row>
    <row r="2963" spans="49:49" ht="15" customHeight="1">
      <c r="AW2963" s="121">
        <f t="shared" si="236"/>
        <v>2686</v>
      </c>
    </row>
    <row r="2964" spans="49:49" ht="15" customHeight="1">
      <c r="AW2964" s="121">
        <f t="shared" si="236"/>
        <v>2687</v>
      </c>
    </row>
    <row r="2965" spans="49:49" ht="15" customHeight="1">
      <c r="AW2965" s="121">
        <f t="shared" si="236"/>
        <v>2688</v>
      </c>
    </row>
    <row r="2966" spans="49:49" ht="15" customHeight="1">
      <c r="AW2966" s="121">
        <f t="shared" si="236"/>
        <v>2689</v>
      </c>
    </row>
    <row r="2967" spans="49:49" ht="15" customHeight="1">
      <c r="AW2967" s="121">
        <f t="shared" ref="AW2967:AW3030" si="237">+AW2966+1</f>
        <v>2690</v>
      </c>
    </row>
    <row r="2968" spans="49:49" ht="15" customHeight="1">
      <c r="AW2968" s="121">
        <f t="shared" si="237"/>
        <v>2691</v>
      </c>
    </row>
    <row r="2969" spans="49:49" ht="15" customHeight="1">
      <c r="AW2969" s="121">
        <f t="shared" si="237"/>
        <v>2692</v>
      </c>
    </row>
    <row r="2970" spans="49:49" ht="15" customHeight="1">
      <c r="AW2970" s="121">
        <f t="shared" si="237"/>
        <v>2693</v>
      </c>
    </row>
    <row r="2971" spans="49:49" ht="15" customHeight="1">
      <c r="AW2971" s="121">
        <f t="shared" si="237"/>
        <v>2694</v>
      </c>
    </row>
    <row r="2972" spans="49:49" ht="15" customHeight="1">
      <c r="AW2972" s="121">
        <f t="shared" si="237"/>
        <v>2695</v>
      </c>
    </row>
    <row r="2973" spans="49:49" ht="15" customHeight="1">
      <c r="AW2973" s="121">
        <f t="shared" si="237"/>
        <v>2696</v>
      </c>
    </row>
    <row r="2974" spans="49:49" ht="15" customHeight="1">
      <c r="AW2974" s="121">
        <f t="shared" si="237"/>
        <v>2697</v>
      </c>
    </row>
    <row r="2975" spans="49:49" ht="15" customHeight="1">
      <c r="AW2975" s="121">
        <f t="shared" si="237"/>
        <v>2698</v>
      </c>
    </row>
    <row r="2976" spans="49:49" ht="15" customHeight="1">
      <c r="AW2976" s="121">
        <f t="shared" si="237"/>
        <v>2699</v>
      </c>
    </row>
    <row r="2977" spans="49:49" ht="15" customHeight="1">
      <c r="AW2977" s="121">
        <f t="shared" si="237"/>
        <v>2700</v>
      </c>
    </row>
    <row r="2978" spans="49:49" ht="15" customHeight="1">
      <c r="AW2978" s="121">
        <f t="shared" si="237"/>
        <v>2701</v>
      </c>
    </row>
    <row r="2979" spans="49:49" ht="15" customHeight="1">
      <c r="AW2979" s="121">
        <f t="shared" si="237"/>
        <v>2702</v>
      </c>
    </row>
    <row r="2980" spans="49:49" ht="15" customHeight="1">
      <c r="AW2980" s="121">
        <f t="shared" si="237"/>
        <v>2703</v>
      </c>
    </row>
    <row r="2981" spans="49:49" ht="15" customHeight="1">
      <c r="AW2981" s="121">
        <f t="shared" si="237"/>
        <v>2704</v>
      </c>
    </row>
    <row r="2982" spans="49:49" ht="15" customHeight="1">
      <c r="AW2982" s="121">
        <f t="shared" si="237"/>
        <v>2705</v>
      </c>
    </row>
    <row r="2983" spans="49:49" ht="15" customHeight="1">
      <c r="AW2983" s="121">
        <f t="shared" si="237"/>
        <v>2706</v>
      </c>
    </row>
    <row r="2984" spans="49:49" ht="15" customHeight="1">
      <c r="AW2984" s="121">
        <f t="shared" si="237"/>
        <v>2707</v>
      </c>
    </row>
    <row r="2985" spans="49:49" ht="15" customHeight="1">
      <c r="AW2985" s="121">
        <f t="shared" si="237"/>
        <v>2708</v>
      </c>
    </row>
    <row r="2986" spans="49:49" ht="15" customHeight="1">
      <c r="AW2986" s="121">
        <f t="shared" si="237"/>
        <v>2709</v>
      </c>
    </row>
    <row r="2987" spans="49:49" ht="15" customHeight="1">
      <c r="AW2987" s="121">
        <f t="shared" si="237"/>
        <v>2710</v>
      </c>
    </row>
    <row r="2988" spans="49:49" ht="15" customHeight="1">
      <c r="AW2988" s="121">
        <f t="shared" si="237"/>
        <v>2711</v>
      </c>
    </row>
    <row r="2989" spans="49:49" ht="15" customHeight="1">
      <c r="AW2989" s="121">
        <f t="shared" si="237"/>
        <v>2712</v>
      </c>
    </row>
    <row r="2990" spans="49:49" ht="15" customHeight="1">
      <c r="AW2990" s="121">
        <f t="shared" si="237"/>
        <v>2713</v>
      </c>
    </row>
    <row r="2991" spans="49:49" ht="15" customHeight="1">
      <c r="AW2991" s="121">
        <f t="shared" si="237"/>
        <v>2714</v>
      </c>
    </row>
    <row r="2992" spans="49:49" ht="15" customHeight="1">
      <c r="AW2992" s="121">
        <f t="shared" si="237"/>
        <v>2715</v>
      </c>
    </row>
    <row r="2993" spans="49:49" ht="15" customHeight="1">
      <c r="AW2993" s="121">
        <f t="shared" si="237"/>
        <v>2716</v>
      </c>
    </row>
    <row r="2994" spans="49:49" ht="15" customHeight="1">
      <c r="AW2994" s="121">
        <f t="shared" si="237"/>
        <v>2717</v>
      </c>
    </row>
    <row r="2995" spans="49:49" ht="15" customHeight="1">
      <c r="AW2995" s="121">
        <f t="shared" si="237"/>
        <v>2718</v>
      </c>
    </row>
    <row r="2996" spans="49:49" ht="15" customHeight="1">
      <c r="AW2996" s="121">
        <f t="shared" si="237"/>
        <v>2719</v>
      </c>
    </row>
    <row r="2997" spans="49:49" ht="15" customHeight="1">
      <c r="AW2997" s="121">
        <f t="shared" si="237"/>
        <v>2720</v>
      </c>
    </row>
    <row r="2998" spans="49:49" ht="15" customHeight="1">
      <c r="AW2998" s="121">
        <f t="shared" si="237"/>
        <v>2721</v>
      </c>
    </row>
    <row r="2999" spans="49:49" ht="15" customHeight="1">
      <c r="AW2999" s="121">
        <f t="shared" si="237"/>
        <v>2722</v>
      </c>
    </row>
    <row r="3000" spans="49:49" ht="15" customHeight="1">
      <c r="AW3000" s="121">
        <f t="shared" si="237"/>
        <v>2723</v>
      </c>
    </row>
    <row r="3001" spans="49:49" ht="15" customHeight="1">
      <c r="AW3001" s="121">
        <f t="shared" si="237"/>
        <v>2724</v>
      </c>
    </row>
    <row r="3002" spans="49:49" ht="15" customHeight="1">
      <c r="AW3002" s="121">
        <f t="shared" si="237"/>
        <v>2725</v>
      </c>
    </row>
    <row r="3003" spans="49:49" ht="15" customHeight="1">
      <c r="AW3003" s="121">
        <f t="shared" si="237"/>
        <v>2726</v>
      </c>
    </row>
    <row r="3004" spans="49:49" ht="15" customHeight="1">
      <c r="AW3004" s="121">
        <f t="shared" si="237"/>
        <v>2727</v>
      </c>
    </row>
    <row r="3005" spans="49:49" ht="15" customHeight="1">
      <c r="AW3005" s="121">
        <f t="shared" si="237"/>
        <v>2728</v>
      </c>
    </row>
    <row r="3006" spans="49:49" ht="15" customHeight="1">
      <c r="AW3006" s="121">
        <f t="shared" si="237"/>
        <v>2729</v>
      </c>
    </row>
    <row r="3007" spans="49:49" ht="15" customHeight="1">
      <c r="AW3007" s="121">
        <f t="shared" si="237"/>
        <v>2730</v>
      </c>
    </row>
    <row r="3008" spans="49:49" ht="15" customHeight="1">
      <c r="AW3008" s="121">
        <f t="shared" si="237"/>
        <v>2731</v>
      </c>
    </row>
    <row r="3009" spans="49:49" ht="15" customHeight="1">
      <c r="AW3009" s="121">
        <f t="shared" si="237"/>
        <v>2732</v>
      </c>
    </row>
    <row r="3010" spans="49:49" ht="15" customHeight="1">
      <c r="AW3010" s="121">
        <f t="shared" si="237"/>
        <v>2733</v>
      </c>
    </row>
    <row r="3011" spans="49:49" ht="15" customHeight="1">
      <c r="AW3011" s="121">
        <f t="shared" si="237"/>
        <v>2734</v>
      </c>
    </row>
    <row r="3012" spans="49:49" ht="15" customHeight="1">
      <c r="AW3012" s="121">
        <f t="shared" si="237"/>
        <v>2735</v>
      </c>
    </row>
    <row r="3013" spans="49:49" ht="15" customHeight="1">
      <c r="AW3013" s="121">
        <f t="shared" si="237"/>
        <v>2736</v>
      </c>
    </row>
    <row r="3014" spans="49:49" ht="15" customHeight="1">
      <c r="AW3014" s="121">
        <f t="shared" si="237"/>
        <v>2737</v>
      </c>
    </row>
    <row r="3015" spans="49:49" ht="15" customHeight="1">
      <c r="AW3015" s="121">
        <f t="shared" si="237"/>
        <v>2738</v>
      </c>
    </row>
    <row r="3016" spans="49:49" ht="15" customHeight="1">
      <c r="AW3016" s="121">
        <f t="shared" si="237"/>
        <v>2739</v>
      </c>
    </row>
    <row r="3017" spans="49:49" ht="15" customHeight="1">
      <c r="AW3017" s="121">
        <f t="shared" si="237"/>
        <v>2740</v>
      </c>
    </row>
    <row r="3018" spans="49:49" ht="15" customHeight="1">
      <c r="AW3018" s="121">
        <f t="shared" si="237"/>
        <v>2741</v>
      </c>
    </row>
    <row r="3019" spans="49:49" ht="15" customHeight="1">
      <c r="AW3019" s="121">
        <f t="shared" si="237"/>
        <v>2742</v>
      </c>
    </row>
    <row r="3020" spans="49:49" ht="15" customHeight="1">
      <c r="AW3020" s="121">
        <f t="shared" si="237"/>
        <v>2743</v>
      </c>
    </row>
    <row r="3021" spans="49:49" ht="15" customHeight="1">
      <c r="AW3021" s="121">
        <f t="shared" si="237"/>
        <v>2744</v>
      </c>
    </row>
    <row r="3022" spans="49:49" ht="15" customHeight="1">
      <c r="AW3022" s="121">
        <f t="shared" si="237"/>
        <v>2745</v>
      </c>
    </row>
    <row r="3023" spans="49:49" ht="15" customHeight="1">
      <c r="AW3023" s="121">
        <f t="shared" si="237"/>
        <v>2746</v>
      </c>
    </row>
    <row r="3024" spans="49:49" ht="15" customHeight="1">
      <c r="AW3024" s="121">
        <f t="shared" si="237"/>
        <v>2747</v>
      </c>
    </row>
    <row r="3025" spans="49:49" ht="15" customHeight="1">
      <c r="AW3025" s="121">
        <f t="shared" si="237"/>
        <v>2748</v>
      </c>
    </row>
    <row r="3026" spans="49:49" ht="15" customHeight="1">
      <c r="AW3026" s="121">
        <f t="shared" si="237"/>
        <v>2749</v>
      </c>
    </row>
    <row r="3027" spans="49:49" ht="15" customHeight="1">
      <c r="AW3027" s="121">
        <f t="shared" si="237"/>
        <v>2750</v>
      </c>
    </row>
    <row r="3028" spans="49:49" ht="15" customHeight="1">
      <c r="AW3028" s="121">
        <f t="shared" si="237"/>
        <v>2751</v>
      </c>
    </row>
    <row r="3029" spans="49:49" ht="15" customHeight="1">
      <c r="AW3029" s="121">
        <f t="shared" si="237"/>
        <v>2752</v>
      </c>
    </row>
    <row r="3030" spans="49:49" ht="15" customHeight="1">
      <c r="AW3030" s="121">
        <f t="shared" si="237"/>
        <v>2753</v>
      </c>
    </row>
    <row r="3031" spans="49:49" ht="15" customHeight="1">
      <c r="AW3031" s="121">
        <f t="shared" ref="AW3031:AW3094" si="238">+AW3030+1</f>
        <v>2754</v>
      </c>
    </row>
    <row r="3032" spans="49:49" ht="15" customHeight="1">
      <c r="AW3032" s="121">
        <f t="shared" si="238"/>
        <v>2755</v>
      </c>
    </row>
    <row r="3033" spans="49:49" ht="15" customHeight="1">
      <c r="AW3033" s="121">
        <f t="shared" si="238"/>
        <v>2756</v>
      </c>
    </row>
    <row r="3034" spans="49:49" ht="15" customHeight="1">
      <c r="AW3034" s="121">
        <f t="shared" si="238"/>
        <v>2757</v>
      </c>
    </row>
    <row r="3035" spans="49:49" ht="15" customHeight="1">
      <c r="AW3035" s="121">
        <f t="shared" si="238"/>
        <v>2758</v>
      </c>
    </row>
    <row r="3036" spans="49:49" ht="15" customHeight="1">
      <c r="AW3036" s="121">
        <f t="shared" si="238"/>
        <v>2759</v>
      </c>
    </row>
    <row r="3037" spans="49:49" ht="15" customHeight="1">
      <c r="AW3037" s="121">
        <f t="shared" si="238"/>
        <v>2760</v>
      </c>
    </row>
    <row r="3038" spans="49:49" ht="15" customHeight="1">
      <c r="AW3038" s="121">
        <f t="shared" si="238"/>
        <v>2761</v>
      </c>
    </row>
    <row r="3039" spans="49:49" ht="15" customHeight="1">
      <c r="AW3039" s="121">
        <f t="shared" si="238"/>
        <v>2762</v>
      </c>
    </row>
    <row r="3040" spans="49:49" ht="15" customHeight="1">
      <c r="AW3040" s="121">
        <f t="shared" si="238"/>
        <v>2763</v>
      </c>
    </row>
    <row r="3041" spans="49:49" ht="15" customHeight="1">
      <c r="AW3041" s="121">
        <f t="shared" si="238"/>
        <v>2764</v>
      </c>
    </row>
    <row r="3042" spans="49:49" ht="15" customHeight="1">
      <c r="AW3042" s="121">
        <f t="shared" si="238"/>
        <v>2765</v>
      </c>
    </row>
    <row r="3043" spans="49:49" ht="15" customHeight="1">
      <c r="AW3043" s="121">
        <f t="shared" si="238"/>
        <v>2766</v>
      </c>
    </row>
    <row r="3044" spans="49:49" ht="15" customHeight="1">
      <c r="AW3044" s="121">
        <f t="shared" si="238"/>
        <v>2767</v>
      </c>
    </row>
    <row r="3045" spans="49:49" ht="15" customHeight="1">
      <c r="AW3045" s="121">
        <f t="shared" si="238"/>
        <v>2768</v>
      </c>
    </row>
    <row r="3046" spans="49:49" ht="15" customHeight="1">
      <c r="AW3046" s="121">
        <f t="shared" si="238"/>
        <v>2769</v>
      </c>
    </row>
    <row r="3047" spans="49:49" ht="15" customHeight="1">
      <c r="AW3047" s="121">
        <f t="shared" si="238"/>
        <v>2770</v>
      </c>
    </row>
    <row r="3048" spans="49:49" ht="15" customHeight="1">
      <c r="AW3048" s="121">
        <f t="shared" si="238"/>
        <v>2771</v>
      </c>
    </row>
    <row r="3049" spans="49:49" ht="15" customHeight="1">
      <c r="AW3049" s="121">
        <f t="shared" si="238"/>
        <v>2772</v>
      </c>
    </row>
    <row r="3050" spans="49:49" ht="15" customHeight="1">
      <c r="AW3050" s="121">
        <f t="shared" si="238"/>
        <v>2773</v>
      </c>
    </row>
    <row r="3051" spans="49:49" ht="15" customHeight="1">
      <c r="AW3051" s="121">
        <f t="shared" si="238"/>
        <v>2774</v>
      </c>
    </row>
    <row r="3052" spans="49:49" ht="15" customHeight="1">
      <c r="AW3052" s="121">
        <f t="shared" si="238"/>
        <v>2775</v>
      </c>
    </row>
    <row r="3053" spans="49:49" ht="15" customHeight="1">
      <c r="AW3053" s="121">
        <f t="shared" si="238"/>
        <v>2776</v>
      </c>
    </row>
    <row r="3054" spans="49:49" ht="15" customHeight="1">
      <c r="AW3054" s="121">
        <f t="shared" si="238"/>
        <v>2777</v>
      </c>
    </row>
    <row r="3055" spans="49:49" ht="15" customHeight="1">
      <c r="AW3055" s="121">
        <f t="shared" si="238"/>
        <v>2778</v>
      </c>
    </row>
    <row r="3056" spans="49:49" ht="15" customHeight="1">
      <c r="AW3056" s="121">
        <f t="shared" si="238"/>
        <v>2779</v>
      </c>
    </row>
    <row r="3057" spans="49:49" ht="15" customHeight="1">
      <c r="AW3057" s="121">
        <f t="shared" si="238"/>
        <v>2780</v>
      </c>
    </row>
    <row r="3058" spans="49:49" ht="15" customHeight="1">
      <c r="AW3058" s="121">
        <f t="shared" si="238"/>
        <v>2781</v>
      </c>
    </row>
    <row r="3059" spans="49:49" ht="15" customHeight="1">
      <c r="AW3059" s="121">
        <f t="shared" si="238"/>
        <v>2782</v>
      </c>
    </row>
    <row r="3060" spans="49:49" ht="15" customHeight="1">
      <c r="AW3060" s="121">
        <f t="shared" si="238"/>
        <v>2783</v>
      </c>
    </row>
    <row r="3061" spans="49:49" ht="15" customHeight="1">
      <c r="AW3061" s="121">
        <f t="shared" si="238"/>
        <v>2784</v>
      </c>
    </row>
    <row r="3062" spans="49:49" ht="15" customHeight="1">
      <c r="AW3062" s="121">
        <f t="shared" si="238"/>
        <v>2785</v>
      </c>
    </row>
    <row r="3063" spans="49:49" ht="15" customHeight="1">
      <c r="AW3063" s="121">
        <f t="shared" si="238"/>
        <v>2786</v>
      </c>
    </row>
    <row r="3064" spans="49:49" ht="15" customHeight="1">
      <c r="AW3064" s="121">
        <f t="shared" si="238"/>
        <v>2787</v>
      </c>
    </row>
    <row r="3065" spans="49:49" ht="15" customHeight="1">
      <c r="AW3065" s="121">
        <f t="shared" si="238"/>
        <v>2788</v>
      </c>
    </row>
    <row r="3066" spans="49:49" ht="15" customHeight="1">
      <c r="AW3066" s="121">
        <f t="shared" si="238"/>
        <v>2789</v>
      </c>
    </row>
    <row r="3067" spans="49:49" ht="15" customHeight="1">
      <c r="AW3067" s="121">
        <f t="shared" si="238"/>
        <v>2790</v>
      </c>
    </row>
    <row r="3068" spans="49:49" ht="15" customHeight="1">
      <c r="AW3068" s="121">
        <f t="shared" si="238"/>
        <v>2791</v>
      </c>
    </row>
    <row r="3069" spans="49:49" ht="15" customHeight="1">
      <c r="AW3069" s="121">
        <f t="shared" si="238"/>
        <v>2792</v>
      </c>
    </row>
    <row r="3070" spans="49:49" ht="15" customHeight="1">
      <c r="AW3070" s="121">
        <f t="shared" si="238"/>
        <v>2793</v>
      </c>
    </row>
    <row r="3071" spans="49:49" ht="15" customHeight="1">
      <c r="AW3071" s="121">
        <f t="shared" si="238"/>
        <v>2794</v>
      </c>
    </row>
    <row r="3072" spans="49:49" ht="15" customHeight="1">
      <c r="AW3072" s="121">
        <f t="shared" si="238"/>
        <v>2795</v>
      </c>
    </row>
    <row r="3073" spans="49:49" ht="15" customHeight="1">
      <c r="AW3073" s="121">
        <f t="shared" si="238"/>
        <v>2796</v>
      </c>
    </row>
    <row r="3074" spans="49:49" ht="15" customHeight="1">
      <c r="AW3074" s="121">
        <f t="shared" si="238"/>
        <v>2797</v>
      </c>
    </row>
    <row r="3075" spans="49:49" ht="15" customHeight="1">
      <c r="AW3075" s="121">
        <f t="shared" si="238"/>
        <v>2798</v>
      </c>
    </row>
    <row r="3076" spans="49:49" ht="15" customHeight="1">
      <c r="AW3076" s="121">
        <f t="shared" si="238"/>
        <v>2799</v>
      </c>
    </row>
    <row r="3077" spans="49:49" ht="15" customHeight="1">
      <c r="AW3077" s="121">
        <f t="shared" si="238"/>
        <v>2800</v>
      </c>
    </row>
    <row r="3078" spans="49:49" ht="15" customHeight="1">
      <c r="AW3078" s="121">
        <f t="shared" si="238"/>
        <v>2801</v>
      </c>
    </row>
    <row r="3079" spans="49:49" ht="15" customHeight="1">
      <c r="AW3079" s="121">
        <f t="shared" si="238"/>
        <v>2802</v>
      </c>
    </row>
    <row r="3080" spans="49:49" ht="15" customHeight="1">
      <c r="AW3080" s="121">
        <f t="shared" si="238"/>
        <v>2803</v>
      </c>
    </row>
    <row r="3081" spans="49:49" ht="15" customHeight="1">
      <c r="AW3081" s="121">
        <f t="shared" si="238"/>
        <v>2804</v>
      </c>
    </row>
    <row r="3082" spans="49:49" ht="15" customHeight="1">
      <c r="AW3082" s="121">
        <f t="shared" si="238"/>
        <v>2805</v>
      </c>
    </row>
    <row r="3083" spans="49:49" ht="15" customHeight="1">
      <c r="AW3083" s="121">
        <f t="shared" si="238"/>
        <v>2806</v>
      </c>
    </row>
    <row r="3084" spans="49:49" ht="15" customHeight="1">
      <c r="AW3084" s="121">
        <f t="shared" si="238"/>
        <v>2807</v>
      </c>
    </row>
    <row r="3085" spans="49:49" ht="15" customHeight="1">
      <c r="AW3085" s="121">
        <f t="shared" si="238"/>
        <v>2808</v>
      </c>
    </row>
    <row r="3086" spans="49:49" ht="15" customHeight="1">
      <c r="AW3086" s="121">
        <f t="shared" si="238"/>
        <v>2809</v>
      </c>
    </row>
    <row r="3087" spans="49:49" ht="15" customHeight="1">
      <c r="AW3087" s="121">
        <f t="shared" si="238"/>
        <v>2810</v>
      </c>
    </row>
    <row r="3088" spans="49:49" ht="15" customHeight="1">
      <c r="AW3088" s="121">
        <f t="shared" si="238"/>
        <v>2811</v>
      </c>
    </row>
    <row r="3089" spans="49:49" ht="15" customHeight="1">
      <c r="AW3089" s="121">
        <f t="shared" si="238"/>
        <v>2812</v>
      </c>
    </row>
    <row r="3090" spans="49:49" ht="15" customHeight="1">
      <c r="AW3090" s="121">
        <f t="shared" si="238"/>
        <v>2813</v>
      </c>
    </row>
    <row r="3091" spans="49:49" ht="15" customHeight="1">
      <c r="AW3091" s="121">
        <f t="shared" si="238"/>
        <v>2814</v>
      </c>
    </row>
    <row r="3092" spans="49:49" ht="15" customHeight="1">
      <c r="AW3092" s="121">
        <f t="shared" si="238"/>
        <v>2815</v>
      </c>
    </row>
    <row r="3093" spans="49:49" ht="15" customHeight="1">
      <c r="AW3093" s="121">
        <f t="shared" si="238"/>
        <v>2816</v>
      </c>
    </row>
    <row r="3094" spans="49:49" ht="15" customHeight="1">
      <c r="AW3094" s="121">
        <f t="shared" si="238"/>
        <v>2817</v>
      </c>
    </row>
    <row r="3095" spans="49:49" ht="15" customHeight="1">
      <c r="AW3095" s="121">
        <f t="shared" ref="AW3095:AW3158" si="239">+AW3094+1</f>
        <v>2818</v>
      </c>
    </row>
    <row r="3096" spans="49:49" ht="15" customHeight="1">
      <c r="AW3096" s="121">
        <f t="shared" si="239"/>
        <v>2819</v>
      </c>
    </row>
    <row r="3097" spans="49:49" ht="15" customHeight="1">
      <c r="AW3097" s="121">
        <f t="shared" si="239"/>
        <v>2820</v>
      </c>
    </row>
    <row r="3098" spans="49:49" ht="15" customHeight="1">
      <c r="AW3098" s="121">
        <f t="shared" si="239"/>
        <v>2821</v>
      </c>
    </row>
    <row r="3099" spans="49:49" ht="15" customHeight="1">
      <c r="AW3099" s="121">
        <f t="shared" si="239"/>
        <v>2822</v>
      </c>
    </row>
    <row r="3100" spans="49:49" ht="15" customHeight="1">
      <c r="AW3100" s="121">
        <f t="shared" si="239"/>
        <v>2823</v>
      </c>
    </row>
    <row r="3101" spans="49:49" ht="15" customHeight="1">
      <c r="AW3101" s="121">
        <f t="shared" si="239"/>
        <v>2824</v>
      </c>
    </row>
    <row r="3102" spans="49:49" ht="15" customHeight="1">
      <c r="AW3102" s="121">
        <f t="shared" si="239"/>
        <v>2825</v>
      </c>
    </row>
    <row r="3103" spans="49:49" ht="15" customHeight="1">
      <c r="AW3103" s="121">
        <f t="shared" si="239"/>
        <v>2826</v>
      </c>
    </row>
    <row r="3104" spans="49:49" ht="15" customHeight="1">
      <c r="AW3104" s="121">
        <f t="shared" si="239"/>
        <v>2827</v>
      </c>
    </row>
    <row r="3105" spans="49:49" ht="15" customHeight="1">
      <c r="AW3105" s="121">
        <f t="shared" si="239"/>
        <v>2828</v>
      </c>
    </row>
    <row r="3106" spans="49:49" ht="15" customHeight="1">
      <c r="AW3106" s="121">
        <f t="shared" si="239"/>
        <v>2829</v>
      </c>
    </row>
    <row r="3107" spans="49:49" ht="15" customHeight="1">
      <c r="AW3107" s="121">
        <f t="shared" si="239"/>
        <v>2830</v>
      </c>
    </row>
    <row r="3108" spans="49:49" ht="15" customHeight="1">
      <c r="AW3108" s="121">
        <f t="shared" si="239"/>
        <v>2831</v>
      </c>
    </row>
    <row r="3109" spans="49:49" ht="15" customHeight="1">
      <c r="AW3109" s="121">
        <f t="shared" si="239"/>
        <v>2832</v>
      </c>
    </row>
    <row r="3110" spans="49:49" ht="15" customHeight="1">
      <c r="AW3110" s="121">
        <f t="shared" si="239"/>
        <v>2833</v>
      </c>
    </row>
    <row r="3111" spans="49:49" ht="15" customHeight="1">
      <c r="AW3111" s="121">
        <f t="shared" si="239"/>
        <v>2834</v>
      </c>
    </row>
    <row r="3112" spans="49:49" ht="15" customHeight="1">
      <c r="AW3112" s="121">
        <f t="shared" si="239"/>
        <v>2835</v>
      </c>
    </row>
    <row r="3113" spans="49:49" ht="15" customHeight="1">
      <c r="AW3113" s="121">
        <f t="shared" si="239"/>
        <v>2836</v>
      </c>
    </row>
    <row r="3114" spans="49:49" ht="15" customHeight="1">
      <c r="AW3114" s="121">
        <f t="shared" si="239"/>
        <v>2837</v>
      </c>
    </row>
    <row r="3115" spans="49:49" ht="15" customHeight="1">
      <c r="AW3115" s="121">
        <f t="shared" si="239"/>
        <v>2838</v>
      </c>
    </row>
    <row r="3116" spans="49:49" ht="15" customHeight="1">
      <c r="AW3116" s="121">
        <f t="shared" si="239"/>
        <v>2839</v>
      </c>
    </row>
    <row r="3117" spans="49:49" ht="15" customHeight="1">
      <c r="AW3117" s="121">
        <f t="shared" si="239"/>
        <v>2840</v>
      </c>
    </row>
    <row r="3118" spans="49:49" ht="15" customHeight="1">
      <c r="AW3118" s="121">
        <f t="shared" si="239"/>
        <v>2841</v>
      </c>
    </row>
    <row r="3119" spans="49:49" ht="15" customHeight="1">
      <c r="AW3119" s="121">
        <f t="shared" si="239"/>
        <v>2842</v>
      </c>
    </row>
    <row r="3120" spans="49:49" ht="15" customHeight="1">
      <c r="AW3120" s="121">
        <f t="shared" si="239"/>
        <v>2843</v>
      </c>
    </row>
    <row r="3121" spans="49:49" ht="15" customHeight="1">
      <c r="AW3121" s="121">
        <f t="shared" si="239"/>
        <v>2844</v>
      </c>
    </row>
    <row r="3122" spans="49:49" ht="15" customHeight="1">
      <c r="AW3122" s="121">
        <f t="shared" si="239"/>
        <v>2845</v>
      </c>
    </row>
    <row r="3123" spans="49:49" ht="15" customHeight="1">
      <c r="AW3123" s="121">
        <f t="shared" si="239"/>
        <v>2846</v>
      </c>
    </row>
    <row r="3124" spans="49:49" ht="15" customHeight="1">
      <c r="AW3124" s="121">
        <f t="shared" si="239"/>
        <v>2847</v>
      </c>
    </row>
    <row r="3125" spans="49:49" ht="15" customHeight="1">
      <c r="AW3125" s="121">
        <f t="shared" si="239"/>
        <v>2848</v>
      </c>
    </row>
    <row r="3126" spans="49:49" ht="15" customHeight="1">
      <c r="AW3126" s="121">
        <f t="shared" si="239"/>
        <v>2849</v>
      </c>
    </row>
    <row r="3127" spans="49:49" ht="15" customHeight="1">
      <c r="AW3127" s="121">
        <f t="shared" si="239"/>
        <v>2850</v>
      </c>
    </row>
    <row r="3128" spans="49:49" ht="15" customHeight="1">
      <c r="AW3128" s="121">
        <f t="shared" si="239"/>
        <v>2851</v>
      </c>
    </row>
    <row r="3129" spans="49:49" ht="15" customHeight="1">
      <c r="AW3129" s="121">
        <f t="shared" si="239"/>
        <v>2852</v>
      </c>
    </row>
    <row r="3130" spans="49:49" ht="15" customHeight="1">
      <c r="AW3130" s="121">
        <f t="shared" si="239"/>
        <v>2853</v>
      </c>
    </row>
    <row r="3131" spans="49:49" ht="15" customHeight="1">
      <c r="AW3131" s="121">
        <f t="shared" si="239"/>
        <v>2854</v>
      </c>
    </row>
    <row r="3132" spans="49:49" ht="15" customHeight="1">
      <c r="AW3132" s="121">
        <f t="shared" si="239"/>
        <v>2855</v>
      </c>
    </row>
    <row r="3133" spans="49:49" ht="15" customHeight="1">
      <c r="AW3133" s="121">
        <f t="shared" si="239"/>
        <v>2856</v>
      </c>
    </row>
    <row r="3134" spans="49:49" ht="15" customHeight="1">
      <c r="AW3134" s="121">
        <f t="shared" si="239"/>
        <v>2857</v>
      </c>
    </row>
    <row r="3135" spans="49:49" ht="15" customHeight="1">
      <c r="AW3135" s="121">
        <f t="shared" si="239"/>
        <v>2858</v>
      </c>
    </row>
    <row r="3136" spans="49:49" ht="15" customHeight="1">
      <c r="AW3136" s="121">
        <f t="shared" si="239"/>
        <v>2859</v>
      </c>
    </row>
    <row r="3137" spans="49:49" ht="15" customHeight="1">
      <c r="AW3137" s="121">
        <f t="shared" si="239"/>
        <v>2860</v>
      </c>
    </row>
    <row r="3138" spans="49:49" ht="15" customHeight="1">
      <c r="AW3138" s="121">
        <f t="shared" si="239"/>
        <v>2861</v>
      </c>
    </row>
    <row r="3139" spans="49:49" ht="15" customHeight="1">
      <c r="AW3139" s="121">
        <f t="shared" si="239"/>
        <v>2862</v>
      </c>
    </row>
    <row r="3140" spans="49:49" ht="15" customHeight="1">
      <c r="AW3140" s="121">
        <f t="shared" si="239"/>
        <v>2863</v>
      </c>
    </row>
    <row r="3141" spans="49:49" ht="15" customHeight="1">
      <c r="AW3141" s="121">
        <f t="shared" si="239"/>
        <v>2864</v>
      </c>
    </row>
    <row r="3142" spans="49:49" ht="15" customHeight="1">
      <c r="AW3142" s="121">
        <f t="shared" si="239"/>
        <v>2865</v>
      </c>
    </row>
    <row r="3143" spans="49:49" ht="15" customHeight="1">
      <c r="AW3143" s="121">
        <f t="shared" si="239"/>
        <v>2866</v>
      </c>
    </row>
    <row r="3144" spans="49:49" ht="15" customHeight="1">
      <c r="AW3144" s="121">
        <f t="shared" si="239"/>
        <v>2867</v>
      </c>
    </row>
    <row r="3145" spans="49:49" ht="15" customHeight="1">
      <c r="AW3145" s="121">
        <f t="shared" si="239"/>
        <v>2868</v>
      </c>
    </row>
    <row r="3146" spans="49:49" ht="15" customHeight="1">
      <c r="AW3146" s="121">
        <f t="shared" si="239"/>
        <v>2869</v>
      </c>
    </row>
    <row r="3147" spans="49:49" ht="15" customHeight="1">
      <c r="AW3147" s="121">
        <f t="shared" si="239"/>
        <v>2870</v>
      </c>
    </row>
    <row r="3148" spans="49:49" ht="15" customHeight="1">
      <c r="AW3148" s="121">
        <f t="shared" si="239"/>
        <v>2871</v>
      </c>
    </row>
    <row r="3149" spans="49:49" ht="15" customHeight="1">
      <c r="AW3149" s="121">
        <f t="shared" si="239"/>
        <v>2872</v>
      </c>
    </row>
    <row r="3150" spans="49:49" ht="15" customHeight="1">
      <c r="AW3150" s="121">
        <f t="shared" si="239"/>
        <v>2873</v>
      </c>
    </row>
    <row r="3151" spans="49:49" ht="15" customHeight="1">
      <c r="AW3151" s="121">
        <f t="shared" si="239"/>
        <v>2874</v>
      </c>
    </row>
    <row r="3152" spans="49:49" ht="15" customHeight="1">
      <c r="AW3152" s="121">
        <f t="shared" si="239"/>
        <v>2875</v>
      </c>
    </row>
    <row r="3153" spans="49:49" ht="15" customHeight="1">
      <c r="AW3153" s="121">
        <f t="shared" si="239"/>
        <v>2876</v>
      </c>
    </row>
    <row r="3154" spans="49:49" ht="15" customHeight="1">
      <c r="AW3154" s="121">
        <f t="shared" si="239"/>
        <v>2877</v>
      </c>
    </row>
    <row r="3155" spans="49:49" ht="15" customHeight="1">
      <c r="AW3155" s="121">
        <f t="shared" si="239"/>
        <v>2878</v>
      </c>
    </row>
    <row r="3156" spans="49:49" ht="15" customHeight="1">
      <c r="AW3156" s="121">
        <f t="shared" si="239"/>
        <v>2879</v>
      </c>
    </row>
    <row r="3157" spans="49:49" ht="15" customHeight="1">
      <c r="AW3157" s="121">
        <f t="shared" si="239"/>
        <v>2880</v>
      </c>
    </row>
    <row r="3158" spans="49:49" ht="15" customHeight="1">
      <c r="AW3158" s="121">
        <f t="shared" si="239"/>
        <v>2881</v>
      </c>
    </row>
    <row r="3159" spans="49:49" ht="15" customHeight="1">
      <c r="AW3159" s="121">
        <f t="shared" ref="AW3159:AW3222" si="240">+AW3158+1</f>
        <v>2882</v>
      </c>
    </row>
    <row r="3160" spans="49:49" ht="15" customHeight="1">
      <c r="AW3160" s="121">
        <f t="shared" si="240"/>
        <v>2883</v>
      </c>
    </row>
    <row r="3161" spans="49:49" ht="15" customHeight="1">
      <c r="AW3161" s="121">
        <f t="shared" si="240"/>
        <v>2884</v>
      </c>
    </row>
    <row r="3162" spans="49:49" ht="15" customHeight="1">
      <c r="AW3162" s="121">
        <f t="shared" si="240"/>
        <v>2885</v>
      </c>
    </row>
    <row r="3163" spans="49:49" ht="15" customHeight="1">
      <c r="AW3163" s="121">
        <f t="shared" si="240"/>
        <v>2886</v>
      </c>
    </row>
    <row r="3164" spans="49:49" ht="15" customHeight="1">
      <c r="AW3164" s="121">
        <f t="shared" si="240"/>
        <v>2887</v>
      </c>
    </row>
    <row r="3165" spans="49:49" ht="15" customHeight="1">
      <c r="AW3165" s="121">
        <f t="shared" si="240"/>
        <v>2888</v>
      </c>
    </row>
    <row r="3166" spans="49:49" ht="15" customHeight="1">
      <c r="AW3166" s="121">
        <f t="shared" si="240"/>
        <v>2889</v>
      </c>
    </row>
    <row r="3167" spans="49:49" ht="15" customHeight="1">
      <c r="AW3167" s="121">
        <f t="shared" si="240"/>
        <v>2890</v>
      </c>
    </row>
    <row r="3168" spans="49:49" ht="15" customHeight="1">
      <c r="AW3168" s="121">
        <f t="shared" si="240"/>
        <v>2891</v>
      </c>
    </row>
    <row r="3169" spans="49:49" ht="15" customHeight="1">
      <c r="AW3169" s="121">
        <f t="shared" si="240"/>
        <v>2892</v>
      </c>
    </row>
    <row r="3170" spans="49:49" ht="15" customHeight="1">
      <c r="AW3170" s="121">
        <f t="shared" si="240"/>
        <v>2893</v>
      </c>
    </row>
    <row r="3171" spans="49:49" ht="15" customHeight="1">
      <c r="AW3171" s="121">
        <f t="shared" si="240"/>
        <v>2894</v>
      </c>
    </row>
    <row r="3172" spans="49:49" ht="15" customHeight="1">
      <c r="AW3172" s="121">
        <f t="shared" si="240"/>
        <v>2895</v>
      </c>
    </row>
    <row r="3173" spans="49:49" ht="15" customHeight="1">
      <c r="AW3173" s="121">
        <f t="shared" si="240"/>
        <v>2896</v>
      </c>
    </row>
    <row r="3174" spans="49:49" ht="15" customHeight="1">
      <c r="AW3174" s="121">
        <f t="shared" si="240"/>
        <v>2897</v>
      </c>
    </row>
    <row r="3175" spans="49:49" ht="15" customHeight="1">
      <c r="AW3175" s="121">
        <f t="shared" si="240"/>
        <v>2898</v>
      </c>
    </row>
    <row r="3176" spans="49:49" ht="15" customHeight="1">
      <c r="AW3176" s="121">
        <f t="shared" si="240"/>
        <v>2899</v>
      </c>
    </row>
    <row r="3177" spans="49:49" ht="15" customHeight="1">
      <c r="AW3177" s="121">
        <f t="shared" si="240"/>
        <v>2900</v>
      </c>
    </row>
    <row r="3178" spans="49:49" ht="15" customHeight="1">
      <c r="AW3178" s="121">
        <f t="shared" si="240"/>
        <v>2901</v>
      </c>
    </row>
    <row r="3179" spans="49:49" ht="15" customHeight="1">
      <c r="AW3179" s="121">
        <f t="shared" si="240"/>
        <v>2902</v>
      </c>
    </row>
    <row r="3180" spans="49:49" ht="15" customHeight="1">
      <c r="AW3180" s="121">
        <f t="shared" si="240"/>
        <v>2903</v>
      </c>
    </row>
    <row r="3181" spans="49:49" ht="15" customHeight="1">
      <c r="AW3181" s="121">
        <f t="shared" si="240"/>
        <v>2904</v>
      </c>
    </row>
    <row r="3182" spans="49:49" ht="15" customHeight="1">
      <c r="AW3182" s="121">
        <f t="shared" si="240"/>
        <v>2905</v>
      </c>
    </row>
    <row r="3183" spans="49:49" ht="15" customHeight="1">
      <c r="AW3183" s="121">
        <f t="shared" si="240"/>
        <v>2906</v>
      </c>
    </row>
    <row r="3184" spans="49:49" ht="15" customHeight="1">
      <c r="AW3184" s="121">
        <f t="shared" si="240"/>
        <v>2907</v>
      </c>
    </row>
    <row r="3185" spans="49:49" ht="15" customHeight="1">
      <c r="AW3185" s="121">
        <f t="shared" si="240"/>
        <v>2908</v>
      </c>
    </row>
    <row r="3186" spans="49:49" ht="15" customHeight="1">
      <c r="AW3186" s="121">
        <f t="shared" si="240"/>
        <v>2909</v>
      </c>
    </row>
    <row r="3187" spans="49:49" ht="15" customHeight="1">
      <c r="AW3187" s="121">
        <f t="shared" si="240"/>
        <v>2910</v>
      </c>
    </row>
    <row r="3188" spans="49:49" ht="15" customHeight="1">
      <c r="AW3188" s="121">
        <f t="shared" si="240"/>
        <v>2911</v>
      </c>
    </row>
    <row r="3189" spans="49:49" ht="15" customHeight="1">
      <c r="AW3189" s="121">
        <f t="shared" si="240"/>
        <v>2912</v>
      </c>
    </row>
    <row r="3190" spans="49:49" ht="15" customHeight="1">
      <c r="AW3190" s="121">
        <f t="shared" si="240"/>
        <v>2913</v>
      </c>
    </row>
    <row r="3191" spans="49:49" ht="15" customHeight="1">
      <c r="AW3191" s="121">
        <f t="shared" si="240"/>
        <v>2914</v>
      </c>
    </row>
    <row r="3192" spans="49:49" ht="15" customHeight="1">
      <c r="AW3192" s="121">
        <f t="shared" si="240"/>
        <v>2915</v>
      </c>
    </row>
    <row r="3193" spans="49:49" ht="15" customHeight="1">
      <c r="AW3193" s="121">
        <f t="shared" si="240"/>
        <v>2916</v>
      </c>
    </row>
    <row r="3194" spans="49:49" ht="15" customHeight="1">
      <c r="AW3194" s="121">
        <f t="shared" si="240"/>
        <v>2917</v>
      </c>
    </row>
    <row r="3195" spans="49:49" ht="15" customHeight="1">
      <c r="AW3195" s="121">
        <f t="shared" si="240"/>
        <v>2918</v>
      </c>
    </row>
    <row r="3196" spans="49:49" ht="15" customHeight="1">
      <c r="AW3196" s="121">
        <f t="shared" si="240"/>
        <v>2919</v>
      </c>
    </row>
    <row r="3197" spans="49:49" ht="15" customHeight="1">
      <c r="AW3197" s="121">
        <f t="shared" si="240"/>
        <v>2920</v>
      </c>
    </row>
    <row r="3198" spans="49:49" ht="15" customHeight="1">
      <c r="AW3198" s="121">
        <f t="shared" si="240"/>
        <v>2921</v>
      </c>
    </row>
    <row r="3199" spans="49:49" ht="15" customHeight="1">
      <c r="AW3199" s="121">
        <f t="shared" si="240"/>
        <v>2922</v>
      </c>
    </row>
    <row r="3200" spans="49:49" ht="15" customHeight="1">
      <c r="AW3200" s="121">
        <f t="shared" si="240"/>
        <v>2923</v>
      </c>
    </row>
    <row r="3201" spans="49:49" ht="15" customHeight="1">
      <c r="AW3201" s="121">
        <f t="shared" si="240"/>
        <v>2924</v>
      </c>
    </row>
    <row r="3202" spans="49:49" ht="15" customHeight="1">
      <c r="AW3202" s="121">
        <f t="shared" si="240"/>
        <v>2925</v>
      </c>
    </row>
    <row r="3203" spans="49:49" ht="15" customHeight="1">
      <c r="AW3203" s="121">
        <f t="shared" si="240"/>
        <v>2926</v>
      </c>
    </row>
    <row r="3204" spans="49:49" ht="15" customHeight="1">
      <c r="AW3204" s="121">
        <f t="shared" si="240"/>
        <v>2927</v>
      </c>
    </row>
    <row r="3205" spans="49:49" ht="15" customHeight="1">
      <c r="AW3205" s="121">
        <f t="shared" si="240"/>
        <v>2928</v>
      </c>
    </row>
    <row r="3206" spans="49:49" ht="15" customHeight="1">
      <c r="AW3206" s="121">
        <f t="shared" si="240"/>
        <v>2929</v>
      </c>
    </row>
    <row r="3207" spans="49:49" ht="15" customHeight="1">
      <c r="AW3207" s="121">
        <f t="shared" si="240"/>
        <v>2930</v>
      </c>
    </row>
    <row r="3208" spans="49:49" ht="15" customHeight="1">
      <c r="AW3208" s="121">
        <f t="shared" si="240"/>
        <v>2931</v>
      </c>
    </row>
    <row r="3209" spans="49:49" ht="15" customHeight="1">
      <c r="AW3209" s="121">
        <f t="shared" si="240"/>
        <v>2932</v>
      </c>
    </row>
    <row r="3210" spans="49:49" ht="15" customHeight="1">
      <c r="AW3210" s="121">
        <f t="shared" si="240"/>
        <v>2933</v>
      </c>
    </row>
    <row r="3211" spans="49:49" ht="15" customHeight="1">
      <c r="AW3211" s="121">
        <f t="shared" si="240"/>
        <v>2934</v>
      </c>
    </row>
    <row r="3212" spans="49:49" ht="15" customHeight="1">
      <c r="AW3212" s="121">
        <f t="shared" si="240"/>
        <v>2935</v>
      </c>
    </row>
    <row r="3213" spans="49:49" ht="15" customHeight="1">
      <c r="AW3213" s="121">
        <f t="shared" si="240"/>
        <v>2936</v>
      </c>
    </row>
    <row r="3214" spans="49:49" ht="15" customHeight="1">
      <c r="AW3214" s="121">
        <f t="shared" si="240"/>
        <v>2937</v>
      </c>
    </row>
    <row r="3215" spans="49:49" ht="15" customHeight="1">
      <c r="AW3215" s="121">
        <f t="shared" si="240"/>
        <v>2938</v>
      </c>
    </row>
    <row r="3216" spans="49:49" ht="15" customHeight="1">
      <c r="AW3216" s="121">
        <f t="shared" si="240"/>
        <v>2939</v>
      </c>
    </row>
    <row r="3217" spans="49:49" ht="15" customHeight="1">
      <c r="AW3217" s="121">
        <f t="shared" si="240"/>
        <v>2940</v>
      </c>
    </row>
    <row r="3218" spans="49:49" ht="15" customHeight="1">
      <c r="AW3218" s="121">
        <f t="shared" si="240"/>
        <v>2941</v>
      </c>
    </row>
    <row r="3219" spans="49:49" ht="15" customHeight="1">
      <c r="AW3219" s="121">
        <f t="shared" si="240"/>
        <v>2942</v>
      </c>
    </row>
    <row r="3220" spans="49:49" ht="15" customHeight="1">
      <c r="AW3220" s="121">
        <f t="shared" si="240"/>
        <v>2943</v>
      </c>
    </row>
    <row r="3221" spans="49:49" ht="15" customHeight="1">
      <c r="AW3221" s="121">
        <f t="shared" si="240"/>
        <v>2944</v>
      </c>
    </row>
    <row r="3222" spans="49:49" ht="15" customHeight="1">
      <c r="AW3222" s="121">
        <f t="shared" si="240"/>
        <v>2945</v>
      </c>
    </row>
    <row r="3223" spans="49:49" ht="15" customHeight="1">
      <c r="AW3223" s="121">
        <f t="shared" ref="AW3223:AW3286" si="241">+AW3222+1</f>
        <v>2946</v>
      </c>
    </row>
    <row r="3224" spans="49:49" ht="15" customHeight="1">
      <c r="AW3224" s="121">
        <f t="shared" si="241"/>
        <v>2947</v>
      </c>
    </row>
    <row r="3225" spans="49:49" ht="15" customHeight="1">
      <c r="AW3225" s="121">
        <f t="shared" si="241"/>
        <v>2948</v>
      </c>
    </row>
    <row r="3226" spans="49:49" ht="15" customHeight="1">
      <c r="AW3226" s="121">
        <f t="shared" si="241"/>
        <v>2949</v>
      </c>
    </row>
    <row r="3227" spans="49:49" ht="15" customHeight="1">
      <c r="AW3227" s="121">
        <f t="shared" si="241"/>
        <v>2950</v>
      </c>
    </row>
    <row r="3228" spans="49:49" ht="15" customHeight="1">
      <c r="AW3228" s="121">
        <f t="shared" si="241"/>
        <v>2951</v>
      </c>
    </row>
    <row r="3229" spans="49:49" ht="15" customHeight="1">
      <c r="AW3229" s="121">
        <f t="shared" si="241"/>
        <v>2952</v>
      </c>
    </row>
    <row r="3230" spans="49:49" ht="15" customHeight="1">
      <c r="AW3230" s="121">
        <f t="shared" si="241"/>
        <v>2953</v>
      </c>
    </row>
    <row r="3231" spans="49:49" ht="15" customHeight="1">
      <c r="AW3231" s="121">
        <f t="shared" si="241"/>
        <v>2954</v>
      </c>
    </row>
    <row r="3232" spans="49:49" ht="15" customHeight="1">
      <c r="AW3232" s="121">
        <f t="shared" si="241"/>
        <v>2955</v>
      </c>
    </row>
    <row r="3233" spans="49:49" ht="15" customHeight="1">
      <c r="AW3233" s="121">
        <f t="shared" si="241"/>
        <v>2956</v>
      </c>
    </row>
    <row r="3234" spans="49:49" ht="15" customHeight="1">
      <c r="AW3234" s="121">
        <f t="shared" si="241"/>
        <v>2957</v>
      </c>
    </row>
    <row r="3235" spans="49:49" ht="15" customHeight="1">
      <c r="AW3235" s="121">
        <f t="shared" si="241"/>
        <v>2958</v>
      </c>
    </row>
    <row r="3236" spans="49:49" ht="15" customHeight="1">
      <c r="AW3236" s="121">
        <f t="shared" si="241"/>
        <v>2959</v>
      </c>
    </row>
    <row r="3237" spans="49:49" ht="15" customHeight="1">
      <c r="AW3237" s="121">
        <f t="shared" si="241"/>
        <v>2960</v>
      </c>
    </row>
    <row r="3238" spans="49:49" ht="15" customHeight="1">
      <c r="AW3238" s="121">
        <f t="shared" si="241"/>
        <v>2961</v>
      </c>
    </row>
    <row r="3239" spans="49:49" ht="15" customHeight="1">
      <c r="AW3239" s="121">
        <f t="shared" si="241"/>
        <v>2962</v>
      </c>
    </row>
    <row r="3240" spans="49:49" ht="15" customHeight="1">
      <c r="AW3240" s="121">
        <f t="shared" si="241"/>
        <v>2963</v>
      </c>
    </row>
    <row r="3241" spans="49:49" ht="15" customHeight="1">
      <c r="AW3241" s="121">
        <f t="shared" si="241"/>
        <v>2964</v>
      </c>
    </row>
    <row r="3242" spans="49:49" ht="15" customHeight="1">
      <c r="AW3242" s="121">
        <f t="shared" si="241"/>
        <v>2965</v>
      </c>
    </row>
    <row r="3243" spans="49:49" ht="15" customHeight="1">
      <c r="AW3243" s="121">
        <f t="shared" si="241"/>
        <v>2966</v>
      </c>
    </row>
    <row r="3244" spans="49:49" ht="15" customHeight="1">
      <c r="AW3244" s="121">
        <f t="shared" si="241"/>
        <v>2967</v>
      </c>
    </row>
    <row r="3245" spans="49:49" ht="15" customHeight="1">
      <c r="AW3245" s="121">
        <f t="shared" si="241"/>
        <v>2968</v>
      </c>
    </row>
    <row r="3246" spans="49:49" ht="15" customHeight="1">
      <c r="AW3246" s="121">
        <f t="shared" si="241"/>
        <v>2969</v>
      </c>
    </row>
    <row r="3247" spans="49:49" ht="15" customHeight="1">
      <c r="AW3247" s="121">
        <f t="shared" si="241"/>
        <v>2970</v>
      </c>
    </row>
    <row r="3248" spans="49:49" ht="15" customHeight="1">
      <c r="AW3248" s="121">
        <f t="shared" si="241"/>
        <v>2971</v>
      </c>
    </row>
    <row r="3249" spans="49:49" ht="15" customHeight="1">
      <c r="AW3249" s="121">
        <f t="shared" si="241"/>
        <v>2972</v>
      </c>
    </row>
    <row r="3250" spans="49:49" ht="15" customHeight="1">
      <c r="AW3250" s="121">
        <f t="shared" si="241"/>
        <v>2973</v>
      </c>
    </row>
    <row r="3251" spans="49:49" ht="15" customHeight="1">
      <c r="AW3251" s="121">
        <f t="shared" si="241"/>
        <v>2974</v>
      </c>
    </row>
    <row r="3252" spans="49:49" ht="15" customHeight="1">
      <c r="AW3252" s="121">
        <f t="shared" si="241"/>
        <v>2975</v>
      </c>
    </row>
    <row r="3253" spans="49:49" ht="15" customHeight="1">
      <c r="AW3253" s="121">
        <f t="shared" si="241"/>
        <v>2976</v>
      </c>
    </row>
    <row r="3254" spans="49:49" ht="15" customHeight="1">
      <c r="AW3254" s="121">
        <f t="shared" si="241"/>
        <v>2977</v>
      </c>
    </row>
    <row r="3255" spans="49:49" ht="15" customHeight="1">
      <c r="AW3255" s="121">
        <f t="shared" si="241"/>
        <v>2978</v>
      </c>
    </row>
    <row r="3256" spans="49:49" ht="15" customHeight="1">
      <c r="AW3256" s="121">
        <f t="shared" si="241"/>
        <v>2979</v>
      </c>
    </row>
    <row r="3257" spans="49:49" ht="15" customHeight="1">
      <c r="AW3257" s="121">
        <f t="shared" si="241"/>
        <v>2980</v>
      </c>
    </row>
    <row r="3258" spans="49:49" ht="15" customHeight="1">
      <c r="AW3258" s="121">
        <f t="shared" si="241"/>
        <v>2981</v>
      </c>
    </row>
    <row r="3259" spans="49:49" ht="15" customHeight="1">
      <c r="AW3259" s="121">
        <f t="shared" si="241"/>
        <v>2982</v>
      </c>
    </row>
    <row r="3260" spans="49:49" ht="15" customHeight="1">
      <c r="AW3260" s="121">
        <f t="shared" si="241"/>
        <v>2983</v>
      </c>
    </row>
    <row r="3261" spans="49:49" ht="15" customHeight="1">
      <c r="AW3261" s="121">
        <f t="shared" si="241"/>
        <v>2984</v>
      </c>
    </row>
    <row r="3262" spans="49:49" ht="15" customHeight="1">
      <c r="AW3262" s="121">
        <f t="shared" si="241"/>
        <v>2985</v>
      </c>
    </row>
    <row r="3263" spans="49:49" ht="15" customHeight="1">
      <c r="AW3263" s="121">
        <f t="shared" si="241"/>
        <v>2986</v>
      </c>
    </row>
    <row r="3264" spans="49:49" ht="15" customHeight="1">
      <c r="AW3264" s="121">
        <f t="shared" si="241"/>
        <v>2987</v>
      </c>
    </row>
    <row r="3265" spans="49:49" ht="15" customHeight="1">
      <c r="AW3265" s="121">
        <f t="shared" si="241"/>
        <v>2988</v>
      </c>
    </row>
    <row r="3266" spans="49:49" ht="15" customHeight="1">
      <c r="AW3266" s="121">
        <f t="shared" si="241"/>
        <v>2989</v>
      </c>
    </row>
    <row r="3267" spans="49:49" ht="15" customHeight="1">
      <c r="AW3267" s="121">
        <f t="shared" si="241"/>
        <v>2990</v>
      </c>
    </row>
    <row r="3268" spans="49:49" ht="15" customHeight="1">
      <c r="AW3268" s="121">
        <f t="shared" si="241"/>
        <v>2991</v>
      </c>
    </row>
    <row r="3269" spans="49:49" ht="15" customHeight="1">
      <c r="AW3269" s="121">
        <f t="shared" si="241"/>
        <v>2992</v>
      </c>
    </row>
    <row r="3270" spans="49:49" ht="15" customHeight="1">
      <c r="AW3270" s="121">
        <f t="shared" si="241"/>
        <v>2993</v>
      </c>
    </row>
    <row r="3271" spans="49:49" ht="15" customHeight="1">
      <c r="AW3271" s="121">
        <f t="shared" si="241"/>
        <v>2994</v>
      </c>
    </row>
    <row r="3272" spans="49:49" ht="15" customHeight="1">
      <c r="AW3272" s="121">
        <f t="shared" si="241"/>
        <v>2995</v>
      </c>
    </row>
    <row r="3273" spans="49:49" ht="15" customHeight="1">
      <c r="AW3273" s="121">
        <f t="shared" si="241"/>
        <v>2996</v>
      </c>
    </row>
    <row r="3274" spans="49:49" ht="15" customHeight="1">
      <c r="AW3274" s="121">
        <f t="shared" si="241"/>
        <v>2997</v>
      </c>
    </row>
    <row r="3275" spans="49:49" ht="15" customHeight="1">
      <c r="AW3275" s="121">
        <f t="shared" si="241"/>
        <v>2998</v>
      </c>
    </row>
    <row r="3276" spans="49:49" ht="15" customHeight="1">
      <c r="AW3276" s="121">
        <f t="shared" si="241"/>
        <v>2999</v>
      </c>
    </row>
    <row r="3277" spans="49:49" ht="15" customHeight="1">
      <c r="AW3277" s="121">
        <f t="shared" si="241"/>
        <v>3000</v>
      </c>
    </row>
    <row r="3278" spans="49:49" ht="15" customHeight="1">
      <c r="AW3278" s="121">
        <f t="shared" si="241"/>
        <v>3001</v>
      </c>
    </row>
    <row r="3279" spans="49:49" ht="15" customHeight="1">
      <c r="AW3279" s="121">
        <f t="shared" si="241"/>
        <v>3002</v>
      </c>
    </row>
    <row r="3280" spans="49:49" ht="15" customHeight="1">
      <c r="AW3280" s="121">
        <f t="shared" si="241"/>
        <v>3003</v>
      </c>
    </row>
    <row r="3281" spans="49:49" ht="15" customHeight="1">
      <c r="AW3281" s="121">
        <f t="shared" si="241"/>
        <v>3004</v>
      </c>
    </row>
    <row r="3282" spans="49:49" ht="15" customHeight="1">
      <c r="AW3282" s="121">
        <f t="shared" si="241"/>
        <v>3005</v>
      </c>
    </row>
    <row r="3283" spans="49:49" ht="15" customHeight="1">
      <c r="AW3283" s="121">
        <f t="shared" si="241"/>
        <v>3006</v>
      </c>
    </row>
    <row r="3284" spans="49:49" ht="15" customHeight="1">
      <c r="AW3284" s="121">
        <f t="shared" si="241"/>
        <v>3007</v>
      </c>
    </row>
    <row r="3285" spans="49:49" ht="15" customHeight="1">
      <c r="AW3285" s="121">
        <f t="shared" si="241"/>
        <v>3008</v>
      </c>
    </row>
    <row r="3286" spans="49:49" ht="15" customHeight="1">
      <c r="AW3286" s="121">
        <f t="shared" si="241"/>
        <v>3009</v>
      </c>
    </row>
    <row r="3287" spans="49:49" ht="15" customHeight="1">
      <c r="AW3287" s="121">
        <f t="shared" ref="AW3287:AW3350" si="242">+AW3286+1</f>
        <v>3010</v>
      </c>
    </row>
    <row r="3288" spans="49:49" ht="15" customHeight="1">
      <c r="AW3288" s="121">
        <f t="shared" si="242"/>
        <v>3011</v>
      </c>
    </row>
    <row r="3289" spans="49:49" ht="15" customHeight="1">
      <c r="AW3289" s="121">
        <f t="shared" si="242"/>
        <v>3012</v>
      </c>
    </row>
    <row r="3290" spans="49:49" ht="15" customHeight="1">
      <c r="AW3290" s="121">
        <f t="shared" si="242"/>
        <v>3013</v>
      </c>
    </row>
    <row r="3291" spans="49:49" ht="15" customHeight="1">
      <c r="AW3291" s="121">
        <f t="shared" si="242"/>
        <v>3014</v>
      </c>
    </row>
    <row r="3292" spans="49:49" ht="15" customHeight="1">
      <c r="AW3292" s="121">
        <f t="shared" si="242"/>
        <v>3015</v>
      </c>
    </row>
    <row r="3293" spans="49:49" ht="15" customHeight="1">
      <c r="AW3293" s="121">
        <f t="shared" si="242"/>
        <v>3016</v>
      </c>
    </row>
    <row r="3294" spans="49:49" ht="15" customHeight="1">
      <c r="AW3294" s="121">
        <f t="shared" si="242"/>
        <v>3017</v>
      </c>
    </row>
    <row r="3295" spans="49:49" ht="15" customHeight="1">
      <c r="AW3295" s="121">
        <f t="shared" si="242"/>
        <v>3018</v>
      </c>
    </row>
    <row r="3296" spans="49:49" ht="15" customHeight="1">
      <c r="AW3296" s="121">
        <f t="shared" si="242"/>
        <v>3019</v>
      </c>
    </row>
    <row r="3297" spans="49:49" ht="15" customHeight="1">
      <c r="AW3297" s="121">
        <f t="shared" si="242"/>
        <v>3020</v>
      </c>
    </row>
    <row r="3298" spans="49:49" ht="15" customHeight="1">
      <c r="AW3298" s="121">
        <f t="shared" si="242"/>
        <v>3021</v>
      </c>
    </row>
    <row r="3299" spans="49:49" ht="15" customHeight="1">
      <c r="AW3299" s="121">
        <f t="shared" si="242"/>
        <v>3022</v>
      </c>
    </row>
    <row r="3300" spans="49:49" ht="15" customHeight="1">
      <c r="AW3300" s="121">
        <f t="shared" si="242"/>
        <v>3023</v>
      </c>
    </row>
    <row r="3301" spans="49:49" ht="15" customHeight="1">
      <c r="AW3301" s="121">
        <f t="shared" si="242"/>
        <v>3024</v>
      </c>
    </row>
    <row r="3302" spans="49:49" ht="15" customHeight="1">
      <c r="AW3302" s="121">
        <f t="shared" si="242"/>
        <v>3025</v>
      </c>
    </row>
    <row r="3303" spans="49:49" ht="15" customHeight="1">
      <c r="AW3303" s="121">
        <f t="shared" si="242"/>
        <v>3026</v>
      </c>
    </row>
    <row r="3304" spans="49:49" ht="15" customHeight="1">
      <c r="AW3304" s="121">
        <f t="shared" si="242"/>
        <v>3027</v>
      </c>
    </row>
    <row r="3305" spans="49:49" ht="15" customHeight="1">
      <c r="AW3305" s="121">
        <f t="shared" si="242"/>
        <v>3028</v>
      </c>
    </row>
    <row r="3306" spans="49:49" ht="15" customHeight="1">
      <c r="AW3306" s="121">
        <f t="shared" si="242"/>
        <v>3029</v>
      </c>
    </row>
    <row r="3307" spans="49:49" ht="15" customHeight="1">
      <c r="AW3307" s="121">
        <f t="shared" si="242"/>
        <v>3030</v>
      </c>
    </row>
    <row r="3308" spans="49:49" ht="15" customHeight="1">
      <c r="AW3308" s="121">
        <f t="shared" si="242"/>
        <v>3031</v>
      </c>
    </row>
    <row r="3309" spans="49:49" ht="15" customHeight="1">
      <c r="AW3309" s="121">
        <f t="shared" si="242"/>
        <v>3032</v>
      </c>
    </row>
    <row r="3310" spans="49:49" ht="15" customHeight="1">
      <c r="AW3310" s="121">
        <f t="shared" si="242"/>
        <v>3033</v>
      </c>
    </row>
    <row r="3311" spans="49:49" ht="15" customHeight="1">
      <c r="AW3311" s="121">
        <f t="shared" si="242"/>
        <v>3034</v>
      </c>
    </row>
    <row r="3312" spans="49:49" ht="15" customHeight="1">
      <c r="AW3312" s="121">
        <f t="shared" si="242"/>
        <v>3035</v>
      </c>
    </row>
    <row r="3313" spans="49:49" ht="15" customHeight="1">
      <c r="AW3313" s="121">
        <f t="shared" si="242"/>
        <v>3036</v>
      </c>
    </row>
    <row r="3314" spans="49:49" ht="15" customHeight="1">
      <c r="AW3314" s="121">
        <f t="shared" si="242"/>
        <v>3037</v>
      </c>
    </row>
    <row r="3315" spans="49:49" ht="15" customHeight="1">
      <c r="AW3315" s="121">
        <f t="shared" si="242"/>
        <v>3038</v>
      </c>
    </row>
    <row r="3316" spans="49:49" ht="15" customHeight="1">
      <c r="AW3316" s="121">
        <f t="shared" si="242"/>
        <v>3039</v>
      </c>
    </row>
    <row r="3317" spans="49:49" ht="15" customHeight="1">
      <c r="AW3317" s="121">
        <f t="shared" si="242"/>
        <v>3040</v>
      </c>
    </row>
    <row r="3318" spans="49:49" ht="15" customHeight="1">
      <c r="AW3318" s="121">
        <f t="shared" si="242"/>
        <v>3041</v>
      </c>
    </row>
    <row r="3319" spans="49:49" ht="15" customHeight="1">
      <c r="AW3319" s="121">
        <f t="shared" si="242"/>
        <v>3042</v>
      </c>
    </row>
    <row r="3320" spans="49:49" ht="15" customHeight="1">
      <c r="AW3320" s="121">
        <f t="shared" si="242"/>
        <v>3043</v>
      </c>
    </row>
    <row r="3321" spans="49:49" ht="15" customHeight="1">
      <c r="AW3321" s="121">
        <f t="shared" si="242"/>
        <v>3044</v>
      </c>
    </row>
    <row r="3322" spans="49:49" ht="15" customHeight="1">
      <c r="AW3322" s="121">
        <f t="shared" si="242"/>
        <v>3045</v>
      </c>
    </row>
    <row r="3323" spans="49:49" ht="15" customHeight="1">
      <c r="AW3323" s="121">
        <f t="shared" si="242"/>
        <v>3046</v>
      </c>
    </row>
    <row r="3324" spans="49:49" ht="15" customHeight="1">
      <c r="AW3324" s="121">
        <f t="shared" si="242"/>
        <v>3047</v>
      </c>
    </row>
    <row r="3325" spans="49:49" ht="15" customHeight="1">
      <c r="AW3325" s="121">
        <f t="shared" si="242"/>
        <v>3048</v>
      </c>
    </row>
    <row r="3326" spans="49:49" ht="15" customHeight="1">
      <c r="AW3326" s="121">
        <f t="shared" si="242"/>
        <v>3049</v>
      </c>
    </row>
    <row r="3327" spans="49:49" ht="15" customHeight="1">
      <c r="AW3327" s="121">
        <f t="shared" si="242"/>
        <v>3050</v>
      </c>
    </row>
    <row r="3328" spans="49:49" ht="15" customHeight="1">
      <c r="AW3328" s="121">
        <f t="shared" si="242"/>
        <v>3051</v>
      </c>
    </row>
    <row r="3329" spans="49:49" ht="15" customHeight="1">
      <c r="AW3329" s="121">
        <f t="shared" si="242"/>
        <v>3052</v>
      </c>
    </row>
    <row r="3330" spans="49:49" ht="15" customHeight="1">
      <c r="AW3330" s="121">
        <f t="shared" si="242"/>
        <v>3053</v>
      </c>
    </row>
    <row r="3331" spans="49:49" ht="15" customHeight="1">
      <c r="AW3331" s="121">
        <f t="shared" si="242"/>
        <v>3054</v>
      </c>
    </row>
    <row r="3332" spans="49:49" ht="15" customHeight="1">
      <c r="AW3332" s="121">
        <f t="shared" si="242"/>
        <v>3055</v>
      </c>
    </row>
    <row r="3333" spans="49:49" ht="15" customHeight="1">
      <c r="AW3333" s="121">
        <f t="shared" si="242"/>
        <v>3056</v>
      </c>
    </row>
    <row r="3334" spans="49:49" ht="15" customHeight="1">
      <c r="AW3334" s="121">
        <f t="shared" si="242"/>
        <v>3057</v>
      </c>
    </row>
    <row r="3335" spans="49:49" ht="15" customHeight="1">
      <c r="AW3335" s="121">
        <f t="shared" si="242"/>
        <v>3058</v>
      </c>
    </row>
    <row r="3336" spans="49:49" ht="15" customHeight="1">
      <c r="AW3336" s="121">
        <f t="shared" si="242"/>
        <v>3059</v>
      </c>
    </row>
    <row r="3337" spans="49:49" ht="15" customHeight="1">
      <c r="AW3337" s="121">
        <f t="shared" si="242"/>
        <v>3060</v>
      </c>
    </row>
    <row r="3338" spans="49:49" ht="15" customHeight="1">
      <c r="AW3338" s="121">
        <f t="shared" si="242"/>
        <v>3061</v>
      </c>
    </row>
    <row r="3339" spans="49:49" ht="15" customHeight="1">
      <c r="AW3339" s="121">
        <f t="shared" si="242"/>
        <v>3062</v>
      </c>
    </row>
    <row r="3340" spans="49:49" ht="15" customHeight="1">
      <c r="AW3340" s="121">
        <f t="shared" si="242"/>
        <v>3063</v>
      </c>
    </row>
    <row r="3341" spans="49:49" ht="15" customHeight="1">
      <c r="AW3341" s="121">
        <f t="shared" si="242"/>
        <v>3064</v>
      </c>
    </row>
    <row r="3342" spans="49:49" ht="15" customHeight="1">
      <c r="AW3342" s="121">
        <f t="shared" si="242"/>
        <v>3065</v>
      </c>
    </row>
    <row r="3343" spans="49:49" ht="15" customHeight="1">
      <c r="AW3343" s="121">
        <f t="shared" si="242"/>
        <v>3066</v>
      </c>
    </row>
    <row r="3344" spans="49:49" ht="15" customHeight="1">
      <c r="AW3344" s="121">
        <f t="shared" si="242"/>
        <v>3067</v>
      </c>
    </row>
    <row r="3345" spans="49:49" ht="15" customHeight="1">
      <c r="AW3345" s="121">
        <f t="shared" si="242"/>
        <v>3068</v>
      </c>
    </row>
    <row r="3346" spans="49:49" ht="15" customHeight="1">
      <c r="AW3346" s="121">
        <f t="shared" si="242"/>
        <v>3069</v>
      </c>
    </row>
    <row r="3347" spans="49:49" ht="15" customHeight="1">
      <c r="AW3347" s="121">
        <f t="shared" si="242"/>
        <v>3070</v>
      </c>
    </row>
    <row r="3348" spans="49:49" ht="15" customHeight="1">
      <c r="AW3348" s="121">
        <f t="shared" si="242"/>
        <v>3071</v>
      </c>
    </row>
    <row r="3349" spans="49:49" ht="15" customHeight="1">
      <c r="AW3349" s="121">
        <f t="shared" si="242"/>
        <v>3072</v>
      </c>
    </row>
    <row r="3350" spans="49:49" ht="15" customHeight="1">
      <c r="AW3350" s="121">
        <f t="shared" si="242"/>
        <v>3073</v>
      </c>
    </row>
    <row r="3351" spans="49:49" ht="15" customHeight="1">
      <c r="AW3351" s="121">
        <f t="shared" ref="AW3351:AW3414" si="243">+AW3350+1</f>
        <v>3074</v>
      </c>
    </row>
    <row r="3352" spans="49:49" ht="15" customHeight="1">
      <c r="AW3352" s="121">
        <f t="shared" si="243"/>
        <v>3075</v>
      </c>
    </row>
    <row r="3353" spans="49:49" ht="15" customHeight="1">
      <c r="AW3353" s="121">
        <f t="shared" si="243"/>
        <v>3076</v>
      </c>
    </row>
    <row r="3354" spans="49:49" ht="15" customHeight="1">
      <c r="AW3354" s="121">
        <f t="shared" si="243"/>
        <v>3077</v>
      </c>
    </row>
    <row r="3355" spans="49:49" ht="15" customHeight="1">
      <c r="AW3355" s="121">
        <f t="shared" si="243"/>
        <v>3078</v>
      </c>
    </row>
    <row r="3356" spans="49:49" ht="15" customHeight="1">
      <c r="AW3356" s="121">
        <f t="shared" si="243"/>
        <v>3079</v>
      </c>
    </row>
    <row r="3357" spans="49:49" ht="15" customHeight="1">
      <c r="AW3357" s="121">
        <f t="shared" si="243"/>
        <v>3080</v>
      </c>
    </row>
    <row r="3358" spans="49:49" ht="15" customHeight="1">
      <c r="AW3358" s="121">
        <f t="shared" si="243"/>
        <v>3081</v>
      </c>
    </row>
    <row r="3359" spans="49:49" ht="15" customHeight="1">
      <c r="AW3359" s="121">
        <f t="shared" si="243"/>
        <v>3082</v>
      </c>
    </row>
    <row r="3360" spans="49:49" ht="15" customHeight="1">
      <c r="AW3360" s="121">
        <f t="shared" si="243"/>
        <v>3083</v>
      </c>
    </row>
    <row r="3361" spans="49:49" ht="15" customHeight="1">
      <c r="AW3361" s="121">
        <f t="shared" si="243"/>
        <v>3084</v>
      </c>
    </row>
    <row r="3362" spans="49:49" ht="15" customHeight="1">
      <c r="AW3362" s="121">
        <f t="shared" si="243"/>
        <v>3085</v>
      </c>
    </row>
    <row r="3363" spans="49:49" ht="15" customHeight="1">
      <c r="AW3363" s="121">
        <f t="shared" si="243"/>
        <v>3086</v>
      </c>
    </row>
    <row r="3364" spans="49:49" ht="15" customHeight="1">
      <c r="AW3364" s="121">
        <f t="shared" si="243"/>
        <v>3087</v>
      </c>
    </row>
    <row r="3365" spans="49:49" ht="15" customHeight="1">
      <c r="AW3365" s="121">
        <f t="shared" si="243"/>
        <v>3088</v>
      </c>
    </row>
    <row r="3366" spans="49:49" ht="15" customHeight="1">
      <c r="AW3366" s="121">
        <f t="shared" si="243"/>
        <v>3089</v>
      </c>
    </row>
    <row r="3367" spans="49:49" ht="15" customHeight="1">
      <c r="AW3367" s="121">
        <f t="shared" si="243"/>
        <v>3090</v>
      </c>
    </row>
    <row r="3368" spans="49:49" ht="15" customHeight="1">
      <c r="AW3368" s="121">
        <f t="shared" si="243"/>
        <v>3091</v>
      </c>
    </row>
    <row r="3369" spans="49:49" ht="15" customHeight="1">
      <c r="AW3369" s="121">
        <f t="shared" si="243"/>
        <v>3092</v>
      </c>
    </row>
    <row r="3370" spans="49:49" ht="15" customHeight="1">
      <c r="AW3370" s="121">
        <f t="shared" si="243"/>
        <v>3093</v>
      </c>
    </row>
    <row r="3371" spans="49:49" ht="15" customHeight="1">
      <c r="AW3371" s="121">
        <f t="shared" si="243"/>
        <v>3094</v>
      </c>
    </row>
    <row r="3372" spans="49:49" ht="15" customHeight="1">
      <c r="AW3372" s="121">
        <f t="shared" si="243"/>
        <v>3095</v>
      </c>
    </row>
    <row r="3373" spans="49:49" ht="15" customHeight="1">
      <c r="AW3373" s="121">
        <f t="shared" si="243"/>
        <v>3096</v>
      </c>
    </row>
    <row r="3374" spans="49:49" ht="15" customHeight="1">
      <c r="AW3374" s="121">
        <f t="shared" si="243"/>
        <v>3097</v>
      </c>
    </row>
    <row r="3375" spans="49:49" ht="15" customHeight="1">
      <c r="AW3375" s="121">
        <f t="shared" si="243"/>
        <v>3098</v>
      </c>
    </row>
    <row r="3376" spans="49:49" ht="15" customHeight="1">
      <c r="AW3376" s="121">
        <f t="shared" si="243"/>
        <v>3099</v>
      </c>
    </row>
    <row r="3377" spans="49:49" ht="15" customHeight="1">
      <c r="AW3377" s="121">
        <f t="shared" si="243"/>
        <v>3100</v>
      </c>
    </row>
    <row r="3378" spans="49:49" ht="15" customHeight="1">
      <c r="AW3378" s="121">
        <f t="shared" si="243"/>
        <v>3101</v>
      </c>
    </row>
    <row r="3379" spans="49:49" ht="15" customHeight="1">
      <c r="AW3379" s="121">
        <f t="shared" si="243"/>
        <v>3102</v>
      </c>
    </row>
    <row r="3380" spans="49:49" ht="15" customHeight="1">
      <c r="AW3380" s="121">
        <f t="shared" si="243"/>
        <v>3103</v>
      </c>
    </row>
    <row r="3381" spans="49:49" ht="15" customHeight="1">
      <c r="AW3381" s="121">
        <f t="shared" si="243"/>
        <v>3104</v>
      </c>
    </row>
    <row r="3382" spans="49:49" ht="15" customHeight="1">
      <c r="AW3382" s="121">
        <f t="shared" si="243"/>
        <v>3105</v>
      </c>
    </row>
    <row r="3383" spans="49:49" ht="15" customHeight="1">
      <c r="AW3383" s="121">
        <f t="shared" si="243"/>
        <v>3106</v>
      </c>
    </row>
    <row r="3384" spans="49:49" ht="15" customHeight="1">
      <c r="AW3384" s="121">
        <f t="shared" si="243"/>
        <v>3107</v>
      </c>
    </row>
    <row r="3385" spans="49:49" ht="15" customHeight="1">
      <c r="AW3385" s="121">
        <f t="shared" si="243"/>
        <v>3108</v>
      </c>
    </row>
    <row r="3386" spans="49:49" ht="15" customHeight="1">
      <c r="AW3386" s="121">
        <f t="shared" si="243"/>
        <v>3109</v>
      </c>
    </row>
    <row r="3387" spans="49:49" ht="15" customHeight="1">
      <c r="AW3387" s="121">
        <f t="shared" si="243"/>
        <v>3110</v>
      </c>
    </row>
    <row r="3388" spans="49:49" ht="15" customHeight="1">
      <c r="AW3388" s="121">
        <f t="shared" si="243"/>
        <v>3111</v>
      </c>
    </row>
    <row r="3389" spans="49:49" ht="15" customHeight="1">
      <c r="AW3389" s="121">
        <f t="shared" si="243"/>
        <v>3112</v>
      </c>
    </row>
    <row r="3390" spans="49:49" ht="15" customHeight="1">
      <c r="AW3390" s="121">
        <f t="shared" si="243"/>
        <v>3113</v>
      </c>
    </row>
    <row r="3391" spans="49:49" ht="15" customHeight="1">
      <c r="AW3391" s="121">
        <f t="shared" si="243"/>
        <v>3114</v>
      </c>
    </row>
    <row r="3392" spans="49:49" ht="15" customHeight="1">
      <c r="AW3392" s="121">
        <f t="shared" si="243"/>
        <v>3115</v>
      </c>
    </row>
    <row r="3393" spans="49:49" ht="15" customHeight="1">
      <c r="AW3393" s="121">
        <f t="shared" si="243"/>
        <v>3116</v>
      </c>
    </row>
    <row r="3394" spans="49:49" ht="15" customHeight="1">
      <c r="AW3394" s="121">
        <f t="shared" si="243"/>
        <v>3117</v>
      </c>
    </row>
    <row r="3395" spans="49:49" ht="15" customHeight="1">
      <c r="AW3395" s="121">
        <f t="shared" si="243"/>
        <v>3118</v>
      </c>
    </row>
    <row r="3396" spans="49:49" ht="15" customHeight="1">
      <c r="AW3396" s="121">
        <f t="shared" si="243"/>
        <v>3119</v>
      </c>
    </row>
    <row r="3397" spans="49:49" ht="15" customHeight="1">
      <c r="AW3397" s="121">
        <f t="shared" si="243"/>
        <v>3120</v>
      </c>
    </row>
    <row r="3398" spans="49:49" ht="15" customHeight="1">
      <c r="AW3398" s="121">
        <f t="shared" si="243"/>
        <v>3121</v>
      </c>
    </row>
    <row r="3399" spans="49:49" ht="15" customHeight="1">
      <c r="AW3399" s="121">
        <f t="shared" si="243"/>
        <v>3122</v>
      </c>
    </row>
    <row r="3400" spans="49:49" ht="15" customHeight="1">
      <c r="AW3400" s="121">
        <f t="shared" si="243"/>
        <v>3123</v>
      </c>
    </row>
    <row r="3401" spans="49:49" ht="15" customHeight="1">
      <c r="AW3401" s="121">
        <f t="shared" si="243"/>
        <v>3124</v>
      </c>
    </row>
    <row r="3402" spans="49:49" ht="15" customHeight="1">
      <c r="AW3402" s="121">
        <f t="shared" si="243"/>
        <v>3125</v>
      </c>
    </row>
    <row r="3403" spans="49:49" ht="15" customHeight="1">
      <c r="AW3403" s="121">
        <f t="shared" si="243"/>
        <v>3126</v>
      </c>
    </row>
    <row r="3404" spans="49:49" ht="15" customHeight="1">
      <c r="AW3404" s="121">
        <f t="shared" si="243"/>
        <v>3127</v>
      </c>
    </row>
    <row r="3405" spans="49:49" ht="15" customHeight="1">
      <c r="AW3405" s="121">
        <f t="shared" si="243"/>
        <v>3128</v>
      </c>
    </row>
    <row r="3406" spans="49:49" ht="15" customHeight="1">
      <c r="AW3406" s="121">
        <f t="shared" si="243"/>
        <v>3129</v>
      </c>
    </row>
    <row r="3407" spans="49:49" ht="15" customHeight="1">
      <c r="AW3407" s="121">
        <f t="shared" si="243"/>
        <v>3130</v>
      </c>
    </row>
    <row r="3408" spans="49:49" ht="15" customHeight="1">
      <c r="AW3408" s="121">
        <f t="shared" si="243"/>
        <v>3131</v>
      </c>
    </row>
    <row r="3409" spans="49:49" ht="15" customHeight="1">
      <c r="AW3409" s="121">
        <f t="shared" si="243"/>
        <v>3132</v>
      </c>
    </row>
    <row r="3410" spans="49:49" ht="15" customHeight="1">
      <c r="AW3410" s="121">
        <f t="shared" si="243"/>
        <v>3133</v>
      </c>
    </row>
    <row r="3411" spans="49:49" ht="15" customHeight="1">
      <c r="AW3411" s="121">
        <f t="shared" si="243"/>
        <v>3134</v>
      </c>
    </row>
    <row r="3412" spans="49:49" ht="15" customHeight="1">
      <c r="AW3412" s="121">
        <f t="shared" si="243"/>
        <v>3135</v>
      </c>
    </row>
    <row r="3413" spans="49:49" ht="15" customHeight="1">
      <c r="AW3413" s="121">
        <f t="shared" si="243"/>
        <v>3136</v>
      </c>
    </row>
    <row r="3414" spans="49:49" ht="15" customHeight="1">
      <c r="AW3414" s="121">
        <f t="shared" si="243"/>
        <v>3137</v>
      </c>
    </row>
    <row r="3415" spans="49:49" ht="15" customHeight="1">
      <c r="AW3415" s="121">
        <f t="shared" ref="AW3415:AW3478" si="244">+AW3414+1</f>
        <v>3138</v>
      </c>
    </row>
    <row r="3416" spans="49:49" ht="15" customHeight="1">
      <c r="AW3416" s="121">
        <f t="shared" si="244"/>
        <v>3139</v>
      </c>
    </row>
    <row r="3417" spans="49:49" ht="15" customHeight="1">
      <c r="AW3417" s="121">
        <f t="shared" si="244"/>
        <v>3140</v>
      </c>
    </row>
    <row r="3418" spans="49:49" ht="15" customHeight="1">
      <c r="AW3418" s="121">
        <f t="shared" si="244"/>
        <v>3141</v>
      </c>
    </row>
    <row r="3419" spans="49:49" ht="15" customHeight="1">
      <c r="AW3419" s="121">
        <f t="shared" si="244"/>
        <v>3142</v>
      </c>
    </row>
    <row r="3420" spans="49:49" ht="15" customHeight="1">
      <c r="AW3420" s="121">
        <f t="shared" si="244"/>
        <v>3143</v>
      </c>
    </row>
    <row r="3421" spans="49:49" ht="15" customHeight="1">
      <c r="AW3421" s="121">
        <f t="shared" si="244"/>
        <v>3144</v>
      </c>
    </row>
    <row r="3422" spans="49:49" ht="15" customHeight="1">
      <c r="AW3422" s="121">
        <f t="shared" si="244"/>
        <v>3145</v>
      </c>
    </row>
    <row r="3423" spans="49:49" ht="15" customHeight="1">
      <c r="AW3423" s="121">
        <f t="shared" si="244"/>
        <v>3146</v>
      </c>
    </row>
    <row r="3424" spans="49:49" ht="15" customHeight="1">
      <c r="AW3424" s="121">
        <f t="shared" si="244"/>
        <v>3147</v>
      </c>
    </row>
    <row r="3425" spans="49:49" ht="15" customHeight="1">
      <c r="AW3425" s="121">
        <f t="shared" si="244"/>
        <v>3148</v>
      </c>
    </row>
    <row r="3426" spans="49:49" ht="15" customHeight="1">
      <c r="AW3426" s="121">
        <f t="shared" si="244"/>
        <v>3149</v>
      </c>
    </row>
    <row r="3427" spans="49:49" ht="15" customHeight="1">
      <c r="AW3427" s="121">
        <f t="shared" si="244"/>
        <v>3150</v>
      </c>
    </row>
    <row r="3428" spans="49:49" ht="15" customHeight="1">
      <c r="AW3428" s="121">
        <f t="shared" si="244"/>
        <v>3151</v>
      </c>
    </row>
    <row r="3429" spans="49:49" ht="15" customHeight="1">
      <c r="AW3429" s="121">
        <f t="shared" si="244"/>
        <v>3152</v>
      </c>
    </row>
    <row r="3430" spans="49:49" ht="15" customHeight="1">
      <c r="AW3430" s="121">
        <f t="shared" si="244"/>
        <v>3153</v>
      </c>
    </row>
    <row r="3431" spans="49:49" ht="15" customHeight="1">
      <c r="AW3431" s="121">
        <f t="shared" si="244"/>
        <v>3154</v>
      </c>
    </row>
    <row r="3432" spans="49:49" ht="15" customHeight="1">
      <c r="AW3432" s="121">
        <f t="shared" si="244"/>
        <v>3155</v>
      </c>
    </row>
    <row r="3433" spans="49:49" ht="15" customHeight="1">
      <c r="AW3433" s="121">
        <f t="shared" si="244"/>
        <v>3156</v>
      </c>
    </row>
    <row r="3434" spans="49:49" ht="15" customHeight="1">
      <c r="AW3434" s="121">
        <f t="shared" si="244"/>
        <v>3157</v>
      </c>
    </row>
    <row r="3435" spans="49:49" ht="15" customHeight="1">
      <c r="AW3435" s="121">
        <f t="shared" si="244"/>
        <v>3158</v>
      </c>
    </row>
    <row r="3436" spans="49:49" ht="15" customHeight="1">
      <c r="AW3436" s="121">
        <f t="shared" si="244"/>
        <v>3159</v>
      </c>
    </row>
    <row r="3437" spans="49:49" ht="15" customHeight="1">
      <c r="AW3437" s="121">
        <f t="shared" si="244"/>
        <v>3160</v>
      </c>
    </row>
    <row r="3438" spans="49:49" ht="15" customHeight="1">
      <c r="AW3438" s="121">
        <f t="shared" si="244"/>
        <v>3161</v>
      </c>
    </row>
    <row r="3439" spans="49:49" ht="15" customHeight="1">
      <c r="AW3439" s="121">
        <f t="shared" si="244"/>
        <v>3162</v>
      </c>
    </row>
    <row r="3440" spans="49:49" ht="15" customHeight="1">
      <c r="AW3440" s="121">
        <f t="shared" si="244"/>
        <v>3163</v>
      </c>
    </row>
    <row r="3441" spans="49:49" ht="15" customHeight="1">
      <c r="AW3441" s="121">
        <f t="shared" si="244"/>
        <v>3164</v>
      </c>
    </row>
    <row r="3442" spans="49:49" ht="15" customHeight="1">
      <c r="AW3442" s="121">
        <f t="shared" si="244"/>
        <v>3165</v>
      </c>
    </row>
    <row r="3443" spans="49:49" ht="15" customHeight="1">
      <c r="AW3443" s="121">
        <f t="shared" si="244"/>
        <v>3166</v>
      </c>
    </row>
    <row r="3444" spans="49:49" ht="15" customHeight="1">
      <c r="AW3444" s="121">
        <f t="shared" si="244"/>
        <v>3167</v>
      </c>
    </row>
    <row r="3445" spans="49:49" ht="15" customHeight="1">
      <c r="AW3445" s="121">
        <f t="shared" si="244"/>
        <v>3168</v>
      </c>
    </row>
    <row r="3446" spans="49:49" ht="15" customHeight="1">
      <c r="AW3446" s="121">
        <f t="shared" si="244"/>
        <v>3169</v>
      </c>
    </row>
    <row r="3447" spans="49:49" ht="15" customHeight="1">
      <c r="AW3447" s="121">
        <f t="shared" si="244"/>
        <v>3170</v>
      </c>
    </row>
    <row r="3448" spans="49:49" ht="15" customHeight="1">
      <c r="AW3448" s="121">
        <f t="shared" si="244"/>
        <v>3171</v>
      </c>
    </row>
    <row r="3449" spans="49:49" ht="15" customHeight="1">
      <c r="AW3449" s="121">
        <f t="shared" si="244"/>
        <v>3172</v>
      </c>
    </row>
    <row r="3450" spans="49:49" ht="15" customHeight="1">
      <c r="AW3450" s="121">
        <f t="shared" si="244"/>
        <v>3173</v>
      </c>
    </row>
    <row r="3451" spans="49:49" ht="15" customHeight="1">
      <c r="AW3451" s="121">
        <f t="shared" si="244"/>
        <v>3174</v>
      </c>
    </row>
    <row r="3452" spans="49:49" ht="15" customHeight="1">
      <c r="AW3452" s="121">
        <f t="shared" si="244"/>
        <v>3175</v>
      </c>
    </row>
    <row r="3453" spans="49:49" ht="15" customHeight="1">
      <c r="AW3453" s="121">
        <f t="shared" si="244"/>
        <v>3176</v>
      </c>
    </row>
    <row r="3454" spans="49:49" ht="15" customHeight="1">
      <c r="AW3454" s="121">
        <f t="shared" si="244"/>
        <v>3177</v>
      </c>
    </row>
    <row r="3455" spans="49:49" ht="15" customHeight="1">
      <c r="AW3455" s="121">
        <f t="shared" si="244"/>
        <v>3178</v>
      </c>
    </row>
    <row r="3456" spans="49:49" ht="15" customHeight="1">
      <c r="AW3456" s="121">
        <f t="shared" si="244"/>
        <v>3179</v>
      </c>
    </row>
    <row r="3457" spans="49:49" ht="15" customHeight="1">
      <c r="AW3457" s="121">
        <f t="shared" si="244"/>
        <v>3180</v>
      </c>
    </row>
    <row r="3458" spans="49:49" ht="15" customHeight="1">
      <c r="AW3458" s="121">
        <f t="shared" si="244"/>
        <v>3181</v>
      </c>
    </row>
    <row r="3459" spans="49:49" ht="15" customHeight="1">
      <c r="AW3459" s="121">
        <f t="shared" si="244"/>
        <v>3182</v>
      </c>
    </row>
    <row r="3460" spans="49:49" ht="15" customHeight="1">
      <c r="AW3460" s="121">
        <f t="shared" si="244"/>
        <v>3183</v>
      </c>
    </row>
    <row r="3461" spans="49:49" ht="15" customHeight="1">
      <c r="AW3461" s="121">
        <f t="shared" si="244"/>
        <v>3184</v>
      </c>
    </row>
    <row r="3462" spans="49:49" ht="15" customHeight="1">
      <c r="AW3462" s="121">
        <f t="shared" si="244"/>
        <v>3185</v>
      </c>
    </row>
    <row r="3463" spans="49:49" ht="15" customHeight="1">
      <c r="AW3463" s="121">
        <f t="shared" si="244"/>
        <v>3186</v>
      </c>
    </row>
    <row r="3464" spans="49:49" ht="15" customHeight="1">
      <c r="AW3464" s="121">
        <f t="shared" si="244"/>
        <v>3187</v>
      </c>
    </row>
    <row r="3465" spans="49:49" ht="15" customHeight="1">
      <c r="AW3465" s="121">
        <f t="shared" si="244"/>
        <v>3188</v>
      </c>
    </row>
    <row r="3466" spans="49:49" ht="15" customHeight="1">
      <c r="AW3466" s="121">
        <f t="shared" si="244"/>
        <v>3189</v>
      </c>
    </row>
    <row r="3467" spans="49:49" ht="15" customHeight="1">
      <c r="AW3467" s="121">
        <f t="shared" si="244"/>
        <v>3190</v>
      </c>
    </row>
    <row r="3468" spans="49:49" ht="15" customHeight="1">
      <c r="AW3468" s="121">
        <f t="shared" si="244"/>
        <v>3191</v>
      </c>
    </row>
    <row r="3469" spans="49:49" ht="15" customHeight="1">
      <c r="AW3469" s="121">
        <f t="shared" si="244"/>
        <v>3192</v>
      </c>
    </row>
    <row r="3470" spans="49:49" ht="15" customHeight="1">
      <c r="AW3470" s="121">
        <f t="shared" si="244"/>
        <v>3193</v>
      </c>
    </row>
    <row r="3471" spans="49:49" ht="15" customHeight="1">
      <c r="AW3471" s="121">
        <f t="shared" si="244"/>
        <v>3194</v>
      </c>
    </row>
    <row r="3472" spans="49:49" ht="15" customHeight="1">
      <c r="AW3472" s="121">
        <f t="shared" si="244"/>
        <v>3195</v>
      </c>
    </row>
    <row r="3473" spans="49:49" ht="15" customHeight="1">
      <c r="AW3473" s="121">
        <f t="shared" si="244"/>
        <v>3196</v>
      </c>
    </row>
    <row r="3474" spans="49:49" ht="15" customHeight="1">
      <c r="AW3474" s="121">
        <f t="shared" si="244"/>
        <v>3197</v>
      </c>
    </row>
    <row r="3475" spans="49:49" ht="15" customHeight="1">
      <c r="AW3475" s="121">
        <f t="shared" si="244"/>
        <v>3198</v>
      </c>
    </row>
    <row r="3476" spans="49:49" ht="15" customHeight="1">
      <c r="AW3476" s="121">
        <f t="shared" si="244"/>
        <v>3199</v>
      </c>
    </row>
    <row r="3477" spans="49:49" ht="15" customHeight="1">
      <c r="AW3477" s="121">
        <f t="shared" si="244"/>
        <v>3200</v>
      </c>
    </row>
    <row r="3478" spans="49:49" ht="15" customHeight="1">
      <c r="AW3478" s="121">
        <f t="shared" si="244"/>
        <v>3201</v>
      </c>
    </row>
    <row r="3479" spans="49:49" ht="15" customHeight="1">
      <c r="AW3479" s="121">
        <f t="shared" ref="AW3479:AW3542" si="245">+AW3478+1</f>
        <v>3202</v>
      </c>
    </row>
    <row r="3480" spans="49:49" ht="15" customHeight="1">
      <c r="AW3480" s="121">
        <f t="shared" si="245"/>
        <v>3203</v>
      </c>
    </row>
    <row r="3481" spans="49:49" ht="15" customHeight="1">
      <c r="AW3481" s="121">
        <f t="shared" si="245"/>
        <v>3204</v>
      </c>
    </row>
    <row r="3482" spans="49:49" ht="15" customHeight="1">
      <c r="AW3482" s="121">
        <f t="shared" si="245"/>
        <v>3205</v>
      </c>
    </row>
    <row r="3483" spans="49:49" ht="15" customHeight="1">
      <c r="AW3483" s="121">
        <f t="shared" si="245"/>
        <v>3206</v>
      </c>
    </row>
    <row r="3484" spans="49:49" ht="15" customHeight="1">
      <c r="AW3484" s="121">
        <f t="shared" si="245"/>
        <v>3207</v>
      </c>
    </row>
    <row r="3485" spans="49:49" ht="15" customHeight="1">
      <c r="AW3485" s="121">
        <f t="shared" si="245"/>
        <v>3208</v>
      </c>
    </row>
    <row r="3486" spans="49:49" ht="15" customHeight="1">
      <c r="AW3486" s="121">
        <f t="shared" si="245"/>
        <v>3209</v>
      </c>
    </row>
    <row r="3487" spans="49:49" ht="15" customHeight="1">
      <c r="AW3487" s="121">
        <f t="shared" si="245"/>
        <v>3210</v>
      </c>
    </row>
    <row r="3488" spans="49:49" ht="15" customHeight="1">
      <c r="AW3488" s="121">
        <f t="shared" si="245"/>
        <v>3211</v>
      </c>
    </row>
    <row r="3489" spans="49:49" ht="15" customHeight="1">
      <c r="AW3489" s="121">
        <f t="shared" si="245"/>
        <v>3212</v>
      </c>
    </row>
    <row r="3490" spans="49:49" ht="15" customHeight="1">
      <c r="AW3490" s="121">
        <f t="shared" si="245"/>
        <v>3213</v>
      </c>
    </row>
    <row r="3491" spans="49:49" ht="15" customHeight="1">
      <c r="AW3491" s="121">
        <f t="shared" si="245"/>
        <v>3214</v>
      </c>
    </row>
    <row r="3492" spans="49:49" ht="15" customHeight="1">
      <c r="AW3492" s="121">
        <f t="shared" si="245"/>
        <v>3215</v>
      </c>
    </row>
    <row r="3493" spans="49:49" ht="15" customHeight="1">
      <c r="AW3493" s="121">
        <f t="shared" si="245"/>
        <v>3216</v>
      </c>
    </row>
    <row r="3494" spans="49:49" ht="15" customHeight="1">
      <c r="AW3494" s="121">
        <f t="shared" si="245"/>
        <v>3217</v>
      </c>
    </row>
    <row r="3495" spans="49:49" ht="15" customHeight="1">
      <c r="AW3495" s="121">
        <f t="shared" si="245"/>
        <v>3218</v>
      </c>
    </row>
    <row r="3496" spans="49:49" ht="15" customHeight="1">
      <c r="AW3496" s="121">
        <f t="shared" si="245"/>
        <v>3219</v>
      </c>
    </row>
    <row r="3497" spans="49:49" ht="15" customHeight="1">
      <c r="AW3497" s="121">
        <f t="shared" si="245"/>
        <v>3220</v>
      </c>
    </row>
    <row r="3498" spans="49:49" ht="15" customHeight="1">
      <c r="AW3498" s="121">
        <f t="shared" si="245"/>
        <v>3221</v>
      </c>
    </row>
    <row r="3499" spans="49:49" ht="15" customHeight="1">
      <c r="AW3499" s="121">
        <f t="shared" si="245"/>
        <v>3222</v>
      </c>
    </row>
    <row r="3500" spans="49:49" ht="15" customHeight="1">
      <c r="AW3500" s="121">
        <f t="shared" si="245"/>
        <v>3223</v>
      </c>
    </row>
    <row r="3501" spans="49:49" ht="15" customHeight="1">
      <c r="AW3501" s="121">
        <f t="shared" si="245"/>
        <v>3224</v>
      </c>
    </row>
    <row r="3502" spans="49:49" ht="15" customHeight="1">
      <c r="AW3502" s="121">
        <f t="shared" si="245"/>
        <v>3225</v>
      </c>
    </row>
    <row r="3503" spans="49:49" ht="15" customHeight="1">
      <c r="AW3503" s="121">
        <f t="shared" si="245"/>
        <v>3226</v>
      </c>
    </row>
    <row r="3504" spans="49:49" ht="15" customHeight="1">
      <c r="AW3504" s="121">
        <f t="shared" si="245"/>
        <v>3227</v>
      </c>
    </row>
    <row r="3505" spans="49:49" ht="15" customHeight="1">
      <c r="AW3505" s="121">
        <f t="shared" si="245"/>
        <v>3228</v>
      </c>
    </row>
    <row r="3506" spans="49:49" ht="15" customHeight="1">
      <c r="AW3506" s="121">
        <f t="shared" si="245"/>
        <v>3229</v>
      </c>
    </row>
    <row r="3507" spans="49:49" ht="15" customHeight="1">
      <c r="AW3507" s="121">
        <f t="shared" si="245"/>
        <v>3230</v>
      </c>
    </row>
    <row r="3508" spans="49:49" ht="15" customHeight="1">
      <c r="AW3508" s="121">
        <f t="shared" si="245"/>
        <v>3231</v>
      </c>
    </row>
    <row r="3509" spans="49:49" ht="15" customHeight="1">
      <c r="AW3509" s="121">
        <f t="shared" si="245"/>
        <v>3232</v>
      </c>
    </row>
    <row r="3510" spans="49:49" ht="15" customHeight="1">
      <c r="AW3510" s="121">
        <f t="shared" si="245"/>
        <v>3233</v>
      </c>
    </row>
    <row r="3511" spans="49:49" ht="15" customHeight="1">
      <c r="AW3511" s="121">
        <f t="shared" si="245"/>
        <v>3234</v>
      </c>
    </row>
    <row r="3512" spans="49:49" ht="15" customHeight="1">
      <c r="AW3512" s="121">
        <f t="shared" si="245"/>
        <v>3235</v>
      </c>
    </row>
    <row r="3513" spans="49:49" ht="15" customHeight="1">
      <c r="AW3513" s="121">
        <f t="shared" si="245"/>
        <v>3236</v>
      </c>
    </row>
    <row r="3514" spans="49:49" ht="15" customHeight="1">
      <c r="AW3514" s="121">
        <f t="shared" si="245"/>
        <v>3237</v>
      </c>
    </row>
    <row r="3515" spans="49:49" ht="15" customHeight="1">
      <c r="AW3515" s="121">
        <f t="shared" si="245"/>
        <v>3238</v>
      </c>
    </row>
    <row r="3516" spans="49:49" ht="15" customHeight="1">
      <c r="AW3516" s="121">
        <f t="shared" si="245"/>
        <v>3239</v>
      </c>
    </row>
    <row r="3517" spans="49:49" ht="15" customHeight="1">
      <c r="AW3517" s="121">
        <f t="shared" si="245"/>
        <v>3240</v>
      </c>
    </row>
    <row r="3518" spans="49:49" ht="15" customHeight="1">
      <c r="AW3518" s="121">
        <f t="shared" si="245"/>
        <v>3241</v>
      </c>
    </row>
    <row r="3519" spans="49:49" ht="15" customHeight="1">
      <c r="AW3519" s="121">
        <f t="shared" si="245"/>
        <v>3242</v>
      </c>
    </row>
    <row r="3520" spans="49:49" ht="15" customHeight="1">
      <c r="AW3520" s="121">
        <f t="shared" si="245"/>
        <v>3243</v>
      </c>
    </row>
    <row r="3521" spans="49:49" ht="15" customHeight="1">
      <c r="AW3521" s="121">
        <f t="shared" si="245"/>
        <v>3244</v>
      </c>
    </row>
    <row r="3522" spans="49:49" ht="15" customHeight="1">
      <c r="AW3522" s="121">
        <f t="shared" si="245"/>
        <v>3245</v>
      </c>
    </row>
    <row r="3523" spans="49:49" ht="15" customHeight="1">
      <c r="AW3523" s="121">
        <f t="shared" si="245"/>
        <v>3246</v>
      </c>
    </row>
    <row r="3524" spans="49:49" ht="15" customHeight="1">
      <c r="AW3524" s="121">
        <f t="shared" si="245"/>
        <v>3247</v>
      </c>
    </row>
    <row r="3525" spans="49:49" ht="15" customHeight="1">
      <c r="AW3525" s="121">
        <f t="shared" si="245"/>
        <v>3248</v>
      </c>
    </row>
    <row r="3526" spans="49:49" ht="15" customHeight="1">
      <c r="AW3526" s="121">
        <f t="shared" si="245"/>
        <v>3249</v>
      </c>
    </row>
    <row r="3527" spans="49:49" ht="15" customHeight="1">
      <c r="AW3527" s="121">
        <f t="shared" si="245"/>
        <v>3250</v>
      </c>
    </row>
    <row r="3528" spans="49:49" ht="15" customHeight="1">
      <c r="AW3528" s="121">
        <f t="shared" si="245"/>
        <v>3251</v>
      </c>
    </row>
    <row r="3529" spans="49:49" ht="15" customHeight="1">
      <c r="AW3529" s="121">
        <f t="shared" si="245"/>
        <v>3252</v>
      </c>
    </row>
    <row r="3530" spans="49:49" ht="15" customHeight="1">
      <c r="AW3530" s="121">
        <f t="shared" si="245"/>
        <v>3253</v>
      </c>
    </row>
    <row r="3531" spans="49:49" ht="15" customHeight="1">
      <c r="AW3531" s="121">
        <f t="shared" si="245"/>
        <v>3254</v>
      </c>
    </row>
    <row r="3532" spans="49:49" ht="15" customHeight="1">
      <c r="AW3532" s="121">
        <f t="shared" si="245"/>
        <v>3255</v>
      </c>
    </row>
    <row r="3533" spans="49:49" ht="15" customHeight="1">
      <c r="AW3533" s="121">
        <f t="shared" si="245"/>
        <v>3256</v>
      </c>
    </row>
    <row r="3534" spans="49:49" ht="15" customHeight="1">
      <c r="AW3534" s="121">
        <f t="shared" si="245"/>
        <v>3257</v>
      </c>
    </row>
    <row r="3535" spans="49:49" ht="15" customHeight="1">
      <c r="AW3535" s="121">
        <f t="shared" si="245"/>
        <v>3258</v>
      </c>
    </row>
    <row r="3536" spans="49:49" ht="15" customHeight="1">
      <c r="AW3536" s="121">
        <f t="shared" si="245"/>
        <v>3259</v>
      </c>
    </row>
    <row r="3537" spans="49:49" ht="15" customHeight="1">
      <c r="AW3537" s="121">
        <f t="shared" si="245"/>
        <v>3260</v>
      </c>
    </row>
    <row r="3538" spans="49:49" ht="15" customHeight="1">
      <c r="AW3538" s="121">
        <f t="shared" si="245"/>
        <v>3261</v>
      </c>
    </row>
    <row r="3539" spans="49:49" ht="15" customHeight="1">
      <c r="AW3539" s="121">
        <f t="shared" si="245"/>
        <v>3262</v>
      </c>
    </row>
    <row r="3540" spans="49:49" ht="15" customHeight="1">
      <c r="AW3540" s="121">
        <f t="shared" si="245"/>
        <v>3263</v>
      </c>
    </row>
    <row r="3541" spans="49:49" ht="15" customHeight="1">
      <c r="AW3541" s="121">
        <f t="shared" si="245"/>
        <v>3264</v>
      </c>
    </row>
    <row r="3542" spans="49:49" ht="15" customHeight="1">
      <c r="AW3542" s="121">
        <f t="shared" si="245"/>
        <v>3265</v>
      </c>
    </row>
    <row r="3543" spans="49:49" ht="15" customHeight="1">
      <c r="AW3543" s="121">
        <f t="shared" ref="AW3543:AW3606" si="246">+AW3542+1</f>
        <v>3266</v>
      </c>
    </row>
    <row r="3544" spans="49:49" ht="15" customHeight="1">
      <c r="AW3544" s="121">
        <f t="shared" si="246"/>
        <v>3267</v>
      </c>
    </row>
    <row r="3545" spans="49:49" ht="15" customHeight="1">
      <c r="AW3545" s="121">
        <f t="shared" si="246"/>
        <v>3268</v>
      </c>
    </row>
    <row r="3546" spans="49:49" ht="15" customHeight="1">
      <c r="AW3546" s="121">
        <f t="shared" si="246"/>
        <v>3269</v>
      </c>
    </row>
    <row r="3547" spans="49:49" ht="15" customHeight="1">
      <c r="AW3547" s="121">
        <f t="shared" si="246"/>
        <v>3270</v>
      </c>
    </row>
    <row r="3548" spans="49:49" ht="15" customHeight="1">
      <c r="AW3548" s="121">
        <f t="shared" si="246"/>
        <v>3271</v>
      </c>
    </row>
    <row r="3549" spans="49:49" ht="15" customHeight="1">
      <c r="AW3549" s="121">
        <f t="shared" si="246"/>
        <v>3272</v>
      </c>
    </row>
    <row r="3550" spans="49:49" ht="15" customHeight="1">
      <c r="AW3550" s="121">
        <f t="shared" si="246"/>
        <v>3273</v>
      </c>
    </row>
    <row r="3551" spans="49:49" ht="15" customHeight="1">
      <c r="AW3551" s="121">
        <f t="shared" si="246"/>
        <v>3274</v>
      </c>
    </row>
    <row r="3552" spans="49:49" ht="15" customHeight="1">
      <c r="AW3552" s="121">
        <f t="shared" si="246"/>
        <v>3275</v>
      </c>
    </row>
    <row r="3553" spans="49:49" ht="15" customHeight="1">
      <c r="AW3553" s="121">
        <f t="shared" si="246"/>
        <v>3276</v>
      </c>
    </row>
    <row r="3554" spans="49:49" ht="15" customHeight="1">
      <c r="AW3554" s="121">
        <f t="shared" si="246"/>
        <v>3277</v>
      </c>
    </row>
    <row r="3555" spans="49:49" ht="15" customHeight="1">
      <c r="AW3555" s="121">
        <f t="shared" si="246"/>
        <v>3278</v>
      </c>
    </row>
    <row r="3556" spans="49:49" ht="15" customHeight="1">
      <c r="AW3556" s="121">
        <f t="shared" si="246"/>
        <v>3279</v>
      </c>
    </row>
    <row r="3557" spans="49:49" ht="15" customHeight="1">
      <c r="AW3557" s="121">
        <f t="shared" si="246"/>
        <v>3280</v>
      </c>
    </row>
    <row r="3558" spans="49:49" ht="15" customHeight="1">
      <c r="AW3558" s="121">
        <f t="shared" si="246"/>
        <v>3281</v>
      </c>
    </row>
    <row r="3559" spans="49:49" ht="15" customHeight="1">
      <c r="AW3559" s="121">
        <f t="shared" si="246"/>
        <v>3282</v>
      </c>
    </row>
    <row r="3560" spans="49:49" ht="15" customHeight="1">
      <c r="AW3560" s="121">
        <f t="shared" si="246"/>
        <v>3283</v>
      </c>
    </row>
    <row r="3561" spans="49:49" ht="15" customHeight="1">
      <c r="AW3561" s="121">
        <f t="shared" si="246"/>
        <v>3284</v>
      </c>
    </row>
    <row r="3562" spans="49:49" ht="15" customHeight="1">
      <c r="AW3562" s="121">
        <f t="shared" si="246"/>
        <v>3285</v>
      </c>
    </row>
    <row r="3563" spans="49:49" ht="15" customHeight="1">
      <c r="AW3563" s="121">
        <f t="shared" si="246"/>
        <v>3286</v>
      </c>
    </row>
    <row r="3564" spans="49:49" ht="15" customHeight="1">
      <c r="AW3564" s="121">
        <f t="shared" si="246"/>
        <v>3287</v>
      </c>
    </row>
    <row r="3565" spans="49:49" ht="15" customHeight="1">
      <c r="AW3565" s="121">
        <f t="shared" si="246"/>
        <v>3288</v>
      </c>
    </row>
    <row r="3566" spans="49:49" ht="15" customHeight="1">
      <c r="AW3566" s="121">
        <f t="shared" si="246"/>
        <v>3289</v>
      </c>
    </row>
    <row r="3567" spans="49:49" ht="15" customHeight="1">
      <c r="AW3567" s="121">
        <f t="shared" si="246"/>
        <v>3290</v>
      </c>
    </row>
    <row r="3568" spans="49:49" ht="15" customHeight="1">
      <c r="AW3568" s="121">
        <f t="shared" si="246"/>
        <v>3291</v>
      </c>
    </row>
    <row r="3569" spans="49:49" ht="15" customHeight="1">
      <c r="AW3569" s="121">
        <f t="shared" si="246"/>
        <v>3292</v>
      </c>
    </row>
    <row r="3570" spans="49:49" ht="15" customHeight="1">
      <c r="AW3570" s="121">
        <f t="shared" si="246"/>
        <v>3293</v>
      </c>
    </row>
    <row r="3571" spans="49:49" ht="15" customHeight="1">
      <c r="AW3571" s="121">
        <f t="shared" si="246"/>
        <v>3294</v>
      </c>
    </row>
    <row r="3572" spans="49:49" ht="15" customHeight="1">
      <c r="AW3572" s="121">
        <f t="shared" si="246"/>
        <v>3295</v>
      </c>
    </row>
    <row r="3573" spans="49:49" ht="15" customHeight="1">
      <c r="AW3573" s="121">
        <f t="shared" si="246"/>
        <v>3296</v>
      </c>
    </row>
    <row r="3574" spans="49:49" ht="15" customHeight="1">
      <c r="AW3574" s="121">
        <f t="shared" si="246"/>
        <v>3297</v>
      </c>
    </row>
    <row r="3575" spans="49:49" ht="15" customHeight="1">
      <c r="AW3575" s="121">
        <f t="shared" si="246"/>
        <v>3298</v>
      </c>
    </row>
    <row r="3576" spans="49:49" ht="15" customHeight="1">
      <c r="AW3576" s="121">
        <f t="shared" si="246"/>
        <v>3299</v>
      </c>
    </row>
    <row r="3577" spans="49:49" ht="15" customHeight="1">
      <c r="AW3577" s="121">
        <f t="shared" si="246"/>
        <v>3300</v>
      </c>
    </row>
    <row r="3578" spans="49:49" ht="15" customHeight="1">
      <c r="AW3578" s="121">
        <f t="shared" si="246"/>
        <v>3301</v>
      </c>
    </row>
    <row r="3579" spans="49:49" ht="15" customHeight="1">
      <c r="AW3579" s="121">
        <f t="shared" si="246"/>
        <v>3302</v>
      </c>
    </row>
    <row r="3580" spans="49:49" ht="15" customHeight="1">
      <c r="AW3580" s="121">
        <f t="shared" si="246"/>
        <v>3303</v>
      </c>
    </row>
    <row r="3581" spans="49:49" ht="15" customHeight="1">
      <c r="AW3581" s="121">
        <f t="shared" si="246"/>
        <v>3304</v>
      </c>
    </row>
    <row r="3582" spans="49:49" ht="15" customHeight="1">
      <c r="AW3582" s="121">
        <f t="shared" si="246"/>
        <v>3305</v>
      </c>
    </row>
    <row r="3583" spans="49:49" ht="15" customHeight="1">
      <c r="AW3583" s="121">
        <f t="shared" si="246"/>
        <v>3306</v>
      </c>
    </row>
    <row r="3584" spans="49:49" ht="15" customHeight="1">
      <c r="AW3584" s="121">
        <f t="shared" si="246"/>
        <v>3307</v>
      </c>
    </row>
    <row r="3585" spans="49:49" ht="15" customHeight="1">
      <c r="AW3585" s="121">
        <f t="shared" si="246"/>
        <v>3308</v>
      </c>
    </row>
    <row r="3586" spans="49:49" ht="15" customHeight="1">
      <c r="AW3586" s="121">
        <f t="shared" si="246"/>
        <v>3309</v>
      </c>
    </row>
    <row r="3587" spans="49:49" ht="15" customHeight="1">
      <c r="AW3587" s="121">
        <f t="shared" si="246"/>
        <v>3310</v>
      </c>
    </row>
    <row r="3588" spans="49:49" ht="15" customHeight="1">
      <c r="AW3588" s="121">
        <f t="shared" si="246"/>
        <v>3311</v>
      </c>
    </row>
    <row r="3589" spans="49:49" ht="15" customHeight="1">
      <c r="AW3589" s="121">
        <f t="shared" si="246"/>
        <v>3312</v>
      </c>
    </row>
    <row r="3590" spans="49:49" ht="15" customHeight="1">
      <c r="AW3590" s="121">
        <f t="shared" si="246"/>
        <v>3313</v>
      </c>
    </row>
    <row r="3591" spans="49:49" ht="15" customHeight="1">
      <c r="AW3591" s="121">
        <f t="shared" si="246"/>
        <v>3314</v>
      </c>
    </row>
    <row r="3592" spans="49:49" ht="15" customHeight="1">
      <c r="AW3592" s="121">
        <f t="shared" si="246"/>
        <v>3315</v>
      </c>
    </row>
    <row r="3593" spans="49:49" ht="15" customHeight="1">
      <c r="AW3593" s="121">
        <f t="shared" si="246"/>
        <v>3316</v>
      </c>
    </row>
    <row r="3594" spans="49:49" ht="15" customHeight="1">
      <c r="AW3594" s="121">
        <f t="shared" si="246"/>
        <v>3317</v>
      </c>
    </row>
    <row r="3595" spans="49:49" ht="15" customHeight="1">
      <c r="AW3595" s="121">
        <f t="shared" si="246"/>
        <v>3318</v>
      </c>
    </row>
    <row r="3596" spans="49:49" ht="15" customHeight="1">
      <c r="AW3596" s="121">
        <f t="shared" si="246"/>
        <v>3319</v>
      </c>
    </row>
    <row r="3597" spans="49:49" ht="15" customHeight="1">
      <c r="AW3597" s="121">
        <f t="shared" si="246"/>
        <v>3320</v>
      </c>
    </row>
    <row r="3598" spans="49:49" ht="15" customHeight="1">
      <c r="AW3598" s="121">
        <f t="shared" si="246"/>
        <v>3321</v>
      </c>
    </row>
    <row r="3599" spans="49:49" ht="15" customHeight="1">
      <c r="AW3599" s="121">
        <f t="shared" si="246"/>
        <v>3322</v>
      </c>
    </row>
    <row r="3600" spans="49:49" ht="15" customHeight="1">
      <c r="AW3600" s="121">
        <f t="shared" si="246"/>
        <v>3323</v>
      </c>
    </row>
    <row r="3601" spans="49:49" ht="15" customHeight="1">
      <c r="AW3601" s="121">
        <f t="shared" si="246"/>
        <v>3324</v>
      </c>
    </row>
    <row r="3602" spans="49:49" ht="15" customHeight="1">
      <c r="AW3602" s="121">
        <f t="shared" si="246"/>
        <v>3325</v>
      </c>
    </row>
    <row r="3603" spans="49:49" ht="15" customHeight="1">
      <c r="AW3603" s="121">
        <f t="shared" si="246"/>
        <v>3326</v>
      </c>
    </row>
    <row r="3604" spans="49:49" ht="15" customHeight="1">
      <c r="AW3604" s="121">
        <f t="shared" si="246"/>
        <v>3327</v>
      </c>
    </row>
    <row r="3605" spans="49:49" ht="15" customHeight="1">
      <c r="AW3605" s="121">
        <f t="shared" si="246"/>
        <v>3328</v>
      </c>
    </row>
    <row r="3606" spans="49:49" ht="15" customHeight="1">
      <c r="AW3606" s="121">
        <f t="shared" si="246"/>
        <v>3329</v>
      </c>
    </row>
    <row r="3607" spans="49:49" ht="15" customHeight="1">
      <c r="AW3607" s="121">
        <f t="shared" ref="AW3607:AW3670" si="247">+AW3606+1</f>
        <v>3330</v>
      </c>
    </row>
    <row r="3608" spans="49:49" ht="15" customHeight="1">
      <c r="AW3608" s="121">
        <f t="shared" si="247"/>
        <v>3331</v>
      </c>
    </row>
    <row r="3609" spans="49:49" ht="15" customHeight="1">
      <c r="AW3609" s="121">
        <f t="shared" si="247"/>
        <v>3332</v>
      </c>
    </row>
    <row r="3610" spans="49:49" ht="15" customHeight="1">
      <c r="AW3610" s="121">
        <f t="shared" si="247"/>
        <v>3333</v>
      </c>
    </row>
    <row r="3611" spans="49:49" ht="15" customHeight="1">
      <c r="AW3611" s="121">
        <f t="shared" si="247"/>
        <v>3334</v>
      </c>
    </row>
    <row r="3612" spans="49:49" ht="15" customHeight="1">
      <c r="AW3612" s="121">
        <f t="shared" si="247"/>
        <v>3335</v>
      </c>
    </row>
    <row r="3613" spans="49:49" ht="15" customHeight="1">
      <c r="AW3613" s="121">
        <f t="shared" si="247"/>
        <v>3336</v>
      </c>
    </row>
    <row r="3614" spans="49:49" ht="15" customHeight="1">
      <c r="AW3614" s="121">
        <f t="shared" si="247"/>
        <v>3337</v>
      </c>
    </row>
    <row r="3615" spans="49:49" ht="15" customHeight="1">
      <c r="AW3615" s="121">
        <f t="shared" si="247"/>
        <v>3338</v>
      </c>
    </row>
    <row r="3616" spans="49:49" ht="15" customHeight="1">
      <c r="AW3616" s="121">
        <f t="shared" si="247"/>
        <v>3339</v>
      </c>
    </row>
    <row r="3617" spans="49:49" ht="15" customHeight="1">
      <c r="AW3617" s="121">
        <f t="shared" si="247"/>
        <v>3340</v>
      </c>
    </row>
    <row r="3618" spans="49:49" ht="15" customHeight="1">
      <c r="AW3618" s="121">
        <f t="shared" si="247"/>
        <v>3341</v>
      </c>
    </row>
    <row r="3619" spans="49:49" ht="15" customHeight="1">
      <c r="AW3619" s="121">
        <f t="shared" si="247"/>
        <v>3342</v>
      </c>
    </row>
    <row r="3620" spans="49:49" ht="15" customHeight="1">
      <c r="AW3620" s="121">
        <f t="shared" si="247"/>
        <v>3343</v>
      </c>
    </row>
    <row r="3621" spans="49:49" ht="15" customHeight="1">
      <c r="AW3621" s="121">
        <f t="shared" si="247"/>
        <v>3344</v>
      </c>
    </row>
    <row r="3622" spans="49:49" ht="15" customHeight="1">
      <c r="AW3622" s="121">
        <f t="shared" si="247"/>
        <v>3345</v>
      </c>
    </row>
    <row r="3623" spans="49:49" ht="15" customHeight="1">
      <c r="AW3623" s="121">
        <f t="shared" si="247"/>
        <v>3346</v>
      </c>
    </row>
    <row r="3624" spans="49:49" ht="15" customHeight="1">
      <c r="AW3624" s="121">
        <f t="shared" si="247"/>
        <v>3347</v>
      </c>
    </row>
    <row r="3625" spans="49:49" ht="15" customHeight="1">
      <c r="AW3625" s="121">
        <f t="shared" si="247"/>
        <v>3348</v>
      </c>
    </row>
    <row r="3626" spans="49:49" ht="15" customHeight="1">
      <c r="AW3626" s="121">
        <f t="shared" si="247"/>
        <v>3349</v>
      </c>
    </row>
    <row r="3627" spans="49:49" ht="15" customHeight="1">
      <c r="AW3627" s="121">
        <f t="shared" si="247"/>
        <v>3350</v>
      </c>
    </row>
    <row r="3628" spans="49:49" ht="15" customHeight="1">
      <c r="AW3628" s="121">
        <f t="shared" si="247"/>
        <v>3351</v>
      </c>
    </row>
    <row r="3629" spans="49:49" ht="15" customHeight="1">
      <c r="AW3629" s="121">
        <f t="shared" si="247"/>
        <v>3352</v>
      </c>
    </row>
    <row r="3630" spans="49:49" ht="15" customHeight="1">
      <c r="AW3630" s="121">
        <f t="shared" si="247"/>
        <v>3353</v>
      </c>
    </row>
    <row r="3631" spans="49:49" ht="15" customHeight="1">
      <c r="AW3631" s="121">
        <f t="shared" si="247"/>
        <v>3354</v>
      </c>
    </row>
    <row r="3632" spans="49:49" ht="15" customHeight="1">
      <c r="AW3632" s="121">
        <f t="shared" si="247"/>
        <v>3355</v>
      </c>
    </row>
    <row r="3633" spans="49:49" ht="15" customHeight="1">
      <c r="AW3633" s="121">
        <f t="shared" si="247"/>
        <v>3356</v>
      </c>
    </row>
    <row r="3634" spans="49:49" ht="15" customHeight="1">
      <c r="AW3634" s="121">
        <f t="shared" si="247"/>
        <v>3357</v>
      </c>
    </row>
    <row r="3635" spans="49:49" ht="15" customHeight="1">
      <c r="AW3635" s="121">
        <f t="shared" si="247"/>
        <v>3358</v>
      </c>
    </row>
    <row r="3636" spans="49:49" ht="15" customHeight="1">
      <c r="AW3636" s="121">
        <f t="shared" si="247"/>
        <v>3359</v>
      </c>
    </row>
    <row r="3637" spans="49:49" ht="15" customHeight="1">
      <c r="AW3637" s="121">
        <f t="shared" si="247"/>
        <v>3360</v>
      </c>
    </row>
    <row r="3638" spans="49:49" ht="15" customHeight="1">
      <c r="AW3638" s="121">
        <f t="shared" si="247"/>
        <v>3361</v>
      </c>
    </row>
    <row r="3639" spans="49:49" ht="15" customHeight="1">
      <c r="AW3639" s="121">
        <f t="shared" si="247"/>
        <v>3362</v>
      </c>
    </row>
    <row r="3640" spans="49:49" ht="15" customHeight="1">
      <c r="AW3640" s="121">
        <f t="shared" si="247"/>
        <v>3363</v>
      </c>
    </row>
    <row r="3641" spans="49:49" ht="15" customHeight="1">
      <c r="AW3641" s="121">
        <f t="shared" si="247"/>
        <v>3364</v>
      </c>
    </row>
    <row r="3642" spans="49:49" ht="15" customHeight="1">
      <c r="AW3642" s="121">
        <f t="shared" si="247"/>
        <v>3365</v>
      </c>
    </row>
    <row r="3643" spans="49:49" ht="15" customHeight="1">
      <c r="AW3643" s="121">
        <f t="shared" si="247"/>
        <v>3366</v>
      </c>
    </row>
    <row r="3644" spans="49:49" ht="15" customHeight="1">
      <c r="AW3644" s="121">
        <f t="shared" si="247"/>
        <v>3367</v>
      </c>
    </row>
    <row r="3645" spans="49:49" ht="15" customHeight="1">
      <c r="AW3645" s="121">
        <f t="shared" si="247"/>
        <v>3368</v>
      </c>
    </row>
    <row r="3646" spans="49:49" ht="15" customHeight="1">
      <c r="AW3646" s="121">
        <f t="shared" si="247"/>
        <v>3369</v>
      </c>
    </row>
    <row r="3647" spans="49:49" ht="15" customHeight="1">
      <c r="AW3647" s="121">
        <f t="shared" si="247"/>
        <v>3370</v>
      </c>
    </row>
    <row r="3648" spans="49:49" ht="15" customHeight="1">
      <c r="AW3648" s="121">
        <f t="shared" si="247"/>
        <v>3371</v>
      </c>
    </row>
    <row r="3649" spans="49:49" ht="15" customHeight="1">
      <c r="AW3649" s="121">
        <f t="shared" si="247"/>
        <v>3372</v>
      </c>
    </row>
    <row r="3650" spans="49:49" ht="15" customHeight="1">
      <c r="AW3650" s="121">
        <f t="shared" si="247"/>
        <v>3373</v>
      </c>
    </row>
    <row r="3651" spans="49:49" ht="15" customHeight="1">
      <c r="AW3651" s="121">
        <f t="shared" si="247"/>
        <v>3374</v>
      </c>
    </row>
    <row r="3652" spans="49:49" ht="15" customHeight="1">
      <c r="AW3652" s="121">
        <f t="shared" si="247"/>
        <v>3375</v>
      </c>
    </row>
    <row r="3653" spans="49:49" ht="15" customHeight="1">
      <c r="AW3653" s="121">
        <f t="shared" si="247"/>
        <v>3376</v>
      </c>
    </row>
    <row r="3654" spans="49:49" ht="15" customHeight="1">
      <c r="AW3654" s="121">
        <f t="shared" si="247"/>
        <v>3377</v>
      </c>
    </row>
    <row r="3655" spans="49:49" ht="15" customHeight="1">
      <c r="AW3655" s="121">
        <f t="shared" si="247"/>
        <v>3378</v>
      </c>
    </row>
    <row r="3656" spans="49:49" ht="15" customHeight="1">
      <c r="AW3656" s="121">
        <f t="shared" si="247"/>
        <v>3379</v>
      </c>
    </row>
    <row r="3657" spans="49:49" ht="15" customHeight="1">
      <c r="AW3657" s="121">
        <f t="shared" si="247"/>
        <v>3380</v>
      </c>
    </row>
    <row r="3658" spans="49:49" ht="15" customHeight="1">
      <c r="AW3658" s="121">
        <f t="shared" si="247"/>
        <v>3381</v>
      </c>
    </row>
    <row r="3659" spans="49:49" ht="15" customHeight="1">
      <c r="AW3659" s="121">
        <f t="shared" si="247"/>
        <v>3382</v>
      </c>
    </row>
    <row r="3660" spans="49:49" ht="15" customHeight="1">
      <c r="AW3660" s="121">
        <f t="shared" si="247"/>
        <v>3383</v>
      </c>
    </row>
    <row r="3661" spans="49:49" ht="15" customHeight="1">
      <c r="AW3661" s="121">
        <f t="shared" si="247"/>
        <v>3384</v>
      </c>
    </row>
    <row r="3662" spans="49:49" ht="15" customHeight="1">
      <c r="AW3662" s="121">
        <f t="shared" si="247"/>
        <v>3385</v>
      </c>
    </row>
    <row r="3663" spans="49:49" ht="15" customHeight="1">
      <c r="AW3663" s="121">
        <f t="shared" si="247"/>
        <v>3386</v>
      </c>
    </row>
    <row r="3664" spans="49:49" ht="15" customHeight="1">
      <c r="AW3664" s="121">
        <f t="shared" si="247"/>
        <v>3387</v>
      </c>
    </row>
    <row r="3665" spans="49:49" ht="15" customHeight="1">
      <c r="AW3665" s="121">
        <f t="shared" si="247"/>
        <v>3388</v>
      </c>
    </row>
    <row r="3666" spans="49:49" ht="15" customHeight="1">
      <c r="AW3666" s="121">
        <f t="shared" si="247"/>
        <v>3389</v>
      </c>
    </row>
    <row r="3667" spans="49:49" ht="15" customHeight="1">
      <c r="AW3667" s="121">
        <f t="shared" si="247"/>
        <v>3390</v>
      </c>
    </row>
    <row r="3668" spans="49:49" ht="15" customHeight="1">
      <c r="AW3668" s="121">
        <f t="shared" si="247"/>
        <v>3391</v>
      </c>
    </row>
    <row r="3669" spans="49:49" ht="15" customHeight="1">
      <c r="AW3669" s="121">
        <f t="shared" si="247"/>
        <v>3392</v>
      </c>
    </row>
    <row r="3670" spans="49:49" ht="15" customHeight="1">
      <c r="AW3670" s="121">
        <f t="shared" si="247"/>
        <v>3393</v>
      </c>
    </row>
    <row r="3671" spans="49:49" ht="15" customHeight="1">
      <c r="AW3671" s="121">
        <f t="shared" ref="AW3671:AW3734" si="248">+AW3670+1</f>
        <v>3394</v>
      </c>
    </row>
    <row r="3672" spans="49:49" ht="15" customHeight="1">
      <c r="AW3672" s="121">
        <f t="shared" si="248"/>
        <v>3395</v>
      </c>
    </row>
    <row r="3673" spans="49:49" ht="15" customHeight="1">
      <c r="AW3673" s="121">
        <f t="shared" si="248"/>
        <v>3396</v>
      </c>
    </row>
    <row r="3674" spans="49:49" ht="15" customHeight="1">
      <c r="AW3674" s="121">
        <f t="shared" si="248"/>
        <v>3397</v>
      </c>
    </row>
    <row r="3675" spans="49:49" ht="15" customHeight="1">
      <c r="AW3675" s="121">
        <f t="shared" si="248"/>
        <v>3398</v>
      </c>
    </row>
    <row r="3676" spans="49:49" ht="15" customHeight="1">
      <c r="AW3676" s="121">
        <f t="shared" si="248"/>
        <v>3399</v>
      </c>
    </row>
    <row r="3677" spans="49:49" ht="15" customHeight="1">
      <c r="AW3677" s="121">
        <f t="shared" si="248"/>
        <v>3400</v>
      </c>
    </row>
    <row r="3678" spans="49:49" ht="15" customHeight="1">
      <c r="AW3678" s="121">
        <f t="shared" si="248"/>
        <v>3401</v>
      </c>
    </row>
    <row r="3679" spans="49:49" ht="15" customHeight="1">
      <c r="AW3679" s="121">
        <f t="shared" si="248"/>
        <v>3402</v>
      </c>
    </row>
    <row r="3680" spans="49:49" ht="15" customHeight="1">
      <c r="AW3680" s="121">
        <f t="shared" si="248"/>
        <v>3403</v>
      </c>
    </row>
    <row r="3681" spans="49:49" ht="15" customHeight="1">
      <c r="AW3681" s="121">
        <f t="shared" si="248"/>
        <v>3404</v>
      </c>
    </row>
    <row r="3682" spans="49:49" ht="15" customHeight="1">
      <c r="AW3682" s="121">
        <f t="shared" si="248"/>
        <v>3405</v>
      </c>
    </row>
    <row r="3683" spans="49:49" ht="15" customHeight="1">
      <c r="AW3683" s="121">
        <f t="shared" si="248"/>
        <v>3406</v>
      </c>
    </row>
    <row r="3684" spans="49:49" ht="15" customHeight="1">
      <c r="AW3684" s="121">
        <f t="shared" si="248"/>
        <v>3407</v>
      </c>
    </row>
    <row r="3685" spans="49:49" ht="15" customHeight="1">
      <c r="AW3685" s="121">
        <f t="shared" si="248"/>
        <v>3408</v>
      </c>
    </row>
    <row r="3686" spans="49:49" ht="15" customHeight="1">
      <c r="AW3686" s="121">
        <f t="shared" si="248"/>
        <v>3409</v>
      </c>
    </row>
    <row r="3687" spans="49:49" ht="15" customHeight="1">
      <c r="AW3687" s="121">
        <f t="shared" si="248"/>
        <v>3410</v>
      </c>
    </row>
    <row r="3688" spans="49:49" ht="15" customHeight="1">
      <c r="AW3688" s="121">
        <f t="shared" si="248"/>
        <v>3411</v>
      </c>
    </row>
    <row r="3689" spans="49:49" ht="15" customHeight="1">
      <c r="AW3689" s="121">
        <f t="shared" si="248"/>
        <v>3412</v>
      </c>
    </row>
    <row r="3690" spans="49:49" ht="15" customHeight="1">
      <c r="AW3690" s="121">
        <f t="shared" si="248"/>
        <v>3413</v>
      </c>
    </row>
    <row r="3691" spans="49:49" ht="15" customHeight="1">
      <c r="AW3691" s="121">
        <f t="shared" si="248"/>
        <v>3414</v>
      </c>
    </row>
    <row r="3692" spans="49:49" ht="15" customHeight="1">
      <c r="AW3692" s="121">
        <f t="shared" si="248"/>
        <v>3415</v>
      </c>
    </row>
    <row r="3693" spans="49:49" ht="15" customHeight="1">
      <c r="AW3693" s="121">
        <f t="shared" si="248"/>
        <v>3416</v>
      </c>
    </row>
    <row r="3694" spans="49:49" ht="15" customHeight="1">
      <c r="AW3694" s="121">
        <f t="shared" si="248"/>
        <v>3417</v>
      </c>
    </row>
    <row r="3695" spans="49:49" ht="15" customHeight="1">
      <c r="AW3695" s="121">
        <f t="shared" si="248"/>
        <v>3418</v>
      </c>
    </row>
    <row r="3696" spans="49:49" ht="15" customHeight="1">
      <c r="AW3696" s="121">
        <f t="shared" si="248"/>
        <v>3419</v>
      </c>
    </row>
    <row r="3697" spans="49:49" ht="15" customHeight="1">
      <c r="AW3697" s="121">
        <f t="shared" si="248"/>
        <v>3420</v>
      </c>
    </row>
    <row r="3698" spans="49:49" ht="15" customHeight="1">
      <c r="AW3698" s="121">
        <f t="shared" si="248"/>
        <v>3421</v>
      </c>
    </row>
    <row r="3699" spans="49:49" ht="15" customHeight="1">
      <c r="AW3699" s="121">
        <f t="shared" si="248"/>
        <v>3422</v>
      </c>
    </row>
    <row r="3700" spans="49:49" ht="15" customHeight="1">
      <c r="AW3700" s="121">
        <f t="shared" si="248"/>
        <v>3423</v>
      </c>
    </row>
    <row r="3701" spans="49:49" ht="15" customHeight="1">
      <c r="AW3701" s="121">
        <f t="shared" si="248"/>
        <v>3424</v>
      </c>
    </row>
    <row r="3702" spans="49:49" ht="15" customHeight="1">
      <c r="AW3702" s="121">
        <f t="shared" si="248"/>
        <v>3425</v>
      </c>
    </row>
    <row r="3703" spans="49:49" ht="15" customHeight="1">
      <c r="AW3703" s="121">
        <f t="shared" si="248"/>
        <v>3426</v>
      </c>
    </row>
    <row r="3704" spans="49:49" ht="15" customHeight="1">
      <c r="AW3704" s="121">
        <f t="shared" si="248"/>
        <v>3427</v>
      </c>
    </row>
    <row r="3705" spans="49:49" ht="15" customHeight="1">
      <c r="AW3705" s="121">
        <f t="shared" si="248"/>
        <v>3428</v>
      </c>
    </row>
    <row r="3706" spans="49:49" ht="15" customHeight="1">
      <c r="AW3706" s="121">
        <f t="shared" si="248"/>
        <v>3429</v>
      </c>
    </row>
    <row r="3707" spans="49:49" ht="15" customHeight="1">
      <c r="AW3707" s="121">
        <f t="shared" si="248"/>
        <v>3430</v>
      </c>
    </row>
    <row r="3708" spans="49:49" ht="15" customHeight="1">
      <c r="AW3708" s="121">
        <f t="shared" si="248"/>
        <v>3431</v>
      </c>
    </row>
    <row r="3709" spans="49:49" ht="15" customHeight="1">
      <c r="AW3709" s="121">
        <f t="shared" si="248"/>
        <v>3432</v>
      </c>
    </row>
    <row r="3710" spans="49:49" ht="15" customHeight="1">
      <c r="AW3710" s="121">
        <f t="shared" si="248"/>
        <v>3433</v>
      </c>
    </row>
    <row r="3711" spans="49:49" ht="15" customHeight="1">
      <c r="AW3711" s="121">
        <f t="shared" si="248"/>
        <v>3434</v>
      </c>
    </row>
    <row r="3712" spans="49:49" ht="15" customHeight="1">
      <c r="AW3712" s="121">
        <f t="shared" si="248"/>
        <v>3435</v>
      </c>
    </row>
    <row r="3713" spans="49:49" ht="15" customHeight="1">
      <c r="AW3713" s="121">
        <f t="shared" si="248"/>
        <v>3436</v>
      </c>
    </row>
    <row r="3714" spans="49:49" ht="15" customHeight="1">
      <c r="AW3714" s="121">
        <f t="shared" si="248"/>
        <v>3437</v>
      </c>
    </row>
    <row r="3715" spans="49:49" ht="15" customHeight="1">
      <c r="AW3715" s="121">
        <f t="shared" si="248"/>
        <v>3438</v>
      </c>
    </row>
    <row r="3716" spans="49:49" ht="15" customHeight="1">
      <c r="AW3716" s="121">
        <f t="shared" si="248"/>
        <v>3439</v>
      </c>
    </row>
    <row r="3717" spans="49:49" ht="15" customHeight="1">
      <c r="AW3717" s="121">
        <f t="shared" si="248"/>
        <v>3440</v>
      </c>
    </row>
    <row r="3718" spans="49:49" ht="15" customHeight="1">
      <c r="AW3718" s="121">
        <f t="shared" si="248"/>
        <v>3441</v>
      </c>
    </row>
    <row r="3719" spans="49:49" ht="15" customHeight="1">
      <c r="AW3719" s="121">
        <f t="shared" si="248"/>
        <v>3442</v>
      </c>
    </row>
    <row r="3720" spans="49:49" ht="15" customHeight="1">
      <c r="AW3720" s="121">
        <f t="shared" si="248"/>
        <v>3443</v>
      </c>
    </row>
    <row r="3721" spans="49:49" ht="15" customHeight="1">
      <c r="AW3721" s="121">
        <f t="shared" si="248"/>
        <v>3444</v>
      </c>
    </row>
    <row r="3722" spans="49:49" ht="15" customHeight="1">
      <c r="AW3722" s="121">
        <f t="shared" si="248"/>
        <v>3445</v>
      </c>
    </row>
    <row r="3723" spans="49:49" ht="15" customHeight="1">
      <c r="AW3723" s="121">
        <f t="shared" si="248"/>
        <v>3446</v>
      </c>
    </row>
    <row r="3724" spans="49:49" ht="15" customHeight="1">
      <c r="AW3724" s="121">
        <f t="shared" si="248"/>
        <v>3447</v>
      </c>
    </row>
    <row r="3725" spans="49:49" ht="15" customHeight="1">
      <c r="AW3725" s="121">
        <f t="shared" si="248"/>
        <v>3448</v>
      </c>
    </row>
    <row r="3726" spans="49:49" ht="15" customHeight="1">
      <c r="AW3726" s="121">
        <f t="shared" si="248"/>
        <v>3449</v>
      </c>
    </row>
    <row r="3727" spans="49:49" ht="15" customHeight="1">
      <c r="AW3727" s="121">
        <f t="shared" si="248"/>
        <v>3450</v>
      </c>
    </row>
    <row r="3728" spans="49:49" ht="15" customHeight="1">
      <c r="AW3728" s="121">
        <f t="shared" si="248"/>
        <v>3451</v>
      </c>
    </row>
    <row r="3729" spans="49:49" ht="15" customHeight="1">
      <c r="AW3729" s="121">
        <f t="shared" si="248"/>
        <v>3452</v>
      </c>
    </row>
    <row r="3730" spans="49:49" ht="15" customHeight="1">
      <c r="AW3730" s="121">
        <f t="shared" si="248"/>
        <v>3453</v>
      </c>
    </row>
    <row r="3731" spans="49:49" ht="15" customHeight="1">
      <c r="AW3731" s="121">
        <f t="shared" si="248"/>
        <v>3454</v>
      </c>
    </row>
    <row r="3732" spans="49:49" ht="15" customHeight="1">
      <c r="AW3732" s="121">
        <f t="shared" si="248"/>
        <v>3455</v>
      </c>
    </row>
    <row r="3733" spans="49:49" ht="15" customHeight="1">
      <c r="AW3733" s="121">
        <f t="shared" si="248"/>
        <v>3456</v>
      </c>
    </row>
    <row r="3734" spans="49:49" ht="15" customHeight="1">
      <c r="AW3734" s="121">
        <f t="shared" si="248"/>
        <v>3457</v>
      </c>
    </row>
    <row r="3735" spans="49:49" ht="15" customHeight="1">
      <c r="AW3735" s="121">
        <f t="shared" ref="AW3735:AW3798" si="249">+AW3734+1</f>
        <v>3458</v>
      </c>
    </row>
    <row r="3736" spans="49:49" ht="15" customHeight="1">
      <c r="AW3736" s="121">
        <f t="shared" si="249"/>
        <v>3459</v>
      </c>
    </row>
    <row r="3737" spans="49:49" ht="15" customHeight="1">
      <c r="AW3737" s="121">
        <f t="shared" si="249"/>
        <v>3460</v>
      </c>
    </row>
    <row r="3738" spans="49:49" ht="15" customHeight="1">
      <c r="AW3738" s="121">
        <f t="shared" si="249"/>
        <v>3461</v>
      </c>
    </row>
    <row r="3739" spans="49:49" ht="15" customHeight="1">
      <c r="AW3739" s="121">
        <f t="shared" si="249"/>
        <v>3462</v>
      </c>
    </row>
    <row r="3740" spans="49:49" ht="15" customHeight="1">
      <c r="AW3740" s="121">
        <f t="shared" si="249"/>
        <v>3463</v>
      </c>
    </row>
    <row r="3741" spans="49:49" ht="15" customHeight="1">
      <c r="AW3741" s="121">
        <f t="shared" si="249"/>
        <v>3464</v>
      </c>
    </row>
    <row r="3742" spans="49:49" ht="15" customHeight="1">
      <c r="AW3742" s="121">
        <f t="shared" si="249"/>
        <v>3465</v>
      </c>
    </row>
    <row r="3743" spans="49:49" ht="15" customHeight="1">
      <c r="AW3743" s="121">
        <f t="shared" si="249"/>
        <v>3466</v>
      </c>
    </row>
    <row r="3744" spans="49:49" ht="15" customHeight="1">
      <c r="AW3744" s="121">
        <f t="shared" si="249"/>
        <v>3467</v>
      </c>
    </row>
    <row r="3745" spans="49:49" ht="15" customHeight="1">
      <c r="AW3745" s="121">
        <f t="shared" si="249"/>
        <v>3468</v>
      </c>
    </row>
    <row r="3746" spans="49:49" ht="15" customHeight="1">
      <c r="AW3746" s="121">
        <f t="shared" si="249"/>
        <v>3469</v>
      </c>
    </row>
    <row r="3747" spans="49:49" ht="15" customHeight="1">
      <c r="AW3747" s="121">
        <f t="shared" si="249"/>
        <v>3470</v>
      </c>
    </row>
    <row r="3748" spans="49:49" ht="15" customHeight="1">
      <c r="AW3748" s="121">
        <f t="shared" si="249"/>
        <v>3471</v>
      </c>
    </row>
    <row r="3749" spans="49:49" ht="15" customHeight="1">
      <c r="AW3749" s="121">
        <f t="shared" si="249"/>
        <v>3472</v>
      </c>
    </row>
    <row r="3750" spans="49:49" ht="15" customHeight="1">
      <c r="AW3750" s="121">
        <f t="shared" si="249"/>
        <v>3473</v>
      </c>
    </row>
    <row r="3751" spans="49:49" ht="15" customHeight="1">
      <c r="AW3751" s="121">
        <f t="shared" si="249"/>
        <v>3474</v>
      </c>
    </row>
    <row r="3752" spans="49:49" ht="15" customHeight="1">
      <c r="AW3752" s="121">
        <f t="shared" si="249"/>
        <v>3475</v>
      </c>
    </row>
    <row r="3753" spans="49:49" ht="15" customHeight="1">
      <c r="AW3753" s="121">
        <f t="shared" si="249"/>
        <v>3476</v>
      </c>
    </row>
    <row r="3754" spans="49:49" ht="15" customHeight="1">
      <c r="AW3754" s="121">
        <f t="shared" si="249"/>
        <v>3477</v>
      </c>
    </row>
    <row r="3755" spans="49:49" ht="15" customHeight="1">
      <c r="AW3755" s="121">
        <f t="shared" si="249"/>
        <v>3478</v>
      </c>
    </row>
    <row r="3756" spans="49:49" ht="15" customHeight="1">
      <c r="AW3756" s="121">
        <f t="shared" si="249"/>
        <v>3479</v>
      </c>
    </row>
    <row r="3757" spans="49:49" ht="15" customHeight="1">
      <c r="AW3757" s="121">
        <f t="shared" si="249"/>
        <v>3480</v>
      </c>
    </row>
    <row r="3758" spans="49:49" ht="15" customHeight="1">
      <c r="AW3758" s="121">
        <f t="shared" si="249"/>
        <v>3481</v>
      </c>
    </row>
    <row r="3759" spans="49:49" ht="15" customHeight="1">
      <c r="AW3759" s="121">
        <f t="shared" si="249"/>
        <v>3482</v>
      </c>
    </row>
    <row r="3760" spans="49:49" ht="15" customHeight="1">
      <c r="AW3760" s="121">
        <f t="shared" si="249"/>
        <v>3483</v>
      </c>
    </row>
    <row r="3761" spans="49:49" ht="15" customHeight="1">
      <c r="AW3761" s="121">
        <f t="shared" si="249"/>
        <v>3484</v>
      </c>
    </row>
    <row r="3762" spans="49:49" ht="15" customHeight="1">
      <c r="AW3762" s="121">
        <f t="shared" si="249"/>
        <v>3485</v>
      </c>
    </row>
    <row r="3763" spans="49:49" ht="15" customHeight="1">
      <c r="AW3763" s="121">
        <f t="shared" si="249"/>
        <v>3486</v>
      </c>
    </row>
    <row r="3764" spans="49:49" ht="15" customHeight="1">
      <c r="AW3764" s="121">
        <f t="shared" si="249"/>
        <v>3487</v>
      </c>
    </row>
    <row r="3765" spans="49:49" ht="15" customHeight="1">
      <c r="AW3765" s="121">
        <f t="shared" si="249"/>
        <v>3488</v>
      </c>
    </row>
    <row r="3766" spans="49:49" ht="15" customHeight="1">
      <c r="AW3766" s="121">
        <f t="shared" si="249"/>
        <v>3489</v>
      </c>
    </row>
    <row r="3767" spans="49:49" ht="15" customHeight="1">
      <c r="AW3767" s="121">
        <f t="shared" si="249"/>
        <v>3490</v>
      </c>
    </row>
    <row r="3768" spans="49:49" ht="15" customHeight="1">
      <c r="AW3768" s="121">
        <f t="shared" si="249"/>
        <v>3491</v>
      </c>
    </row>
    <row r="3769" spans="49:49" ht="15" customHeight="1">
      <c r="AW3769" s="121">
        <f t="shared" si="249"/>
        <v>3492</v>
      </c>
    </row>
    <row r="3770" spans="49:49" ht="15" customHeight="1">
      <c r="AW3770" s="121">
        <f t="shared" si="249"/>
        <v>3493</v>
      </c>
    </row>
    <row r="3771" spans="49:49" ht="15" customHeight="1">
      <c r="AW3771" s="121">
        <f t="shared" si="249"/>
        <v>3494</v>
      </c>
    </row>
    <row r="3772" spans="49:49" ht="15" customHeight="1">
      <c r="AW3772" s="121">
        <f t="shared" si="249"/>
        <v>3495</v>
      </c>
    </row>
    <row r="3773" spans="49:49" ht="15" customHeight="1">
      <c r="AW3773" s="121">
        <f t="shared" si="249"/>
        <v>3496</v>
      </c>
    </row>
    <row r="3774" spans="49:49" ht="15" customHeight="1">
      <c r="AW3774" s="121">
        <f t="shared" si="249"/>
        <v>3497</v>
      </c>
    </row>
    <row r="3775" spans="49:49" ht="15" customHeight="1">
      <c r="AW3775" s="121">
        <f t="shared" si="249"/>
        <v>3498</v>
      </c>
    </row>
    <row r="3776" spans="49:49" ht="15" customHeight="1">
      <c r="AW3776" s="121">
        <f t="shared" si="249"/>
        <v>3499</v>
      </c>
    </row>
    <row r="3777" spans="49:49" ht="15" customHeight="1">
      <c r="AW3777" s="121">
        <f t="shared" si="249"/>
        <v>3500</v>
      </c>
    </row>
    <row r="3778" spans="49:49" ht="15" customHeight="1">
      <c r="AW3778" s="121">
        <f t="shared" si="249"/>
        <v>3501</v>
      </c>
    </row>
    <row r="3779" spans="49:49" ht="15" customHeight="1">
      <c r="AW3779" s="121">
        <f t="shared" si="249"/>
        <v>3502</v>
      </c>
    </row>
    <row r="3780" spans="49:49" ht="15" customHeight="1">
      <c r="AW3780" s="121">
        <f t="shared" si="249"/>
        <v>3503</v>
      </c>
    </row>
    <row r="3781" spans="49:49" ht="15" customHeight="1">
      <c r="AW3781" s="121">
        <f t="shared" si="249"/>
        <v>3504</v>
      </c>
    </row>
    <row r="3782" spans="49:49" ht="15" customHeight="1">
      <c r="AW3782" s="121">
        <f t="shared" si="249"/>
        <v>3505</v>
      </c>
    </row>
    <row r="3783" spans="49:49" ht="15" customHeight="1">
      <c r="AW3783" s="121">
        <f t="shared" si="249"/>
        <v>3506</v>
      </c>
    </row>
    <row r="3784" spans="49:49" ht="15" customHeight="1">
      <c r="AW3784" s="121">
        <f t="shared" si="249"/>
        <v>3507</v>
      </c>
    </row>
    <row r="3785" spans="49:49" ht="15" customHeight="1">
      <c r="AW3785" s="121">
        <f t="shared" si="249"/>
        <v>3508</v>
      </c>
    </row>
    <row r="3786" spans="49:49" ht="15" customHeight="1">
      <c r="AW3786" s="121">
        <f t="shared" si="249"/>
        <v>3509</v>
      </c>
    </row>
    <row r="3787" spans="49:49" ht="15" customHeight="1">
      <c r="AW3787" s="121">
        <f t="shared" si="249"/>
        <v>3510</v>
      </c>
    </row>
    <row r="3788" spans="49:49" ht="15" customHeight="1">
      <c r="AW3788" s="121">
        <f t="shared" si="249"/>
        <v>3511</v>
      </c>
    </row>
    <row r="3789" spans="49:49" ht="15" customHeight="1">
      <c r="AW3789" s="121">
        <f t="shared" si="249"/>
        <v>3512</v>
      </c>
    </row>
    <row r="3790" spans="49:49" ht="15" customHeight="1">
      <c r="AW3790" s="121">
        <f t="shared" si="249"/>
        <v>3513</v>
      </c>
    </row>
    <row r="3791" spans="49:49" ht="15" customHeight="1">
      <c r="AW3791" s="121">
        <f t="shared" si="249"/>
        <v>3514</v>
      </c>
    </row>
    <row r="3792" spans="49:49" ht="15" customHeight="1">
      <c r="AW3792" s="121">
        <f t="shared" si="249"/>
        <v>3515</v>
      </c>
    </row>
    <row r="3793" spans="49:49" ht="15" customHeight="1">
      <c r="AW3793" s="121">
        <f t="shared" si="249"/>
        <v>3516</v>
      </c>
    </row>
    <row r="3794" spans="49:49" ht="15" customHeight="1">
      <c r="AW3794" s="121">
        <f t="shared" si="249"/>
        <v>3517</v>
      </c>
    </row>
    <row r="3795" spans="49:49" ht="15" customHeight="1">
      <c r="AW3795" s="121">
        <f t="shared" si="249"/>
        <v>3518</v>
      </c>
    </row>
    <row r="3796" spans="49:49" ht="15" customHeight="1">
      <c r="AW3796" s="121">
        <f t="shared" si="249"/>
        <v>3519</v>
      </c>
    </row>
    <row r="3797" spans="49:49" ht="15" customHeight="1">
      <c r="AW3797" s="121">
        <f t="shared" si="249"/>
        <v>3520</v>
      </c>
    </row>
    <row r="3798" spans="49:49" ht="15" customHeight="1">
      <c r="AW3798" s="121">
        <f t="shared" si="249"/>
        <v>3521</v>
      </c>
    </row>
    <row r="3799" spans="49:49" ht="15" customHeight="1">
      <c r="AW3799" s="121">
        <f t="shared" ref="AW3799:AW3862" si="250">+AW3798+1</f>
        <v>3522</v>
      </c>
    </row>
    <row r="3800" spans="49:49" ht="15" customHeight="1">
      <c r="AW3800" s="121">
        <f t="shared" si="250"/>
        <v>3523</v>
      </c>
    </row>
    <row r="3801" spans="49:49" ht="15" customHeight="1">
      <c r="AW3801" s="121">
        <f t="shared" si="250"/>
        <v>3524</v>
      </c>
    </row>
    <row r="3802" spans="49:49" ht="15" customHeight="1">
      <c r="AW3802" s="121">
        <f t="shared" si="250"/>
        <v>3525</v>
      </c>
    </row>
    <row r="3803" spans="49:49" ht="15" customHeight="1">
      <c r="AW3803" s="121">
        <f t="shared" si="250"/>
        <v>3526</v>
      </c>
    </row>
    <row r="3804" spans="49:49" ht="15" customHeight="1">
      <c r="AW3804" s="121">
        <f t="shared" si="250"/>
        <v>3527</v>
      </c>
    </row>
    <row r="3805" spans="49:49" ht="15" customHeight="1">
      <c r="AW3805" s="121">
        <f t="shared" si="250"/>
        <v>3528</v>
      </c>
    </row>
    <row r="3806" spans="49:49" ht="15" customHeight="1">
      <c r="AW3806" s="121">
        <f t="shared" si="250"/>
        <v>3529</v>
      </c>
    </row>
    <row r="3807" spans="49:49" ht="15" customHeight="1">
      <c r="AW3807" s="121">
        <f t="shared" si="250"/>
        <v>3530</v>
      </c>
    </row>
    <row r="3808" spans="49:49" ht="15" customHeight="1">
      <c r="AW3808" s="121">
        <f t="shared" si="250"/>
        <v>3531</v>
      </c>
    </row>
    <row r="3809" spans="49:49" ht="15" customHeight="1">
      <c r="AW3809" s="121">
        <f t="shared" si="250"/>
        <v>3532</v>
      </c>
    </row>
    <row r="3810" spans="49:49" ht="15" customHeight="1">
      <c r="AW3810" s="121">
        <f t="shared" si="250"/>
        <v>3533</v>
      </c>
    </row>
    <row r="3811" spans="49:49" ht="15" customHeight="1">
      <c r="AW3811" s="121">
        <f t="shared" si="250"/>
        <v>3534</v>
      </c>
    </row>
    <row r="3812" spans="49:49" ht="15" customHeight="1">
      <c r="AW3812" s="121">
        <f t="shared" si="250"/>
        <v>3535</v>
      </c>
    </row>
    <row r="3813" spans="49:49" ht="15" customHeight="1">
      <c r="AW3813" s="121">
        <f t="shared" si="250"/>
        <v>3536</v>
      </c>
    </row>
    <row r="3814" spans="49:49" ht="15" customHeight="1">
      <c r="AW3814" s="121">
        <f t="shared" si="250"/>
        <v>3537</v>
      </c>
    </row>
    <row r="3815" spans="49:49" ht="15" customHeight="1">
      <c r="AW3815" s="121">
        <f t="shared" si="250"/>
        <v>3538</v>
      </c>
    </row>
    <row r="3816" spans="49:49" ht="15" customHeight="1">
      <c r="AW3816" s="121">
        <f t="shared" si="250"/>
        <v>3539</v>
      </c>
    </row>
    <row r="3817" spans="49:49" ht="15" customHeight="1">
      <c r="AW3817" s="121">
        <f t="shared" si="250"/>
        <v>3540</v>
      </c>
    </row>
    <row r="3818" spans="49:49" ht="15" customHeight="1">
      <c r="AW3818" s="121">
        <f t="shared" si="250"/>
        <v>3541</v>
      </c>
    </row>
    <row r="3819" spans="49:49" ht="15" customHeight="1">
      <c r="AW3819" s="121">
        <f t="shared" si="250"/>
        <v>3542</v>
      </c>
    </row>
    <row r="3820" spans="49:49" ht="15" customHeight="1">
      <c r="AW3820" s="121">
        <f t="shared" si="250"/>
        <v>3543</v>
      </c>
    </row>
    <row r="3821" spans="49:49" ht="15" customHeight="1">
      <c r="AW3821" s="121">
        <f t="shared" si="250"/>
        <v>3544</v>
      </c>
    </row>
    <row r="3822" spans="49:49" ht="15" customHeight="1">
      <c r="AW3822" s="121">
        <f t="shared" si="250"/>
        <v>3545</v>
      </c>
    </row>
    <row r="3823" spans="49:49" ht="15" customHeight="1">
      <c r="AW3823" s="121">
        <f t="shared" si="250"/>
        <v>3546</v>
      </c>
    </row>
    <row r="3824" spans="49:49" ht="15" customHeight="1">
      <c r="AW3824" s="121">
        <f t="shared" si="250"/>
        <v>3547</v>
      </c>
    </row>
    <row r="3825" spans="49:49" ht="15" customHeight="1">
      <c r="AW3825" s="121">
        <f t="shared" si="250"/>
        <v>3548</v>
      </c>
    </row>
    <row r="3826" spans="49:49" ht="15" customHeight="1">
      <c r="AW3826" s="121">
        <f t="shared" si="250"/>
        <v>3549</v>
      </c>
    </row>
    <row r="3827" spans="49:49" ht="15" customHeight="1">
      <c r="AW3827" s="121">
        <f t="shared" si="250"/>
        <v>3550</v>
      </c>
    </row>
    <row r="3828" spans="49:49" ht="15" customHeight="1">
      <c r="AW3828" s="121">
        <f t="shared" si="250"/>
        <v>3551</v>
      </c>
    </row>
    <row r="3829" spans="49:49" ht="15" customHeight="1">
      <c r="AW3829" s="121">
        <f t="shared" si="250"/>
        <v>3552</v>
      </c>
    </row>
    <row r="3830" spans="49:49" ht="15" customHeight="1">
      <c r="AW3830" s="121">
        <f t="shared" si="250"/>
        <v>3553</v>
      </c>
    </row>
    <row r="3831" spans="49:49" ht="15" customHeight="1">
      <c r="AW3831" s="121">
        <f t="shared" si="250"/>
        <v>3554</v>
      </c>
    </row>
    <row r="3832" spans="49:49" ht="15" customHeight="1">
      <c r="AW3832" s="121">
        <f t="shared" si="250"/>
        <v>3555</v>
      </c>
    </row>
    <row r="3833" spans="49:49" ht="15" customHeight="1">
      <c r="AW3833" s="121">
        <f t="shared" si="250"/>
        <v>3556</v>
      </c>
    </row>
    <row r="3834" spans="49:49" ht="15" customHeight="1">
      <c r="AW3834" s="121">
        <f t="shared" si="250"/>
        <v>3557</v>
      </c>
    </row>
    <row r="3835" spans="49:49" ht="15" customHeight="1">
      <c r="AW3835" s="121">
        <f t="shared" si="250"/>
        <v>3558</v>
      </c>
    </row>
    <row r="3836" spans="49:49" ht="15" customHeight="1">
      <c r="AW3836" s="121">
        <f t="shared" si="250"/>
        <v>3559</v>
      </c>
    </row>
    <row r="3837" spans="49:49" ht="15" customHeight="1">
      <c r="AW3837" s="121">
        <f t="shared" si="250"/>
        <v>3560</v>
      </c>
    </row>
    <row r="3838" spans="49:49" ht="15" customHeight="1">
      <c r="AW3838" s="121">
        <f t="shared" si="250"/>
        <v>3561</v>
      </c>
    </row>
    <row r="3839" spans="49:49" ht="15" customHeight="1">
      <c r="AW3839" s="121">
        <f t="shared" si="250"/>
        <v>3562</v>
      </c>
    </row>
    <row r="3840" spans="49:49" ht="15" customHeight="1">
      <c r="AW3840" s="121">
        <f t="shared" si="250"/>
        <v>3563</v>
      </c>
    </row>
    <row r="3841" spans="49:49" ht="15" customHeight="1">
      <c r="AW3841" s="121">
        <f t="shared" si="250"/>
        <v>3564</v>
      </c>
    </row>
    <row r="3842" spans="49:49" ht="15" customHeight="1">
      <c r="AW3842" s="121">
        <f t="shared" si="250"/>
        <v>3565</v>
      </c>
    </row>
    <row r="3843" spans="49:49" ht="15" customHeight="1">
      <c r="AW3843" s="121">
        <f t="shared" si="250"/>
        <v>3566</v>
      </c>
    </row>
    <row r="3844" spans="49:49" ht="15" customHeight="1">
      <c r="AW3844" s="121">
        <f t="shared" si="250"/>
        <v>3567</v>
      </c>
    </row>
    <row r="3845" spans="49:49" ht="15" customHeight="1">
      <c r="AW3845" s="121">
        <f t="shared" si="250"/>
        <v>3568</v>
      </c>
    </row>
    <row r="3846" spans="49:49" ht="15" customHeight="1">
      <c r="AW3846" s="121">
        <f t="shared" si="250"/>
        <v>3569</v>
      </c>
    </row>
    <row r="3847" spans="49:49" ht="15" customHeight="1">
      <c r="AW3847" s="121">
        <f t="shared" si="250"/>
        <v>3570</v>
      </c>
    </row>
    <row r="3848" spans="49:49" ht="15" customHeight="1">
      <c r="AW3848" s="121">
        <f t="shared" si="250"/>
        <v>3571</v>
      </c>
    </row>
    <row r="3849" spans="49:49" ht="15" customHeight="1">
      <c r="AW3849" s="121">
        <f t="shared" si="250"/>
        <v>3572</v>
      </c>
    </row>
    <row r="3850" spans="49:49" ht="15" customHeight="1">
      <c r="AW3850" s="121">
        <f t="shared" si="250"/>
        <v>3573</v>
      </c>
    </row>
    <row r="3851" spans="49:49" ht="15" customHeight="1">
      <c r="AW3851" s="121">
        <f t="shared" si="250"/>
        <v>3574</v>
      </c>
    </row>
    <row r="3852" spans="49:49" ht="15" customHeight="1">
      <c r="AW3852" s="121">
        <f t="shared" si="250"/>
        <v>3575</v>
      </c>
    </row>
    <row r="3853" spans="49:49" ht="15" customHeight="1">
      <c r="AW3853" s="121">
        <f t="shared" si="250"/>
        <v>3576</v>
      </c>
    </row>
    <row r="3854" spans="49:49" ht="15" customHeight="1">
      <c r="AW3854" s="121">
        <f t="shared" si="250"/>
        <v>3577</v>
      </c>
    </row>
    <row r="3855" spans="49:49" ht="15" customHeight="1">
      <c r="AW3855" s="121">
        <f t="shared" si="250"/>
        <v>3578</v>
      </c>
    </row>
    <row r="3856" spans="49:49" ht="15" customHeight="1">
      <c r="AW3856" s="121">
        <f t="shared" si="250"/>
        <v>3579</v>
      </c>
    </row>
    <row r="3857" spans="49:49" ht="15" customHeight="1">
      <c r="AW3857" s="121">
        <f t="shared" si="250"/>
        <v>3580</v>
      </c>
    </row>
    <row r="3858" spans="49:49" ht="15" customHeight="1">
      <c r="AW3858" s="121">
        <f t="shared" si="250"/>
        <v>3581</v>
      </c>
    </row>
    <row r="3859" spans="49:49" ht="15" customHeight="1">
      <c r="AW3859" s="121">
        <f t="shared" si="250"/>
        <v>3582</v>
      </c>
    </row>
    <row r="3860" spans="49:49" ht="15" customHeight="1">
      <c r="AW3860" s="121">
        <f t="shared" si="250"/>
        <v>3583</v>
      </c>
    </row>
    <row r="3861" spans="49:49" ht="15" customHeight="1">
      <c r="AW3861" s="121">
        <f t="shared" si="250"/>
        <v>3584</v>
      </c>
    </row>
    <row r="3862" spans="49:49" ht="15" customHeight="1">
      <c r="AW3862" s="121">
        <f t="shared" si="250"/>
        <v>3585</v>
      </c>
    </row>
    <row r="3863" spans="49:49" ht="15" customHeight="1">
      <c r="AW3863" s="121">
        <f t="shared" ref="AW3863:AW3926" si="251">+AW3862+1</f>
        <v>3586</v>
      </c>
    </row>
    <row r="3864" spans="49:49" ht="15" customHeight="1">
      <c r="AW3864" s="121">
        <f t="shared" si="251"/>
        <v>3587</v>
      </c>
    </row>
    <row r="3865" spans="49:49" ht="15" customHeight="1">
      <c r="AW3865" s="121">
        <f t="shared" si="251"/>
        <v>3588</v>
      </c>
    </row>
    <row r="3866" spans="49:49" ht="15" customHeight="1">
      <c r="AW3866" s="121">
        <f t="shared" si="251"/>
        <v>3589</v>
      </c>
    </row>
    <row r="3867" spans="49:49" ht="15" customHeight="1">
      <c r="AW3867" s="121">
        <f t="shared" si="251"/>
        <v>3590</v>
      </c>
    </row>
    <row r="3868" spans="49:49" ht="15" customHeight="1">
      <c r="AW3868" s="121">
        <f t="shared" si="251"/>
        <v>3591</v>
      </c>
    </row>
    <row r="3869" spans="49:49" ht="15" customHeight="1">
      <c r="AW3869" s="121">
        <f t="shared" si="251"/>
        <v>3592</v>
      </c>
    </row>
    <row r="3870" spans="49:49" ht="15" customHeight="1">
      <c r="AW3870" s="121">
        <f t="shared" si="251"/>
        <v>3593</v>
      </c>
    </row>
    <row r="3871" spans="49:49" ht="15" customHeight="1">
      <c r="AW3871" s="121">
        <f t="shared" si="251"/>
        <v>3594</v>
      </c>
    </row>
    <row r="3872" spans="49:49" ht="15" customHeight="1">
      <c r="AW3872" s="121">
        <f t="shared" si="251"/>
        <v>3595</v>
      </c>
    </row>
    <row r="3873" spans="49:49" ht="15" customHeight="1">
      <c r="AW3873" s="121">
        <f t="shared" si="251"/>
        <v>3596</v>
      </c>
    </row>
    <row r="3874" spans="49:49" ht="15" customHeight="1">
      <c r="AW3874" s="121">
        <f t="shared" si="251"/>
        <v>3597</v>
      </c>
    </row>
    <row r="3875" spans="49:49" ht="15" customHeight="1">
      <c r="AW3875" s="121">
        <f t="shared" si="251"/>
        <v>3598</v>
      </c>
    </row>
    <row r="3876" spans="49:49" ht="15" customHeight="1">
      <c r="AW3876" s="121">
        <f t="shared" si="251"/>
        <v>3599</v>
      </c>
    </row>
    <row r="3877" spans="49:49" ht="15" customHeight="1">
      <c r="AW3877" s="121">
        <f t="shared" si="251"/>
        <v>3600</v>
      </c>
    </row>
    <row r="3878" spans="49:49" ht="15" customHeight="1">
      <c r="AW3878" s="121">
        <f t="shared" si="251"/>
        <v>3601</v>
      </c>
    </row>
    <row r="3879" spans="49:49" ht="15" customHeight="1">
      <c r="AW3879" s="121">
        <f t="shared" si="251"/>
        <v>3602</v>
      </c>
    </row>
    <row r="3880" spans="49:49" ht="15" customHeight="1">
      <c r="AW3880" s="121">
        <f t="shared" si="251"/>
        <v>3603</v>
      </c>
    </row>
    <row r="3881" spans="49:49" ht="15" customHeight="1">
      <c r="AW3881" s="121">
        <f t="shared" si="251"/>
        <v>3604</v>
      </c>
    </row>
    <row r="3882" spans="49:49" ht="15" customHeight="1">
      <c r="AW3882" s="121">
        <f t="shared" si="251"/>
        <v>3605</v>
      </c>
    </row>
    <row r="3883" spans="49:49" ht="15" customHeight="1">
      <c r="AW3883" s="121">
        <f t="shared" si="251"/>
        <v>3606</v>
      </c>
    </row>
    <row r="3884" spans="49:49" ht="15" customHeight="1">
      <c r="AW3884" s="121">
        <f t="shared" si="251"/>
        <v>3607</v>
      </c>
    </row>
    <row r="3885" spans="49:49" ht="15" customHeight="1">
      <c r="AW3885" s="121">
        <f t="shared" si="251"/>
        <v>3608</v>
      </c>
    </row>
    <row r="3886" spans="49:49" ht="15" customHeight="1">
      <c r="AW3886" s="121">
        <f t="shared" si="251"/>
        <v>3609</v>
      </c>
    </row>
    <row r="3887" spans="49:49" ht="15" customHeight="1">
      <c r="AW3887" s="121">
        <f t="shared" si="251"/>
        <v>3610</v>
      </c>
    </row>
    <row r="3888" spans="49:49" ht="15" customHeight="1">
      <c r="AW3888" s="121">
        <f t="shared" si="251"/>
        <v>3611</v>
      </c>
    </row>
    <row r="3889" spans="49:49" ht="15" customHeight="1">
      <c r="AW3889" s="121">
        <f t="shared" si="251"/>
        <v>3612</v>
      </c>
    </row>
    <row r="3890" spans="49:49" ht="15" customHeight="1">
      <c r="AW3890" s="121">
        <f t="shared" si="251"/>
        <v>3613</v>
      </c>
    </row>
    <row r="3891" spans="49:49" ht="15" customHeight="1">
      <c r="AW3891" s="121">
        <f t="shared" si="251"/>
        <v>3614</v>
      </c>
    </row>
    <row r="3892" spans="49:49" ht="15" customHeight="1">
      <c r="AW3892" s="121">
        <f t="shared" si="251"/>
        <v>3615</v>
      </c>
    </row>
    <row r="3893" spans="49:49" ht="15" customHeight="1">
      <c r="AW3893" s="121">
        <f t="shared" si="251"/>
        <v>3616</v>
      </c>
    </row>
    <row r="3894" spans="49:49" ht="15" customHeight="1">
      <c r="AW3894" s="121">
        <f t="shared" si="251"/>
        <v>3617</v>
      </c>
    </row>
    <row r="3895" spans="49:49" ht="15" customHeight="1">
      <c r="AW3895" s="121">
        <f t="shared" si="251"/>
        <v>3618</v>
      </c>
    </row>
    <row r="3896" spans="49:49" ht="15" customHeight="1">
      <c r="AW3896" s="121">
        <f t="shared" si="251"/>
        <v>3619</v>
      </c>
    </row>
    <row r="3897" spans="49:49" ht="15" customHeight="1">
      <c r="AW3897" s="121">
        <f t="shared" si="251"/>
        <v>3620</v>
      </c>
    </row>
    <row r="3898" spans="49:49" ht="15" customHeight="1">
      <c r="AW3898" s="121">
        <f t="shared" si="251"/>
        <v>3621</v>
      </c>
    </row>
    <row r="3899" spans="49:49" ht="15" customHeight="1">
      <c r="AW3899" s="121">
        <f t="shared" si="251"/>
        <v>3622</v>
      </c>
    </row>
    <row r="3900" spans="49:49" ht="15" customHeight="1">
      <c r="AW3900" s="121">
        <f t="shared" si="251"/>
        <v>3623</v>
      </c>
    </row>
    <row r="3901" spans="49:49" ht="15" customHeight="1">
      <c r="AW3901" s="121">
        <f t="shared" si="251"/>
        <v>3624</v>
      </c>
    </row>
    <row r="3902" spans="49:49" ht="15" customHeight="1">
      <c r="AW3902" s="121">
        <f t="shared" si="251"/>
        <v>3625</v>
      </c>
    </row>
    <row r="3903" spans="49:49" ht="15" customHeight="1">
      <c r="AW3903" s="121">
        <f t="shared" si="251"/>
        <v>3626</v>
      </c>
    </row>
    <row r="3904" spans="49:49" ht="15" customHeight="1">
      <c r="AW3904" s="121">
        <f t="shared" si="251"/>
        <v>3627</v>
      </c>
    </row>
    <row r="3905" spans="49:49" ht="15" customHeight="1">
      <c r="AW3905" s="121">
        <f t="shared" si="251"/>
        <v>3628</v>
      </c>
    </row>
    <row r="3906" spans="49:49" ht="15" customHeight="1">
      <c r="AW3906" s="121">
        <f t="shared" si="251"/>
        <v>3629</v>
      </c>
    </row>
    <row r="3907" spans="49:49" ht="15" customHeight="1">
      <c r="AW3907" s="121">
        <f t="shared" si="251"/>
        <v>3630</v>
      </c>
    </row>
    <row r="3908" spans="49:49" ht="15" customHeight="1">
      <c r="AW3908" s="121">
        <f t="shared" si="251"/>
        <v>3631</v>
      </c>
    </row>
    <row r="3909" spans="49:49" ht="15" customHeight="1">
      <c r="AW3909" s="121">
        <f t="shared" si="251"/>
        <v>3632</v>
      </c>
    </row>
    <row r="3910" spans="49:49" ht="15" customHeight="1">
      <c r="AW3910" s="121">
        <f t="shared" si="251"/>
        <v>3633</v>
      </c>
    </row>
    <row r="3911" spans="49:49" ht="15" customHeight="1">
      <c r="AW3911" s="121">
        <f t="shared" si="251"/>
        <v>3634</v>
      </c>
    </row>
    <row r="3912" spans="49:49" ht="15" customHeight="1">
      <c r="AW3912" s="121">
        <f t="shared" si="251"/>
        <v>3635</v>
      </c>
    </row>
    <row r="3913" spans="49:49" ht="15" customHeight="1">
      <c r="AW3913" s="121">
        <f t="shared" si="251"/>
        <v>3636</v>
      </c>
    </row>
    <row r="3914" spans="49:49" ht="15" customHeight="1">
      <c r="AW3914" s="121">
        <f t="shared" si="251"/>
        <v>3637</v>
      </c>
    </row>
    <row r="3915" spans="49:49" ht="15" customHeight="1">
      <c r="AW3915" s="121">
        <f t="shared" si="251"/>
        <v>3638</v>
      </c>
    </row>
    <row r="3916" spans="49:49" ht="15" customHeight="1">
      <c r="AW3916" s="121">
        <f t="shared" si="251"/>
        <v>3639</v>
      </c>
    </row>
    <row r="3917" spans="49:49" ht="15" customHeight="1">
      <c r="AW3917" s="121">
        <f t="shared" si="251"/>
        <v>3640</v>
      </c>
    </row>
    <row r="3918" spans="49:49" ht="15" customHeight="1">
      <c r="AW3918" s="121">
        <f t="shared" si="251"/>
        <v>3641</v>
      </c>
    </row>
    <row r="3919" spans="49:49" ht="15" customHeight="1">
      <c r="AW3919" s="121">
        <f t="shared" si="251"/>
        <v>3642</v>
      </c>
    </row>
    <row r="3920" spans="49:49" ht="15" customHeight="1">
      <c r="AW3920" s="121">
        <f t="shared" si="251"/>
        <v>3643</v>
      </c>
    </row>
    <row r="3921" spans="49:49" ht="15" customHeight="1">
      <c r="AW3921" s="121">
        <f t="shared" si="251"/>
        <v>3644</v>
      </c>
    </row>
    <row r="3922" spans="49:49" ht="15" customHeight="1">
      <c r="AW3922" s="121">
        <f t="shared" si="251"/>
        <v>3645</v>
      </c>
    </row>
    <row r="3923" spans="49:49" ht="15" customHeight="1">
      <c r="AW3923" s="121">
        <f t="shared" si="251"/>
        <v>3646</v>
      </c>
    </row>
    <row r="3924" spans="49:49" ht="15" customHeight="1">
      <c r="AW3924" s="121">
        <f t="shared" si="251"/>
        <v>3647</v>
      </c>
    </row>
    <row r="3925" spans="49:49" ht="15" customHeight="1">
      <c r="AW3925" s="121">
        <f t="shared" si="251"/>
        <v>3648</v>
      </c>
    </row>
    <row r="3926" spans="49:49" ht="15" customHeight="1">
      <c r="AW3926" s="121">
        <f t="shared" si="251"/>
        <v>3649</v>
      </c>
    </row>
    <row r="3927" spans="49:49" ht="15" customHeight="1">
      <c r="AW3927" s="121">
        <f t="shared" ref="AW3927:AW3990" si="252">+AW3926+1</f>
        <v>3650</v>
      </c>
    </row>
    <row r="3928" spans="49:49" ht="15" customHeight="1">
      <c r="AW3928" s="121">
        <f t="shared" si="252"/>
        <v>3651</v>
      </c>
    </row>
    <row r="3929" spans="49:49" ht="15" customHeight="1">
      <c r="AW3929" s="121">
        <f t="shared" si="252"/>
        <v>3652</v>
      </c>
    </row>
    <row r="3930" spans="49:49" ht="15" customHeight="1">
      <c r="AW3930" s="121">
        <f t="shared" si="252"/>
        <v>3653</v>
      </c>
    </row>
    <row r="3931" spans="49:49" ht="15" customHeight="1">
      <c r="AW3931" s="121">
        <f t="shared" si="252"/>
        <v>3654</v>
      </c>
    </row>
    <row r="3932" spans="49:49" ht="15" customHeight="1">
      <c r="AW3932" s="121">
        <f t="shared" si="252"/>
        <v>3655</v>
      </c>
    </row>
    <row r="3933" spans="49:49" ht="15" customHeight="1">
      <c r="AW3933" s="121">
        <f t="shared" si="252"/>
        <v>3656</v>
      </c>
    </row>
    <row r="3934" spans="49:49" ht="15" customHeight="1">
      <c r="AW3934" s="121">
        <f t="shared" si="252"/>
        <v>3657</v>
      </c>
    </row>
    <row r="3935" spans="49:49" ht="15" customHeight="1">
      <c r="AW3935" s="121">
        <f t="shared" si="252"/>
        <v>3658</v>
      </c>
    </row>
    <row r="3936" spans="49:49" ht="15" customHeight="1">
      <c r="AW3936" s="121">
        <f t="shared" si="252"/>
        <v>3659</v>
      </c>
    </row>
    <row r="3937" spans="49:49" ht="15" customHeight="1">
      <c r="AW3937" s="121">
        <f t="shared" si="252"/>
        <v>3660</v>
      </c>
    </row>
    <row r="3938" spans="49:49" ht="15" customHeight="1">
      <c r="AW3938" s="121">
        <f t="shared" si="252"/>
        <v>3661</v>
      </c>
    </row>
    <row r="3939" spans="49:49" ht="15" customHeight="1">
      <c r="AW3939" s="121">
        <f t="shared" si="252"/>
        <v>3662</v>
      </c>
    </row>
    <row r="3940" spans="49:49" ht="15" customHeight="1">
      <c r="AW3940" s="121">
        <f t="shared" si="252"/>
        <v>3663</v>
      </c>
    </row>
    <row r="3941" spans="49:49" ht="15" customHeight="1">
      <c r="AW3941" s="121">
        <f t="shared" si="252"/>
        <v>3664</v>
      </c>
    </row>
    <row r="3942" spans="49:49" ht="15" customHeight="1">
      <c r="AW3942" s="121">
        <f t="shared" si="252"/>
        <v>3665</v>
      </c>
    </row>
    <row r="3943" spans="49:49" ht="15" customHeight="1">
      <c r="AW3943" s="121">
        <f t="shared" si="252"/>
        <v>3666</v>
      </c>
    </row>
    <row r="3944" spans="49:49" ht="15" customHeight="1">
      <c r="AW3944" s="121">
        <f t="shared" si="252"/>
        <v>3667</v>
      </c>
    </row>
    <row r="3945" spans="49:49" ht="15" customHeight="1">
      <c r="AW3945" s="121">
        <f t="shared" si="252"/>
        <v>3668</v>
      </c>
    </row>
    <row r="3946" spans="49:49" ht="15" customHeight="1">
      <c r="AW3946" s="121">
        <f t="shared" si="252"/>
        <v>3669</v>
      </c>
    </row>
    <row r="3947" spans="49:49" ht="15" customHeight="1">
      <c r="AW3947" s="121">
        <f t="shared" si="252"/>
        <v>3670</v>
      </c>
    </row>
    <row r="3948" spans="49:49" ht="15" customHeight="1">
      <c r="AW3948" s="121">
        <f t="shared" si="252"/>
        <v>3671</v>
      </c>
    </row>
    <row r="3949" spans="49:49" ht="15" customHeight="1">
      <c r="AW3949" s="121">
        <f t="shared" si="252"/>
        <v>3672</v>
      </c>
    </row>
    <row r="3950" spans="49:49" ht="15" customHeight="1">
      <c r="AW3950" s="121">
        <f t="shared" si="252"/>
        <v>3673</v>
      </c>
    </row>
    <row r="3951" spans="49:49" ht="15" customHeight="1">
      <c r="AW3951" s="121">
        <f t="shared" si="252"/>
        <v>3674</v>
      </c>
    </row>
    <row r="3952" spans="49:49" ht="15" customHeight="1">
      <c r="AW3952" s="121">
        <f t="shared" si="252"/>
        <v>3675</v>
      </c>
    </row>
    <row r="3953" spans="49:49" ht="15" customHeight="1">
      <c r="AW3953" s="121">
        <f t="shared" si="252"/>
        <v>3676</v>
      </c>
    </row>
    <row r="3954" spans="49:49" ht="15" customHeight="1">
      <c r="AW3954" s="121">
        <f t="shared" si="252"/>
        <v>3677</v>
      </c>
    </row>
    <row r="3955" spans="49:49" ht="15" customHeight="1">
      <c r="AW3955" s="121">
        <f t="shared" si="252"/>
        <v>3678</v>
      </c>
    </row>
    <row r="3956" spans="49:49" ht="15" customHeight="1">
      <c r="AW3956" s="121">
        <f t="shared" si="252"/>
        <v>3679</v>
      </c>
    </row>
    <row r="3957" spans="49:49" ht="15" customHeight="1">
      <c r="AW3957" s="121">
        <f t="shared" si="252"/>
        <v>3680</v>
      </c>
    </row>
    <row r="3958" spans="49:49" ht="15" customHeight="1">
      <c r="AW3958" s="121">
        <f t="shared" si="252"/>
        <v>3681</v>
      </c>
    </row>
    <row r="3959" spans="49:49" ht="15" customHeight="1">
      <c r="AW3959" s="121">
        <f t="shared" si="252"/>
        <v>3682</v>
      </c>
    </row>
    <row r="3960" spans="49:49" ht="15" customHeight="1">
      <c r="AW3960" s="121">
        <f t="shared" si="252"/>
        <v>3683</v>
      </c>
    </row>
    <row r="3961" spans="49:49" ht="15" customHeight="1">
      <c r="AW3961" s="121">
        <f t="shared" si="252"/>
        <v>3684</v>
      </c>
    </row>
    <row r="3962" spans="49:49" ht="15" customHeight="1">
      <c r="AW3962" s="121">
        <f t="shared" si="252"/>
        <v>3685</v>
      </c>
    </row>
    <row r="3963" spans="49:49" ht="15" customHeight="1">
      <c r="AW3963" s="121">
        <f t="shared" si="252"/>
        <v>3686</v>
      </c>
    </row>
    <row r="3964" spans="49:49" ht="15" customHeight="1">
      <c r="AW3964" s="121">
        <f t="shared" si="252"/>
        <v>3687</v>
      </c>
    </row>
    <row r="3965" spans="49:49" ht="15" customHeight="1">
      <c r="AW3965" s="121">
        <f t="shared" si="252"/>
        <v>3688</v>
      </c>
    </row>
    <row r="3966" spans="49:49" ht="15" customHeight="1">
      <c r="AW3966" s="121">
        <f t="shared" si="252"/>
        <v>3689</v>
      </c>
    </row>
    <row r="3967" spans="49:49" ht="15" customHeight="1">
      <c r="AW3967" s="121">
        <f t="shared" si="252"/>
        <v>3690</v>
      </c>
    </row>
    <row r="3968" spans="49:49" ht="15" customHeight="1">
      <c r="AW3968" s="121">
        <f t="shared" si="252"/>
        <v>3691</v>
      </c>
    </row>
    <row r="3969" spans="49:49" ht="15" customHeight="1">
      <c r="AW3969" s="121">
        <f t="shared" si="252"/>
        <v>3692</v>
      </c>
    </row>
    <row r="3970" spans="49:49" ht="15" customHeight="1">
      <c r="AW3970" s="121">
        <f t="shared" si="252"/>
        <v>3693</v>
      </c>
    </row>
    <row r="3971" spans="49:49" ht="15" customHeight="1">
      <c r="AW3971" s="121">
        <f t="shared" si="252"/>
        <v>3694</v>
      </c>
    </row>
    <row r="3972" spans="49:49" ht="15" customHeight="1">
      <c r="AW3972" s="121">
        <f t="shared" si="252"/>
        <v>3695</v>
      </c>
    </row>
    <row r="3973" spans="49:49" ht="15" customHeight="1">
      <c r="AW3973" s="121">
        <f t="shared" si="252"/>
        <v>3696</v>
      </c>
    </row>
    <row r="3974" spans="49:49" ht="15" customHeight="1">
      <c r="AW3974" s="121">
        <f t="shared" si="252"/>
        <v>3697</v>
      </c>
    </row>
    <row r="3975" spans="49:49" ht="15" customHeight="1">
      <c r="AW3975" s="121">
        <f t="shared" si="252"/>
        <v>3698</v>
      </c>
    </row>
    <row r="3976" spans="49:49" ht="15" customHeight="1">
      <c r="AW3976" s="121">
        <f t="shared" si="252"/>
        <v>3699</v>
      </c>
    </row>
    <row r="3977" spans="49:49" ht="15" customHeight="1">
      <c r="AW3977" s="121">
        <f t="shared" si="252"/>
        <v>3700</v>
      </c>
    </row>
    <row r="3978" spans="49:49" ht="15" customHeight="1">
      <c r="AW3978" s="121">
        <f t="shared" si="252"/>
        <v>3701</v>
      </c>
    </row>
    <row r="3979" spans="49:49" ht="15" customHeight="1">
      <c r="AW3979" s="121">
        <f t="shared" si="252"/>
        <v>3702</v>
      </c>
    </row>
    <row r="3980" spans="49:49" ht="15" customHeight="1">
      <c r="AW3980" s="121">
        <f t="shared" si="252"/>
        <v>3703</v>
      </c>
    </row>
    <row r="3981" spans="49:49" ht="15" customHeight="1">
      <c r="AW3981" s="121">
        <f t="shared" si="252"/>
        <v>3704</v>
      </c>
    </row>
    <row r="3982" spans="49:49" ht="15" customHeight="1">
      <c r="AW3982" s="121">
        <f t="shared" si="252"/>
        <v>3705</v>
      </c>
    </row>
    <row r="3983" spans="49:49" ht="15" customHeight="1">
      <c r="AW3983" s="121">
        <f t="shared" si="252"/>
        <v>3706</v>
      </c>
    </row>
    <row r="3984" spans="49:49" ht="15" customHeight="1">
      <c r="AW3984" s="121">
        <f t="shared" si="252"/>
        <v>3707</v>
      </c>
    </row>
    <row r="3985" spans="49:49" ht="15" customHeight="1">
      <c r="AW3985" s="121">
        <f t="shared" si="252"/>
        <v>3708</v>
      </c>
    </row>
    <row r="3986" spans="49:49" ht="15" customHeight="1">
      <c r="AW3986" s="121">
        <f t="shared" si="252"/>
        <v>3709</v>
      </c>
    </row>
    <row r="3987" spans="49:49" ht="15" customHeight="1">
      <c r="AW3987" s="121">
        <f t="shared" si="252"/>
        <v>3710</v>
      </c>
    </row>
    <row r="3988" spans="49:49" ht="15" customHeight="1">
      <c r="AW3988" s="121">
        <f t="shared" si="252"/>
        <v>3711</v>
      </c>
    </row>
    <row r="3989" spans="49:49" ht="15" customHeight="1">
      <c r="AW3989" s="121">
        <f t="shared" si="252"/>
        <v>3712</v>
      </c>
    </row>
    <row r="3990" spans="49:49" ht="15" customHeight="1">
      <c r="AW3990" s="121">
        <f t="shared" si="252"/>
        <v>3713</v>
      </c>
    </row>
    <row r="3991" spans="49:49" ht="15" customHeight="1">
      <c r="AW3991" s="121">
        <f t="shared" ref="AW3991:AW4054" si="253">+AW3990+1</f>
        <v>3714</v>
      </c>
    </row>
    <row r="3992" spans="49:49" ht="15" customHeight="1">
      <c r="AW3992" s="121">
        <f t="shared" si="253"/>
        <v>3715</v>
      </c>
    </row>
    <row r="3993" spans="49:49" ht="15" customHeight="1">
      <c r="AW3993" s="121">
        <f t="shared" si="253"/>
        <v>3716</v>
      </c>
    </row>
    <row r="3994" spans="49:49" ht="15" customHeight="1">
      <c r="AW3994" s="121">
        <f t="shared" si="253"/>
        <v>3717</v>
      </c>
    </row>
    <row r="3995" spans="49:49" ht="15" customHeight="1">
      <c r="AW3995" s="121">
        <f t="shared" si="253"/>
        <v>3718</v>
      </c>
    </row>
    <row r="3996" spans="49:49" ht="15" customHeight="1">
      <c r="AW3996" s="121">
        <f t="shared" si="253"/>
        <v>3719</v>
      </c>
    </row>
    <row r="3997" spans="49:49" ht="15" customHeight="1">
      <c r="AW3997" s="121">
        <f t="shared" si="253"/>
        <v>3720</v>
      </c>
    </row>
    <row r="3998" spans="49:49" ht="15" customHeight="1">
      <c r="AW3998" s="121">
        <f t="shared" si="253"/>
        <v>3721</v>
      </c>
    </row>
    <row r="3999" spans="49:49" ht="15" customHeight="1">
      <c r="AW3999" s="121">
        <f t="shared" si="253"/>
        <v>3722</v>
      </c>
    </row>
    <row r="4000" spans="49:49" ht="15" customHeight="1">
      <c r="AW4000" s="121">
        <f t="shared" si="253"/>
        <v>3723</v>
      </c>
    </row>
    <row r="4001" spans="49:49" ht="15" customHeight="1">
      <c r="AW4001" s="121">
        <f t="shared" si="253"/>
        <v>3724</v>
      </c>
    </row>
    <row r="4002" spans="49:49" ht="15" customHeight="1">
      <c r="AW4002" s="121">
        <f t="shared" si="253"/>
        <v>3725</v>
      </c>
    </row>
    <row r="4003" spans="49:49" ht="15" customHeight="1">
      <c r="AW4003" s="121">
        <f t="shared" si="253"/>
        <v>3726</v>
      </c>
    </row>
    <row r="4004" spans="49:49" ht="15" customHeight="1">
      <c r="AW4004" s="121">
        <f t="shared" si="253"/>
        <v>3727</v>
      </c>
    </row>
    <row r="4005" spans="49:49" ht="15" customHeight="1">
      <c r="AW4005" s="121">
        <f t="shared" si="253"/>
        <v>3728</v>
      </c>
    </row>
    <row r="4006" spans="49:49" ht="15" customHeight="1">
      <c r="AW4006" s="121">
        <f t="shared" si="253"/>
        <v>3729</v>
      </c>
    </row>
    <row r="4007" spans="49:49" ht="15" customHeight="1">
      <c r="AW4007" s="121">
        <f t="shared" si="253"/>
        <v>3730</v>
      </c>
    </row>
    <row r="4008" spans="49:49" ht="15" customHeight="1">
      <c r="AW4008" s="121">
        <f t="shared" si="253"/>
        <v>3731</v>
      </c>
    </row>
    <row r="4009" spans="49:49" ht="15" customHeight="1">
      <c r="AW4009" s="121">
        <f t="shared" si="253"/>
        <v>3732</v>
      </c>
    </row>
    <row r="4010" spans="49:49" ht="15" customHeight="1">
      <c r="AW4010" s="121">
        <f t="shared" si="253"/>
        <v>3733</v>
      </c>
    </row>
    <row r="4011" spans="49:49" ht="15" customHeight="1">
      <c r="AW4011" s="121">
        <f t="shared" si="253"/>
        <v>3734</v>
      </c>
    </row>
    <row r="4012" spans="49:49" ht="15" customHeight="1">
      <c r="AW4012" s="121">
        <f t="shared" si="253"/>
        <v>3735</v>
      </c>
    </row>
    <row r="4013" spans="49:49" ht="15" customHeight="1">
      <c r="AW4013" s="121">
        <f t="shared" si="253"/>
        <v>3736</v>
      </c>
    </row>
    <row r="4014" spans="49:49" ht="15" customHeight="1">
      <c r="AW4014" s="121">
        <f t="shared" si="253"/>
        <v>3737</v>
      </c>
    </row>
    <row r="4015" spans="49:49" ht="15" customHeight="1">
      <c r="AW4015" s="121">
        <f t="shared" si="253"/>
        <v>3738</v>
      </c>
    </row>
    <row r="4016" spans="49:49" ht="15" customHeight="1">
      <c r="AW4016" s="121">
        <f t="shared" si="253"/>
        <v>3739</v>
      </c>
    </row>
    <row r="4017" spans="49:49" ht="15" customHeight="1">
      <c r="AW4017" s="121">
        <f t="shared" si="253"/>
        <v>3740</v>
      </c>
    </row>
    <row r="4018" spans="49:49" ht="15" customHeight="1">
      <c r="AW4018" s="121">
        <f t="shared" si="253"/>
        <v>3741</v>
      </c>
    </row>
    <row r="4019" spans="49:49" ht="15" customHeight="1">
      <c r="AW4019" s="121">
        <f t="shared" si="253"/>
        <v>3742</v>
      </c>
    </row>
    <row r="4020" spans="49:49" ht="15" customHeight="1">
      <c r="AW4020" s="121">
        <f t="shared" si="253"/>
        <v>3743</v>
      </c>
    </row>
    <row r="4021" spans="49:49" ht="15" customHeight="1">
      <c r="AW4021" s="121">
        <f t="shared" si="253"/>
        <v>3744</v>
      </c>
    </row>
    <row r="4022" spans="49:49" ht="15" customHeight="1">
      <c r="AW4022" s="121">
        <f t="shared" si="253"/>
        <v>3745</v>
      </c>
    </row>
    <row r="4023" spans="49:49" ht="15" customHeight="1">
      <c r="AW4023" s="121">
        <f t="shared" si="253"/>
        <v>3746</v>
      </c>
    </row>
    <row r="4024" spans="49:49" ht="15" customHeight="1">
      <c r="AW4024" s="121">
        <f t="shared" si="253"/>
        <v>3747</v>
      </c>
    </row>
    <row r="4025" spans="49:49" ht="15" customHeight="1">
      <c r="AW4025" s="121">
        <f t="shared" si="253"/>
        <v>3748</v>
      </c>
    </row>
    <row r="4026" spans="49:49" ht="15" customHeight="1">
      <c r="AW4026" s="121">
        <f t="shared" si="253"/>
        <v>3749</v>
      </c>
    </row>
    <row r="4027" spans="49:49" ht="15" customHeight="1">
      <c r="AW4027" s="121">
        <f t="shared" si="253"/>
        <v>3750</v>
      </c>
    </row>
    <row r="4028" spans="49:49" ht="15" customHeight="1">
      <c r="AW4028" s="121">
        <f t="shared" si="253"/>
        <v>3751</v>
      </c>
    </row>
    <row r="4029" spans="49:49" ht="15" customHeight="1">
      <c r="AW4029" s="121">
        <f t="shared" si="253"/>
        <v>3752</v>
      </c>
    </row>
    <row r="4030" spans="49:49" ht="15" customHeight="1">
      <c r="AW4030" s="121">
        <f t="shared" si="253"/>
        <v>3753</v>
      </c>
    </row>
    <row r="4031" spans="49:49" ht="15" customHeight="1">
      <c r="AW4031" s="121">
        <f t="shared" si="253"/>
        <v>3754</v>
      </c>
    </row>
    <row r="4032" spans="49:49" ht="15" customHeight="1">
      <c r="AW4032" s="121">
        <f t="shared" si="253"/>
        <v>3755</v>
      </c>
    </row>
    <row r="4033" spans="49:49" ht="15" customHeight="1">
      <c r="AW4033" s="121">
        <f t="shared" si="253"/>
        <v>3756</v>
      </c>
    </row>
    <row r="4034" spans="49:49" ht="15" customHeight="1">
      <c r="AW4034" s="121">
        <f t="shared" si="253"/>
        <v>3757</v>
      </c>
    </row>
    <row r="4035" spans="49:49" ht="15" customHeight="1">
      <c r="AW4035" s="121">
        <f t="shared" si="253"/>
        <v>3758</v>
      </c>
    </row>
    <row r="4036" spans="49:49" ht="15" customHeight="1">
      <c r="AW4036" s="121">
        <f t="shared" si="253"/>
        <v>3759</v>
      </c>
    </row>
    <row r="4037" spans="49:49" ht="15" customHeight="1">
      <c r="AW4037" s="121">
        <f t="shared" si="253"/>
        <v>3760</v>
      </c>
    </row>
    <row r="4038" spans="49:49" ht="15" customHeight="1">
      <c r="AW4038" s="121">
        <f t="shared" si="253"/>
        <v>3761</v>
      </c>
    </row>
    <row r="4039" spans="49:49" ht="15" customHeight="1">
      <c r="AW4039" s="121">
        <f t="shared" si="253"/>
        <v>3762</v>
      </c>
    </row>
    <row r="4040" spans="49:49" ht="15" customHeight="1">
      <c r="AW4040" s="121">
        <f t="shared" si="253"/>
        <v>3763</v>
      </c>
    </row>
    <row r="4041" spans="49:49" ht="15" customHeight="1">
      <c r="AW4041" s="121">
        <f t="shared" si="253"/>
        <v>3764</v>
      </c>
    </row>
    <row r="4042" spans="49:49" ht="15" customHeight="1">
      <c r="AW4042" s="121">
        <f t="shared" si="253"/>
        <v>3765</v>
      </c>
    </row>
    <row r="4043" spans="49:49" ht="15" customHeight="1">
      <c r="AW4043" s="121">
        <f t="shared" si="253"/>
        <v>3766</v>
      </c>
    </row>
    <row r="4044" spans="49:49" ht="15" customHeight="1">
      <c r="AW4044" s="121">
        <f t="shared" si="253"/>
        <v>3767</v>
      </c>
    </row>
    <row r="4045" spans="49:49" ht="15" customHeight="1">
      <c r="AW4045" s="121">
        <f t="shared" si="253"/>
        <v>3768</v>
      </c>
    </row>
    <row r="4046" spans="49:49" ht="15" customHeight="1">
      <c r="AW4046" s="121">
        <f t="shared" si="253"/>
        <v>3769</v>
      </c>
    </row>
    <row r="4047" spans="49:49" ht="15" customHeight="1">
      <c r="AW4047" s="121">
        <f t="shared" si="253"/>
        <v>3770</v>
      </c>
    </row>
    <row r="4048" spans="49:49" ht="15" customHeight="1">
      <c r="AW4048" s="121">
        <f t="shared" si="253"/>
        <v>3771</v>
      </c>
    </row>
    <row r="4049" spans="49:49" ht="15" customHeight="1">
      <c r="AW4049" s="121">
        <f t="shared" si="253"/>
        <v>3772</v>
      </c>
    </row>
    <row r="4050" spans="49:49" ht="15" customHeight="1">
      <c r="AW4050" s="121">
        <f t="shared" si="253"/>
        <v>3773</v>
      </c>
    </row>
    <row r="4051" spans="49:49" ht="15" customHeight="1">
      <c r="AW4051" s="121">
        <f t="shared" si="253"/>
        <v>3774</v>
      </c>
    </row>
    <row r="4052" spans="49:49" ht="15" customHeight="1">
      <c r="AW4052" s="121">
        <f t="shared" si="253"/>
        <v>3775</v>
      </c>
    </row>
    <row r="4053" spans="49:49" ht="15" customHeight="1">
      <c r="AW4053" s="121">
        <f t="shared" si="253"/>
        <v>3776</v>
      </c>
    </row>
    <row r="4054" spans="49:49" ht="15" customHeight="1">
      <c r="AW4054" s="121">
        <f t="shared" si="253"/>
        <v>3777</v>
      </c>
    </row>
    <row r="4055" spans="49:49" ht="15" customHeight="1">
      <c r="AW4055" s="121">
        <f t="shared" ref="AW4055:AW4118" si="254">+AW4054+1</f>
        <v>3778</v>
      </c>
    </row>
    <row r="4056" spans="49:49" ht="15" customHeight="1">
      <c r="AW4056" s="121">
        <f t="shared" si="254"/>
        <v>3779</v>
      </c>
    </row>
    <row r="4057" spans="49:49" ht="15" customHeight="1">
      <c r="AW4057" s="121">
        <f t="shared" si="254"/>
        <v>3780</v>
      </c>
    </row>
    <row r="4058" spans="49:49" ht="15" customHeight="1">
      <c r="AW4058" s="121">
        <f t="shared" si="254"/>
        <v>3781</v>
      </c>
    </row>
    <row r="4059" spans="49:49" ht="15" customHeight="1">
      <c r="AW4059" s="121">
        <f t="shared" si="254"/>
        <v>3782</v>
      </c>
    </row>
    <row r="4060" spans="49:49" ht="15" customHeight="1">
      <c r="AW4060" s="121">
        <f t="shared" si="254"/>
        <v>3783</v>
      </c>
    </row>
    <row r="4061" spans="49:49" ht="15" customHeight="1">
      <c r="AW4061" s="121">
        <f t="shared" si="254"/>
        <v>3784</v>
      </c>
    </row>
    <row r="4062" spans="49:49" ht="15" customHeight="1">
      <c r="AW4062" s="121">
        <f t="shared" si="254"/>
        <v>3785</v>
      </c>
    </row>
    <row r="4063" spans="49:49" ht="15" customHeight="1">
      <c r="AW4063" s="121">
        <f t="shared" si="254"/>
        <v>3786</v>
      </c>
    </row>
    <row r="4064" spans="49:49" ht="15" customHeight="1">
      <c r="AW4064" s="121">
        <f t="shared" si="254"/>
        <v>3787</v>
      </c>
    </row>
    <row r="4065" spans="49:49" ht="15" customHeight="1">
      <c r="AW4065" s="121">
        <f t="shared" si="254"/>
        <v>3788</v>
      </c>
    </row>
    <row r="4066" spans="49:49" ht="15" customHeight="1">
      <c r="AW4066" s="121">
        <f t="shared" si="254"/>
        <v>3789</v>
      </c>
    </row>
    <row r="4067" spans="49:49" ht="15" customHeight="1">
      <c r="AW4067" s="121">
        <f t="shared" si="254"/>
        <v>3790</v>
      </c>
    </row>
    <row r="4068" spans="49:49" ht="15" customHeight="1">
      <c r="AW4068" s="121">
        <f t="shared" si="254"/>
        <v>3791</v>
      </c>
    </row>
    <row r="4069" spans="49:49" ht="15" customHeight="1">
      <c r="AW4069" s="121">
        <f t="shared" si="254"/>
        <v>3792</v>
      </c>
    </row>
    <row r="4070" spans="49:49" ht="15" customHeight="1">
      <c r="AW4070" s="121">
        <f t="shared" si="254"/>
        <v>3793</v>
      </c>
    </row>
    <row r="4071" spans="49:49" ht="15" customHeight="1">
      <c r="AW4071" s="121">
        <f t="shared" si="254"/>
        <v>3794</v>
      </c>
    </row>
    <row r="4072" spans="49:49" ht="15" customHeight="1">
      <c r="AW4072" s="121">
        <f t="shared" si="254"/>
        <v>3795</v>
      </c>
    </row>
    <row r="4073" spans="49:49" ht="15" customHeight="1">
      <c r="AW4073" s="121">
        <f t="shared" si="254"/>
        <v>3796</v>
      </c>
    </row>
    <row r="4074" spans="49:49" ht="15" customHeight="1">
      <c r="AW4074" s="121">
        <f t="shared" si="254"/>
        <v>3797</v>
      </c>
    </row>
    <row r="4075" spans="49:49" ht="15" customHeight="1">
      <c r="AW4075" s="121">
        <f t="shared" si="254"/>
        <v>3798</v>
      </c>
    </row>
    <row r="4076" spans="49:49" ht="15" customHeight="1">
      <c r="AW4076" s="121">
        <f t="shared" si="254"/>
        <v>3799</v>
      </c>
    </row>
    <row r="4077" spans="49:49" ht="15" customHeight="1">
      <c r="AW4077" s="121">
        <f t="shared" si="254"/>
        <v>3800</v>
      </c>
    </row>
    <row r="4078" spans="49:49" ht="15" customHeight="1">
      <c r="AW4078" s="121">
        <f t="shared" si="254"/>
        <v>3801</v>
      </c>
    </row>
    <row r="4079" spans="49:49" ht="15" customHeight="1">
      <c r="AW4079" s="121">
        <f t="shared" si="254"/>
        <v>3802</v>
      </c>
    </row>
    <row r="4080" spans="49:49" ht="15" customHeight="1">
      <c r="AW4080" s="121">
        <f t="shared" si="254"/>
        <v>3803</v>
      </c>
    </row>
    <row r="4081" spans="49:49" ht="15" customHeight="1">
      <c r="AW4081" s="121">
        <f t="shared" si="254"/>
        <v>3804</v>
      </c>
    </row>
    <row r="4082" spans="49:49" ht="15" customHeight="1">
      <c r="AW4082" s="121">
        <f t="shared" si="254"/>
        <v>3805</v>
      </c>
    </row>
    <row r="4083" spans="49:49" ht="15" customHeight="1">
      <c r="AW4083" s="121">
        <f t="shared" si="254"/>
        <v>3806</v>
      </c>
    </row>
    <row r="4084" spans="49:49" ht="15" customHeight="1">
      <c r="AW4084" s="121">
        <f t="shared" si="254"/>
        <v>3807</v>
      </c>
    </row>
    <row r="4085" spans="49:49" ht="15" customHeight="1">
      <c r="AW4085" s="121">
        <f t="shared" si="254"/>
        <v>3808</v>
      </c>
    </row>
    <row r="4086" spans="49:49" ht="15" customHeight="1">
      <c r="AW4086" s="121">
        <f t="shared" si="254"/>
        <v>3809</v>
      </c>
    </row>
    <row r="4087" spans="49:49" ht="15" customHeight="1">
      <c r="AW4087" s="121">
        <f t="shared" si="254"/>
        <v>3810</v>
      </c>
    </row>
    <row r="4088" spans="49:49" ht="15" customHeight="1">
      <c r="AW4088" s="121">
        <f t="shared" si="254"/>
        <v>3811</v>
      </c>
    </row>
    <row r="4089" spans="49:49" ht="15" customHeight="1">
      <c r="AW4089" s="121">
        <f t="shared" si="254"/>
        <v>3812</v>
      </c>
    </row>
    <row r="4090" spans="49:49" ht="15" customHeight="1">
      <c r="AW4090" s="121">
        <f t="shared" si="254"/>
        <v>3813</v>
      </c>
    </row>
    <row r="4091" spans="49:49" ht="15" customHeight="1">
      <c r="AW4091" s="121">
        <f t="shared" si="254"/>
        <v>3814</v>
      </c>
    </row>
    <row r="4092" spans="49:49" ht="15" customHeight="1">
      <c r="AW4092" s="121">
        <f t="shared" si="254"/>
        <v>3815</v>
      </c>
    </row>
    <row r="4093" spans="49:49" ht="15" customHeight="1">
      <c r="AW4093" s="121">
        <f t="shared" si="254"/>
        <v>3816</v>
      </c>
    </row>
    <row r="4094" spans="49:49" ht="15" customHeight="1">
      <c r="AW4094" s="121">
        <f t="shared" si="254"/>
        <v>3817</v>
      </c>
    </row>
    <row r="4095" spans="49:49" ht="15" customHeight="1">
      <c r="AW4095" s="121">
        <f t="shared" si="254"/>
        <v>3818</v>
      </c>
    </row>
    <row r="4096" spans="49:49" ht="15" customHeight="1">
      <c r="AW4096" s="121">
        <f t="shared" si="254"/>
        <v>3819</v>
      </c>
    </row>
    <row r="4097" spans="49:49" ht="15" customHeight="1">
      <c r="AW4097" s="121">
        <f t="shared" si="254"/>
        <v>3820</v>
      </c>
    </row>
    <row r="4098" spans="49:49" ht="15" customHeight="1">
      <c r="AW4098" s="121">
        <f t="shared" si="254"/>
        <v>3821</v>
      </c>
    </row>
    <row r="4099" spans="49:49" ht="15" customHeight="1">
      <c r="AW4099" s="121">
        <f t="shared" si="254"/>
        <v>3822</v>
      </c>
    </row>
    <row r="4100" spans="49:49" ht="15" customHeight="1">
      <c r="AW4100" s="121">
        <f t="shared" si="254"/>
        <v>3823</v>
      </c>
    </row>
    <row r="4101" spans="49:49" ht="15" customHeight="1">
      <c r="AW4101" s="121">
        <f t="shared" si="254"/>
        <v>3824</v>
      </c>
    </row>
    <row r="4102" spans="49:49" ht="15" customHeight="1">
      <c r="AW4102" s="121">
        <f t="shared" si="254"/>
        <v>3825</v>
      </c>
    </row>
    <row r="4103" spans="49:49" ht="15" customHeight="1">
      <c r="AW4103" s="121">
        <f t="shared" si="254"/>
        <v>3826</v>
      </c>
    </row>
    <row r="4104" spans="49:49" ht="15" customHeight="1">
      <c r="AW4104" s="121">
        <f t="shared" si="254"/>
        <v>3827</v>
      </c>
    </row>
    <row r="4105" spans="49:49" ht="15" customHeight="1">
      <c r="AW4105" s="121">
        <f t="shared" si="254"/>
        <v>3828</v>
      </c>
    </row>
    <row r="4106" spans="49:49" ht="15" customHeight="1">
      <c r="AW4106" s="121">
        <f t="shared" si="254"/>
        <v>3829</v>
      </c>
    </row>
    <row r="4107" spans="49:49" ht="15" customHeight="1">
      <c r="AW4107" s="121">
        <f t="shared" si="254"/>
        <v>3830</v>
      </c>
    </row>
    <row r="4108" spans="49:49" ht="15" customHeight="1">
      <c r="AW4108" s="121">
        <f t="shared" si="254"/>
        <v>3831</v>
      </c>
    </row>
    <row r="4109" spans="49:49" ht="15" customHeight="1">
      <c r="AW4109" s="121">
        <f t="shared" si="254"/>
        <v>3832</v>
      </c>
    </row>
    <row r="4110" spans="49:49" ht="15" customHeight="1">
      <c r="AW4110" s="121">
        <f t="shared" si="254"/>
        <v>3833</v>
      </c>
    </row>
    <row r="4111" spans="49:49" ht="15" customHeight="1">
      <c r="AW4111" s="121">
        <f t="shared" si="254"/>
        <v>3834</v>
      </c>
    </row>
    <row r="4112" spans="49:49" ht="15" customHeight="1">
      <c r="AW4112" s="121">
        <f t="shared" si="254"/>
        <v>3835</v>
      </c>
    </row>
    <row r="4113" spans="49:49" ht="15" customHeight="1">
      <c r="AW4113" s="121">
        <f t="shared" si="254"/>
        <v>3836</v>
      </c>
    </row>
    <row r="4114" spans="49:49" ht="15" customHeight="1">
      <c r="AW4114" s="121">
        <f t="shared" si="254"/>
        <v>3837</v>
      </c>
    </row>
    <row r="4115" spans="49:49" ht="15" customHeight="1">
      <c r="AW4115" s="121">
        <f t="shared" si="254"/>
        <v>3838</v>
      </c>
    </row>
    <row r="4116" spans="49:49" ht="15" customHeight="1">
      <c r="AW4116" s="121">
        <f t="shared" si="254"/>
        <v>3839</v>
      </c>
    </row>
    <row r="4117" spans="49:49" ht="15" customHeight="1">
      <c r="AW4117" s="121">
        <f t="shared" si="254"/>
        <v>3840</v>
      </c>
    </row>
    <row r="4118" spans="49:49" ht="15" customHeight="1">
      <c r="AW4118" s="121">
        <f t="shared" si="254"/>
        <v>3841</v>
      </c>
    </row>
    <row r="4119" spans="49:49" ht="15" customHeight="1">
      <c r="AW4119" s="121">
        <f t="shared" ref="AW4119:AW4182" si="255">+AW4118+1</f>
        <v>3842</v>
      </c>
    </row>
    <row r="4120" spans="49:49" ht="15" customHeight="1">
      <c r="AW4120" s="121">
        <f t="shared" si="255"/>
        <v>3843</v>
      </c>
    </row>
    <row r="4121" spans="49:49" ht="15" customHeight="1">
      <c r="AW4121" s="121">
        <f t="shared" si="255"/>
        <v>3844</v>
      </c>
    </row>
    <row r="4122" spans="49:49" ht="15" customHeight="1">
      <c r="AW4122" s="121">
        <f t="shared" si="255"/>
        <v>3845</v>
      </c>
    </row>
    <row r="4123" spans="49:49" ht="15" customHeight="1">
      <c r="AW4123" s="121">
        <f t="shared" si="255"/>
        <v>3846</v>
      </c>
    </row>
    <row r="4124" spans="49:49" ht="15" customHeight="1">
      <c r="AW4124" s="121">
        <f t="shared" si="255"/>
        <v>3847</v>
      </c>
    </row>
    <row r="4125" spans="49:49" ht="15" customHeight="1">
      <c r="AW4125" s="121">
        <f t="shared" si="255"/>
        <v>3848</v>
      </c>
    </row>
    <row r="4126" spans="49:49" ht="15" customHeight="1">
      <c r="AW4126" s="121">
        <f t="shared" si="255"/>
        <v>3849</v>
      </c>
    </row>
    <row r="4127" spans="49:49" ht="15" customHeight="1">
      <c r="AW4127" s="121">
        <f t="shared" si="255"/>
        <v>3850</v>
      </c>
    </row>
    <row r="4128" spans="49:49" ht="15" customHeight="1">
      <c r="AW4128" s="121">
        <f t="shared" si="255"/>
        <v>3851</v>
      </c>
    </row>
    <row r="4129" spans="49:49" ht="15" customHeight="1">
      <c r="AW4129" s="121">
        <f t="shared" si="255"/>
        <v>3852</v>
      </c>
    </row>
    <row r="4130" spans="49:49" ht="15" customHeight="1">
      <c r="AW4130" s="121">
        <f t="shared" si="255"/>
        <v>3853</v>
      </c>
    </row>
    <row r="4131" spans="49:49" ht="15" customHeight="1">
      <c r="AW4131" s="121">
        <f t="shared" si="255"/>
        <v>3854</v>
      </c>
    </row>
    <row r="4132" spans="49:49" ht="15" customHeight="1">
      <c r="AW4132" s="121">
        <f t="shared" si="255"/>
        <v>3855</v>
      </c>
    </row>
    <row r="4133" spans="49:49" ht="15" customHeight="1">
      <c r="AW4133" s="121">
        <f t="shared" si="255"/>
        <v>3856</v>
      </c>
    </row>
    <row r="4134" spans="49:49" ht="15" customHeight="1">
      <c r="AW4134" s="121">
        <f t="shared" si="255"/>
        <v>3857</v>
      </c>
    </row>
    <row r="4135" spans="49:49" ht="15" customHeight="1">
      <c r="AW4135" s="121">
        <f t="shared" si="255"/>
        <v>3858</v>
      </c>
    </row>
    <row r="4136" spans="49:49" ht="15" customHeight="1">
      <c r="AW4136" s="121">
        <f t="shared" si="255"/>
        <v>3859</v>
      </c>
    </row>
    <row r="4137" spans="49:49" ht="15" customHeight="1">
      <c r="AW4137" s="121">
        <f t="shared" si="255"/>
        <v>3860</v>
      </c>
    </row>
    <row r="4138" spans="49:49" ht="15" customHeight="1">
      <c r="AW4138" s="121">
        <f t="shared" si="255"/>
        <v>3861</v>
      </c>
    </row>
    <row r="4139" spans="49:49" ht="15" customHeight="1">
      <c r="AW4139" s="121">
        <f t="shared" si="255"/>
        <v>3862</v>
      </c>
    </row>
    <row r="4140" spans="49:49" ht="15" customHeight="1">
      <c r="AW4140" s="121">
        <f t="shared" si="255"/>
        <v>3863</v>
      </c>
    </row>
    <row r="4141" spans="49:49" ht="15" customHeight="1">
      <c r="AW4141" s="121">
        <f t="shared" si="255"/>
        <v>3864</v>
      </c>
    </row>
    <row r="4142" spans="49:49" ht="15" customHeight="1">
      <c r="AW4142" s="121">
        <f t="shared" si="255"/>
        <v>3865</v>
      </c>
    </row>
    <row r="4143" spans="49:49" ht="15" customHeight="1">
      <c r="AW4143" s="121">
        <f t="shared" si="255"/>
        <v>3866</v>
      </c>
    </row>
    <row r="4144" spans="49:49" ht="15" customHeight="1">
      <c r="AW4144" s="121">
        <f t="shared" si="255"/>
        <v>3867</v>
      </c>
    </row>
    <row r="4145" spans="49:49" ht="15" customHeight="1">
      <c r="AW4145" s="121">
        <f t="shared" si="255"/>
        <v>3868</v>
      </c>
    </row>
    <row r="4146" spans="49:49" ht="15" customHeight="1">
      <c r="AW4146" s="121">
        <f t="shared" si="255"/>
        <v>3869</v>
      </c>
    </row>
    <row r="4147" spans="49:49" ht="15" customHeight="1">
      <c r="AW4147" s="121">
        <f t="shared" si="255"/>
        <v>3870</v>
      </c>
    </row>
    <row r="4148" spans="49:49" ht="15" customHeight="1">
      <c r="AW4148" s="121">
        <f t="shared" si="255"/>
        <v>3871</v>
      </c>
    </row>
    <row r="4149" spans="49:49" ht="15" customHeight="1">
      <c r="AW4149" s="121">
        <f t="shared" si="255"/>
        <v>3872</v>
      </c>
    </row>
    <row r="4150" spans="49:49" ht="15" customHeight="1">
      <c r="AW4150" s="121">
        <f t="shared" si="255"/>
        <v>3873</v>
      </c>
    </row>
    <row r="4151" spans="49:49" ht="15" customHeight="1">
      <c r="AW4151" s="121">
        <f t="shared" si="255"/>
        <v>3874</v>
      </c>
    </row>
    <row r="4152" spans="49:49" ht="15" customHeight="1">
      <c r="AW4152" s="121">
        <f t="shared" si="255"/>
        <v>3875</v>
      </c>
    </row>
    <row r="4153" spans="49:49" ht="15" customHeight="1">
      <c r="AW4153" s="121">
        <f t="shared" si="255"/>
        <v>3876</v>
      </c>
    </row>
    <row r="4154" spans="49:49" ht="15" customHeight="1">
      <c r="AW4154" s="121">
        <f t="shared" si="255"/>
        <v>3877</v>
      </c>
    </row>
    <row r="4155" spans="49:49" ht="15" customHeight="1">
      <c r="AW4155" s="121">
        <f t="shared" si="255"/>
        <v>3878</v>
      </c>
    </row>
    <row r="4156" spans="49:49" ht="15" customHeight="1">
      <c r="AW4156" s="121">
        <f t="shared" si="255"/>
        <v>3879</v>
      </c>
    </row>
    <row r="4157" spans="49:49" ht="15" customHeight="1">
      <c r="AW4157" s="121">
        <f t="shared" si="255"/>
        <v>3880</v>
      </c>
    </row>
    <row r="4158" spans="49:49" ht="15" customHeight="1">
      <c r="AW4158" s="121">
        <f t="shared" si="255"/>
        <v>3881</v>
      </c>
    </row>
    <row r="4159" spans="49:49" ht="15" customHeight="1">
      <c r="AW4159" s="121">
        <f t="shared" si="255"/>
        <v>3882</v>
      </c>
    </row>
    <row r="4160" spans="49:49" ht="15" customHeight="1">
      <c r="AW4160" s="121">
        <f t="shared" si="255"/>
        <v>3883</v>
      </c>
    </row>
    <row r="4161" spans="49:49" ht="15" customHeight="1">
      <c r="AW4161" s="121">
        <f t="shared" si="255"/>
        <v>3884</v>
      </c>
    </row>
    <row r="4162" spans="49:49" ht="15" customHeight="1">
      <c r="AW4162" s="121">
        <f t="shared" si="255"/>
        <v>3885</v>
      </c>
    </row>
    <row r="4163" spans="49:49" ht="15" customHeight="1">
      <c r="AW4163" s="121">
        <f t="shared" si="255"/>
        <v>3886</v>
      </c>
    </row>
    <row r="4164" spans="49:49" ht="15" customHeight="1">
      <c r="AW4164" s="121">
        <f t="shared" si="255"/>
        <v>3887</v>
      </c>
    </row>
    <row r="4165" spans="49:49" ht="15" customHeight="1">
      <c r="AW4165" s="121">
        <f t="shared" si="255"/>
        <v>3888</v>
      </c>
    </row>
    <row r="4166" spans="49:49" ht="15" customHeight="1">
      <c r="AW4166" s="121">
        <f t="shared" si="255"/>
        <v>3889</v>
      </c>
    </row>
    <row r="4167" spans="49:49" ht="15" customHeight="1">
      <c r="AW4167" s="121">
        <f t="shared" si="255"/>
        <v>3890</v>
      </c>
    </row>
    <row r="4168" spans="49:49" ht="15" customHeight="1">
      <c r="AW4168" s="121">
        <f t="shared" si="255"/>
        <v>3891</v>
      </c>
    </row>
    <row r="4169" spans="49:49" ht="15" customHeight="1">
      <c r="AW4169" s="121">
        <f t="shared" si="255"/>
        <v>3892</v>
      </c>
    </row>
    <row r="4170" spans="49:49" ht="15" customHeight="1">
      <c r="AW4170" s="121">
        <f t="shared" si="255"/>
        <v>3893</v>
      </c>
    </row>
    <row r="4171" spans="49:49" ht="15" customHeight="1">
      <c r="AW4171" s="121">
        <f t="shared" si="255"/>
        <v>3894</v>
      </c>
    </row>
    <row r="4172" spans="49:49" ht="15" customHeight="1">
      <c r="AW4172" s="121">
        <f t="shared" si="255"/>
        <v>3895</v>
      </c>
    </row>
    <row r="4173" spans="49:49" ht="15" customHeight="1">
      <c r="AW4173" s="121">
        <f t="shared" si="255"/>
        <v>3896</v>
      </c>
    </row>
    <row r="4174" spans="49:49" ht="15" customHeight="1">
      <c r="AW4174" s="121">
        <f t="shared" si="255"/>
        <v>3897</v>
      </c>
    </row>
    <row r="4175" spans="49:49" ht="15" customHeight="1">
      <c r="AW4175" s="121">
        <f t="shared" si="255"/>
        <v>3898</v>
      </c>
    </row>
    <row r="4176" spans="49:49" ht="15" customHeight="1">
      <c r="AW4176" s="121">
        <f t="shared" si="255"/>
        <v>3899</v>
      </c>
    </row>
    <row r="4177" spans="49:49" ht="15" customHeight="1">
      <c r="AW4177" s="121">
        <f t="shared" si="255"/>
        <v>3900</v>
      </c>
    </row>
    <row r="4178" spans="49:49" ht="15" customHeight="1">
      <c r="AW4178" s="121">
        <f t="shared" si="255"/>
        <v>3901</v>
      </c>
    </row>
    <row r="4179" spans="49:49" ht="15" customHeight="1">
      <c r="AW4179" s="121">
        <f t="shared" si="255"/>
        <v>3902</v>
      </c>
    </row>
    <row r="4180" spans="49:49" ht="15" customHeight="1">
      <c r="AW4180" s="121">
        <f t="shared" si="255"/>
        <v>3903</v>
      </c>
    </row>
    <row r="4181" spans="49:49" ht="15" customHeight="1">
      <c r="AW4181" s="121">
        <f t="shared" si="255"/>
        <v>3904</v>
      </c>
    </row>
    <row r="4182" spans="49:49" ht="15" customHeight="1">
      <c r="AW4182" s="121">
        <f t="shared" si="255"/>
        <v>3905</v>
      </c>
    </row>
    <row r="4183" spans="49:49" ht="15" customHeight="1">
      <c r="AW4183" s="121">
        <f t="shared" ref="AW4183:AW4246" si="256">+AW4182+1</f>
        <v>3906</v>
      </c>
    </row>
    <row r="4184" spans="49:49" ht="15" customHeight="1">
      <c r="AW4184" s="121">
        <f t="shared" si="256"/>
        <v>3907</v>
      </c>
    </row>
    <row r="4185" spans="49:49" ht="15" customHeight="1">
      <c r="AW4185" s="121">
        <f t="shared" si="256"/>
        <v>3908</v>
      </c>
    </row>
    <row r="4186" spans="49:49" ht="15" customHeight="1">
      <c r="AW4186" s="121">
        <f t="shared" si="256"/>
        <v>3909</v>
      </c>
    </row>
    <row r="4187" spans="49:49" ht="15" customHeight="1">
      <c r="AW4187" s="121">
        <f t="shared" si="256"/>
        <v>3910</v>
      </c>
    </row>
    <row r="4188" spans="49:49" ht="15" customHeight="1">
      <c r="AW4188" s="121">
        <f t="shared" si="256"/>
        <v>3911</v>
      </c>
    </row>
    <row r="4189" spans="49:49" ht="15" customHeight="1">
      <c r="AW4189" s="121">
        <f t="shared" si="256"/>
        <v>3912</v>
      </c>
    </row>
    <row r="4190" spans="49:49" ht="15" customHeight="1">
      <c r="AW4190" s="121">
        <f t="shared" si="256"/>
        <v>3913</v>
      </c>
    </row>
    <row r="4191" spans="49:49" ht="15" customHeight="1">
      <c r="AW4191" s="121">
        <f t="shared" si="256"/>
        <v>3914</v>
      </c>
    </row>
    <row r="4192" spans="49:49" ht="15" customHeight="1">
      <c r="AW4192" s="121">
        <f t="shared" si="256"/>
        <v>3915</v>
      </c>
    </row>
    <row r="4193" spans="49:49" ht="15" customHeight="1">
      <c r="AW4193" s="121">
        <f t="shared" si="256"/>
        <v>3916</v>
      </c>
    </row>
    <row r="4194" spans="49:49" ht="15" customHeight="1">
      <c r="AW4194" s="121">
        <f t="shared" si="256"/>
        <v>3917</v>
      </c>
    </row>
    <row r="4195" spans="49:49" ht="15" customHeight="1">
      <c r="AW4195" s="121">
        <f t="shared" si="256"/>
        <v>3918</v>
      </c>
    </row>
    <row r="4196" spans="49:49" ht="15" customHeight="1">
      <c r="AW4196" s="121">
        <f t="shared" si="256"/>
        <v>3919</v>
      </c>
    </row>
    <row r="4197" spans="49:49" ht="15" customHeight="1">
      <c r="AW4197" s="121">
        <f t="shared" si="256"/>
        <v>3920</v>
      </c>
    </row>
    <row r="4198" spans="49:49" ht="15" customHeight="1">
      <c r="AW4198" s="121">
        <f t="shared" si="256"/>
        <v>3921</v>
      </c>
    </row>
    <row r="4199" spans="49:49" ht="15" customHeight="1">
      <c r="AW4199" s="121">
        <f t="shared" si="256"/>
        <v>3922</v>
      </c>
    </row>
    <row r="4200" spans="49:49" ht="15" customHeight="1">
      <c r="AW4200" s="121">
        <f t="shared" si="256"/>
        <v>3923</v>
      </c>
    </row>
    <row r="4201" spans="49:49" ht="15" customHeight="1">
      <c r="AW4201" s="121">
        <f t="shared" si="256"/>
        <v>3924</v>
      </c>
    </row>
    <row r="4202" spans="49:49" ht="15" customHeight="1">
      <c r="AW4202" s="121">
        <f t="shared" si="256"/>
        <v>3925</v>
      </c>
    </row>
    <row r="4203" spans="49:49" ht="15" customHeight="1">
      <c r="AW4203" s="121">
        <f t="shared" si="256"/>
        <v>3926</v>
      </c>
    </row>
    <row r="4204" spans="49:49" ht="15" customHeight="1">
      <c r="AW4204" s="121">
        <f t="shared" si="256"/>
        <v>3927</v>
      </c>
    </row>
    <row r="4205" spans="49:49" ht="15" customHeight="1">
      <c r="AW4205" s="121">
        <f t="shared" si="256"/>
        <v>3928</v>
      </c>
    </row>
    <row r="4206" spans="49:49" ht="15" customHeight="1">
      <c r="AW4206" s="121">
        <f t="shared" si="256"/>
        <v>3929</v>
      </c>
    </row>
    <row r="4207" spans="49:49" ht="15" customHeight="1">
      <c r="AW4207" s="121">
        <f t="shared" si="256"/>
        <v>3930</v>
      </c>
    </row>
    <row r="4208" spans="49:49" ht="15" customHeight="1">
      <c r="AW4208" s="121">
        <f t="shared" si="256"/>
        <v>3931</v>
      </c>
    </row>
    <row r="4209" spans="49:49" ht="15" customHeight="1">
      <c r="AW4209" s="121">
        <f t="shared" si="256"/>
        <v>3932</v>
      </c>
    </row>
    <row r="4210" spans="49:49" ht="15" customHeight="1">
      <c r="AW4210" s="121">
        <f t="shared" si="256"/>
        <v>3933</v>
      </c>
    </row>
    <row r="4211" spans="49:49" ht="15" customHeight="1">
      <c r="AW4211" s="121">
        <f t="shared" si="256"/>
        <v>3934</v>
      </c>
    </row>
    <row r="4212" spans="49:49" ht="15" customHeight="1">
      <c r="AW4212" s="121">
        <f t="shared" si="256"/>
        <v>3935</v>
      </c>
    </row>
    <row r="4213" spans="49:49" ht="15" customHeight="1">
      <c r="AW4213" s="121">
        <f t="shared" si="256"/>
        <v>3936</v>
      </c>
    </row>
    <row r="4214" spans="49:49" ht="15" customHeight="1">
      <c r="AW4214" s="121">
        <f t="shared" si="256"/>
        <v>3937</v>
      </c>
    </row>
    <row r="4215" spans="49:49" ht="15" customHeight="1">
      <c r="AW4215" s="121">
        <f t="shared" si="256"/>
        <v>3938</v>
      </c>
    </row>
    <row r="4216" spans="49:49" ht="15" customHeight="1">
      <c r="AW4216" s="121">
        <f t="shared" si="256"/>
        <v>3939</v>
      </c>
    </row>
    <row r="4217" spans="49:49" ht="15" customHeight="1">
      <c r="AW4217" s="121">
        <f t="shared" si="256"/>
        <v>3940</v>
      </c>
    </row>
    <row r="4218" spans="49:49" ht="15" customHeight="1">
      <c r="AW4218" s="121">
        <f t="shared" si="256"/>
        <v>3941</v>
      </c>
    </row>
    <row r="4219" spans="49:49" ht="15" customHeight="1">
      <c r="AW4219" s="121">
        <f t="shared" si="256"/>
        <v>3942</v>
      </c>
    </row>
    <row r="4220" spans="49:49" ht="15" customHeight="1">
      <c r="AW4220" s="121">
        <f t="shared" si="256"/>
        <v>3943</v>
      </c>
    </row>
    <row r="4221" spans="49:49" ht="15" customHeight="1">
      <c r="AW4221" s="121">
        <f t="shared" si="256"/>
        <v>3944</v>
      </c>
    </row>
    <row r="4222" spans="49:49" ht="15" customHeight="1">
      <c r="AW4222" s="121">
        <f t="shared" si="256"/>
        <v>3945</v>
      </c>
    </row>
    <row r="4223" spans="49:49" ht="15" customHeight="1">
      <c r="AW4223" s="121">
        <f t="shared" si="256"/>
        <v>3946</v>
      </c>
    </row>
    <row r="4224" spans="49:49" ht="15" customHeight="1">
      <c r="AW4224" s="121">
        <f t="shared" si="256"/>
        <v>3947</v>
      </c>
    </row>
    <row r="4225" spans="49:49" ht="15" customHeight="1">
      <c r="AW4225" s="121">
        <f t="shared" si="256"/>
        <v>3948</v>
      </c>
    </row>
    <row r="4226" spans="49:49" ht="15" customHeight="1">
      <c r="AW4226" s="121">
        <f t="shared" si="256"/>
        <v>3949</v>
      </c>
    </row>
    <row r="4227" spans="49:49" ht="15" customHeight="1">
      <c r="AW4227" s="121">
        <f t="shared" si="256"/>
        <v>3950</v>
      </c>
    </row>
    <row r="4228" spans="49:49" ht="15" customHeight="1">
      <c r="AW4228" s="121">
        <f t="shared" si="256"/>
        <v>3951</v>
      </c>
    </row>
    <row r="4229" spans="49:49" ht="15" customHeight="1">
      <c r="AW4229" s="121">
        <f t="shared" si="256"/>
        <v>3952</v>
      </c>
    </row>
    <row r="4230" spans="49:49" ht="15" customHeight="1">
      <c r="AW4230" s="121">
        <f t="shared" si="256"/>
        <v>3953</v>
      </c>
    </row>
    <row r="4231" spans="49:49" ht="15" customHeight="1">
      <c r="AW4231" s="121">
        <f t="shared" si="256"/>
        <v>3954</v>
      </c>
    </row>
    <row r="4232" spans="49:49" ht="15" customHeight="1">
      <c r="AW4232" s="121">
        <f t="shared" si="256"/>
        <v>3955</v>
      </c>
    </row>
    <row r="4233" spans="49:49" ht="15" customHeight="1">
      <c r="AW4233" s="121">
        <f t="shared" si="256"/>
        <v>3956</v>
      </c>
    </row>
    <row r="4234" spans="49:49" ht="15" customHeight="1">
      <c r="AW4234" s="121">
        <f t="shared" si="256"/>
        <v>3957</v>
      </c>
    </row>
    <row r="4235" spans="49:49" ht="15" customHeight="1">
      <c r="AW4235" s="121">
        <f t="shared" si="256"/>
        <v>3958</v>
      </c>
    </row>
    <row r="4236" spans="49:49" ht="15" customHeight="1">
      <c r="AW4236" s="121">
        <f t="shared" si="256"/>
        <v>3959</v>
      </c>
    </row>
    <row r="4237" spans="49:49" ht="15" customHeight="1">
      <c r="AW4237" s="121">
        <f t="shared" si="256"/>
        <v>3960</v>
      </c>
    </row>
    <row r="4238" spans="49:49" ht="15" customHeight="1">
      <c r="AW4238" s="121">
        <f t="shared" si="256"/>
        <v>3961</v>
      </c>
    </row>
    <row r="4239" spans="49:49" ht="15" customHeight="1">
      <c r="AW4239" s="121">
        <f t="shared" si="256"/>
        <v>3962</v>
      </c>
    </row>
    <row r="4240" spans="49:49" ht="15" customHeight="1">
      <c r="AW4240" s="121">
        <f t="shared" si="256"/>
        <v>3963</v>
      </c>
    </row>
    <row r="4241" spans="49:49" ht="15" customHeight="1">
      <c r="AW4241" s="121">
        <f t="shared" si="256"/>
        <v>3964</v>
      </c>
    </row>
    <row r="4242" spans="49:49" ht="15" customHeight="1">
      <c r="AW4242" s="121">
        <f t="shared" si="256"/>
        <v>3965</v>
      </c>
    </row>
    <row r="4243" spans="49:49" ht="15" customHeight="1">
      <c r="AW4243" s="121">
        <f t="shared" si="256"/>
        <v>3966</v>
      </c>
    </row>
    <row r="4244" spans="49:49" ht="15" customHeight="1">
      <c r="AW4244" s="121">
        <f t="shared" si="256"/>
        <v>3967</v>
      </c>
    </row>
    <row r="4245" spans="49:49" ht="15" customHeight="1">
      <c r="AW4245" s="121">
        <f t="shared" si="256"/>
        <v>3968</v>
      </c>
    </row>
    <row r="4246" spans="49:49" ht="15" customHeight="1">
      <c r="AW4246" s="121">
        <f t="shared" si="256"/>
        <v>3969</v>
      </c>
    </row>
    <row r="4247" spans="49:49" ht="15" customHeight="1">
      <c r="AW4247" s="121">
        <f t="shared" ref="AW4247:AW4310" si="257">+AW4246+1</f>
        <v>3970</v>
      </c>
    </row>
    <row r="4248" spans="49:49" ht="15" customHeight="1">
      <c r="AW4248" s="121">
        <f t="shared" si="257"/>
        <v>3971</v>
      </c>
    </row>
    <row r="4249" spans="49:49" ht="15" customHeight="1">
      <c r="AW4249" s="121">
        <f t="shared" si="257"/>
        <v>3972</v>
      </c>
    </row>
    <row r="4250" spans="49:49" ht="15" customHeight="1">
      <c r="AW4250" s="121">
        <f t="shared" si="257"/>
        <v>3973</v>
      </c>
    </row>
    <row r="4251" spans="49:49" ht="15" customHeight="1">
      <c r="AW4251" s="121">
        <f t="shared" si="257"/>
        <v>3974</v>
      </c>
    </row>
    <row r="4252" spans="49:49" ht="15" customHeight="1">
      <c r="AW4252" s="121">
        <f t="shared" si="257"/>
        <v>3975</v>
      </c>
    </row>
    <row r="4253" spans="49:49" ht="15" customHeight="1">
      <c r="AW4253" s="121">
        <f t="shared" si="257"/>
        <v>3976</v>
      </c>
    </row>
    <row r="4254" spans="49:49" ht="15" customHeight="1">
      <c r="AW4254" s="121">
        <f t="shared" si="257"/>
        <v>3977</v>
      </c>
    </row>
    <row r="4255" spans="49:49" ht="15" customHeight="1">
      <c r="AW4255" s="121">
        <f t="shared" si="257"/>
        <v>3978</v>
      </c>
    </row>
    <row r="4256" spans="49:49" ht="15" customHeight="1">
      <c r="AW4256" s="121">
        <f t="shared" si="257"/>
        <v>3979</v>
      </c>
    </row>
    <row r="4257" spans="49:49" ht="15" customHeight="1">
      <c r="AW4257" s="121">
        <f t="shared" si="257"/>
        <v>3980</v>
      </c>
    </row>
    <row r="4258" spans="49:49" ht="15" customHeight="1">
      <c r="AW4258" s="121">
        <f t="shared" si="257"/>
        <v>3981</v>
      </c>
    </row>
    <row r="4259" spans="49:49" ht="15" customHeight="1">
      <c r="AW4259" s="121">
        <f t="shared" si="257"/>
        <v>3982</v>
      </c>
    </row>
    <row r="4260" spans="49:49" ht="15" customHeight="1">
      <c r="AW4260" s="121">
        <f t="shared" si="257"/>
        <v>3983</v>
      </c>
    </row>
    <row r="4261" spans="49:49" ht="15" customHeight="1">
      <c r="AW4261" s="121">
        <f t="shared" si="257"/>
        <v>3984</v>
      </c>
    </row>
    <row r="4262" spans="49:49" ht="15" customHeight="1">
      <c r="AW4262" s="121">
        <f t="shared" si="257"/>
        <v>3985</v>
      </c>
    </row>
    <row r="4263" spans="49:49" ht="15" customHeight="1">
      <c r="AW4263" s="121">
        <f t="shared" si="257"/>
        <v>3986</v>
      </c>
    </row>
    <row r="4264" spans="49:49" ht="15" customHeight="1">
      <c r="AW4264" s="121">
        <f t="shared" si="257"/>
        <v>3987</v>
      </c>
    </row>
    <row r="4265" spans="49:49" ht="15" customHeight="1">
      <c r="AW4265" s="121">
        <f t="shared" si="257"/>
        <v>3988</v>
      </c>
    </row>
    <row r="4266" spans="49:49" ht="15" customHeight="1">
      <c r="AW4266" s="121">
        <f t="shared" si="257"/>
        <v>3989</v>
      </c>
    </row>
    <row r="4267" spans="49:49" ht="15" customHeight="1">
      <c r="AW4267" s="121">
        <f t="shared" si="257"/>
        <v>3990</v>
      </c>
    </row>
    <row r="4268" spans="49:49" ht="15" customHeight="1">
      <c r="AW4268" s="121">
        <f t="shared" si="257"/>
        <v>3991</v>
      </c>
    </row>
    <row r="4269" spans="49:49" ht="15" customHeight="1">
      <c r="AW4269" s="121">
        <f t="shared" si="257"/>
        <v>3992</v>
      </c>
    </row>
    <row r="4270" spans="49:49" ht="15" customHeight="1">
      <c r="AW4270" s="121">
        <f t="shared" si="257"/>
        <v>3993</v>
      </c>
    </row>
    <row r="4271" spans="49:49" ht="15" customHeight="1">
      <c r="AW4271" s="121">
        <f t="shared" si="257"/>
        <v>3994</v>
      </c>
    </row>
    <row r="4272" spans="49:49" ht="15" customHeight="1">
      <c r="AW4272" s="121">
        <f t="shared" si="257"/>
        <v>3995</v>
      </c>
    </row>
    <row r="4273" spans="49:49" ht="15" customHeight="1">
      <c r="AW4273" s="121">
        <f t="shared" si="257"/>
        <v>3996</v>
      </c>
    </row>
    <row r="4274" spans="49:49" ht="15" customHeight="1">
      <c r="AW4274" s="121">
        <f t="shared" si="257"/>
        <v>3997</v>
      </c>
    </row>
    <row r="4275" spans="49:49" ht="15" customHeight="1">
      <c r="AW4275" s="121">
        <f t="shared" si="257"/>
        <v>3998</v>
      </c>
    </row>
    <row r="4276" spans="49:49" ht="15" customHeight="1">
      <c r="AW4276" s="121">
        <f t="shared" si="257"/>
        <v>3999</v>
      </c>
    </row>
    <row r="4277" spans="49:49" ht="15" customHeight="1">
      <c r="AW4277" s="121">
        <f t="shared" si="257"/>
        <v>4000</v>
      </c>
    </row>
    <row r="4278" spans="49:49" ht="15" customHeight="1">
      <c r="AW4278" s="121">
        <f t="shared" si="257"/>
        <v>4001</v>
      </c>
    </row>
    <row r="4279" spans="49:49" ht="15" customHeight="1">
      <c r="AW4279" s="121">
        <f t="shared" si="257"/>
        <v>4002</v>
      </c>
    </row>
    <row r="4280" spans="49:49" ht="15" customHeight="1">
      <c r="AW4280" s="121">
        <f t="shared" si="257"/>
        <v>4003</v>
      </c>
    </row>
    <row r="4281" spans="49:49" ht="15" customHeight="1">
      <c r="AW4281" s="121">
        <f t="shared" si="257"/>
        <v>4004</v>
      </c>
    </row>
    <row r="4282" spans="49:49" ht="15" customHeight="1">
      <c r="AW4282" s="121">
        <f t="shared" si="257"/>
        <v>4005</v>
      </c>
    </row>
    <row r="4283" spans="49:49" ht="15" customHeight="1">
      <c r="AW4283" s="121">
        <f t="shared" si="257"/>
        <v>4006</v>
      </c>
    </row>
    <row r="4284" spans="49:49" ht="15" customHeight="1">
      <c r="AW4284" s="121">
        <f t="shared" si="257"/>
        <v>4007</v>
      </c>
    </row>
    <row r="4285" spans="49:49" ht="15" customHeight="1">
      <c r="AW4285" s="121">
        <f t="shared" si="257"/>
        <v>4008</v>
      </c>
    </row>
    <row r="4286" spans="49:49" ht="15" customHeight="1">
      <c r="AW4286" s="121">
        <f t="shared" si="257"/>
        <v>4009</v>
      </c>
    </row>
    <row r="4287" spans="49:49" ht="15" customHeight="1">
      <c r="AW4287" s="121">
        <f t="shared" si="257"/>
        <v>4010</v>
      </c>
    </row>
    <row r="4288" spans="49:49" ht="15" customHeight="1">
      <c r="AW4288" s="121">
        <f t="shared" si="257"/>
        <v>4011</v>
      </c>
    </row>
    <row r="4289" spans="49:49" ht="15" customHeight="1">
      <c r="AW4289" s="121">
        <f t="shared" si="257"/>
        <v>4012</v>
      </c>
    </row>
    <row r="4290" spans="49:49" ht="15" customHeight="1">
      <c r="AW4290" s="121">
        <f t="shared" si="257"/>
        <v>4013</v>
      </c>
    </row>
    <row r="4291" spans="49:49" ht="15" customHeight="1">
      <c r="AW4291" s="121">
        <f t="shared" si="257"/>
        <v>4014</v>
      </c>
    </row>
    <row r="4292" spans="49:49" ht="15" customHeight="1">
      <c r="AW4292" s="121">
        <f t="shared" si="257"/>
        <v>4015</v>
      </c>
    </row>
    <row r="4293" spans="49:49" ht="15" customHeight="1">
      <c r="AW4293" s="121">
        <f t="shared" si="257"/>
        <v>4016</v>
      </c>
    </row>
    <row r="4294" spans="49:49" ht="15" customHeight="1">
      <c r="AW4294" s="121">
        <f t="shared" si="257"/>
        <v>4017</v>
      </c>
    </row>
    <row r="4295" spans="49:49" ht="15" customHeight="1">
      <c r="AW4295" s="121">
        <f t="shared" si="257"/>
        <v>4018</v>
      </c>
    </row>
    <row r="4296" spans="49:49" ht="15" customHeight="1">
      <c r="AW4296" s="121">
        <f t="shared" si="257"/>
        <v>4019</v>
      </c>
    </row>
    <row r="4297" spans="49:49" ht="15" customHeight="1">
      <c r="AW4297" s="121">
        <f t="shared" si="257"/>
        <v>4020</v>
      </c>
    </row>
    <row r="4298" spans="49:49" ht="15" customHeight="1">
      <c r="AW4298" s="121">
        <f t="shared" si="257"/>
        <v>4021</v>
      </c>
    </row>
    <row r="4299" spans="49:49" ht="15" customHeight="1">
      <c r="AW4299" s="121">
        <f t="shared" si="257"/>
        <v>4022</v>
      </c>
    </row>
    <row r="4300" spans="49:49" ht="15" customHeight="1">
      <c r="AW4300" s="121">
        <f t="shared" si="257"/>
        <v>4023</v>
      </c>
    </row>
    <row r="4301" spans="49:49" ht="15" customHeight="1">
      <c r="AW4301" s="121">
        <f t="shared" si="257"/>
        <v>4024</v>
      </c>
    </row>
    <row r="4302" spans="49:49" ht="15" customHeight="1">
      <c r="AW4302" s="121">
        <f t="shared" si="257"/>
        <v>4025</v>
      </c>
    </row>
    <row r="4303" spans="49:49" ht="15" customHeight="1">
      <c r="AW4303" s="121">
        <f t="shared" si="257"/>
        <v>4026</v>
      </c>
    </row>
    <row r="4304" spans="49:49" ht="15" customHeight="1">
      <c r="AW4304" s="121">
        <f t="shared" si="257"/>
        <v>4027</v>
      </c>
    </row>
    <row r="4305" spans="49:49" ht="15" customHeight="1">
      <c r="AW4305" s="121">
        <f t="shared" si="257"/>
        <v>4028</v>
      </c>
    </row>
    <row r="4306" spans="49:49" ht="15" customHeight="1">
      <c r="AW4306" s="121">
        <f t="shared" si="257"/>
        <v>4029</v>
      </c>
    </row>
    <row r="4307" spans="49:49" ht="15" customHeight="1">
      <c r="AW4307" s="121">
        <f t="shared" si="257"/>
        <v>4030</v>
      </c>
    </row>
    <row r="4308" spans="49:49" ht="15" customHeight="1">
      <c r="AW4308" s="121">
        <f t="shared" si="257"/>
        <v>4031</v>
      </c>
    </row>
    <row r="4309" spans="49:49" ht="15" customHeight="1">
      <c r="AW4309" s="121">
        <f t="shared" si="257"/>
        <v>4032</v>
      </c>
    </row>
    <row r="4310" spans="49:49" ht="15" customHeight="1">
      <c r="AW4310" s="121">
        <f t="shared" si="257"/>
        <v>4033</v>
      </c>
    </row>
    <row r="4311" spans="49:49" ht="15" customHeight="1">
      <c r="AW4311" s="121">
        <f t="shared" ref="AW4311:AW4374" si="258">+AW4310+1</f>
        <v>4034</v>
      </c>
    </row>
    <row r="4312" spans="49:49" ht="15" customHeight="1">
      <c r="AW4312" s="121">
        <f t="shared" si="258"/>
        <v>4035</v>
      </c>
    </row>
    <row r="4313" spans="49:49" ht="15" customHeight="1">
      <c r="AW4313" s="121">
        <f t="shared" si="258"/>
        <v>4036</v>
      </c>
    </row>
    <row r="4314" spans="49:49" ht="15" customHeight="1">
      <c r="AW4314" s="121">
        <f t="shared" si="258"/>
        <v>4037</v>
      </c>
    </row>
    <row r="4315" spans="49:49" ht="15" customHeight="1">
      <c r="AW4315" s="121">
        <f t="shared" si="258"/>
        <v>4038</v>
      </c>
    </row>
    <row r="4316" spans="49:49" ht="15" customHeight="1">
      <c r="AW4316" s="121">
        <f t="shared" si="258"/>
        <v>4039</v>
      </c>
    </row>
    <row r="4317" spans="49:49" ht="15" customHeight="1">
      <c r="AW4317" s="121">
        <f t="shared" si="258"/>
        <v>4040</v>
      </c>
    </row>
    <row r="4318" spans="49:49" ht="15" customHeight="1">
      <c r="AW4318" s="121">
        <f t="shared" si="258"/>
        <v>4041</v>
      </c>
    </row>
    <row r="4319" spans="49:49" ht="15" customHeight="1">
      <c r="AW4319" s="121">
        <f t="shared" si="258"/>
        <v>4042</v>
      </c>
    </row>
    <row r="4320" spans="49:49" ht="15" customHeight="1">
      <c r="AW4320" s="121">
        <f t="shared" si="258"/>
        <v>4043</v>
      </c>
    </row>
    <row r="4321" spans="49:49" ht="15" customHeight="1">
      <c r="AW4321" s="121">
        <f t="shared" si="258"/>
        <v>4044</v>
      </c>
    </row>
    <row r="4322" spans="49:49" ht="15" customHeight="1">
      <c r="AW4322" s="121">
        <f t="shared" si="258"/>
        <v>4045</v>
      </c>
    </row>
    <row r="4323" spans="49:49" ht="15" customHeight="1">
      <c r="AW4323" s="121">
        <f t="shared" si="258"/>
        <v>4046</v>
      </c>
    </row>
    <row r="4324" spans="49:49" ht="15" customHeight="1">
      <c r="AW4324" s="121">
        <f t="shared" si="258"/>
        <v>4047</v>
      </c>
    </row>
    <row r="4325" spans="49:49" ht="15" customHeight="1">
      <c r="AW4325" s="121">
        <f t="shared" si="258"/>
        <v>4048</v>
      </c>
    </row>
    <row r="4326" spans="49:49" ht="15" customHeight="1">
      <c r="AW4326" s="121">
        <f t="shared" si="258"/>
        <v>4049</v>
      </c>
    </row>
    <row r="4327" spans="49:49" ht="15" customHeight="1">
      <c r="AW4327" s="121">
        <f t="shared" si="258"/>
        <v>4050</v>
      </c>
    </row>
    <row r="4328" spans="49:49" ht="15" customHeight="1">
      <c r="AW4328" s="121">
        <f t="shared" si="258"/>
        <v>4051</v>
      </c>
    </row>
    <row r="4329" spans="49:49" ht="15" customHeight="1">
      <c r="AW4329" s="121">
        <f t="shared" si="258"/>
        <v>4052</v>
      </c>
    </row>
    <row r="4330" spans="49:49" ht="15" customHeight="1">
      <c r="AW4330" s="121">
        <f t="shared" si="258"/>
        <v>4053</v>
      </c>
    </row>
    <row r="4331" spans="49:49" ht="15" customHeight="1">
      <c r="AW4331" s="121">
        <f t="shared" si="258"/>
        <v>4054</v>
      </c>
    </row>
    <row r="4332" spans="49:49" ht="15" customHeight="1">
      <c r="AW4332" s="121">
        <f t="shared" si="258"/>
        <v>4055</v>
      </c>
    </row>
    <row r="4333" spans="49:49" ht="15" customHeight="1">
      <c r="AW4333" s="121">
        <f t="shared" si="258"/>
        <v>4056</v>
      </c>
    </row>
    <row r="4334" spans="49:49" ht="15" customHeight="1">
      <c r="AW4334" s="121">
        <f t="shared" si="258"/>
        <v>4057</v>
      </c>
    </row>
    <row r="4335" spans="49:49" ht="15" customHeight="1">
      <c r="AW4335" s="121">
        <f t="shared" si="258"/>
        <v>4058</v>
      </c>
    </row>
    <row r="4336" spans="49:49" ht="15" customHeight="1">
      <c r="AW4336" s="121">
        <f t="shared" si="258"/>
        <v>4059</v>
      </c>
    </row>
    <row r="4337" spans="49:49" ht="15" customHeight="1">
      <c r="AW4337" s="121">
        <f t="shared" si="258"/>
        <v>4060</v>
      </c>
    </row>
    <row r="4338" spans="49:49" ht="15" customHeight="1">
      <c r="AW4338" s="121">
        <f t="shared" si="258"/>
        <v>4061</v>
      </c>
    </row>
    <row r="4339" spans="49:49" ht="15" customHeight="1">
      <c r="AW4339" s="121">
        <f t="shared" si="258"/>
        <v>4062</v>
      </c>
    </row>
    <row r="4340" spans="49:49" ht="15" customHeight="1">
      <c r="AW4340" s="121">
        <f t="shared" si="258"/>
        <v>4063</v>
      </c>
    </row>
    <row r="4341" spans="49:49" ht="15" customHeight="1">
      <c r="AW4341" s="121">
        <f t="shared" si="258"/>
        <v>4064</v>
      </c>
    </row>
    <row r="4342" spans="49:49" ht="15" customHeight="1">
      <c r="AW4342" s="121">
        <f t="shared" si="258"/>
        <v>4065</v>
      </c>
    </row>
    <row r="4343" spans="49:49" ht="15" customHeight="1">
      <c r="AW4343" s="121">
        <f t="shared" si="258"/>
        <v>4066</v>
      </c>
    </row>
    <row r="4344" spans="49:49" ht="15" customHeight="1">
      <c r="AW4344" s="121">
        <f t="shared" si="258"/>
        <v>4067</v>
      </c>
    </row>
    <row r="4345" spans="49:49" ht="15" customHeight="1">
      <c r="AW4345" s="121">
        <f t="shared" si="258"/>
        <v>4068</v>
      </c>
    </row>
    <row r="4346" spans="49:49" ht="15" customHeight="1">
      <c r="AW4346" s="121">
        <f t="shared" si="258"/>
        <v>4069</v>
      </c>
    </row>
    <row r="4347" spans="49:49" ht="15" customHeight="1">
      <c r="AW4347" s="121">
        <f t="shared" si="258"/>
        <v>4070</v>
      </c>
    </row>
    <row r="4348" spans="49:49" ht="15" customHeight="1">
      <c r="AW4348" s="121">
        <f t="shared" si="258"/>
        <v>4071</v>
      </c>
    </row>
    <row r="4349" spans="49:49" ht="15" customHeight="1">
      <c r="AW4349" s="121">
        <f t="shared" si="258"/>
        <v>4072</v>
      </c>
    </row>
    <row r="4350" spans="49:49" ht="15" customHeight="1">
      <c r="AW4350" s="121">
        <f t="shared" si="258"/>
        <v>4073</v>
      </c>
    </row>
    <row r="4351" spans="49:49" ht="15" customHeight="1">
      <c r="AW4351" s="121">
        <f t="shared" si="258"/>
        <v>4074</v>
      </c>
    </row>
    <row r="4352" spans="49:49" ht="15" customHeight="1">
      <c r="AW4352" s="121">
        <f t="shared" si="258"/>
        <v>4075</v>
      </c>
    </row>
    <row r="4353" spans="49:49" ht="15" customHeight="1">
      <c r="AW4353" s="121">
        <f t="shared" si="258"/>
        <v>4076</v>
      </c>
    </row>
    <row r="4354" spans="49:49" ht="15" customHeight="1">
      <c r="AW4354" s="121">
        <f t="shared" si="258"/>
        <v>4077</v>
      </c>
    </row>
    <row r="4355" spans="49:49" ht="15" customHeight="1">
      <c r="AW4355" s="121">
        <f t="shared" si="258"/>
        <v>4078</v>
      </c>
    </row>
    <row r="4356" spans="49:49" ht="15" customHeight="1">
      <c r="AW4356" s="121">
        <f t="shared" si="258"/>
        <v>4079</v>
      </c>
    </row>
    <row r="4357" spans="49:49" ht="15" customHeight="1">
      <c r="AW4357" s="121">
        <f t="shared" si="258"/>
        <v>4080</v>
      </c>
    </row>
    <row r="4358" spans="49:49" ht="15" customHeight="1">
      <c r="AW4358" s="121">
        <f t="shared" si="258"/>
        <v>4081</v>
      </c>
    </row>
    <row r="4359" spans="49:49" ht="15" customHeight="1">
      <c r="AW4359" s="121">
        <f t="shared" si="258"/>
        <v>4082</v>
      </c>
    </row>
    <row r="4360" spans="49:49" ht="15" customHeight="1">
      <c r="AW4360" s="121">
        <f t="shared" si="258"/>
        <v>4083</v>
      </c>
    </row>
    <row r="4361" spans="49:49" ht="15" customHeight="1">
      <c r="AW4361" s="121">
        <f t="shared" si="258"/>
        <v>4084</v>
      </c>
    </row>
    <row r="4362" spans="49:49" ht="15" customHeight="1">
      <c r="AW4362" s="121">
        <f t="shared" si="258"/>
        <v>4085</v>
      </c>
    </row>
    <row r="4363" spans="49:49" ht="15" customHeight="1">
      <c r="AW4363" s="121">
        <f t="shared" si="258"/>
        <v>4086</v>
      </c>
    </row>
    <row r="4364" spans="49:49" ht="15" customHeight="1">
      <c r="AW4364" s="121">
        <f t="shared" si="258"/>
        <v>4087</v>
      </c>
    </row>
    <row r="4365" spans="49:49" ht="15" customHeight="1">
      <c r="AW4365" s="121">
        <f t="shared" si="258"/>
        <v>4088</v>
      </c>
    </row>
    <row r="4366" spans="49:49" ht="15" customHeight="1">
      <c r="AW4366" s="121">
        <f t="shared" si="258"/>
        <v>4089</v>
      </c>
    </row>
    <row r="4367" spans="49:49" ht="15" customHeight="1">
      <c r="AW4367" s="121">
        <f t="shared" si="258"/>
        <v>4090</v>
      </c>
    </row>
    <row r="4368" spans="49:49" ht="15" customHeight="1">
      <c r="AW4368" s="121">
        <f t="shared" si="258"/>
        <v>4091</v>
      </c>
    </row>
    <row r="4369" spans="49:49" ht="15" customHeight="1">
      <c r="AW4369" s="121">
        <f t="shared" si="258"/>
        <v>4092</v>
      </c>
    </row>
    <row r="4370" spans="49:49" ht="15" customHeight="1">
      <c r="AW4370" s="121">
        <f t="shared" si="258"/>
        <v>4093</v>
      </c>
    </row>
    <row r="4371" spans="49:49" ht="15" customHeight="1">
      <c r="AW4371" s="121">
        <f t="shared" si="258"/>
        <v>4094</v>
      </c>
    </row>
    <row r="4372" spans="49:49" ht="15" customHeight="1">
      <c r="AW4372" s="121">
        <f t="shared" si="258"/>
        <v>4095</v>
      </c>
    </row>
    <row r="4373" spans="49:49" ht="15" customHeight="1">
      <c r="AW4373" s="121">
        <f t="shared" si="258"/>
        <v>4096</v>
      </c>
    </row>
    <row r="4374" spans="49:49" ht="15" customHeight="1">
      <c r="AW4374" s="121">
        <f t="shared" si="258"/>
        <v>4097</v>
      </c>
    </row>
    <row r="4375" spans="49:49" ht="15" customHeight="1">
      <c r="AW4375" s="121">
        <f t="shared" ref="AW4375:AW4438" si="259">+AW4374+1</f>
        <v>4098</v>
      </c>
    </row>
    <row r="4376" spans="49:49" ht="15" customHeight="1">
      <c r="AW4376" s="121">
        <f t="shared" si="259"/>
        <v>4099</v>
      </c>
    </row>
    <row r="4377" spans="49:49" ht="15" customHeight="1">
      <c r="AW4377" s="121">
        <f t="shared" si="259"/>
        <v>4100</v>
      </c>
    </row>
    <row r="4378" spans="49:49" ht="15" customHeight="1">
      <c r="AW4378" s="121">
        <f t="shared" si="259"/>
        <v>4101</v>
      </c>
    </row>
    <row r="4379" spans="49:49" ht="15" customHeight="1">
      <c r="AW4379" s="121">
        <f t="shared" si="259"/>
        <v>4102</v>
      </c>
    </row>
    <row r="4380" spans="49:49" ht="15" customHeight="1">
      <c r="AW4380" s="121">
        <f t="shared" si="259"/>
        <v>4103</v>
      </c>
    </row>
    <row r="4381" spans="49:49" ht="15" customHeight="1">
      <c r="AW4381" s="121">
        <f t="shared" si="259"/>
        <v>4104</v>
      </c>
    </row>
    <row r="4382" spans="49:49" ht="15" customHeight="1">
      <c r="AW4382" s="121">
        <f t="shared" si="259"/>
        <v>4105</v>
      </c>
    </row>
    <row r="4383" spans="49:49" ht="15" customHeight="1">
      <c r="AW4383" s="121">
        <f t="shared" si="259"/>
        <v>4106</v>
      </c>
    </row>
    <row r="4384" spans="49:49" ht="15" customHeight="1">
      <c r="AW4384" s="121">
        <f t="shared" si="259"/>
        <v>4107</v>
      </c>
    </row>
    <row r="4385" spans="49:49" ht="15" customHeight="1">
      <c r="AW4385" s="121">
        <f t="shared" si="259"/>
        <v>4108</v>
      </c>
    </row>
    <row r="4386" spans="49:49" ht="15" customHeight="1">
      <c r="AW4386" s="121">
        <f t="shared" si="259"/>
        <v>4109</v>
      </c>
    </row>
    <row r="4387" spans="49:49" ht="15" customHeight="1">
      <c r="AW4387" s="121">
        <f t="shared" si="259"/>
        <v>4110</v>
      </c>
    </row>
    <row r="4388" spans="49:49" ht="15" customHeight="1">
      <c r="AW4388" s="121">
        <f t="shared" si="259"/>
        <v>4111</v>
      </c>
    </row>
    <row r="4389" spans="49:49" ht="15" customHeight="1">
      <c r="AW4389" s="121">
        <f t="shared" si="259"/>
        <v>4112</v>
      </c>
    </row>
    <row r="4390" spans="49:49" ht="15" customHeight="1">
      <c r="AW4390" s="121">
        <f t="shared" si="259"/>
        <v>4113</v>
      </c>
    </row>
    <row r="4391" spans="49:49" ht="15" customHeight="1">
      <c r="AW4391" s="121">
        <f t="shared" si="259"/>
        <v>4114</v>
      </c>
    </row>
    <row r="4392" spans="49:49" ht="15" customHeight="1">
      <c r="AW4392" s="121">
        <f t="shared" si="259"/>
        <v>4115</v>
      </c>
    </row>
    <row r="4393" spans="49:49" ht="15" customHeight="1">
      <c r="AW4393" s="121">
        <f t="shared" si="259"/>
        <v>4116</v>
      </c>
    </row>
    <row r="4394" spans="49:49" ht="15" customHeight="1">
      <c r="AW4394" s="121">
        <f t="shared" si="259"/>
        <v>4117</v>
      </c>
    </row>
    <row r="4395" spans="49:49" ht="15" customHeight="1">
      <c r="AW4395" s="121">
        <f t="shared" si="259"/>
        <v>4118</v>
      </c>
    </row>
    <row r="4396" spans="49:49" ht="15" customHeight="1">
      <c r="AW4396" s="121">
        <f t="shared" si="259"/>
        <v>4119</v>
      </c>
    </row>
    <row r="4397" spans="49:49" ht="15" customHeight="1">
      <c r="AW4397" s="121">
        <f t="shared" si="259"/>
        <v>4120</v>
      </c>
    </row>
    <row r="4398" spans="49:49" ht="15" customHeight="1">
      <c r="AW4398" s="121">
        <f t="shared" si="259"/>
        <v>4121</v>
      </c>
    </row>
    <row r="4399" spans="49:49" ht="15" customHeight="1">
      <c r="AW4399" s="121">
        <f t="shared" si="259"/>
        <v>4122</v>
      </c>
    </row>
    <row r="4400" spans="49:49" ht="15" customHeight="1">
      <c r="AW4400" s="121">
        <f t="shared" si="259"/>
        <v>4123</v>
      </c>
    </row>
    <row r="4401" spans="49:49" ht="15" customHeight="1">
      <c r="AW4401" s="121">
        <f t="shared" si="259"/>
        <v>4124</v>
      </c>
    </row>
    <row r="4402" spans="49:49" ht="15" customHeight="1">
      <c r="AW4402" s="121">
        <f t="shared" si="259"/>
        <v>4125</v>
      </c>
    </row>
    <row r="4403" spans="49:49" ht="15" customHeight="1">
      <c r="AW4403" s="121">
        <f t="shared" si="259"/>
        <v>4126</v>
      </c>
    </row>
    <row r="4404" spans="49:49" ht="15" customHeight="1">
      <c r="AW4404" s="121">
        <f t="shared" si="259"/>
        <v>4127</v>
      </c>
    </row>
    <row r="4405" spans="49:49" ht="15" customHeight="1">
      <c r="AW4405" s="121">
        <f t="shared" si="259"/>
        <v>4128</v>
      </c>
    </row>
    <row r="4406" spans="49:49" ht="15" customHeight="1">
      <c r="AW4406" s="121">
        <f t="shared" si="259"/>
        <v>4129</v>
      </c>
    </row>
    <row r="4407" spans="49:49" ht="15" customHeight="1">
      <c r="AW4407" s="121">
        <f t="shared" si="259"/>
        <v>4130</v>
      </c>
    </row>
    <row r="4408" spans="49:49" ht="15" customHeight="1">
      <c r="AW4408" s="121">
        <f t="shared" si="259"/>
        <v>4131</v>
      </c>
    </row>
    <row r="4409" spans="49:49" ht="15" customHeight="1">
      <c r="AW4409" s="121">
        <f t="shared" si="259"/>
        <v>4132</v>
      </c>
    </row>
    <row r="4410" spans="49:49" ht="15" customHeight="1">
      <c r="AW4410" s="121">
        <f t="shared" si="259"/>
        <v>4133</v>
      </c>
    </row>
    <row r="4411" spans="49:49" ht="15" customHeight="1">
      <c r="AW4411" s="121">
        <f t="shared" si="259"/>
        <v>4134</v>
      </c>
    </row>
    <row r="4412" spans="49:49" ht="15" customHeight="1">
      <c r="AW4412" s="121">
        <f t="shared" si="259"/>
        <v>4135</v>
      </c>
    </row>
    <row r="4413" spans="49:49" ht="15" customHeight="1">
      <c r="AW4413" s="121">
        <f t="shared" si="259"/>
        <v>4136</v>
      </c>
    </row>
    <row r="4414" spans="49:49" ht="15" customHeight="1">
      <c r="AW4414" s="121">
        <f t="shared" si="259"/>
        <v>4137</v>
      </c>
    </row>
    <row r="4415" spans="49:49" ht="15" customHeight="1">
      <c r="AW4415" s="121">
        <f t="shared" si="259"/>
        <v>4138</v>
      </c>
    </row>
    <row r="4416" spans="49:49" ht="15" customHeight="1">
      <c r="AW4416" s="121">
        <f t="shared" si="259"/>
        <v>4139</v>
      </c>
    </row>
    <row r="4417" spans="49:49" ht="15" customHeight="1">
      <c r="AW4417" s="121">
        <f t="shared" si="259"/>
        <v>4140</v>
      </c>
    </row>
    <row r="4418" spans="49:49" ht="15" customHeight="1">
      <c r="AW4418" s="121">
        <f t="shared" si="259"/>
        <v>4141</v>
      </c>
    </row>
    <row r="4419" spans="49:49" ht="15" customHeight="1">
      <c r="AW4419" s="121">
        <f t="shared" si="259"/>
        <v>4142</v>
      </c>
    </row>
    <row r="4420" spans="49:49" ht="15" customHeight="1">
      <c r="AW4420" s="121">
        <f t="shared" si="259"/>
        <v>4143</v>
      </c>
    </row>
    <row r="4421" spans="49:49" ht="15" customHeight="1">
      <c r="AW4421" s="121">
        <f t="shared" si="259"/>
        <v>4144</v>
      </c>
    </row>
    <row r="4422" spans="49:49" ht="15" customHeight="1">
      <c r="AW4422" s="121">
        <f t="shared" si="259"/>
        <v>4145</v>
      </c>
    </row>
    <row r="4423" spans="49:49" ht="15" customHeight="1">
      <c r="AW4423" s="121">
        <f t="shared" si="259"/>
        <v>4146</v>
      </c>
    </row>
    <row r="4424" spans="49:49" ht="15" customHeight="1">
      <c r="AW4424" s="121">
        <f t="shared" si="259"/>
        <v>4147</v>
      </c>
    </row>
    <row r="4425" spans="49:49" ht="15" customHeight="1">
      <c r="AW4425" s="121">
        <f t="shared" si="259"/>
        <v>4148</v>
      </c>
    </row>
    <row r="4426" spans="49:49" ht="15" customHeight="1">
      <c r="AW4426" s="121">
        <f t="shared" si="259"/>
        <v>4149</v>
      </c>
    </row>
    <row r="4427" spans="49:49" ht="15" customHeight="1">
      <c r="AW4427" s="121">
        <f t="shared" si="259"/>
        <v>4150</v>
      </c>
    </row>
    <row r="4428" spans="49:49" ht="15" customHeight="1">
      <c r="AW4428" s="121">
        <f t="shared" si="259"/>
        <v>4151</v>
      </c>
    </row>
    <row r="4429" spans="49:49" ht="15" customHeight="1">
      <c r="AW4429" s="121">
        <f t="shared" si="259"/>
        <v>4152</v>
      </c>
    </row>
    <row r="4430" spans="49:49" ht="15" customHeight="1">
      <c r="AW4430" s="121">
        <f t="shared" si="259"/>
        <v>4153</v>
      </c>
    </row>
    <row r="4431" spans="49:49" ht="15" customHeight="1">
      <c r="AW4431" s="121">
        <f t="shared" si="259"/>
        <v>4154</v>
      </c>
    </row>
    <row r="4432" spans="49:49" ht="15" customHeight="1">
      <c r="AW4432" s="121">
        <f t="shared" si="259"/>
        <v>4155</v>
      </c>
    </row>
    <row r="4433" spans="49:49" ht="15" customHeight="1">
      <c r="AW4433" s="121">
        <f t="shared" si="259"/>
        <v>4156</v>
      </c>
    </row>
    <row r="4434" spans="49:49" ht="15" customHeight="1">
      <c r="AW4434" s="121">
        <f t="shared" si="259"/>
        <v>4157</v>
      </c>
    </row>
    <row r="4435" spans="49:49" ht="15" customHeight="1">
      <c r="AW4435" s="121">
        <f t="shared" si="259"/>
        <v>4158</v>
      </c>
    </row>
    <row r="4436" spans="49:49" ht="15" customHeight="1">
      <c r="AW4436" s="121">
        <f t="shared" si="259"/>
        <v>4159</v>
      </c>
    </row>
    <row r="4437" spans="49:49" ht="15" customHeight="1">
      <c r="AW4437" s="121">
        <f t="shared" si="259"/>
        <v>4160</v>
      </c>
    </row>
    <row r="4438" spans="49:49" ht="15" customHeight="1">
      <c r="AW4438" s="121">
        <f t="shared" si="259"/>
        <v>4161</v>
      </c>
    </row>
    <row r="4439" spans="49:49" ht="15" customHeight="1">
      <c r="AW4439" s="121">
        <f t="shared" ref="AW4439:AW4502" si="260">+AW4438+1</f>
        <v>4162</v>
      </c>
    </row>
    <row r="4440" spans="49:49" ht="15" customHeight="1">
      <c r="AW4440" s="121">
        <f t="shared" si="260"/>
        <v>4163</v>
      </c>
    </row>
    <row r="4441" spans="49:49" ht="15" customHeight="1">
      <c r="AW4441" s="121">
        <f t="shared" si="260"/>
        <v>4164</v>
      </c>
    </row>
    <row r="4442" spans="49:49" ht="15" customHeight="1">
      <c r="AW4442" s="121">
        <f t="shared" si="260"/>
        <v>4165</v>
      </c>
    </row>
    <row r="4443" spans="49:49" ht="15" customHeight="1">
      <c r="AW4443" s="121">
        <f t="shared" si="260"/>
        <v>4166</v>
      </c>
    </row>
    <row r="4444" spans="49:49" ht="15" customHeight="1">
      <c r="AW4444" s="121">
        <f t="shared" si="260"/>
        <v>4167</v>
      </c>
    </row>
    <row r="4445" spans="49:49" ht="15" customHeight="1">
      <c r="AW4445" s="121">
        <f t="shared" si="260"/>
        <v>4168</v>
      </c>
    </row>
    <row r="4446" spans="49:49" ht="15" customHeight="1">
      <c r="AW4446" s="121">
        <f t="shared" si="260"/>
        <v>4169</v>
      </c>
    </row>
    <row r="4447" spans="49:49" ht="15" customHeight="1">
      <c r="AW4447" s="121">
        <f t="shared" si="260"/>
        <v>4170</v>
      </c>
    </row>
    <row r="4448" spans="49:49" ht="15" customHeight="1">
      <c r="AW4448" s="121">
        <f t="shared" si="260"/>
        <v>4171</v>
      </c>
    </row>
    <row r="4449" spans="49:49" ht="15" customHeight="1">
      <c r="AW4449" s="121">
        <f t="shared" si="260"/>
        <v>4172</v>
      </c>
    </row>
    <row r="4450" spans="49:49" ht="15" customHeight="1">
      <c r="AW4450" s="121">
        <f t="shared" si="260"/>
        <v>4173</v>
      </c>
    </row>
    <row r="4451" spans="49:49" ht="15" customHeight="1">
      <c r="AW4451" s="121">
        <f t="shared" si="260"/>
        <v>4174</v>
      </c>
    </row>
    <row r="4452" spans="49:49" ht="15" customHeight="1">
      <c r="AW4452" s="121">
        <f t="shared" si="260"/>
        <v>4175</v>
      </c>
    </row>
    <row r="4453" spans="49:49" ht="15" customHeight="1">
      <c r="AW4453" s="121">
        <f t="shared" si="260"/>
        <v>4176</v>
      </c>
    </row>
    <row r="4454" spans="49:49" ht="15" customHeight="1">
      <c r="AW4454" s="121">
        <f t="shared" si="260"/>
        <v>4177</v>
      </c>
    </row>
    <row r="4455" spans="49:49" ht="15" customHeight="1">
      <c r="AW4455" s="121">
        <f t="shared" si="260"/>
        <v>4178</v>
      </c>
    </row>
    <row r="4456" spans="49:49" ht="15" customHeight="1">
      <c r="AW4456" s="121">
        <f t="shared" si="260"/>
        <v>4179</v>
      </c>
    </row>
    <row r="4457" spans="49:49" ht="15" customHeight="1">
      <c r="AW4457" s="121">
        <f t="shared" si="260"/>
        <v>4180</v>
      </c>
    </row>
    <row r="4458" spans="49:49" ht="15" customHeight="1">
      <c r="AW4458" s="121">
        <f t="shared" si="260"/>
        <v>4181</v>
      </c>
    </row>
    <row r="4459" spans="49:49" ht="15" customHeight="1">
      <c r="AW4459" s="121">
        <f t="shared" si="260"/>
        <v>4182</v>
      </c>
    </row>
    <row r="4460" spans="49:49" ht="15" customHeight="1">
      <c r="AW4460" s="121">
        <f t="shared" si="260"/>
        <v>4183</v>
      </c>
    </row>
    <row r="4461" spans="49:49" ht="15" customHeight="1">
      <c r="AW4461" s="121">
        <f t="shared" si="260"/>
        <v>4184</v>
      </c>
    </row>
    <row r="4462" spans="49:49" ht="15" customHeight="1">
      <c r="AW4462" s="121">
        <f t="shared" si="260"/>
        <v>4185</v>
      </c>
    </row>
    <row r="4463" spans="49:49" ht="15" customHeight="1">
      <c r="AW4463" s="121">
        <f t="shared" si="260"/>
        <v>4186</v>
      </c>
    </row>
    <row r="4464" spans="49:49" ht="15" customHeight="1">
      <c r="AW4464" s="121">
        <f t="shared" si="260"/>
        <v>4187</v>
      </c>
    </row>
    <row r="4465" spans="49:49" ht="15" customHeight="1">
      <c r="AW4465" s="121">
        <f t="shared" si="260"/>
        <v>4188</v>
      </c>
    </row>
    <row r="4466" spans="49:49" ht="15" customHeight="1">
      <c r="AW4466" s="121">
        <f t="shared" si="260"/>
        <v>4189</v>
      </c>
    </row>
    <row r="4467" spans="49:49" ht="15" customHeight="1">
      <c r="AW4467" s="121">
        <f t="shared" si="260"/>
        <v>4190</v>
      </c>
    </row>
    <row r="4468" spans="49:49" ht="15" customHeight="1">
      <c r="AW4468" s="121">
        <f t="shared" si="260"/>
        <v>4191</v>
      </c>
    </row>
    <row r="4469" spans="49:49" ht="15" customHeight="1">
      <c r="AW4469" s="121">
        <f t="shared" si="260"/>
        <v>4192</v>
      </c>
    </row>
    <row r="4470" spans="49:49" ht="15" customHeight="1">
      <c r="AW4470" s="121">
        <f t="shared" si="260"/>
        <v>4193</v>
      </c>
    </row>
    <row r="4471" spans="49:49" ht="15" customHeight="1">
      <c r="AW4471" s="121">
        <f t="shared" si="260"/>
        <v>4194</v>
      </c>
    </row>
    <row r="4472" spans="49:49" ht="15" customHeight="1">
      <c r="AW4472" s="121">
        <f t="shared" si="260"/>
        <v>4195</v>
      </c>
    </row>
    <row r="4473" spans="49:49" ht="15" customHeight="1">
      <c r="AW4473" s="121">
        <f t="shared" si="260"/>
        <v>4196</v>
      </c>
    </row>
    <row r="4474" spans="49:49" ht="15" customHeight="1">
      <c r="AW4474" s="121">
        <f t="shared" si="260"/>
        <v>4197</v>
      </c>
    </row>
    <row r="4475" spans="49:49" ht="15" customHeight="1">
      <c r="AW4475" s="121">
        <f t="shared" si="260"/>
        <v>4198</v>
      </c>
    </row>
    <row r="4476" spans="49:49" ht="15" customHeight="1">
      <c r="AW4476" s="121">
        <f t="shared" si="260"/>
        <v>4199</v>
      </c>
    </row>
    <row r="4477" spans="49:49" ht="15" customHeight="1">
      <c r="AW4477" s="121">
        <f t="shared" si="260"/>
        <v>4200</v>
      </c>
    </row>
    <row r="4478" spans="49:49" ht="15" customHeight="1">
      <c r="AW4478" s="121">
        <f t="shared" si="260"/>
        <v>4201</v>
      </c>
    </row>
    <row r="4479" spans="49:49" ht="15" customHeight="1">
      <c r="AW4479" s="121">
        <f t="shared" si="260"/>
        <v>4202</v>
      </c>
    </row>
    <row r="4480" spans="49:49" ht="15" customHeight="1">
      <c r="AW4480" s="121">
        <f t="shared" si="260"/>
        <v>4203</v>
      </c>
    </row>
    <row r="4481" spans="49:49" ht="15" customHeight="1">
      <c r="AW4481" s="121">
        <f t="shared" si="260"/>
        <v>4204</v>
      </c>
    </row>
    <row r="4482" spans="49:49" ht="15" customHeight="1">
      <c r="AW4482" s="121">
        <f t="shared" si="260"/>
        <v>4205</v>
      </c>
    </row>
    <row r="4483" spans="49:49" ht="15" customHeight="1">
      <c r="AW4483" s="121">
        <f t="shared" si="260"/>
        <v>4206</v>
      </c>
    </row>
    <row r="4484" spans="49:49" ht="15" customHeight="1">
      <c r="AW4484" s="121">
        <f t="shared" si="260"/>
        <v>4207</v>
      </c>
    </row>
    <row r="4485" spans="49:49" ht="15" customHeight="1">
      <c r="AW4485" s="121">
        <f t="shared" si="260"/>
        <v>4208</v>
      </c>
    </row>
    <row r="4486" spans="49:49" ht="15" customHeight="1">
      <c r="AW4486" s="121">
        <f t="shared" si="260"/>
        <v>4209</v>
      </c>
    </row>
    <row r="4487" spans="49:49" ht="15" customHeight="1">
      <c r="AW4487" s="121">
        <f t="shared" si="260"/>
        <v>4210</v>
      </c>
    </row>
    <row r="4488" spans="49:49" ht="15" customHeight="1">
      <c r="AW4488" s="121">
        <f t="shared" si="260"/>
        <v>4211</v>
      </c>
    </row>
    <row r="4489" spans="49:49" ht="15" customHeight="1">
      <c r="AW4489" s="121">
        <f t="shared" si="260"/>
        <v>4212</v>
      </c>
    </row>
    <row r="4490" spans="49:49" ht="15" customHeight="1">
      <c r="AW4490" s="121">
        <f t="shared" si="260"/>
        <v>4213</v>
      </c>
    </row>
    <row r="4491" spans="49:49" ht="15" customHeight="1">
      <c r="AW4491" s="121">
        <f t="shared" si="260"/>
        <v>4214</v>
      </c>
    </row>
    <row r="4492" spans="49:49" ht="15" customHeight="1">
      <c r="AW4492" s="121">
        <f t="shared" si="260"/>
        <v>4215</v>
      </c>
    </row>
    <row r="4493" spans="49:49" ht="15" customHeight="1">
      <c r="AW4493" s="121">
        <f t="shared" si="260"/>
        <v>4216</v>
      </c>
    </row>
    <row r="4494" spans="49:49" ht="15" customHeight="1">
      <c r="AW4494" s="121">
        <f t="shared" si="260"/>
        <v>4217</v>
      </c>
    </row>
    <row r="4495" spans="49:49" ht="15" customHeight="1">
      <c r="AW4495" s="121">
        <f t="shared" si="260"/>
        <v>4218</v>
      </c>
    </row>
    <row r="4496" spans="49:49" ht="15" customHeight="1">
      <c r="AW4496" s="121">
        <f t="shared" si="260"/>
        <v>4219</v>
      </c>
    </row>
    <row r="4497" spans="49:49" ht="15" customHeight="1">
      <c r="AW4497" s="121">
        <f t="shared" si="260"/>
        <v>4220</v>
      </c>
    </row>
    <row r="4498" spans="49:49" ht="15" customHeight="1">
      <c r="AW4498" s="121">
        <f t="shared" si="260"/>
        <v>4221</v>
      </c>
    </row>
    <row r="4499" spans="49:49" ht="15" customHeight="1">
      <c r="AW4499" s="121">
        <f t="shared" si="260"/>
        <v>4222</v>
      </c>
    </row>
    <row r="4500" spans="49:49" ht="15" customHeight="1">
      <c r="AW4500" s="121">
        <f t="shared" si="260"/>
        <v>4223</v>
      </c>
    </row>
    <row r="4501" spans="49:49" ht="15" customHeight="1">
      <c r="AW4501" s="121">
        <f t="shared" si="260"/>
        <v>4224</v>
      </c>
    </row>
    <row r="4502" spans="49:49" ht="15" customHeight="1">
      <c r="AW4502" s="121">
        <f t="shared" si="260"/>
        <v>4225</v>
      </c>
    </row>
    <row r="4503" spans="49:49" ht="15" customHeight="1">
      <c r="AW4503" s="121">
        <f t="shared" ref="AW4503:AW4566" si="261">+AW4502+1</f>
        <v>4226</v>
      </c>
    </row>
    <row r="4504" spans="49:49" ht="15" customHeight="1">
      <c r="AW4504" s="121">
        <f t="shared" si="261"/>
        <v>4227</v>
      </c>
    </row>
    <row r="4505" spans="49:49" ht="15" customHeight="1">
      <c r="AW4505" s="121">
        <f t="shared" si="261"/>
        <v>4228</v>
      </c>
    </row>
    <row r="4506" spans="49:49" ht="15" customHeight="1">
      <c r="AW4506" s="121">
        <f t="shared" si="261"/>
        <v>4229</v>
      </c>
    </row>
    <row r="4507" spans="49:49" ht="15" customHeight="1">
      <c r="AW4507" s="121">
        <f t="shared" si="261"/>
        <v>4230</v>
      </c>
    </row>
    <row r="4508" spans="49:49" ht="15" customHeight="1">
      <c r="AW4508" s="121">
        <f t="shared" si="261"/>
        <v>4231</v>
      </c>
    </row>
    <row r="4509" spans="49:49" ht="15" customHeight="1">
      <c r="AW4509" s="121">
        <f t="shared" si="261"/>
        <v>4232</v>
      </c>
    </row>
    <row r="4510" spans="49:49" ht="15" customHeight="1">
      <c r="AW4510" s="121">
        <f t="shared" si="261"/>
        <v>4233</v>
      </c>
    </row>
    <row r="4511" spans="49:49" ht="15" customHeight="1">
      <c r="AW4511" s="121">
        <f t="shared" si="261"/>
        <v>4234</v>
      </c>
    </row>
    <row r="4512" spans="49:49" ht="15" customHeight="1">
      <c r="AW4512" s="121">
        <f t="shared" si="261"/>
        <v>4235</v>
      </c>
    </row>
    <row r="4513" spans="49:49" ht="15" customHeight="1">
      <c r="AW4513" s="121">
        <f t="shared" si="261"/>
        <v>4236</v>
      </c>
    </row>
    <row r="4514" spans="49:49" ht="15" customHeight="1">
      <c r="AW4514" s="121">
        <f t="shared" si="261"/>
        <v>4237</v>
      </c>
    </row>
    <row r="4515" spans="49:49" ht="15" customHeight="1">
      <c r="AW4515" s="121">
        <f t="shared" si="261"/>
        <v>4238</v>
      </c>
    </row>
    <row r="4516" spans="49:49" ht="15" customHeight="1">
      <c r="AW4516" s="121">
        <f t="shared" si="261"/>
        <v>4239</v>
      </c>
    </row>
    <row r="4517" spans="49:49" ht="15" customHeight="1">
      <c r="AW4517" s="121">
        <f t="shared" si="261"/>
        <v>4240</v>
      </c>
    </row>
    <row r="4518" spans="49:49" ht="15" customHeight="1">
      <c r="AW4518" s="121">
        <f t="shared" si="261"/>
        <v>4241</v>
      </c>
    </row>
    <row r="4519" spans="49:49" ht="15" customHeight="1">
      <c r="AW4519" s="121">
        <f t="shared" si="261"/>
        <v>4242</v>
      </c>
    </row>
    <row r="4520" spans="49:49" ht="15" customHeight="1">
      <c r="AW4520" s="121">
        <f t="shared" si="261"/>
        <v>4243</v>
      </c>
    </row>
    <row r="4521" spans="49:49" ht="15" customHeight="1">
      <c r="AW4521" s="121">
        <f t="shared" si="261"/>
        <v>4244</v>
      </c>
    </row>
    <row r="4522" spans="49:49" ht="15" customHeight="1">
      <c r="AW4522" s="121">
        <f t="shared" si="261"/>
        <v>4245</v>
      </c>
    </row>
    <row r="4523" spans="49:49" ht="15" customHeight="1">
      <c r="AW4523" s="121">
        <f t="shared" si="261"/>
        <v>4246</v>
      </c>
    </row>
    <row r="4524" spans="49:49" ht="15" customHeight="1">
      <c r="AW4524" s="121">
        <f t="shared" si="261"/>
        <v>4247</v>
      </c>
    </row>
    <row r="4525" spans="49:49" ht="15" customHeight="1">
      <c r="AW4525" s="121">
        <f t="shared" si="261"/>
        <v>4248</v>
      </c>
    </row>
    <row r="4526" spans="49:49" ht="15" customHeight="1">
      <c r="AW4526" s="121">
        <f t="shared" si="261"/>
        <v>4249</v>
      </c>
    </row>
    <row r="4527" spans="49:49" ht="15" customHeight="1">
      <c r="AW4527" s="121">
        <f t="shared" si="261"/>
        <v>4250</v>
      </c>
    </row>
    <row r="4528" spans="49:49" ht="15" customHeight="1">
      <c r="AW4528" s="121">
        <f t="shared" si="261"/>
        <v>4251</v>
      </c>
    </row>
    <row r="4529" spans="49:49" ht="15" customHeight="1">
      <c r="AW4529" s="121">
        <f t="shared" si="261"/>
        <v>4252</v>
      </c>
    </row>
    <row r="4530" spans="49:49" ht="15" customHeight="1">
      <c r="AW4530" s="121">
        <f t="shared" si="261"/>
        <v>4253</v>
      </c>
    </row>
    <row r="4531" spans="49:49" ht="15" customHeight="1">
      <c r="AW4531" s="121">
        <f t="shared" si="261"/>
        <v>4254</v>
      </c>
    </row>
    <row r="4532" spans="49:49" ht="15" customHeight="1">
      <c r="AW4532" s="121">
        <f t="shared" si="261"/>
        <v>4255</v>
      </c>
    </row>
    <row r="4533" spans="49:49" ht="15" customHeight="1">
      <c r="AW4533" s="121">
        <f t="shared" si="261"/>
        <v>4256</v>
      </c>
    </row>
    <row r="4534" spans="49:49" ht="15" customHeight="1">
      <c r="AW4534" s="121">
        <f t="shared" si="261"/>
        <v>4257</v>
      </c>
    </row>
    <row r="4535" spans="49:49" ht="15" customHeight="1">
      <c r="AW4535" s="121">
        <f t="shared" si="261"/>
        <v>4258</v>
      </c>
    </row>
    <row r="4536" spans="49:49" ht="15" customHeight="1">
      <c r="AW4536" s="121">
        <f t="shared" si="261"/>
        <v>4259</v>
      </c>
    </row>
    <row r="4537" spans="49:49" ht="15" customHeight="1">
      <c r="AW4537" s="121">
        <f t="shared" si="261"/>
        <v>4260</v>
      </c>
    </row>
    <row r="4538" spans="49:49" ht="15" customHeight="1">
      <c r="AW4538" s="121">
        <f t="shared" si="261"/>
        <v>4261</v>
      </c>
    </row>
    <row r="4539" spans="49:49" ht="15" customHeight="1">
      <c r="AW4539" s="121">
        <f t="shared" si="261"/>
        <v>4262</v>
      </c>
    </row>
    <row r="4540" spans="49:49" ht="15" customHeight="1">
      <c r="AW4540" s="121">
        <f t="shared" si="261"/>
        <v>4263</v>
      </c>
    </row>
    <row r="4541" spans="49:49" ht="15" customHeight="1">
      <c r="AW4541" s="121">
        <f t="shared" si="261"/>
        <v>4264</v>
      </c>
    </row>
    <row r="4542" spans="49:49" ht="15" customHeight="1">
      <c r="AW4542" s="121">
        <f t="shared" si="261"/>
        <v>4265</v>
      </c>
    </row>
    <row r="4543" spans="49:49" ht="15" customHeight="1">
      <c r="AW4543" s="121">
        <f t="shared" si="261"/>
        <v>4266</v>
      </c>
    </row>
    <row r="4544" spans="49:49" ht="15" customHeight="1">
      <c r="AW4544" s="121">
        <f t="shared" si="261"/>
        <v>4267</v>
      </c>
    </row>
    <row r="4545" spans="49:49" ht="15" customHeight="1">
      <c r="AW4545" s="121">
        <f t="shared" si="261"/>
        <v>4268</v>
      </c>
    </row>
    <row r="4546" spans="49:49" ht="15" customHeight="1">
      <c r="AW4546" s="121">
        <f t="shared" si="261"/>
        <v>4269</v>
      </c>
    </row>
    <row r="4547" spans="49:49" ht="15" customHeight="1">
      <c r="AW4547" s="121">
        <f t="shared" si="261"/>
        <v>4270</v>
      </c>
    </row>
    <row r="4548" spans="49:49" ht="15" customHeight="1">
      <c r="AW4548" s="121">
        <f t="shared" si="261"/>
        <v>4271</v>
      </c>
    </row>
    <row r="4549" spans="49:49" ht="15" customHeight="1">
      <c r="AW4549" s="121">
        <f t="shared" si="261"/>
        <v>4272</v>
      </c>
    </row>
    <row r="4550" spans="49:49" ht="15" customHeight="1">
      <c r="AW4550" s="121">
        <f t="shared" si="261"/>
        <v>4273</v>
      </c>
    </row>
    <row r="4551" spans="49:49" ht="15" customHeight="1">
      <c r="AW4551" s="121">
        <f t="shared" si="261"/>
        <v>4274</v>
      </c>
    </row>
    <row r="4552" spans="49:49" ht="15" customHeight="1">
      <c r="AW4552" s="121">
        <f t="shared" si="261"/>
        <v>4275</v>
      </c>
    </row>
    <row r="4553" spans="49:49" ht="15" customHeight="1">
      <c r="AW4553" s="121">
        <f t="shared" si="261"/>
        <v>4276</v>
      </c>
    </row>
    <row r="4554" spans="49:49" ht="15" customHeight="1">
      <c r="AW4554" s="121">
        <f t="shared" si="261"/>
        <v>4277</v>
      </c>
    </row>
    <row r="4555" spans="49:49" ht="15" customHeight="1">
      <c r="AW4555" s="121">
        <f t="shared" si="261"/>
        <v>4278</v>
      </c>
    </row>
    <row r="4556" spans="49:49" ht="15" customHeight="1">
      <c r="AW4556" s="121">
        <f t="shared" si="261"/>
        <v>4279</v>
      </c>
    </row>
    <row r="4557" spans="49:49" ht="15" customHeight="1">
      <c r="AW4557" s="121">
        <f t="shared" si="261"/>
        <v>4280</v>
      </c>
    </row>
    <row r="4558" spans="49:49" ht="15" customHeight="1">
      <c r="AW4558" s="121">
        <f t="shared" si="261"/>
        <v>4281</v>
      </c>
    </row>
    <row r="4559" spans="49:49" ht="15" customHeight="1">
      <c r="AW4559" s="121">
        <f t="shared" si="261"/>
        <v>4282</v>
      </c>
    </row>
    <row r="4560" spans="49:49" ht="15" customHeight="1">
      <c r="AW4560" s="121">
        <f t="shared" si="261"/>
        <v>4283</v>
      </c>
    </row>
    <row r="4561" spans="49:49" ht="15" customHeight="1">
      <c r="AW4561" s="121">
        <f t="shared" si="261"/>
        <v>4284</v>
      </c>
    </row>
    <row r="4562" spans="49:49" ht="15" customHeight="1">
      <c r="AW4562" s="121">
        <f t="shared" si="261"/>
        <v>4285</v>
      </c>
    </row>
    <row r="4563" spans="49:49" ht="15" customHeight="1">
      <c r="AW4563" s="121">
        <f t="shared" si="261"/>
        <v>4286</v>
      </c>
    </row>
    <row r="4564" spans="49:49" ht="15" customHeight="1">
      <c r="AW4564" s="121">
        <f t="shared" si="261"/>
        <v>4287</v>
      </c>
    </row>
    <row r="4565" spans="49:49" ht="15" customHeight="1">
      <c r="AW4565" s="121">
        <f t="shared" si="261"/>
        <v>4288</v>
      </c>
    </row>
    <row r="4566" spans="49:49" ht="15" customHeight="1">
      <c r="AW4566" s="121">
        <f t="shared" si="261"/>
        <v>4289</v>
      </c>
    </row>
    <row r="4567" spans="49:49" ht="15" customHeight="1">
      <c r="AW4567" s="121">
        <f t="shared" ref="AW4567:AW4630" si="262">+AW4566+1</f>
        <v>4290</v>
      </c>
    </row>
    <row r="4568" spans="49:49" ht="15" customHeight="1">
      <c r="AW4568" s="121">
        <f t="shared" si="262"/>
        <v>4291</v>
      </c>
    </row>
    <row r="4569" spans="49:49" ht="15" customHeight="1">
      <c r="AW4569" s="121">
        <f t="shared" si="262"/>
        <v>4292</v>
      </c>
    </row>
    <row r="4570" spans="49:49" ht="15" customHeight="1">
      <c r="AW4570" s="121">
        <f t="shared" si="262"/>
        <v>4293</v>
      </c>
    </row>
    <row r="4571" spans="49:49" ht="15" customHeight="1">
      <c r="AW4571" s="121">
        <f t="shared" si="262"/>
        <v>4294</v>
      </c>
    </row>
    <row r="4572" spans="49:49" ht="15" customHeight="1">
      <c r="AW4572" s="121">
        <f t="shared" si="262"/>
        <v>4295</v>
      </c>
    </row>
    <row r="4573" spans="49:49" ht="15" customHeight="1">
      <c r="AW4573" s="121">
        <f t="shared" si="262"/>
        <v>4296</v>
      </c>
    </row>
    <row r="4574" spans="49:49" ht="15" customHeight="1">
      <c r="AW4574" s="121">
        <f t="shared" si="262"/>
        <v>4297</v>
      </c>
    </row>
    <row r="4575" spans="49:49" ht="15" customHeight="1">
      <c r="AW4575" s="121">
        <f t="shared" si="262"/>
        <v>4298</v>
      </c>
    </row>
    <row r="4576" spans="49:49" ht="15" customHeight="1">
      <c r="AW4576" s="121">
        <f t="shared" si="262"/>
        <v>4299</v>
      </c>
    </row>
    <row r="4577" spans="49:49" ht="15" customHeight="1">
      <c r="AW4577" s="121">
        <f t="shared" si="262"/>
        <v>4300</v>
      </c>
    </row>
    <row r="4578" spans="49:49" ht="15" customHeight="1">
      <c r="AW4578" s="121">
        <f t="shared" si="262"/>
        <v>4301</v>
      </c>
    </row>
    <row r="4579" spans="49:49" ht="15" customHeight="1">
      <c r="AW4579" s="121">
        <f t="shared" si="262"/>
        <v>4302</v>
      </c>
    </row>
    <row r="4580" spans="49:49" ht="15" customHeight="1">
      <c r="AW4580" s="121">
        <f t="shared" si="262"/>
        <v>4303</v>
      </c>
    </row>
    <row r="4581" spans="49:49" ht="15" customHeight="1">
      <c r="AW4581" s="121">
        <f t="shared" si="262"/>
        <v>4304</v>
      </c>
    </row>
    <row r="4582" spans="49:49" ht="15" customHeight="1">
      <c r="AW4582" s="121">
        <f t="shared" si="262"/>
        <v>4305</v>
      </c>
    </row>
    <row r="4583" spans="49:49" ht="15" customHeight="1">
      <c r="AW4583" s="121">
        <f t="shared" si="262"/>
        <v>4306</v>
      </c>
    </row>
    <row r="4584" spans="49:49" ht="15" customHeight="1">
      <c r="AW4584" s="121">
        <f t="shared" si="262"/>
        <v>4307</v>
      </c>
    </row>
    <row r="4585" spans="49:49" ht="15" customHeight="1">
      <c r="AW4585" s="121">
        <f t="shared" si="262"/>
        <v>4308</v>
      </c>
    </row>
    <row r="4586" spans="49:49" ht="15" customHeight="1">
      <c r="AW4586" s="121">
        <f t="shared" si="262"/>
        <v>4309</v>
      </c>
    </row>
    <row r="4587" spans="49:49" ht="15" customHeight="1">
      <c r="AW4587" s="121">
        <f t="shared" si="262"/>
        <v>4310</v>
      </c>
    </row>
    <row r="4588" spans="49:49" ht="15" customHeight="1">
      <c r="AW4588" s="121">
        <f t="shared" si="262"/>
        <v>4311</v>
      </c>
    </row>
    <row r="4589" spans="49:49" ht="15" customHeight="1">
      <c r="AW4589" s="121">
        <f t="shared" si="262"/>
        <v>4312</v>
      </c>
    </row>
    <row r="4590" spans="49:49" ht="15" customHeight="1">
      <c r="AW4590" s="121">
        <f t="shared" si="262"/>
        <v>4313</v>
      </c>
    </row>
    <row r="4591" spans="49:49" ht="15" customHeight="1">
      <c r="AW4591" s="121">
        <f t="shared" si="262"/>
        <v>4314</v>
      </c>
    </row>
    <row r="4592" spans="49:49" ht="15" customHeight="1">
      <c r="AW4592" s="121">
        <f t="shared" si="262"/>
        <v>4315</v>
      </c>
    </row>
    <row r="4593" spans="49:49" ht="15" customHeight="1">
      <c r="AW4593" s="121">
        <f t="shared" si="262"/>
        <v>4316</v>
      </c>
    </row>
    <row r="4594" spans="49:49" ht="15" customHeight="1">
      <c r="AW4594" s="121">
        <f t="shared" si="262"/>
        <v>4317</v>
      </c>
    </row>
    <row r="4595" spans="49:49" ht="15" customHeight="1">
      <c r="AW4595" s="121">
        <f t="shared" si="262"/>
        <v>4318</v>
      </c>
    </row>
    <row r="4596" spans="49:49" ht="15" customHeight="1">
      <c r="AW4596" s="121">
        <f t="shared" si="262"/>
        <v>4319</v>
      </c>
    </row>
    <row r="4597" spans="49:49" ht="15" customHeight="1">
      <c r="AW4597" s="121">
        <f t="shared" si="262"/>
        <v>4320</v>
      </c>
    </row>
    <row r="4598" spans="49:49" ht="15" customHeight="1">
      <c r="AW4598" s="121">
        <f t="shared" si="262"/>
        <v>4321</v>
      </c>
    </row>
    <row r="4599" spans="49:49" ht="15" customHeight="1">
      <c r="AW4599" s="121">
        <f t="shared" si="262"/>
        <v>4322</v>
      </c>
    </row>
    <row r="4600" spans="49:49" ht="15" customHeight="1">
      <c r="AW4600" s="121">
        <f t="shared" si="262"/>
        <v>4323</v>
      </c>
    </row>
    <row r="4601" spans="49:49" ht="15" customHeight="1">
      <c r="AW4601" s="121">
        <f t="shared" si="262"/>
        <v>4324</v>
      </c>
    </row>
    <row r="4602" spans="49:49" ht="15" customHeight="1">
      <c r="AW4602" s="121">
        <f t="shared" si="262"/>
        <v>4325</v>
      </c>
    </row>
    <row r="4603" spans="49:49" ht="15" customHeight="1">
      <c r="AW4603" s="121">
        <f t="shared" si="262"/>
        <v>4326</v>
      </c>
    </row>
    <row r="4604" spans="49:49" ht="15" customHeight="1">
      <c r="AW4604" s="121">
        <f t="shared" si="262"/>
        <v>4327</v>
      </c>
    </row>
    <row r="4605" spans="49:49" ht="15" customHeight="1">
      <c r="AW4605" s="121">
        <f t="shared" si="262"/>
        <v>4328</v>
      </c>
    </row>
    <row r="4606" spans="49:49" ht="15" customHeight="1">
      <c r="AW4606" s="121">
        <f t="shared" si="262"/>
        <v>4329</v>
      </c>
    </row>
    <row r="4607" spans="49:49" ht="15" customHeight="1">
      <c r="AW4607" s="121">
        <f t="shared" si="262"/>
        <v>4330</v>
      </c>
    </row>
    <row r="4608" spans="49:49" ht="15" customHeight="1">
      <c r="AW4608" s="121">
        <f t="shared" si="262"/>
        <v>4331</v>
      </c>
    </row>
    <row r="4609" spans="49:49" ht="15" customHeight="1">
      <c r="AW4609" s="121">
        <f t="shared" si="262"/>
        <v>4332</v>
      </c>
    </row>
    <row r="4610" spans="49:49" ht="15" customHeight="1">
      <c r="AW4610" s="121">
        <f t="shared" si="262"/>
        <v>4333</v>
      </c>
    </row>
    <row r="4611" spans="49:49" ht="15" customHeight="1">
      <c r="AW4611" s="121">
        <f t="shared" si="262"/>
        <v>4334</v>
      </c>
    </row>
    <row r="4612" spans="49:49" ht="15" customHeight="1">
      <c r="AW4612" s="121">
        <f t="shared" si="262"/>
        <v>4335</v>
      </c>
    </row>
    <row r="4613" spans="49:49" ht="15" customHeight="1">
      <c r="AW4613" s="121">
        <f t="shared" si="262"/>
        <v>4336</v>
      </c>
    </row>
    <row r="4614" spans="49:49" ht="15" customHeight="1">
      <c r="AW4614" s="121">
        <f t="shared" si="262"/>
        <v>4337</v>
      </c>
    </row>
    <row r="4615" spans="49:49" ht="15" customHeight="1">
      <c r="AW4615" s="121">
        <f t="shared" si="262"/>
        <v>4338</v>
      </c>
    </row>
    <row r="4616" spans="49:49" ht="15" customHeight="1">
      <c r="AW4616" s="121">
        <f t="shared" si="262"/>
        <v>4339</v>
      </c>
    </row>
    <row r="4617" spans="49:49" ht="15" customHeight="1">
      <c r="AW4617" s="121">
        <f t="shared" si="262"/>
        <v>4340</v>
      </c>
    </row>
    <row r="4618" spans="49:49" ht="15" customHeight="1">
      <c r="AW4618" s="121">
        <f t="shared" si="262"/>
        <v>4341</v>
      </c>
    </row>
    <row r="4619" spans="49:49" ht="15" customHeight="1">
      <c r="AW4619" s="121">
        <f t="shared" si="262"/>
        <v>4342</v>
      </c>
    </row>
    <row r="4620" spans="49:49" ht="15" customHeight="1">
      <c r="AW4620" s="121">
        <f t="shared" si="262"/>
        <v>4343</v>
      </c>
    </row>
    <row r="4621" spans="49:49" ht="15" customHeight="1">
      <c r="AW4621" s="121">
        <f t="shared" si="262"/>
        <v>4344</v>
      </c>
    </row>
    <row r="4622" spans="49:49" ht="15" customHeight="1">
      <c r="AW4622" s="121">
        <f t="shared" si="262"/>
        <v>4345</v>
      </c>
    </row>
    <row r="4623" spans="49:49" ht="15" customHeight="1">
      <c r="AW4623" s="121">
        <f t="shared" si="262"/>
        <v>4346</v>
      </c>
    </row>
    <row r="4624" spans="49:49" ht="15" customHeight="1">
      <c r="AW4624" s="121">
        <f t="shared" si="262"/>
        <v>4347</v>
      </c>
    </row>
    <row r="4625" spans="49:49" ht="15" customHeight="1">
      <c r="AW4625" s="121">
        <f t="shared" si="262"/>
        <v>4348</v>
      </c>
    </row>
    <row r="4626" spans="49:49" ht="15" customHeight="1">
      <c r="AW4626" s="121">
        <f t="shared" si="262"/>
        <v>4349</v>
      </c>
    </row>
    <row r="4627" spans="49:49" ht="15" customHeight="1">
      <c r="AW4627" s="121">
        <f t="shared" si="262"/>
        <v>4350</v>
      </c>
    </row>
    <row r="4628" spans="49:49" ht="15" customHeight="1">
      <c r="AW4628" s="121">
        <f t="shared" si="262"/>
        <v>4351</v>
      </c>
    </row>
    <row r="4629" spans="49:49" ht="15" customHeight="1">
      <c r="AW4629" s="121">
        <f t="shared" si="262"/>
        <v>4352</v>
      </c>
    </row>
    <row r="4630" spans="49:49" ht="15" customHeight="1">
      <c r="AW4630" s="121">
        <f t="shared" si="262"/>
        <v>4353</v>
      </c>
    </row>
    <row r="4631" spans="49:49" ht="15" customHeight="1">
      <c r="AW4631" s="121">
        <f t="shared" ref="AW4631:AW4694" si="263">+AW4630+1</f>
        <v>4354</v>
      </c>
    </row>
    <row r="4632" spans="49:49" ht="15" customHeight="1">
      <c r="AW4632" s="121">
        <f t="shared" si="263"/>
        <v>4355</v>
      </c>
    </row>
    <row r="4633" spans="49:49" ht="15" customHeight="1">
      <c r="AW4633" s="121">
        <f t="shared" si="263"/>
        <v>4356</v>
      </c>
    </row>
    <row r="4634" spans="49:49" ht="15" customHeight="1">
      <c r="AW4634" s="121">
        <f t="shared" si="263"/>
        <v>4357</v>
      </c>
    </row>
    <row r="4635" spans="49:49" ht="15" customHeight="1">
      <c r="AW4635" s="121">
        <f t="shared" si="263"/>
        <v>4358</v>
      </c>
    </row>
    <row r="4636" spans="49:49" ht="15" customHeight="1">
      <c r="AW4636" s="121">
        <f t="shared" si="263"/>
        <v>4359</v>
      </c>
    </row>
    <row r="4637" spans="49:49" ht="15" customHeight="1">
      <c r="AW4637" s="121">
        <f t="shared" si="263"/>
        <v>4360</v>
      </c>
    </row>
    <row r="4638" spans="49:49" ht="15" customHeight="1">
      <c r="AW4638" s="121">
        <f t="shared" si="263"/>
        <v>4361</v>
      </c>
    </row>
    <row r="4639" spans="49:49" ht="15" customHeight="1">
      <c r="AW4639" s="121">
        <f t="shared" si="263"/>
        <v>4362</v>
      </c>
    </row>
    <row r="4640" spans="49:49" ht="15" customHeight="1">
      <c r="AW4640" s="121">
        <f t="shared" si="263"/>
        <v>4363</v>
      </c>
    </row>
    <row r="4641" spans="49:49" ht="15" customHeight="1">
      <c r="AW4641" s="121">
        <f t="shared" si="263"/>
        <v>4364</v>
      </c>
    </row>
    <row r="4642" spans="49:49" ht="15" customHeight="1">
      <c r="AW4642" s="121">
        <f t="shared" si="263"/>
        <v>4365</v>
      </c>
    </row>
    <row r="4643" spans="49:49" ht="15" customHeight="1">
      <c r="AW4643" s="121">
        <f t="shared" si="263"/>
        <v>4366</v>
      </c>
    </row>
    <row r="4644" spans="49:49" ht="15" customHeight="1">
      <c r="AW4644" s="121">
        <f t="shared" si="263"/>
        <v>4367</v>
      </c>
    </row>
    <row r="4645" spans="49:49" ht="15" customHeight="1">
      <c r="AW4645" s="121">
        <f t="shared" si="263"/>
        <v>4368</v>
      </c>
    </row>
    <row r="4646" spans="49:49" ht="15" customHeight="1">
      <c r="AW4646" s="121">
        <f t="shared" si="263"/>
        <v>4369</v>
      </c>
    </row>
    <row r="4647" spans="49:49" ht="15" customHeight="1">
      <c r="AW4647" s="121">
        <f t="shared" si="263"/>
        <v>4370</v>
      </c>
    </row>
    <row r="4648" spans="49:49" ht="15" customHeight="1">
      <c r="AW4648" s="121">
        <f t="shared" si="263"/>
        <v>4371</v>
      </c>
    </row>
    <row r="4649" spans="49:49" ht="15" customHeight="1">
      <c r="AW4649" s="121">
        <f t="shared" si="263"/>
        <v>4372</v>
      </c>
    </row>
    <row r="4650" spans="49:49" ht="15" customHeight="1">
      <c r="AW4650" s="121">
        <f t="shared" si="263"/>
        <v>4373</v>
      </c>
    </row>
    <row r="4651" spans="49:49" ht="15" customHeight="1">
      <c r="AW4651" s="121">
        <f t="shared" si="263"/>
        <v>4374</v>
      </c>
    </row>
    <row r="4652" spans="49:49" ht="15" customHeight="1">
      <c r="AW4652" s="121">
        <f t="shared" si="263"/>
        <v>4375</v>
      </c>
    </row>
    <row r="4653" spans="49:49" ht="15" customHeight="1">
      <c r="AW4653" s="121">
        <f t="shared" si="263"/>
        <v>4376</v>
      </c>
    </row>
    <row r="4654" spans="49:49" ht="15" customHeight="1">
      <c r="AW4654" s="121">
        <f t="shared" si="263"/>
        <v>4377</v>
      </c>
    </row>
    <row r="4655" spans="49:49" ht="15" customHeight="1">
      <c r="AW4655" s="121">
        <f t="shared" si="263"/>
        <v>4378</v>
      </c>
    </row>
    <row r="4656" spans="49:49" ht="15" customHeight="1">
      <c r="AW4656" s="121">
        <f t="shared" si="263"/>
        <v>4379</v>
      </c>
    </row>
    <row r="4657" spans="49:49" ht="15" customHeight="1">
      <c r="AW4657" s="121">
        <f t="shared" si="263"/>
        <v>4380</v>
      </c>
    </row>
    <row r="4658" spans="49:49" ht="15" customHeight="1">
      <c r="AW4658" s="121">
        <f t="shared" si="263"/>
        <v>4381</v>
      </c>
    </row>
    <row r="4659" spans="49:49" ht="15" customHeight="1">
      <c r="AW4659" s="121">
        <f t="shared" si="263"/>
        <v>4382</v>
      </c>
    </row>
    <row r="4660" spans="49:49" ht="15" customHeight="1">
      <c r="AW4660" s="121">
        <f t="shared" si="263"/>
        <v>4383</v>
      </c>
    </row>
    <row r="4661" spans="49:49" ht="15" customHeight="1">
      <c r="AW4661" s="121">
        <f t="shared" si="263"/>
        <v>4384</v>
      </c>
    </row>
    <row r="4662" spans="49:49" ht="15" customHeight="1">
      <c r="AW4662" s="121">
        <f t="shared" si="263"/>
        <v>4385</v>
      </c>
    </row>
    <row r="4663" spans="49:49" ht="15" customHeight="1">
      <c r="AW4663" s="121">
        <f t="shared" si="263"/>
        <v>4386</v>
      </c>
    </row>
    <row r="4664" spans="49:49" ht="15" customHeight="1">
      <c r="AW4664" s="121">
        <f t="shared" si="263"/>
        <v>4387</v>
      </c>
    </row>
    <row r="4665" spans="49:49" ht="15" customHeight="1">
      <c r="AW4665" s="121">
        <f t="shared" si="263"/>
        <v>4388</v>
      </c>
    </row>
    <row r="4666" spans="49:49" ht="15" customHeight="1">
      <c r="AW4666" s="121">
        <f t="shared" si="263"/>
        <v>4389</v>
      </c>
    </row>
    <row r="4667" spans="49:49" ht="15" customHeight="1">
      <c r="AW4667" s="121">
        <f t="shared" si="263"/>
        <v>4390</v>
      </c>
    </row>
    <row r="4668" spans="49:49" ht="15" customHeight="1">
      <c r="AW4668" s="121">
        <f t="shared" si="263"/>
        <v>4391</v>
      </c>
    </row>
    <row r="4669" spans="49:49" ht="15" customHeight="1">
      <c r="AW4669" s="121">
        <f t="shared" si="263"/>
        <v>4392</v>
      </c>
    </row>
    <row r="4670" spans="49:49" ht="15" customHeight="1">
      <c r="AW4670" s="121">
        <f t="shared" si="263"/>
        <v>4393</v>
      </c>
    </row>
    <row r="4671" spans="49:49" ht="15" customHeight="1">
      <c r="AW4671" s="121">
        <f t="shared" si="263"/>
        <v>4394</v>
      </c>
    </row>
    <row r="4672" spans="49:49" ht="15" customHeight="1">
      <c r="AW4672" s="121">
        <f t="shared" si="263"/>
        <v>4395</v>
      </c>
    </row>
    <row r="4673" spans="49:49" ht="15" customHeight="1">
      <c r="AW4673" s="121">
        <f t="shared" si="263"/>
        <v>4396</v>
      </c>
    </row>
    <row r="4674" spans="49:49" ht="15" customHeight="1">
      <c r="AW4674" s="121">
        <f t="shared" si="263"/>
        <v>4397</v>
      </c>
    </row>
    <row r="4675" spans="49:49" ht="15" customHeight="1">
      <c r="AW4675" s="121">
        <f t="shared" si="263"/>
        <v>4398</v>
      </c>
    </row>
    <row r="4676" spans="49:49" ht="15" customHeight="1">
      <c r="AW4676" s="121">
        <f t="shared" si="263"/>
        <v>4399</v>
      </c>
    </row>
    <row r="4677" spans="49:49" ht="15" customHeight="1">
      <c r="AW4677" s="121">
        <f t="shared" si="263"/>
        <v>4400</v>
      </c>
    </row>
    <row r="4678" spans="49:49" ht="15" customHeight="1">
      <c r="AW4678" s="121">
        <f t="shared" si="263"/>
        <v>4401</v>
      </c>
    </row>
    <row r="4679" spans="49:49" ht="15" customHeight="1">
      <c r="AW4679" s="121">
        <f t="shared" si="263"/>
        <v>4402</v>
      </c>
    </row>
    <row r="4680" spans="49:49" ht="15" customHeight="1">
      <c r="AW4680" s="121">
        <f t="shared" si="263"/>
        <v>4403</v>
      </c>
    </row>
    <row r="4681" spans="49:49" ht="15" customHeight="1">
      <c r="AW4681" s="121">
        <f t="shared" si="263"/>
        <v>4404</v>
      </c>
    </row>
    <row r="4682" spans="49:49" ht="15" customHeight="1">
      <c r="AW4682" s="121">
        <f t="shared" si="263"/>
        <v>4405</v>
      </c>
    </row>
    <row r="4683" spans="49:49" ht="15" customHeight="1">
      <c r="AW4683" s="121">
        <f t="shared" si="263"/>
        <v>4406</v>
      </c>
    </row>
    <row r="4684" spans="49:49" ht="15" customHeight="1">
      <c r="AW4684" s="121">
        <f t="shared" si="263"/>
        <v>4407</v>
      </c>
    </row>
    <row r="4685" spans="49:49" ht="15" customHeight="1">
      <c r="AW4685" s="121">
        <f t="shared" si="263"/>
        <v>4408</v>
      </c>
    </row>
    <row r="4686" spans="49:49" ht="15" customHeight="1">
      <c r="AW4686" s="121">
        <f t="shared" si="263"/>
        <v>4409</v>
      </c>
    </row>
    <row r="4687" spans="49:49" ht="15" customHeight="1">
      <c r="AW4687" s="121">
        <f t="shared" si="263"/>
        <v>4410</v>
      </c>
    </row>
    <row r="4688" spans="49:49" ht="15" customHeight="1">
      <c r="AW4688" s="121">
        <f t="shared" si="263"/>
        <v>4411</v>
      </c>
    </row>
    <row r="4689" spans="49:49" ht="15" customHeight="1">
      <c r="AW4689" s="121">
        <f t="shared" si="263"/>
        <v>4412</v>
      </c>
    </row>
    <row r="4690" spans="49:49" ht="15" customHeight="1">
      <c r="AW4690" s="121">
        <f t="shared" si="263"/>
        <v>4413</v>
      </c>
    </row>
    <row r="4691" spans="49:49" ht="15" customHeight="1">
      <c r="AW4691" s="121">
        <f t="shared" si="263"/>
        <v>4414</v>
      </c>
    </row>
    <row r="4692" spans="49:49" ht="15" customHeight="1">
      <c r="AW4692" s="121">
        <f t="shared" si="263"/>
        <v>4415</v>
      </c>
    </row>
    <row r="4693" spans="49:49" ht="15" customHeight="1">
      <c r="AW4693" s="121">
        <f t="shared" si="263"/>
        <v>4416</v>
      </c>
    </row>
    <row r="4694" spans="49:49" ht="15" customHeight="1">
      <c r="AW4694" s="121">
        <f t="shared" si="263"/>
        <v>4417</v>
      </c>
    </row>
    <row r="4695" spans="49:49" ht="15" customHeight="1">
      <c r="AW4695" s="121">
        <f t="shared" ref="AW4695:AW4758" si="264">+AW4694+1</f>
        <v>4418</v>
      </c>
    </row>
    <row r="4696" spans="49:49" ht="15" customHeight="1">
      <c r="AW4696" s="121">
        <f t="shared" si="264"/>
        <v>4419</v>
      </c>
    </row>
    <row r="4697" spans="49:49" ht="15" customHeight="1">
      <c r="AW4697" s="121">
        <f t="shared" si="264"/>
        <v>4420</v>
      </c>
    </row>
    <row r="4698" spans="49:49" ht="15" customHeight="1">
      <c r="AW4698" s="121">
        <f t="shared" si="264"/>
        <v>4421</v>
      </c>
    </row>
    <row r="4699" spans="49:49" ht="15" customHeight="1">
      <c r="AW4699" s="121">
        <f t="shared" si="264"/>
        <v>4422</v>
      </c>
    </row>
    <row r="4700" spans="49:49" ht="15" customHeight="1">
      <c r="AW4700" s="121">
        <f t="shared" si="264"/>
        <v>4423</v>
      </c>
    </row>
    <row r="4701" spans="49:49" ht="15" customHeight="1">
      <c r="AW4701" s="121">
        <f t="shared" si="264"/>
        <v>4424</v>
      </c>
    </row>
    <row r="4702" spans="49:49" ht="15" customHeight="1">
      <c r="AW4702" s="121">
        <f t="shared" si="264"/>
        <v>4425</v>
      </c>
    </row>
    <row r="4703" spans="49:49" ht="15" customHeight="1">
      <c r="AW4703" s="121">
        <f t="shared" si="264"/>
        <v>4426</v>
      </c>
    </row>
    <row r="4704" spans="49:49" ht="15" customHeight="1">
      <c r="AW4704" s="121">
        <f t="shared" si="264"/>
        <v>4427</v>
      </c>
    </row>
    <row r="4705" spans="49:49" ht="15" customHeight="1">
      <c r="AW4705" s="121">
        <f t="shared" si="264"/>
        <v>4428</v>
      </c>
    </row>
    <row r="4706" spans="49:49" ht="15" customHeight="1">
      <c r="AW4706" s="121">
        <f t="shared" si="264"/>
        <v>4429</v>
      </c>
    </row>
    <row r="4707" spans="49:49" ht="15" customHeight="1">
      <c r="AW4707" s="121">
        <f t="shared" si="264"/>
        <v>4430</v>
      </c>
    </row>
    <row r="4708" spans="49:49" ht="15" customHeight="1">
      <c r="AW4708" s="121">
        <f t="shared" si="264"/>
        <v>4431</v>
      </c>
    </row>
    <row r="4709" spans="49:49" ht="15" customHeight="1">
      <c r="AW4709" s="121">
        <f t="shared" si="264"/>
        <v>4432</v>
      </c>
    </row>
    <row r="4710" spans="49:49" ht="15" customHeight="1">
      <c r="AW4710" s="121">
        <f t="shared" si="264"/>
        <v>4433</v>
      </c>
    </row>
    <row r="4711" spans="49:49" ht="15" customHeight="1">
      <c r="AW4711" s="121">
        <f t="shared" si="264"/>
        <v>4434</v>
      </c>
    </row>
    <row r="4712" spans="49:49" ht="15" customHeight="1">
      <c r="AW4712" s="121">
        <f t="shared" si="264"/>
        <v>4435</v>
      </c>
    </row>
    <row r="4713" spans="49:49" ht="15" customHeight="1">
      <c r="AW4713" s="121">
        <f t="shared" si="264"/>
        <v>4436</v>
      </c>
    </row>
    <row r="4714" spans="49:49" ht="15" customHeight="1">
      <c r="AW4714" s="121">
        <f t="shared" si="264"/>
        <v>4437</v>
      </c>
    </row>
    <row r="4715" spans="49:49" ht="15" customHeight="1">
      <c r="AW4715" s="121">
        <f t="shared" si="264"/>
        <v>4438</v>
      </c>
    </row>
    <row r="4716" spans="49:49" ht="15" customHeight="1">
      <c r="AW4716" s="121">
        <f t="shared" si="264"/>
        <v>4439</v>
      </c>
    </row>
    <row r="4717" spans="49:49" ht="15" customHeight="1">
      <c r="AW4717" s="121">
        <f t="shared" si="264"/>
        <v>4440</v>
      </c>
    </row>
    <row r="4718" spans="49:49" ht="15" customHeight="1">
      <c r="AW4718" s="121">
        <f t="shared" si="264"/>
        <v>4441</v>
      </c>
    </row>
    <row r="4719" spans="49:49" ht="15" customHeight="1">
      <c r="AW4719" s="121">
        <f t="shared" si="264"/>
        <v>4442</v>
      </c>
    </row>
    <row r="4720" spans="49:49" ht="15" customHeight="1">
      <c r="AW4720" s="121">
        <f t="shared" si="264"/>
        <v>4443</v>
      </c>
    </row>
    <row r="4721" spans="49:49" ht="15" customHeight="1">
      <c r="AW4721" s="121">
        <f t="shared" si="264"/>
        <v>4444</v>
      </c>
    </row>
    <row r="4722" spans="49:49" ht="15" customHeight="1">
      <c r="AW4722" s="121">
        <f t="shared" si="264"/>
        <v>4445</v>
      </c>
    </row>
    <row r="4723" spans="49:49" ht="15" customHeight="1">
      <c r="AW4723" s="121">
        <f t="shared" si="264"/>
        <v>4446</v>
      </c>
    </row>
    <row r="4724" spans="49:49" ht="15" customHeight="1">
      <c r="AW4724" s="121">
        <f t="shared" si="264"/>
        <v>4447</v>
      </c>
    </row>
    <row r="4725" spans="49:49" ht="15" customHeight="1">
      <c r="AW4725" s="121">
        <f t="shared" si="264"/>
        <v>4448</v>
      </c>
    </row>
    <row r="4726" spans="49:49" ht="15" customHeight="1">
      <c r="AW4726" s="121">
        <f t="shared" si="264"/>
        <v>4449</v>
      </c>
    </row>
    <row r="4727" spans="49:49" ht="15" customHeight="1">
      <c r="AW4727" s="121">
        <f t="shared" si="264"/>
        <v>4450</v>
      </c>
    </row>
    <row r="4728" spans="49:49" ht="15" customHeight="1">
      <c r="AW4728" s="121">
        <f t="shared" si="264"/>
        <v>4451</v>
      </c>
    </row>
    <row r="4729" spans="49:49" ht="15" customHeight="1">
      <c r="AW4729" s="121">
        <f t="shared" si="264"/>
        <v>4452</v>
      </c>
    </row>
    <row r="4730" spans="49:49" ht="15" customHeight="1">
      <c r="AW4730" s="121">
        <f t="shared" si="264"/>
        <v>4453</v>
      </c>
    </row>
    <row r="4731" spans="49:49" ht="15" customHeight="1">
      <c r="AW4731" s="121">
        <f t="shared" si="264"/>
        <v>4454</v>
      </c>
    </row>
    <row r="4732" spans="49:49" ht="15" customHeight="1">
      <c r="AW4732" s="121">
        <f t="shared" si="264"/>
        <v>4455</v>
      </c>
    </row>
    <row r="4733" spans="49:49" ht="15" customHeight="1">
      <c r="AW4733" s="121">
        <f t="shared" si="264"/>
        <v>4456</v>
      </c>
    </row>
    <row r="4734" spans="49:49" ht="15" customHeight="1">
      <c r="AW4734" s="121">
        <f t="shared" si="264"/>
        <v>4457</v>
      </c>
    </row>
    <row r="4735" spans="49:49" ht="15" customHeight="1">
      <c r="AW4735" s="121">
        <f t="shared" si="264"/>
        <v>4458</v>
      </c>
    </row>
    <row r="4736" spans="49:49" ht="15" customHeight="1">
      <c r="AW4736" s="121">
        <f t="shared" si="264"/>
        <v>4459</v>
      </c>
    </row>
    <row r="4737" spans="49:49" ht="15" customHeight="1">
      <c r="AW4737" s="121">
        <f t="shared" si="264"/>
        <v>4460</v>
      </c>
    </row>
    <row r="4738" spans="49:49" ht="15" customHeight="1">
      <c r="AW4738" s="121">
        <f t="shared" si="264"/>
        <v>4461</v>
      </c>
    </row>
    <row r="4739" spans="49:49" ht="15" customHeight="1">
      <c r="AW4739" s="121">
        <f t="shared" si="264"/>
        <v>4462</v>
      </c>
    </row>
    <row r="4740" spans="49:49" ht="15" customHeight="1">
      <c r="AW4740" s="121">
        <f t="shared" si="264"/>
        <v>4463</v>
      </c>
    </row>
    <row r="4741" spans="49:49" ht="15" customHeight="1">
      <c r="AW4741" s="121">
        <f t="shared" si="264"/>
        <v>4464</v>
      </c>
    </row>
    <row r="4742" spans="49:49" ht="15" customHeight="1">
      <c r="AW4742" s="121">
        <f t="shared" si="264"/>
        <v>4465</v>
      </c>
    </row>
    <row r="4743" spans="49:49" ht="15" customHeight="1">
      <c r="AW4743" s="121">
        <f t="shared" si="264"/>
        <v>4466</v>
      </c>
    </row>
    <row r="4744" spans="49:49" ht="15" customHeight="1">
      <c r="AW4744" s="121">
        <f t="shared" si="264"/>
        <v>4467</v>
      </c>
    </row>
    <row r="4745" spans="49:49" ht="15" customHeight="1">
      <c r="AW4745" s="121">
        <f t="shared" si="264"/>
        <v>4468</v>
      </c>
    </row>
    <row r="4746" spans="49:49" ht="15" customHeight="1">
      <c r="AW4746" s="121">
        <f t="shared" si="264"/>
        <v>4469</v>
      </c>
    </row>
    <row r="4747" spans="49:49" ht="15" customHeight="1">
      <c r="AW4747" s="121">
        <f t="shared" si="264"/>
        <v>4470</v>
      </c>
    </row>
    <row r="4748" spans="49:49" ht="15" customHeight="1">
      <c r="AW4748" s="121">
        <f t="shared" si="264"/>
        <v>4471</v>
      </c>
    </row>
    <row r="4749" spans="49:49" ht="15" customHeight="1">
      <c r="AW4749" s="121">
        <f t="shared" si="264"/>
        <v>4472</v>
      </c>
    </row>
    <row r="4750" spans="49:49" ht="15" customHeight="1">
      <c r="AW4750" s="121">
        <f t="shared" si="264"/>
        <v>4473</v>
      </c>
    </row>
    <row r="4751" spans="49:49" ht="15" customHeight="1">
      <c r="AW4751" s="121">
        <f t="shared" si="264"/>
        <v>4474</v>
      </c>
    </row>
    <row r="4752" spans="49:49" ht="15" customHeight="1">
      <c r="AW4752" s="121">
        <f t="shared" si="264"/>
        <v>4475</v>
      </c>
    </row>
    <row r="4753" spans="49:49" ht="15" customHeight="1">
      <c r="AW4753" s="121">
        <f t="shared" si="264"/>
        <v>4476</v>
      </c>
    </row>
    <row r="4754" spans="49:49" ht="15" customHeight="1">
      <c r="AW4754" s="121">
        <f t="shared" si="264"/>
        <v>4477</v>
      </c>
    </row>
    <row r="4755" spans="49:49" ht="15" customHeight="1">
      <c r="AW4755" s="121">
        <f t="shared" si="264"/>
        <v>4478</v>
      </c>
    </row>
    <row r="4756" spans="49:49" ht="15" customHeight="1">
      <c r="AW4756" s="121">
        <f t="shared" si="264"/>
        <v>4479</v>
      </c>
    </row>
    <row r="4757" spans="49:49" ht="15" customHeight="1">
      <c r="AW4757" s="121">
        <f t="shared" si="264"/>
        <v>4480</v>
      </c>
    </row>
    <row r="4758" spans="49:49" ht="15" customHeight="1">
      <c r="AW4758" s="121">
        <f t="shared" si="264"/>
        <v>4481</v>
      </c>
    </row>
    <row r="4759" spans="49:49" ht="15" customHeight="1">
      <c r="AW4759" s="121">
        <f t="shared" ref="AW4759:AW4822" si="265">+AW4758+1</f>
        <v>4482</v>
      </c>
    </row>
    <row r="4760" spans="49:49" ht="15" customHeight="1">
      <c r="AW4760" s="121">
        <f t="shared" si="265"/>
        <v>4483</v>
      </c>
    </row>
    <row r="4761" spans="49:49" ht="15" customHeight="1">
      <c r="AW4761" s="121">
        <f t="shared" si="265"/>
        <v>4484</v>
      </c>
    </row>
    <row r="4762" spans="49:49" ht="15" customHeight="1">
      <c r="AW4762" s="121">
        <f t="shared" si="265"/>
        <v>4485</v>
      </c>
    </row>
    <row r="4763" spans="49:49" ht="15" customHeight="1">
      <c r="AW4763" s="121">
        <f t="shared" si="265"/>
        <v>4486</v>
      </c>
    </row>
    <row r="4764" spans="49:49" ht="15" customHeight="1">
      <c r="AW4764" s="121">
        <f t="shared" si="265"/>
        <v>4487</v>
      </c>
    </row>
    <row r="4765" spans="49:49" ht="15" customHeight="1">
      <c r="AW4765" s="121">
        <f t="shared" si="265"/>
        <v>4488</v>
      </c>
    </row>
    <row r="4766" spans="49:49" ht="15" customHeight="1">
      <c r="AW4766" s="121">
        <f t="shared" si="265"/>
        <v>4489</v>
      </c>
    </row>
    <row r="4767" spans="49:49" ht="15" customHeight="1">
      <c r="AW4767" s="121">
        <f t="shared" si="265"/>
        <v>4490</v>
      </c>
    </row>
    <row r="4768" spans="49:49" ht="15" customHeight="1">
      <c r="AW4768" s="121">
        <f t="shared" si="265"/>
        <v>4491</v>
      </c>
    </row>
    <row r="4769" spans="49:49" ht="15" customHeight="1">
      <c r="AW4769" s="121">
        <f t="shared" si="265"/>
        <v>4492</v>
      </c>
    </row>
    <row r="4770" spans="49:49" ht="15" customHeight="1">
      <c r="AW4770" s="121">
        <f t="shared" si="265"/>
        <v>4493</v>
      </c>
    </row>
    <row r="4771" spans="49:49" ht="15" customHeight="1">
      <c r="AW4771" s="121">
        <f t="shared" si="265"/>
        <v>4494</v>
      </c>
    </row>
    <row r="4772" spans="49:49" ht="15" customHeight="1">
      <c r="AW4772" s="121">
        <f t="shared" si="265"/>
        <v>4495</v>
      </c>
    </row>
    <row r="4773" spans="49:49" ht="15" customHeight="1">
      <c r="AW4773" s="121">
        <f t="shared" si="265"/>
        <v>4496</v>
      </c>
    </row>
    <row r="4774" spans="49:49" ht="15" customHeight="1">
      <c r="AW4774" s="121">
        <f t="shared" si="265"/>
        <v>4497</v>
      </c>
    </row>
    <row r="4775" spans="49:49" ht="15" customHeight="1">
      <c r="AW4775" s="121">
        <f t="shared" si="265"/>
        <v>4498</v>
      </c>
    </row>
    <row r="4776" spans="49:49" ht="15" customHeight="1">
      <c r="AW4776" s="121">
        <f t="shared" si="265"/>
        <v>4499</v>
      </c>
    </row>
    <row r="4777" spans="49:49" ht="15" customHeight="1">
      <c r="AW4777" s="121">
        <f t="shared" si="265"/>
        <v>4500</v>
      </c>
    </row>
    <row r="4778" spans="49:49" ht="15" customHeight="1">
      <c r="AW4778" s="121">
        <f t="shared" si="265"/>
        <v>4501</v>
      </c>
    </row>
    <row r="4779" spans="49:49" ht="15" customHeight="1">
      <c r="AW4779" s="121">
        <f t="shared" si="265"/>
        <v>4502</v>
      </c>
    </row>
    <row r="4780" spans="49:49" ht="15" customHeight="1">
      <c r="AW4780" s="121">
        <f t="shared" si="265"/>
        <v>4503</v>
      </c>
    </row>
    <row r="4781" spans="49:49" ht="15" customHeight="1">
      <c r="AW4781" s="121">
        <f t="shared" si="265"/>
        <v>4504</v>
      </c>
    </row>
    <row r="4782" spans="49:49" ht="15" customHeight="1">
      <c r="AW4782" s="121">
        <f t="shared" si="265"/>
        <v>4505</v>
      </c>
    </row>
    <row r="4783" spans="49:49" ht="15" customHeight="1">
      <c r="AW4783" s="121">
        <f t="shared" si="265"/>
        <v>4506</v>
      </c>
    </row>
    <row r="4784" spans="49:49" ht="15" customHeight="1">
      <c r="AW4784" s="121">
        <f t="shared" si="265"/>
        <v>4507</v>
      </c>
    </row>
    <row r="4785" spans="49:49" ht="15" customHeight="1">
      <c r="AW4785" s="121">
        <f t="shared" si="265"/>
        <v>4508</v>
      </c>
    </row>
    <row r="4786" spans="49:49" ht="15" customHeight="1">
      <c r="AW4786" s="121">
        <f t="shared" si="265"/>
        <v>4509</v>
      </c>
    </row>
    <row r="4787" spans="49:49" ht="15" customHeight="1">
      <c r="AW4787" s="121">
        <f t="shared" si="265"/>
        <v>4510</v>
      </c>
    </row>
    <row r="4788" spans="49:49" ht="15" customHeight="1">
      <c r="AW4788" s="121">
        <f t="shared" si="265"/>
        <v>4511</v>
      </c>
    </row>
    <row r="4789" spans="49:49" ht="15" customHeight="1">
      <c r="AW4789" s="121">
        <f t="shared" si="265"/>
        <v>4512</v>
      </c>
    </row>
    <row r="4790" spans="49:49" ht="15" customHeight="1">
      <c r="AW4790" s="121">
        <f t="shared" si="265"/>
        <v>4513</v>
      </c>
    </row>
    <row r="4791" spans="49:49" ht="15" customHeight="1">
      <c r="AW4791" s="121">
        <f t="shared" si="265"/>
        <v>4514</v>
      </c>
    </row>
    <row r="4792" spans="49:49" ht="15" customHeight="1">
      <c r="AW4792" s="121">
        <f t="shared" si="265"/>
        <v>4515</v>
      </c>
    </row>
    <row r="4793" spans="49:49" ht="15" customHeight="1">
      <c r="AW4793" s="121">
        <f t="shared" si="265"/>
        <v>4516</v>
      </c>
    </row>
    <row r="4794" spans="49:49" ht="15" customHeight="1">
      <c r="AW4794" s="121">
        <f t="shared" si="265"/>
        <v>4517</v>
      </c>
    </row>
    <row r="4795" spans="49:49" ht="15" customHeight="1">
      <c r="AW4795" s="121">
        <f t="shared" si="265"/>
        <v>4518</v>
      </c>
    </row>
    <row r="4796" spans="49:49" ht="15" customHeight="1">
      <c r="AW4796" s="121">
        <f t="shared" si="265"/>
        <v>4519</v>
      </c>
    </row>
    <row r="4797" spans="49:49" ht="15" customHeight="1">
      <c r="AW4797" s="121">
        <f t="shared" si="265"/>
        <v>4520</v>
      </c>
    </row>
    <row r="4798" spans="49:49" ht="15" customHeight="1">
      <c r="AW4798" s="121">
        <f t="shared" si="265"/>
        <v>4521</v>
      </c>
    </row>
    <row r="4799" spans="49:49" ht="15" customHeight="1">
      <c r="AW4799" s="121">
        <f t="shared" si="265"/>
        <v>4522</v>
      </c>
    </row>
    <row r="4800" spans="49:49" ht="15" customHeight="1">
      <c r="AW4800" s="121">
        <f t="shared" si="265"/>
        <v>4523</v>
      </c>
    </row>
    <row r="4801" spans="49:49" ht="15" customHeight="1">
      <c r="AW4801" s="121">
        <f t="shared" si="265"/>
        <v>4524</v>
      </c>
    </row>
    <row r="4802" spans="49:49" ht="15" customHeight="1">
      <c r="AW4802" s="121">
        <f t="shared" si="265"/>
        <v>4525</v>
      </c>
    </row>
    <row r="4803" spans="49:49" ht="15" customHeight="1">
      <c r="AW4803" s="121">
        <f t="shared" si="265"/>
        <v>4526</v>
      </c>
    </row>
    <row r="4804" spans="49:49" ht="15" customHeight="1">
      <c r="AW4804" s="121">
        <f t="shared" si="265"/>
        <v>4527</v>
      </c>
    </row>
    <row r="4805" spans="49:49" ht="15" customHeight="1">
      <c r="AW4805" s="121">
        <f t="shared" si="265"/>
        <v>4528</v>
      </c>
    </row>
    <row r="4806" spans="49:49" ht="15" customHeight="1">
      <c r="AW4806" s="121">
        <f t="shared" si="265"/>
        <v>4529</v>
      </c>
    </row>
    <row r="4807" spans="49:49" ht="15" customHeight="1">
      <c r="AW4807" s="121">
        <f t="shared" si="265"/>
        <v>4530</v>
      </c>
    </row>
    <row r="4808" spans="49:49" ht="15" customHeight="1">
      <c r="AW4808" s="121">
        <f t="shared" si="265"/>
        <v>4531</v>
      </c>
    </row>
    <row r="4809" spans="49:49" ht="15" customHeight="1">
      <c r="AW4809" s="121">
        <f t="shared" si="265"/>
        <v>4532</v>
      </c>
    </row>
    <row r="4810" spans="49:49" ht="15" customHeight="1">
      <c r="AW4810" s="121">
        <f t="shared" si="265"/>
        <v>4533</v>
      </c>
    </row>
    <row r="4811" spans="49:49" ht="15" customHeight="1">
      <c r="AW4811" s="121">
        <f t="shared" si="265"/>
        <v>4534</v>
      </c>
    </row>
    <row r="4812" spans="49:49" ht="15" customHeight="1">
      <c r="AW4812" s="121">
        <f t="shared" si="265"/>
        <v>4535</v>
      </c>
    </row>
    <row r="4813" spans="49:49" ht="15" customHeight="1">
      <c r="AW4813" s="121">
        <f t="shared" si="265"/>
        <v>4536</v>
      </c>
    </row>
    <row r="4814" spans="49:49" ht="15" customHeight="1">
      <c r="AW4814" s="121">
        <f t="shared" si="265"/>
        <v>4537</v>
      </c>
    </row>
    <row r="4815" spans="49:49" ht="15" customHeight="1">
      <c r="AW4815" s="121">
        <f t="shared" si="265"/>
        <v>4538</v>
      </c>
    </row>
    <row r="4816" spans="49:49" ht="15" customHeight="1">
      <c r="AW4816" s="121">
        <f t="shared" si="265"/>
        <v>4539</v>
      </c>
    </row>
    <row r="4817" spans="49:49" ht="15" customHeight="1">
      <c r="AW4817" s="121">
        <f t="shared" si="265"/>
        <v>4540</v>
      </c>
    </row>
    <row r="4818" spans="49:49" ht="15" customHeight="1">
      <c r="AW4818" s="121">
        <f t="shared" si="265"/>
        <v>4541</v>
      </c>
    </row>
    <row r="4819" spans="49:49" ht="15" customHeight="1">
      <c r="AW4819" s="121">
        <f t="shared" si="265"/>
        <v>4542</v>
      </c>
    </row>
    <row r="4820" spans="49:49" ht="15" customHeight="1">
      <c r="AW4820" s="121">
        <f t="shared" si="265"/>
        <v>4543</v>
      </c>
    </row>
    <row r="4821" spans="49:49" ht="15" customHeight="1">
      <c r="AW4821" s="121">
        <f t="shared" si="265"/>
        <v>4544</v>
      </c>
    </row>
    <row r="4822" spans="49:49" ht="15" customHeight="1">
      <c r="AW4822" s="121">
        <f t="shared" si="265"/>
        <v>4545</v>
      </c>
    </row>
    <row r="4823" spans="49:49" ht="15" customHeight="1">
      <c r="AW4823" s="121">
        <f t="shared" ref="AW4823:AW4886" si="266">+AW4822+1</f>
        <v>4546</v>
      </c>
    </row>
    <row r="4824" spans="49:49" ht="15" customHeight="1">
      <c r="AW4824" s="121">
        <f t="shared" si="266"/>
        <v>4547</v>
      </c>
    </row>
    <row r="4825" spans="49:49" ht="15" customHeight="1">
      <c r="AW4825" s="121">
        <f t="shared" si="266"/>
        <v>4548</v>
      </c>
    </row>
    <row r="4826" spans="49:49" ht="15" customHeight="1">
      <c r="AW4826" s="121">
        <f t="shared" si="266"/>
        <v>4549</v>
      </c>
    </row>
    <row r="4827" spans="49:49" ht="15" customHeight="1">
      <c r="AW4827" s="121">
        <f t="shared" si="266"/>
        <v>4550</v>
      </c>
    </row>
    <row r="4828" spans="49:49" ht="15" customHeight="1">
      <c r="AW4828" s="121">
        <f t="shared" si="266"/>
        <v>4551</v>
      </c>
    </row>
    <row r="4829" spans="49:49" ht="15" customHeight="1">
      <c r="AW4829" s="121">
        <f t="shared" si="266"/>
        <v>4552</v>
      </c>
    </row>
    <row r="4830" spans="49:49" ht="15" customHeight="1">
      <c r="AW4830" s="121">
        <f t="shared" si="266"/>
        <v>4553</v>
      </c>
    </row>
    <row r="4831" spans="49:49" ht="15" customHeight="1">
      <c r="AW4831" s="121">
        <f t="shared" si="266"/>
        <v>4554</v>
      </c>
    </row>
    <row r="4832" spans="49:49" ht="15" customHeight="1">
      <c r="AW4832" s="121">
        <f t="shared" si="266"/>
        <v>4555</v>
      </c>
    </row>
    <row r="4833" spans="49:49" ht="15" customHeight="1">
      <c r="AW4833" s="121">
        <f t="shared" si="266"/>
        <v>4556</v>
      </c>
    </row>
    <row r="4834" spans="49:49" ht="15" customHeight="1">
      <c r="AW4834" s="121">
        <f t="shared" si="266"/>
        <v>4557</v>
      </c>
    </row>
    <row r="4835" spans="49:49" ht="15" customHeight="1">
      <c r="AW4835" s="121">
        <f t="shared" si="266"/>
        <v>4558</v>
      </c>
    </row>
    <row r="4836" spans="49:49" ht="15" customHeight="1">
      <c r="AW4836" s="121">
        <f t="shared" si="266"/>
        <v>4559</v>
      </c>
    </row>
    <row r="4837" spans="49:49" ht="15" customHeight="1">
      <c r="AW4837" s="121">
        <f t="shared" si="266"/>
        <v>4560</v>
      </c>
    </row>
    <row r="4838" spans="49:49" ht="15" customHeight="1">
      <c r="AW4838" s="121">
        <f t="shared" si="266"/>
        <v>4561</v>
      </c>
    </row>
    <row r="4839" spans="49:49" ht="15" customHeight="1">
      <c r="AW4839" s="121">
        <f t="shared" si="266"/>
        <v>4562</v>
      </c>
    </row>
    <row r="4840" spans="49:49" ht="15" customHeight="1">
      <c r="AW4840" s="121">
        <f t="shared" si="266"/>
        <v>4563</v>
      </c>
    </row>
    <row r="4841" spans="49:49" ht="15" customHeight="1">
      <c r="AW4841" s="121">
        <f t="shared" si="266"/>
        <v>4564</v>
      </c>
    </row>
    <row r="4842" spans="49:49" ht="15" customHeight="1">
      <c r="AW4842" s="121">
        <f t="shared" si="266"/>
        <v>4565</v>
      </c>
    </row>
    <row r="4843" spans="49:49" ht="15" customHeight="1">
      <c r="AW4843" s="121">
        <f t="shared" si="266"/>
        <v>4566</v>
      </c>
    </row>
    <row r="4844" spans="49:49" ht="15" customHeight="1">
      <c r="AW4844" s="121">
        <f t="shared" si="266"/>
        <v>4567</v>
      </c>
    </row>
    <row r="4845" spans="49:49" ht="15" customHeight="1">
      <c r="AW4845" s="121">
        <f t="shared" si="266"/>
        <v>4568</v>
      </c>
    </row>
    <row r="4846" spans="49:49" ht="15" customHeight="1">
      <c r="AW4846" s="121">
        <f t="shared" si="266"/>
        <v>4569</v>
      </c>
    </row>
    <row r="4847" spans="49:49" ht="15" customHeight="1">
      <c r="AW4847" s="121">
        <f t="shared" si="266"/>
        <v>4570</v>
      </c>
    </row>
    <row r="4848" spans="49:49" ht="15" customHeight="1">
      <c r="AW4848" s="121">
        <f t="shared" si="266"/>
        <v>4571</v>
      </c>
    </row>
    <row r="4849" spans="49:49" ht="15" customHeight="1">
      <c r="AW4849" s="121">
        <f t="shared" si="266"/>
        <v>4572</v>
      </c>
    </row>
    <row r="4850" spans="49:49" ht="15" customHeight="1">
      <c r="AW4850" s="121">
        <f t="shared" si="266"/>
        <v>4573</v>
      </c>
    </row>
    <row r="4851" spans="49:49" ht="15" customHeight="1">
      <c r="AW4851" s="121">
        <f t="shared" si="266"/>
        <v>4574</v>
      </c>
    </row>
    <row r="4852" spans="49:49" ht="15" customHeight="1">
      <c r="AW4852" s="121">
        <f t="shared" si="266"/>
        <v>4575</v>
      </c>
    </row>
    <row r="4853" spans="49:49" ht="15" customHeight="1">
      <c r="AW4853" s="121">
        <f t="shared" si="266"/>
        <v>4576</v>
      </c>
    </row>
    <row r="4854" spans="49:49" ht="15" customHeight="1">
      <c r="AW4854" s="121">
        <f t="shared" si="266"/>
        <v>4577</v>
      </c>
    </row>
    <row r="4855" spans="49:49" ht="15" customHeight="1">
      <c r="AW4855" s="121">
        <f t="shared" si="266"/>
        <v>4578</v>
      </c>
    </row>
    <row r="4856" spans="49:49" ht="15" customHeight="1">
      <c r="AW4856" s="121">
        <f t="shared" si="266"/>
        <v>4579</v>
      </c>
    </row>
    <row r="4857" spans="49:49" ht="15" customHeight="1">
      <c r="AW4857" s="121">
        <f t="shared" si="266"/>
        <v>4580</v>
      </c>
    </row>
    <row r="4858" spans="49:49" ht="15" customHeight="1">
      <c r="AW4858" s="121">
        <f t="shared" si="266"/>
        <v>4581</v>
      </c>
    </row>
    <row r="4859" spans="49:49" ht="15" customHeight="1">
      <c r="AW4859" s="121">
        <f t="shared" si="266"/>
        <v>4582</v>
      </c>
    </row>
    <row r="4860" spans="49:49" ht="15" customHeight="1">
      <c r="AW4860" s="121">
        <f t="shared" si="266"/>
        <v>4583</v>
      </c>
    </row>
    <row r="4861" spans="49:49" ht="15" customHeight="1">
      <c r="AW4861" s="121">
        <f t="shared" si="266"/>
        <v>4584</v>
      </c>
    </row>
    <row r="4862" spans="49:49" ht="15" customHeight="1">
      <c r="AW4862" s="121">
        <f t="shared" si="266"/>
        <v>4585</v>
      </c>
    </row>
    <row r="4863" spans="49:49" ht="15" customHeight="1">
      <c r="AW4863" s="121">
        <f t="shared" si="266"/>
        <v>4586</v>
      </c>
    </row>
    <row r="4864" spans="49:49" ht="15" customHeight="1">
      <c r="AW4864" s="121">
        <f t="shared" si="266"/>
        <v>4587</v>
      </c>
    </row>
    <row r="4865" spans="49:49" ht="15" customHeight="1">
      <c r="AW4865" s="121">
        <f t="shared" si="266"/>
        <v>4588</v>
      </c>
    </row>
    <row r="4866" spans="49:49" ht="15" customHeight="1">
      <c r="AW4866" s="121">
        <f t="shared" si="266"/>
        <v>4589</v>
      </c>
    </row>
    <row r="4867" spans="49:49" ht="15" customHeight="1">
      <c r="AW4867" s="121">
        <f t="shared" si="266"/>
        <v>4590</v>
      </c>
    </row>
    <row r="4868" spans="49:49" ht="15" customHeight="1">
      <c r="AW4868" s="121">
        <f t="shared" si="266"/>
        <v>4591</v>
      </c>
    </row>
    <row r="4869" spans="49:49" ht="15" customHeight="1">
      <c r="AW4869" s="121">
        <f t="shared" si="266"/>
        <v>4592</v>
      </c>
    </row>
    <row r="4870" spans="49:49" ht="15" customHeight="1">
      <c r="AW4870" s="121">
        <f t="shared" si="266"/>
        <v>4593</v>
      </c>
    </row>
    <row r="4871" spans="49:49" ht="15" customHeight="1">
      <c r="AW4871" s="121">
        <f t="shared" si="266"/>
        <v>4594</v>
      </c>
    </row>
    <row r="4872" spans="49:49" ht="15" customHeight="1">
      <c r="AW4872" s="121">
        <f t="shared" si="266"/>
        <v>4595</v>
      </c>
    </row>
    <row r="4873" spans="49:49" ht="15" customHeight="1">
      <c r="AW4873" s="121">
        <f t="shared" si="266"/>
        <v>4596</v>
      </c>
    </row>
    <row r="4874" spans="49:49" ht="15" customHeight="1">
      <c r="AW4874" s="121">
        <f t="shared" si="266"/>
        <v>4597</v>
      </c>
    </row>
    <row r="4875" spans="49:49" ht="15" customHeight="1">
      <c r="AW4875" s="121">
        <f t="shared" si="266"/>
        <v>4598</v>
      </c>
    </row>
    <row r="4876" spans="49:49" ht="15" customHeight="1">
      <c r="AW4876" s="121">
        <f t="shared" si="266"/>
        <v>4599</v>
      </c>
    </row>
    <row r="4877" spans="49:49" ht="15" customHeight="1">
      <c r="AW4877" s="121">
        <f t="shared" si="266"/>
        <v>4600</v>
      </c>
    </row>
    <row r="4878" spans="49:49" ht="15" customHeight="1">
      <c r="AW4878" s="121">
        <f t="shared" si="266"/>
        <v>4601</v>
      </c>
    </row>
    <row r="4879" spans="49:49" ht="15" customHeight="1">
      <c r="AW4879" s="121">
        <f t="shared" si="266"/>
        <v>4602</v>
      </c>
    </row>
    <row r="4880" spans="49:49" ht="15" customHeight="1">
      <c r="AW4880" s="121">
        <f t="shared" si="266"/>
        <v>4603</v>
      </c>
    </row>
    <row r="4881" spans="49:49" ht="15" customHeight="1">
      <c r="AW4881" s="121">
        <f t="shared" si="266"/>
        <v>4604</v>
      </c>
    </row>
    <row r="4882" spans="49:49" ht="15" customHeight="1">
      <c r="AW4882" s="121">
        <f t="shared" si="266"/>
        <v>4605</v>
      </c>
    </row>
    <row r="4883" spans="49:49" ht="15" customHeight="1">
      <c r="AW4883" s="121">
        <f t="shared" si="266"/>
        <v>4606</v>
      </c>
    </row>
    <row r="4884" spans="49:49" ht="15" customHeight="1">
      <c r="AW4884" s="121">
        <f t="shared" si="266"/>
        <v>4607</v>
      </c>
    </row>
    <row r="4885" spans="49:49" ht="15" customHeight="1">
      <c r="AW4885" s="121">
        <f t="shared" si="266"/>
        <v>4608</v>
      </c>
    </row>
    <row r="4886" spans="49:49" ht="15" customHeight="1">
      <c r="AW4886" s="121">
        <f t="shared" si="266"/>
        <v>4609</v>
      </c>
    </row>
    <row r="4887" spans="49:49" ht="15" customHeight="1">
      <c r="AW4887" s="121">
        <f t="shared" ref="AW4887:AW4950" si="267">+AW4886+1</f>
        <v>4610</v>
      </c>
    </row>
    <row r="4888" spans="49:49" ht="15" customHeight="1">
      <c r="AW4888" s="121">
        <f t="shared" si="267"/>
        <v>4611</v>
      </c>
    </row>
    <row r="4889" spans="49:49" ht="15" customHeight="1">
      <c r="AW4889" s="121">
        <f t="shared" si="267"/>
        <v>4612</v>
      </c>
    </row>
    <row r="4890" spans="49:49" ht="15" customHeight="1">
      <c r="AW4890" s="121">
        <f t="shared" si="267"/>
        <v>4613</v>
      </c>
    </row>
    <row r="4891" spans="49:49" ht="15" customHeight="1">
      <c r="AW4891" s="121">
        <f t="shared" si="267"/>
        <v>4614</v>
      </c>
    </row>
    <row r="4892" spans="49:49" ht="15" customHeight="1">
      <c r="AW4892" s="121">
        <f t="shared" si="267"/>
        <v>4615</v>
      </c>
    </row>
    <row r="4893" spans="49:49" ht="15" customHeight="1">
      <c r="AW4893" s="121">
        <f t="shared" si="267"/>
        <v>4616</v>
      </c>
    </row>
    <row r="4894" spans="49:49" ht="15" customHeight="1">
      <c r="AW4894" s="121">
        <f t="shared" si="267"/>
        <v>4617</v>
      </c>
    </row>
    <row r="4895" spans="49:49" ht="15" customHeight="1">
      <c r="AW4895" s="121">
        <f t="shared" si="267"/>
        <v>4618</v>
      </c>
    </row>
    <row r="4896" spans="49:49" ht="15" customHeight="1">
      <c r="AW4896" s="121">
        <f t="shared" si="267"/>
        <v>4619</v>
      </c>
    </row>
    <row r="4897" spans="49:49" ht="15" customHeight="1">
      <c r="AW4897" s="121">
        <f t="shared" si="267"/>
        <v>4620</v>
      </c>
    </row>
    <row r="4898" spans="49:49" ht="15" customHeight="1">
      <c r="AW4898" s="121">
        <f t="shared" si="267"/>
        <v>4621</v>
      </c>
    </row>
    <row r="4899" spans="49:49" ht="15" customHeight="1">
      <c r="AW4899" s="121">
        <f t="shared" si="267"/>
        <v>4622</v>
      </c>
    </row>
    <row r="4900" spans="49:49" ht="15" customHeight="1">
      <c r="AW4900" s="121">
        <f t="shared" si="267"/>
        <v>4623</v>
      </c>
    </row>
    <row r="4901" spans="49:49" ht="15" customHeight="1">
      <c r="AW4901" s="121">
        <f t="shared" si="267"/>
        <v>4624</v>
      </c>
    </row>
    <row r="4902" spans="49:49" ht="15" customHeight="1">
      <c r="AW4902" s="121">
        <f t="shared" si="267"/>
        <v>4625</v>
      </c>
    </row>
    <row r="4903" spans="49:49" ht="15" customHeight="1">
      <c r="AW4903" s="121">
        <f t="shared" si="267"/>
        <v>4626</v>
      </c>
    </row>
    <row r="4904" spans="49:49" ht="15" customHeight="1">
      <c r="AW4904" s="121">
        <f t="shared" si="267"/>
        <v>4627</v>
      </c>
    </row>
    <row r="4905" spans="49:49" ht="15" customHeight="1">
      <c r="AW4905" s="121">
        <f t="shared" si="267"/>
        <v>4628</v>
      </c>
    </row>
    <row r="4906" spans="49:49" ht="15" customHeight="1">
      <c r="AW4906" s="121">
        <f t="shared" si="267"/>
        <v>4629</v>
      </c>
    </row>
    <row r="4907" spans="49:49" ht="15" customHeight="1">
      <c r="AW4907" s="121">
        <f t="shared" si="267"/>
        <v>4630</v>
      </c>
    </row>
    <row r="4908" spans="49:49" ht="15" customHeight="1">
      <c r="AW4908" s="121">
        <f t="shared" si="267"/>
        <v>4631</v>
      </c>
    </row>
    <row r="4909" spans="49:49" ht="15" customHeight="1">
      <c r="AW4909" s="121">
        <f t="shared" si="267"/>
        <v>4632</v>
      </c>
    </row>
    <row r="4910" spans="49:49" ht="15" customHeight="1">
      <c r="AW4910" s="121">
        <f t="shared" si="267"/>
        <v>4633</v>
      </c>
    </row>
    <row r="4911" spans="49:49" ht="15" customHeight="1">
      <c r="AW4911" s="121">
        <f t="shared" si="267"/>
        <v>4634</v>
      </c>
    </row>
    <row r="4912" spans="49:49" ht="15" customHeight="1">
      <c r="AW4912" s="121">
        <f t="shared" si="267"/>
        <v>4635</v>
      </c>
    </row>
    <row r="4913" spans="49:49" ht="15" customHeight="1">
      <c r="AW4913" s="121">
        <f t="shared" si="267"/>
        <v>4636</v>
      </c>
    </row>
    <row r="4914" spans="49:49" ht="15" customHeight="1">
      <c r="AW4914" s="121">
        <f t="shared" si="267"/>
        <v>4637</v>
      </c>
    </row>
    <row r="4915" spans="49:49" ht="15" customHeight="1">
      <c r="AW4915" s="121">
        <f t="shared" si="267"/>
        <v>4638</v>
      </c>
    </row>
    <row r="4916" spans="49:49" ht="15" customHeight="1">
      <c r="AW4916" s="121">
        <f t="shared" si="267"/>
        <v>4639</v>
      </c>
    </row>
    <row r="4917" spans="49:49" ht="15" customHeight="1">
      <c r="AW4917" s="121">
        <f t="shared" si="267"/>
        <v>4640</v>
      </c>
    </row>
    <row r="4918" spans="49:49" ht="15" customHeight="1">
      <c r="AW4918" s="121">
        <f t="shared" si="267"/>
        <v>4641</v>
      </c>
    </row>
    <row r="4919" spans="49:49" ht="15" customHeight="1">
      <c r="AW4919" s="121">
        <f t="shared" si="267"/>
        <v>4642</v>
      </c>
    </row>
    <row r="4920" spans="49:49" ht="15" customHeight="1">
      <c r="AW4920" s="121">
        <f t="shared" si="267"/>
        <v>4643</v>
      </c>
    </row>
    <row r="4921" spans="49:49" ht="15" customHeight="1">
      <c r="AW4921" s="121">
        <f t="shared" si="267"/>
        <v>4644</v>
      </c>
    </row>
    <row r="4922" spans="49:49" ht="15" customHeight="1">
      <c r="AW4922" s="121">
        <f t="shared" si="267"/>
        <v>4645</v>
      </c>
    </row>
    <row r="4923" spans="49:49" ht="15" customHeight="1">
      <c r="AW4923" s="121">
        <f t="shared" si="267"/>
        <v>4646</v>
      </c>
    </row>
    <row r="4924" spans="49:49" ht="15" customHeight="1">
      <c r="AW4924" s="121">
        <f t="shared" si="267"/>
        <v>4647</v>
      </c>
    </row>
    <row r="4925" spans="49:49" ht="15" customHeight="1">
      <c r="AW4925" s="121">
        <f t="shared" si="267"/>
        <v>4648</v>
      </c>
    </row>
    <row r="4926" spans="49:49" ht="15" customHeight="1">
      <c r="AW4926" s="121">
        <f t="shared" si="267"/>
        <v>4649</v>
      </c>
    </row>
    <row r="4927" spans="49:49" ht="15" customHeight="1">
      <c r="AW4927" s="121">
        <f t="shared" si="267"/>
        <v>4650</v>
      </c>
    </row>
    <row r="4928" spans="49:49" ht="15" customHeight="1">
      <c r="AW4928" s="121">
        <f t="shared" si="267"/>
        <v>4651</v>
      </c>
    </row>
    <row r="4929" spans="49:49" ht="15" customHeight="1">
      <c r="AW4929" s="121">
        <f t="shared" si="267"/>
        <v>4652</v>
      </c>
    </row>
    <row r="4930" spans="49:49" ht="15" customHeight="1">
      <c r="AW4930" s="121">
        <f t="shared" si="267"/>
        <v>4653</v>
      </c>
    </row>
    <row r="4931" spans="49:49" ht="15" customHeight="1">
      <c r="AW4931" s="121">
        <f t="shared" si="267"/>
        <v>4654</v>
      </c>
    </row>
    <row r="4932" spans="49:49" ht="15" customHeight="1">
      <c r="AW4932" s="121">
        <f t="shared" si="267"/>
        <v>4655</v>
      </c>
    </row>
    <row r="4933" spans="49:49" ht="15" customHeight="1">
      <c r="AW4933" s="121">
        <f t="shared" si="267"/>
        <v>4656</v>
      </c>
    </row>
    <row r="4934" spans="49:49" ht="15" customHeight="1">
      <c r="AW4934" s="121">
        <f t="shared" si="267"/>
        <v>4657</v>
      </c>
    </row>
    <row r="4935" spans="49:49" ht="15" customHeight="1">
      <c r="AW4935" s="121">
        <f t="shared" si="267"/>
        <v>4658</v>
      </c>
    </row>
    <row r="4936" spans="49:49" ht="15" customHeight="1">
      <c r="AW4936" s="121">
        <f t="shared" si="267"/>
        <v>4659</v>
      </c>
    </row>
    <row r="4937" spans="49:49" ht="15" customHeight="1">
      <c r="AW4937" s="121">
        <f t="shared" si="267"/>
        <v>4660</v>
      </c>
    </row>
    <row r="4938" spans="49:49" ht="15" customHeight="1">
      <c r="AW4938" s="121">
        <f t="shared" si="267"/>
        <v>4661</v>
      </c>
    </row>
    <row r="4939" spans="49:49" ht="15" customHeight="1">
      <c r="AW4939" s="121">
        <f t="shared" si="267"/>
        <v>4662</v>
      </c>
    </row>
    <row r="4940" spans="49:49" ht="15" customHeight="1">
      <c r="AW4940" s="121">
        <f t="shared" si="267"/>
        <v>4663</v>
      </c>
    </row>
    <row r="4941" spans="49:49" ht="15" customHeight="1">
      <c r="AW4941" s="121">
        <f t="shared" si="267"/>
        <v>4664</v>
      </c>
    </row>
    <row r="4942" spans="49:49" ht="15" customHeight="1">
      <c r="AW4942" s="121">
        <f t="shared" si="267"/>
        <v>4665</v>
      </c>
    </row>
    <row r="4943" spans="49:49" ht="15" customHeight="1">
      <c r="AW4943" s="121">
        <f t="shared" si="267"/>
        <v>4666</v>
      </c>
    </row>
    <row r="4944" spans="49:49" ht="15" customHeight="1">
      <c r="AW4944" s="121">
        <f t="shared" si="267"/>
        <v>4667</v>
      </c>
    </row>
    <row r="4945" spans="49:49" ht="15" customHeight="1">
      <c r="AW4945" s="121">
        <f t="shared" si="267"/>
        <v>4668</v>
      </c>
    </row>
    <row r="4946" spans="49:49" ht="15" customHeight="1">
      <c r="AW4946" s="121">
        <f t="shared" si="267"/>
        <v>4669</v>
      </c>
    </row>
    <row r="4947" spans="49:49" ht="15" customHeight="1">
      <c r="AW4947" s="121">
        <f t="shared" si="267"/>
        <v>4670</v>
      </c>
    </row>
    <row r="4948" spans="49:49" ht="15" customHeight="1">
      <c r="AW4948" s="121">
        <f t="shared" si="267"/>
        <v>4671</v>
      </c>
    </row>
    <row r="4949" spans="49:49" ht="15" customHeight="1">
      <c r="AW4949" s="121">
        <f t="shared" si="267"/>
        <v>4672</v>
      </c>
    </row>
    <row r="4950" spans="49:49" ht="15" customHeight="1">
      <c r="AW4950" s="121">
        <f t="shared" si="267"/>
        <v>4673</v>
      </c>
    </row>
    <row r="4951" spans="49:49" ht="15" customHeight="1">
      <c r="AW4951" s="121">
        <f t="shared" ref="AW4951:AW5014" si="268">+AW4950+1</f>
        <v>4674</v>
      </c>
    </row>
    <row r="4952" spans="49:49" ht="15" customHeight="1">
      <c r="AW4952" s="121">
        <f t="shared" si="268"/>
        <v>4675</v>
      </c>
    </row>
    <row r="4953" spans="49:49" ht="15" customHeight="1">
      <c r="AW4953" s="121">
        <f t="shared" si="268"/>
        <v>4676</v>
      </c>
    </row>
    <row r="4954" spans="49:49" ht="15" customHeight="1">
      <c r="AW4954" s="121">
        <f t="shared" si="268"/>
        <v>4677</v>
      </c>
    </row>
    <row r="4955" spans="49:49" ht="15" customHeight="1">
      <c r="AW4955" s="121">
        <f t="shared" si="268"/>
        <v>4678</v>
      </c>
    </row>
    <row r="4956" spans="49:49" ht="15" customHeight="1">
      <c r="AW4956" s="121">
        <f t="shared" si="268"/>
        <v>4679</v>
      </c>
    </row>
    <row r="4957" spans="49:49" ht="15" customHeight="1">
      <c r="AW4957" s="121">
        <f t="shared" si="268"/>
        <v>4680</v>
      </c>
    </row>
    <row r="4958" spans="49:49" ht="15" customHeight="1">
      <c r="AW4958" s="121">
        <f t="shared" si="268"/>
        <v>4681</v>
      </c>
    </row>
    <row r="4959" spans="49:49" ht="15" customHeight="1">
      <c r="AW4959" s="121">
        <f t="shared" si="268"/>
        <v>4682</v>
      </c>
    </row>
    <row r="4960" spans="49:49" ht="15" customHeight="1">
      <c r="AW4960" s="121">
        <f t="shared" si="268"/>
        <v>4683</v>
      </c>
    </row>
    <row r="4961" spans="49:49" ht="15" customHeight="1">
      <c r="AW4961" s="121">
        <f t="shared" si="268"/>
        <v>4684</v>
      </c>
    </row>
    <row r="4962" spans="49:49" ht="15" customHeight="1">
      <c r="AW4962" s="121">
        <f t="shared" si="268"/>
        <v>4685</v>
      </c>
    </row>
    <row r="4963" spans="49:49" ht="15" customHeight="1">
      <c r="AW4963" s="121">
        <f t="shared" si="268"/>
        <v>4686</v>
      </c>
    </row>
    <row r="4964" spans="49:49" ht="15" customHeight="1">
      <c r="AW4964" s="121">
        <f t="shared" si="268"/>
        <v>4687</v>
      </c>
    </row>
    <row r="4965" spans="49:49" ht="15" customHeight="1">
      <c r="AW4965" s="121">
        <f t="shared" si="268"/>
        <v>4688</v>
      </c>
    </row>
    <row r="4966" spans="49:49" ht="15" customHeight="1">
      <c r="AW4966" s="121">
        <f t="shared" si="268"/>
        <v>4689</v>
      </c>
    </row>
    <row r="4967" spans="49:49" ht="15" customHeight="1">
      <c r="AW4967" s="121">
        <f t="shared" si="268"/>
        <v>4690</v>
      </c>
    </row>
    <row r="4968" spans="49:49" ht="15" customHeight="1">
      <c r="AW4968" s="121">
        <f t="shared" si="268"/>
        <v>4691</v>
      </c>
    </row>
    <row r="4969" spans="49:49" ht="15" customHeight="1">
      <c r="AW4969" s="121">
        <f t="shared" si="268"/>
        <v>4692</v>
      </c>
    </row>
    <row r="4970" spans="49:49" ht="15" customHeight="1">
      <c r="AW4970" s="121">
        <f t="shared" si="268"/>
        <v>4693</v>
      </c>
    </row>
    <row r="4971" spans="49:49" ht="15" customHeight="1">
      <c r="AW4971" s="121">
        <f t="shared" si="268"/>
        <v>4694</v>
      </c>
    </row>
    <row r="4972" spans="49:49" ht="15" customHeight="1">
      <c r="AW4972" s="121">
        <f t="shared" si="268"/>
        <v>4695</v>
      </c>
    </row>
    <row r="4973" spans="49:49" ht="15" customHeight="1">
      <c r="AW4973" s="121">
        <f t="shared" si="268"/>
        <v>4696</v>
      </c>
    </row>
    <row r="4974" spans="49:49" ht="15" customHeight="1">
      <c r="AW4974" s="121">
        <f t="shared" si="268"/>
        <v>4697</v>
      </c>
    </row>
    <row r="4975" spans="49:49" ht="15" customHeight="1">
      <c r="AW4975" s="121">
        <f t="shared" si="268"/>
        <v>4698</v>
      </c>
    </row>
    <row r="4976" spans="49:49" ht="15" customHeight="1">
      <c r="AW4976" s="121">
        <f t="shared" si="268"/>
        <v>4699</v>
      </c>
    </row>
    <row r="4977" spans="49:49" ht="15" customHeight="1">
      <c r="AW4977" s="121">
        <f t="shared" si="268"/>
        <v>4700</v>
      </c>
    </row>
    <row r="4978" spans="49:49" ht="15" customHeight="1">
      <c r="AW4978" s="121">
        <f t="shared" si="268"/>
        <v>4701</v>
      </c>
    </row>
    <row r="4979" spans="49:49" ht="15" customHeight="1">
      <c r="AW4979" s="121">
        <f t="shared" si="268"/>
        <v>4702</v>
      </c>
    </row>
    <row r="4980" spans="49:49" ht="15" customHeight="1">
      <c r="AW4980" s="121">
        <f t="shared" si="268"/>
        <v>4703</v>
      </c>
    </row>
    <row r="4981" spans="49:49" ht="15" customHeight="1">
      <c r="AW4981" s="121">
        <f t="shared" si="268"/>
        <v>4704</v>
      </c>
    </row>
    <row r="4982" spans="49:49" ht="15" customHeight="1">
      <c r="AW4982" s="121">
        <f t="shared" si="268"/>
        <v>4705</v>
      </c>
    </row>
    <row r="4983" spans="49:49" ht="15" customHeight="1">
      <c r="AW4983" s="121">
        <f t="shared" si="268"/>
        <v>4706</v>
      </c>
    </row>
    <row r="4984" spans="49:49" ht="15" customHeight="1">
      <c r="AW4984" s="121">
        <f t="shared" si="268"/>
        <v>4707</v>
      </c>
    </row>
    <row r="4985" spans="49:49" ht="15" customHeight="1">
      <c r="AW4985" s="121">
        <f t="shared" si="268"/>
        <v>4708</v>
      </c>
    </row>
    <row r="4986" spans="49:49" ht="15" customHeight="1">
      <c r="AW4986" s="121">
        <f t="shared" si="268"/>
        <v>4709</v>
      </c>
    </row>
    <row r="4987" spans="49:49" ht="15" customHeight="1">
      <c r="AW4987" s="121">
        <f t="shared" si="268"/>
        <v>4710</v>
      </c>
    </row>
    <row r="4988" spans="49:49" ht="15" customHeight="1">
      <c r="AW4988" s="121">
        <f t="shared" si="268"/>
        <v>4711</v>
      </c>
    </row>
    <row r="4989" spans="49:49" ht="15" customHeight="1">
      <c r="AW4989" s="121">
        <f t="shared" si="268"/>
        <v>4712</v>
      </c>
    </row>
    <row r="4990" spans="49:49" ht="15" customHeight="1">
      <c r="AW4990" s="121">
        <f t="shared" si="268"/>
        <v>4713</v>
      </c>
    </row>
    <row r="4991" spans="49:49" ht="15" customHeight="1">
      <c r="AW4991" s="121">
        <f t="shared" si="268"/>
        <v>4714</v>
      </c>
    </row>
    <row r="4992" spans="49:49" ht="15" customHeight="1">
      <c r="AW4992" s="121">
        <f t="shared" si="268"/>
        <v>4715</v>
      </c>
    </row>
    <row r="4993" spans="49:49" ht="15" customHeight="1">
      <c r="AW4993" s="121">
        <f t="shared" si="268"/>
        <v>4716</v>
      </c>
    </row>
    <row r="4994" spans="49:49" ht="15" customHeight="1">
      <c r="AW4994" s="121">
        <f t="shared" si="268"/>
        <v>4717</v>
      </c>
    </row>
    <row r="4995" spans="49:49" ht="15" customHeight="1">
      <c r="AW4995" s="121">
        <f t="shared" si="268"/>
        <v>4718</v>
      </c>
    </row>
    <row r="4996" spans="49:49" ht="15" customHeight="1">
      <c r="AW4996" s="121">
        <f t="shared" si="268"/>
        <v>4719</v>
      </c>
    </row>
    <row r="4997" spans="49:49" ht="15" customHeight="1">
      <c r="AW4997" s="121">
        <f t="shared" si="268"/>
        <v>4720</v>
      </c>
    </row>
    <row r="4998" spans="49:49" ht="15" customHeight="1">
      <c r="AW4998" s="121">
        <f t="shared" si="268"/>
        <v>4721</v>
      </c>
    </row>
    <row r="4999" spans="49:49" ht="15" customHeight="1">
      <c r="AW4999" s="121">
        <f t="shared" si="268"/>
        <v>4722</v>
      </c>
    </row>
    <row r="5000" spans="49:49" ht="15" customHeight="1">
      <c r="AW5000" s="121">
        <f t="shared" si="268"/>
        <v>4723</v>
      </c>
    </row>
    <row r="5001" spans="49:49" ht="15" customHeight="1">
      <c r="AW5001" s="121">
        <f t="shared" si="268"/>
        <v>4724</v>
      </c>
    </row>
    <row r="5002" spans="49:49" ht="15" customHeight="1">
      <c r="AW5002" s="121">
        <f t="shared" si="268"/>
        <v>4725</v>
      </c>
    </row>
    <row r="5003" spans="49:49" ht="15" customHeight="1">
      <c r="AW5003" s="121">
        <f t="shared" si="268"/>
        <v>4726</v>
      </c>
    </row>
    <row r="5004" spans="49:49" ht="15" customHeight="1">
      <c r="AW5004" s="121">
        <f t="shared" si="268"/>
        <v>4727</v>
      </c>
    </row>
    <row r="5005" spans="49:49" ht="15" customHeight="1">
      <c r="AW5005" s="121">
        <f t="shared" si="268"/>
        <v>4728</v>
      </c>
    </row>
    <row r="5006" spans="49:49" ht="15" customHeight="1">
      <c r="AW5006" s="121">
        <f t="shared" si="268"/>
        <v>4729</v>
      </c>
    </row>
    <row r="5007" spans="49:49" ht="15" customHeight="1">
      <c r="AW5007" s="121">
        <f t="shared" si="268"/>
        <v>4730</v>
      </c>
    </row>
    <row r="5008" spans="49:49" ht="15" customHeight="1">
      <c r="AW5008" s="121">
        <f t="shared" si="268"/>
        <v>4731</v>
      </c>
    </row>
    <row r="5009" spans="49:49" ht="15" customHeight="1">
      <c r="AW5009" s="121">
        <f t="shared" si="268"/>
        <v>4732</v>
      </c>
    </row>
    <row r="5010" spans="49:49" ht="15" customHeight="1">
      <c r="AW5010" s="121">
        <f t="shared" si="268"/>
        <v>4733</v>
      </c>
    </row>
    <row r="5011" spans="49:49" ht="15" customHeight="1">
      <c r="AW5011" s="121">
        <f t="shared" si="268"/>
        <v>4734</v>
      </c>
    </row>
    <row r="5012" spans="49:49" ht="15" customHeight="1">
      <c r="AW5012" s="121">
        <f t="shared" si="268"/>
        <v>4735</v>
      </c>
    </row>
    <row r="5013" spans="49:49" ht="15" customHeight="1">
      <c r="AW5013" s="121">
        <f t="shared" si="268"/>
        <v>4736</v>
      </c>
    </row>
    <row r="5014" spans="49:49" ht="15" customHeight="1">
      <c r="AW5014" s="121">
        <f t="shared" si="268"/>
        <v>4737</v>
      </c>
    </row>
    <row r="5015" spans="49:49" ht="15" customHeight="1">
      <c r="AW5015" s="121">
        <f t="shared" ref="AW5015:AW5078" si="269">+AW5014+1</f>
        <v>4738</v>
      </c>
    </row>
    <row r="5016" spans="49:49" ht="15" customHeight="1">
      <c r="AW5016" s="121">
        <f t="shared" si="269"/>
        <v>4739</v>
      </c>
    </row>
    <row r="5017" spans="49:49" ht="15" customHeight="1">
      <c r="AW5017" s="121">
        <f t="shared" si="269"/>
        <v>4740</v>
      </c>
    </row>
    <row r="5018" spans="49:49" ht="15" customHeight="1">
      <c r="AW5018" s="121">
        <f t="shared" si="269"/>
        <v>4741</v>
      </c>
    </row>
    <row r="5019" spans="49:49" ht="15" customHeight="1">
      <c r="AW5019" s="121">
        <f t="shared" si="269"/>
        <v>4742</v>
      </c>
    </row>
    <row r="5020" spans="49:49" ht="15" customHeight="1">
      <c r="AW5020" s="121">
        <f t="shared" si="269"/>
        <v>4743</v>
      </c>
    </row>
    <row r="5021" spans="49:49" ht="15" customHeight="1">
      <c r="AW5021" s="121">
        <f t="shared" si="269"/>
        <v>4744</v>
      </c>
    </row>
    <row r="5022" spans="49:49" ht="15" customHeight="1">
      <c r="AW5022" s="121">
        <f t="shared" si="269"/>
        <v>4745</v>
      </c>
    </row>
    <row r="5023" spans="49:49" ht="15" customHeight="1">
      <c r="AW5023" s="121">
        <f t="shared" si="269"/>
        <v>4746</v>
      </c>
    </row>
    <row r="5024" spans="49:49" ht="15" customHeight="1">
      <c r="AW5024" s="121">
        <f t="shared" si="269"/>
        <v>4747</v>
      </c>
    </row>
    <row r="5025" spans="49:49" ht="15" customHeight="1">
      <c r="AW5025" s="121">
        <f t="shared" si="269"/>
        <v>4748</v>
      </c>
    </row>
    <row r="5026" spans="49:49" ht="15" customHeight="1">
      <c r="AW5026" s="121">
        <f t="shared" si="269"/>
        <v>4749</v>
      </c>
    </row>
    <row r="5027" spans="49:49" ht="15" customHeight="1">
      <c r="AW5027" s="121">
        <f t="shared" si="269"/>
        <v>4750</v>
      </c>
    </row>
    <row r="5028" spans="49:49" ht="15" customHeight="1">
      <c r="AW5028" s="121">
        <f t="shared" si="269"/>
        <v>4751</v>
      </c>
    </row>
    <row r="5029" spans="49:49" ht="15" customHeight="1">
      <c r="AW5029" s="121">
        <f t="shared" si="269"/>
        <v>4752</v>
      </c>
    </row>
    <row r="5030" spans="49:49" ht="15" customHeight="1">
      <c r="AW5030" s="121">
        <f t="shared" si="269"/>
        <v>4753</v>
      </c>
    </row>
    <row r="5031" spans="49:49" ht="15" customHeight="1">
      <c r="AW5031" s="121">
        <f t="shared" si="269"/>
        <v>4754</v>
      </c>
    </row>
    <row r="5032" spans="49:49" ht="15" customHeight="1">
      <c r="AW5032" s="121">
        <f t="shared" si="269"/>
        <v>4755</v>
      </c>
    </row>
    <row r="5033" spans="49:49" ht="15" customHeight="1">
      <c r="AW5033" s="121">
        <f t="shared" si="269"/>
        <v>4756</v>
      </c>
    </row>
    <row r="5034" spans="49:49" ht="15" customHeight="1">
      <c r="AW5034" s="121">
        <f t="shared" si="269"/>
        <v>4757</v>
      </c>
    </row>
    <row r="5035" spans="49:49" ht="15" customHeight="1">
      <c r="AW5035" s="121">
        <f t="shared" si="269"/>
        <v>4758</v>
      </c>
    </row>
    <row r="5036" spans="49:49" ht="15" customHeight="1">
      <c r="AW5036" s="121">
        <f t="shared" si="269"/>
        <v>4759</v>
      </c>
    </row>
    <row r="5037" spans="49:49" ht="15" customHeight="1">
      <c r="AW5037" s="121">
        <f t="shared" si="269"/>
        <v>4760</v>
      </c>
    </row>
    <row r="5038" spans="49:49" ht="15" customHeight="1">
      <c r="AW5038" s="121">
        <f t="shared" si="269"/>
        <v>4761</v>
      </c>
    </row>
    <row r="5039" spans="49:49" ht="15" customHeight="1">
      <c r="AW5039" s="121">
        <f t="shared" si="269"/>
        <v>4762</v>
      </c>
    </row>
    <row r="5040" spans="49:49" ht="15" customHeight="1">
      <c r="AW5040" s="121">
        <f t="shared" si="269"/>
        <v>4763</v>
      </c>
    </row>
    <row r="5041" spans="49:49" ht="15" customHeight="1">
      <c r="AW5041" s="121">
        <f t="shared" si="269"/>
        <v>4764</v>
      </c>
    </row>
    <row r="5042" spans="49:49" ht="15" customHeight="1">
      <c r="AW5042" s="121">
        <f t="shared" si="269"/>
        <v>4765</v>
      </c>
    </row>
    <row r="5043" spans="49:49" ht="15" customHeight="1">
      <c r="AW5043" s="121">
        <f t="shared" si="269"/>
        <v>4766</v>
      </c>
    </row>
    <row r="5044" spans="49:49" ht="15" customHeight="1">
      <c r="AW5044" s="121">
        <f t="shared" si="269"/>
        <v>4767</v>
      </c>
    </row>
    <row r="5045" spans="49:49" ht="15" customHeight="1">
      <c r="AW5045" s="121">
        <f t="shared" si="269"/>
        <v>4768</v>
      </c>
    </row>
    <row r="5046" spans="49:49" ht="15" customHeight="1">
      <c r="AW5046" s="121">
        <f t="shared" si="269"/>
        <v>4769</v>
      </c>
    </row>
    <row r="5047" spans="49:49" ht="15" customHeight="1">
      <c r="AW5047" s="121">
        <f t="shared" si="269"/>
        <v>4770</v>
      </c>
    </row>
    <row r="5048" spans="49:49" ht="15" customHeight="1">
      <c r="AW5048" s="121">
        <f t="shared" si="269"/>
        <v>4771</v>
      </c>
    </row>
    <row r="5049" spans="49:49" ht="15" customHeight="1">
      <c r="AW5049" s="121">
        <f t="shared" si="269"/>
        <v>4772</v>
      </c>
    </row>
    <row r="5050" spans="49:49" ht="15" customHeight="1">
      <c r="AW5050" s="121">
        <f t="shared" si="269"/>
        <v>4773</v>
      </c>
    </row>
    <row r="5051" spans="49:49" ht="15" customHeight="1">
      <c r="AW5051" s="121">
        <f t="shared" si="269"/>
        <v>4774</v>
      </c>
    </row>
    <row r="5052" spans="49:49" ht="15" customHeight="1">
      <c r="AW5052" s="121">
        <f t="shared" si="269"/>
        <v>4775</v>
      </c>
    </row>
    <row r="5053" spans="49:49" ht="15" customHeight="1">
      <c r="AW5053" s="121">
        <f t="shared" si="269"/>
        <v>4776</v>
      </c>
    </row>
    <row r="5054" spans="49:49" ht="15" customHeight="1">
      <c r="AW5054" s="121">
        <f t="shared" si="269"/>
        <v>4777</v>
      </c>
    </row>
    <row r="5055" spans="49:49" ht="15" customHeight="1">
      <c r="AW5055" s="121">
        <f t="shared" si="269"/>
        <v>4778</v>
      </c>
    </row>
    <row r="5056" spans="49:49" ht="15" customHeight="1">
      <c r="AW5056" s="121">
        <f t="shared" si="269"/>
        <v>4779</v>
      </c>
    </row>
    <row r="5057" spans="49:49" ht="15" customHeight="1">
      <c r="AW5057" s="121">
        <f t="shared" si="269"/>
        <v>4780</v>
      </c>
    </row>
    <row r="5058" spans="49:49" ht="15" customHeight="1">
      <c r="AW5058" s="121">
        <f t="shared" si="269"/>
        <v>4781</v>
      </c>
    </row>
    <row r="5059" spans="49:49" ht="15" customHeight="1">
      <c r="AW5059" s="121">
        <f t="shared" si="269"/>
        <v>4782</v>
      </c>
    </row>
    <row r="5060" spans="49:49" ht="15" customHeight="1">
      <c r="AW5060" s="121">
        <f t="shared" si="269"/>
        <v>4783</v>
      </c>
    </row>
    <row r="5061" spans="49:49" ht="15" customHeight="1">
      <c r="AW5061" s="121">
        <f t="shared" si="269"/>
        <v>4784</v>
      </c>
    </row>
    <row r="5062" spans="49:49" ht="15" customHeight="1">
      <c r="AW5062" s="121">
        <f t="shared" si="269"/>
        <v>4785</v>
      </c>
    </row>
    <row r="5063" spans="49:49" ht="15" customHeight="1">
      <c r="AW5063" s="121">
        <f t="shared" si="269"/>
        <v>4786</v>
      </c>
    </row>
    <row r="5064" spans="49:49" ht="15" customHeight="1">
      <c r="AW5064" s="121">
        <f t="shared" si="269"/>
        <v>4787</v>
      </c>
    </row>
    <row r="5065" spans="49:49" ht="15" customHeight="1">
      <c r="AW5065" s="121">
        <f t="shared" si="269"/>
        <v>4788</v>
      </c>
    </row>
    <row r="5066" spans="49:49" ht="15" customHeight="1">
      <c r="AW5066" s="121">
        <f t="shared" si="269"/>
        <v>4789</v>
      </c>
    </row>
    <row r="5067" spans="49:49" ht="15" customHeight="1">
      <c r="AW5067" s="121">
        <f t="shared" si="269"/>
        <v>4790</v>
      </c>
    </row>
    <row r="5068" spans="49:49" ht="15" customHeight="1">
      <c r="AW5068" s="121">
        <f t="shared" si="269"/>
        <v>4791</v>
      </c>
    </row>
    <row r="5069" spans="49:49" ht="15" customHeight="1">
      <c r="AW5069" s="121">
        <f t="shared" si="269"/>
        <v>4792</v>
      </c>
    </row>
    <row r="5070" spans="49:49" ht="15" customHeight="1">
      <c r="AW5070" s="121">
        <f t="shared" si="269"/>
        <v>4793</v>
      </c>
    </row>
    <row r="5071" spans="49:49" ht="15" customHeight="1">
      <c r="AW5071" s="121">
        <f t="shared" si="269"/>
        <v>4794</v>
      </c>
    </row>
    <row r="5072" spans="49:49" ht="15" customHeight="1">
      <c r="AW5072" s="121">
        <f t="shared" si="269"/>
        <v>4795</v>
      </c>
    </row>
    <row r="5073" spans="49:49" ht="15" customHeight="1">
      <c r="AW5073" s="121">
        <f t="shared" si="269"/>
        <v>4796</v>
      </c>
    </row>
    <row r="5074" spans="49:49" ht="15" customHeight="1">
      <c r="AW5074" s="121">
        <f t="shared" si="269"/>
        <v>4797</v>
      </c>
    </row>
    <row r="5075" spans="49:49" ht="15" customHeight="1">
      <c r="AW5075" s="121">
        <f t="shared" si="269"/>
        <v>4798</v>
      </c>
    </row>
    <row r="5076" spans="49:49" ht="15" customHeight="1">
      <c r="AW5076" s="121">
        <f t="shared" si="269"/>
        <v>4799</v>
      </c>
    </row>
    <row r="5077" spans="49:49" ht="15" customHeight="1">
      <c r="AW5077" s="121">
        <f t="shared" si="269"/>
        <v>4800</v>
      </c>
    </row>
    <row r="5078" spans="49:49" ht="15" customHeight="1">
      <c r="AW5078" s="121">
        <f t="shared" si="269"/>
        <v>4801</v>
      </c>
    </row>
    <row r="5079" spans="49:49" ht="15" customHeight="1">
      <c r="AW5079" s="121">
        <f t="shared" ref="AW5079:AW5142" si="270">+AW5078+1</f>
        <v>4802</v>
      </c>
    </row>
    <row r="5080" spans="49:49" ht="15" customHeight="1">
      <c r="AW5080" s="121">
        <f t="shared" si="270"/>
        <v>4803</v>
      </c>
    </row>
    <row r="5081" spans="49:49" ht="15" customHeight="1">
      <c r="AW5081" s="121">
        <f t="shared" si="270"/>
        <v>4804</v>
      </c>
    </row>
    <row r="5082" spans="49:49" ht="15" customHeight="1">
      <c r="AW5082" s="121">
        <f t="shared" si="270"/>
        <v>4805</v>
      </c>
    </row>
    <row r="5083" spans="49:49" ht="15" customHeight="1">
      <c r="AW5083" s="121">
        <f t="shared" si="270"/>
        <v>4806</v>
      </c>
    </row>
    <row r="5084" spans="49:49" ht="15" customHeight="1">
      <c r="AW5084" s="121">
        <f t="shared" si="270"/>
        <v>4807</v>
      </c>
    </row>
    <row r="5085" spans="49:49" ht="15" customHeight="1">
      <c r="AW5085" s="121">
        <f t="shared" si="270"/>
        <v>4808</v>
      </c>
    </row>
    <row r="5086" spans="49:49" ht="15" customHeight="1">
      <c r="AW5086" s="121">
        <f t="shared" si="270"/>
        <v>4809</v>
      </c>
    </row>
    <row r="5087" spans="49:49" ht="15" customHeight="1">
      <c r="AW5087" s="121">
        <f t="shared" si="270"/>
        <v>4810</v>
      </c>
    </row>
    <row r="5088" spans="49:49" ht="15" customHeight="1">
      <c r="AW5088" s="121">
        <f t="shared" si="270"/>
        <v>4811</v>
      </c>
    </row>
    <row r="5089" spans="49:49" ht="15" customHeight="1">
      <c r="AW5089" s="121">
        <f t="shared" si="270"/>
        <v>4812</v>
      </c>
    </row>
    <row r="5090" spans="49:49" ht="15" customHeight="1">
      <c r="AW5090" s="121">
        <f t="shared" si="270"/>
        <v>4813</v>
      </c>
    </row>
    <row r="5091" spans="49:49" ht="15" customHeight="1">
      <c r="AW5091" s="121">
        <f t="shared" si="270"/>
        <v>4814</v>
      </c>
    </row>
    <row r="5092" spans="49:49" ht="15" customHeight="1">
      <c r="AW5092" s="121">
        <f t="shared" si="270"/>
        <v>4815</v>
      </c>
    </row>
    <row r="5093" spans="49:49" ht="15" customHeight="1">
      <c r="AW5093" s="121">
        <f t="shared" si="270"/>
        <v>4816</v>
      </c>
    </row>
    <row r="5094" spans="49:49" ht="15" customHeight="1">
      <c r="AW5094" s="121">
        <f t="shared" si="270"/>
        <v>4817</v>
      </c>
    </row>
    <row r="5095" spans="49:49" ht="15" customHeight="1">
      <c r="AW5095" s="121">
        <f t="shared" si="270"/>
        <v>4818</v>
      </c>
    </row>
    <row r="5096" spans="49:49" ht="15" customHeight="1">
      <c r="AW5096" s="121">
        <f t="shared" si="270"/>
        <v>4819</v>
      </c>
    </row>
    <row r="5097" spans="49:49" ht="15" customHeight="1">
      <c r="AW5097" s="121">
        <f t="shared" si="270"/>
        <v>4820</v>
      </c>
    </row>
    <row r="5098" spans="49:49" ht="15" customHeight="1">
      <c r="AW5098" s="121">
        <f t="shared" si="270"/>
        <v>4821</v>
      </c>
    </row>
    <row r="5099" spans="49:49" ht="15" customHeight="1">
      <c r="AW5099" s="121">
        <f t="shared" si="270"/>
        <v>4822</v>
      </c>
    </row>
    <row r="5100" spans="49:49" ht="15" customHeight="1">
      <c r="AW5100" s="121">
        <f t="shared" si="270"/>
        <v>4823</v>
      </c>
    </row>
    <row r="5101" spans="49:49" ht="15" customHeight="1">
      <c r="AW5101" s="121">
        <f t="shared" si="270"/>
        <v>4824</v>
      </c>
    </row>
    <row r="5102" spans="49:49" ht="15" customHeight="1">
      <c r="AW5102" s="121">
        <f t="shared" si="270"/>
        <v>4825</v>
      </c>
    </row>
    <row r="5103" spans="49:49" ht="15" customHeight="1">
      <c r="AW5103" s="121">
        <f t="shared" si="270"/>
        <v>4826</v>
      </c>
    </row>
    <row r="5104" spans="49:49" ht="15" customHeight="1">
      <c r="AW5104" s="121">
        <f t="shared" si="270"/>
        <v>4827</v>
      </c>
    </row>
    <row r="5105" spans="49:49" ht="15" customHeight="1">
      <c r="AW5105" s="121">
        <f t="shared" si="270"/>
        <v>4828</v>
      </c>
    </row>
    <row r="5106" spans="49:49" ht="15" customHeight="1">
      <c r="AW5106" s="121">
        <f t="shared" si="270"/>
        <v>4829</v>
      </c>
    </row>
    <row r="5107" spans="49:49" ht="15" customHeight="1">
      <c r="AW5107" s="121">
        <f t="shared" si="270"/>
        <v>4830</v>
      </c>
    </row>
    <row r="5108" spans="49:49" ht="15" customHeight="1">
      <c r="AW5108" s="121">
        <f t="shared" si="270"/>
        <v>4831</v>
      </c>
    </row>
    <row r="5109" spans="49:49" ht="15" customHeight="1">
      <c r="AW5109" s="121">
        <f t="shared" si="270"/>
        <v>4832</v>
      </c>
    </row>
    <row r="5110" spans="49:49" ht="15" customHeight="1">
      <c r="AW5110" s="121">
        <f t="shared" si="270"/>
        <v>4833</v>
      </c>
    </row>
    <row r="5111" spans="49:49" ht="15" customHeight="1">
      <c r="AW5111" s="121">
        <f t="shared" si="270"/>
        <v>4834</v>
      </c>
    </row>
    <row r="5112" spans="49:49" ht="15" customHeight="1">
      <c r="AW5112" s="121">
        <f t="shared" si="270"/>
        <v>4835</v>
      </c>
    </row>
    <row r="5113" spans="49:49" ht="15" customHeight="1">
      <c r="AW5113" s="121">
        <f t="shared" si="270"/>
        <v>4836</v>
      </c>
    </row>
    <row r="5114" spans="49:49" ht="15" customHeight="1">
      <c r="AW5114" s="121">
        <f t="shared" si="270"/>
        <v>4837</v>
      </c>
    </row>
    <row r="5115" spans="49:49" ht="15" customHeight="1">
      <c r="AW5115" s="121">
        <f t="shared" si="270"/>
        <v>4838</v>
      </c>
    </row>
    <row r="5116" spans="49:49" ht="15" customHeight="1">
      <c r="AW5116" s="121">
        <f t="shared" si="270"/>
        <v>4839</v>
      </c>
    </row>
    <row r="5117" spans="49:49" ht="15" customHeight="1">
      <c r="AW5117" s="121">
        <f t="shared" si="270"/>
        <v>4840</v>
      </c>
    </row>
    <row r="5118" spans="49:49" ht="15" customHeight="1">
      <c r="AW5118" s="121">
        <f t="shared" si="270"/>
        <v>4841</v>
      </c>
    </row>
    <row r="5119" spans="49:49" ht="15" customHeight="1">
      <c r="AW5119" s="121">
        <f t="shared" si="270"/>
        <v>4842</v>
      </c>
    </row>
    <row r="5120" spans="49:49" ht="15" customHeight="1">
      <c r="AW5120" s="121">
        <f t="shared" si="270"/>
        <v>4843</v>
      </c>
    </row>
    <row r="5121" spans="49:49" ht="15" customHeight="1">
      <c r="AW5121" s="121">
        <f t="shared" si="270"/>
        <v>4844</v>
      </c>
    </row>
    <row r="5122" spans="49:49" ht="15" customHeight="1">
      <c r="AW5122" s="121">
        <f t="shared" si="270"/>
        <v>4845</v>
      </c>
    </row>
    <row r="5123" spans="49:49" ht="15" customHeight="1">
      <c r="AW5123" s="121">
        <f t="shared" si="270"/>
        <v>4846</v>
      </c>
    </row>
    <row r="5124" spans="49:49" ht="15" customHeight="1">
      <c r="AW5124" s="121">
        <f t="shared" si="270"/>
        <v>4847</v>
      </c>
    </row>
    <row r="5125" spans="49:49" ht="15" customHeight="1">
      <c r="AW5125" s="121">
        <f t="shared" si="270"/>
        <v>4848</v>
      </c>
    </row>
    <row r="5126" spans="49:49" ht="15" customHeight="1">
      <c r="AW5126" s="121">
        <f t="shared" si="270"/>
        <v>4849</v>
      </c>
    </row>
    <row r="5127" spans="49:49" ht="15" customHeight="1">
      <c r="AW5127" s="121">
        <f t="shared" si="270"/>
        <v>4850</v>
      </c>
    </row>
    <row r="5128" spans="49:49" ht="15" customHeight="1">
      <c r="AW5128" s="121">
        <f t="shared" si="270"/>
        <v>4851</v>
      </c>
    </row>
    <row r="5129" spans="49:49" ht="15" customHeight="1">
      <c r="AW5129" s="121">
        <f t="shared" si="270"/>
        <v>4852</v>
      </c>
    </row>
    <row r="5130" spans="49:49" ht="15" customHeight="1">
      <c r="AW5130" s="121">
        <f t="shared" si="270"/>
        <v>4853</v>
      </c>
    </row>
    <row r="5131" spans="49:49" ht="15" customHeight="1">
      <c r="AW5131" s="121">
        <f t="shared" si="270"/>
        <v>4854</v>
      </c>
    </row>
    <row r="5132" spans="49:49" ht="15" customHeight="1">
      <c r="AW5132" s="121">
        <f t="shared" si="270"/>
        <v>4855</v>
      </c>
    </row>
    <row r="5133" spans="49:49" ht="15" customHeight="1">
      <c r="AW5133" s="121">
        <f t="shared" si="270"/>
        <v>4856</v>
      </c>
    </row>
    <row r="5134" spans="49:49" ht="15" customHeight="1">
      <c r="AW5134" s="121">
        <f t="shared" si="270"/>
        <v>4857</v>
      </c>
    </row>
    <row r="5135" spans="49:49" ht="15" customHeight="1">
      <c r="AW5135" s="121">
        <f t="shared" si="270"/>
        <v>4858</v>
      </c>
    </row>
    <row r="5136" spans="49:49" ht="15" customHeight="1">
      <c r="AW5136" s="121">
        <f t="shared" si="270"/>
        <v>4859</v>
      </c>
    </row>
    <row r="5137" spans="49:49" ht="15" customHeight="1">
      <c r="AW5137" s="121">
        <f t="shared" si="270"/>
        <v>4860</v>
      </c>
    </row>
    <row r="5138" spans="49:49" ht="15" customHeight="1">
      <c r="AW5138" s="121">
        <f t="shared" si="270"/>
        <v>4861</v>
      </c>
    </row>
    <row r="5139" spans="49:49" ht="15" customHeight="1">
      <c r="AW5139" s="121">
        <f t="shared" si="270"/>
        <v>4862</v>
      </c>
    </row>
    <row r="5140" spans="49:49" ht="15" customHeight="1">
      <c r="AW5140" s="121">
        <f t="shared" si="270"/>
        <v>4863</v>
      </c>
    </row>
    <row r="5141" spans="49:49" ht="15" customHeight="1">
      <c r="AW5141" s="121">
        <f t="shared" si="270"/>
        <v>4864</v>
      </c>
    </row>
    <row r="5142" spans="49:49" ht="15" customHeight="1">
      <c r="AW5142" s="121">
        <f t="shared" si="270"/>
        <v>4865</v>
      </c>
    </row>
    <row r="5143" spans="49:49" ht="15" customHeight="1">
      <c r="AW5143" s="121">
        <f t="shared" ref="AW5143:AW5206" si="271">+AW5142+1</f>
        <v>4866</v>
      </c>
    </row>
    <row r="5144" spans="49:49" ht="15" customHeight="1">
      <c r="AW5144" s="121">
        <f t="shared" si="271"/>
        <v>4867</v>
      </c>
    </row>
    <row r="5145" spans="49:49" ht="15" customHeight="1">
      <c r="AW5145" s="121">
        <f t="shared" si="271"/>
        <v>4868</v>
      </c>
    </row>
    <row r="5146" spans="49:49" ht="15" customHeight="1">
      <c r="AW5146" s="121">
        <f t="shared" si="271"/>
        <v>4869</v>
      </c>
    </row>
    <row r="5147" spans="49:49" ht="15" customHeight="1">
      <c r="AW5147" s="121">
        <f t="shared" si="271"/>
        <v>4870</v>
      </c>
    </row>
    <row r="5148" spans="49:49" ht="15" customHeight="1">
      <c r="AW5148" s="121">
        <f t="shared" si="271"/>
        <v>4871</v>
      </c>
    </row>
    <row r="5149" spans="49:49" ht="15" customHeight="1">
      <c r="AW5149" s="121">
        <f t="shared" si="271"/>
        <v>4872</v>
      </c>
    </row>
    <row r="5150" spans="49:49" ht="15" customHeight="1">
      <c r="AW5150" s="121">
        <f t="shared" si="271"/>
        <v>4873</v>
      </c>
    </row>
    <row r="5151" spans="49:49" ht="15" customHeight="1">
      <c r="AW5151" s="121">
        <f t="shared" si="271"/>
        <v>4874</v>
      </c>
    </row>
    <row r="5152" spans="49:49" ht="15" customHeight="1">
      <c r="AW5152" s="121">
        <f t="shared" si="271"/>
        <v>4875</v>
      </c>
    </row>
    <row r="5153" spans="49:49" ht="15" customHeight="1">
      <c r="AW5153" s="121">
        <f t="shared" si="271"/>
        <v>4876</v>
      </c>
    </row>
    <row r="5154" spans="49:49" ht="15" customHeight="1">
      <c r="AW5154" s="121">
        <f t="shared" si="271"/>
        <v>4877</v>
      </c>
    </row>
    <row r="5155" spans="49:49" ht="15" customHeight="1">
      <c r="AW5155" s="121">
        <f t="shared" si="271"/>
        <v>4878</v>
      </c>
    </row>
    <row r="5156" spans="49:49" ht="15" customHeight="1">
      <c r="AW5156" s="121">
        <f t="shared" si="271"/>
        <v>4879</v>
      </c>
    </row>
    <row r="5157" spans="49:49" ht="15" customHeight="1">
      <c r="AW5157" s="121">
        <f t="shared" si="271"/>
        <v>4880</v>
      </c>
    </row>
    <row r="5158" spans="49:49" ht="15" customHeight="1">
      <c r="AW5158" s="121">
        <f t="shared" si="271"/>
        <v>4881</v>
      </c>
    </row>
    <row r="5159" spans="49:49" ht="15" customHeight="1">
      <c r="AW5159" s="121">
        <f t="shared" si="271"/>
        <v>4882</v>
      </c>
    </row>
    <row r="5160" spans="49:49" ht="15" customHeight="1">
      <c r="AW5160" s="121">
        <f t="shared" si="271"/>
        <v>4883</v>
      </c>
    </row>
    <row r="5161" spans="49:49" ht="15" customHeight="1">
      <c r="AW5161" s="121">
        <f t="shared" si="271"/>
        <v>4884</v>
      </c>
    </row>
    <row r="5162" spans="49:49" ht="15" customHeight="1">
      <c r="AW5162" s="121">
        <f t="shared" si="271"/>
        <v>4885</v>
      </c>
    </row>
    <row r="5163" spans="49:49" ht="15" customHeight="1">
      <c r="AW5163" s="121">
        <f t="shared" si="271"/>
        <v>4886</v>
      </c>
    </row>
    <row r="5164" spans="49:49" ht="15" customHeight="1">
      <c r="AW5164" s="121">
        <f t="shared" si="271"/>
        <v>4887</v>
      </c>
    </row>
    <row r="5165" spans="49:49" ht="15" customHeight="1">
      <c r="AW5165" s="121">
        <f t="shared" si="271"/>
        <v>4888</v>
      </c>
    </row>
    <row r="5166" spans="49:49" ht="15" customHeight="1">
      <c r="AW5166" s="121">
        <f t="shared" si="271"/>
        <v>4889</v>
      </c>
    </row>
    <row r="5167" spans="49:49" ht="15" customHeight="1">
      <c r="AW5167" s="121">
        <f t="shared" si="271"/>
        <v>4890</v>
      </c>
    </row>
    <row r="5168" spans="49:49" ht="15" customHeight="1">
      <c r="AW5168" s="121">
        <f t="shared" si="271"/>
        <v>4891</v>
      </c>
    </row>
    <row r="5169" spans="49:49" ht="15" customHeight="1">
      <c r="AW5169" s="121">
        <f t="shared" si="271"/>
        <v>4892</v>
      </c>
    </row>
    <row r="5170" spans="49:49" ht="15" customHeight="1">
      <c r="AW5170" s="121">
        <f t="shared" si="271"/>
        <v>4893</v>
      </c>
    </row>
    <row r="5171" spans="49:49" ht="15" customHeight="1">
      <c r="AW5171" s="121">
        <f t="shared" si="271"/>
        <v>4894</v>
      </c>
    </row>
    <row r="5172" spans="49:49" ht="15" customHeight="1">
      <c r="AW5172" s="121">
        <f t="shared" si="271"/>
        <v>4895</v>
      </c>
    </row>
    <row r="5173" spans="49:49" ht="15" customHeight="1">
      <c r="AW5173" s="121">
        <f t="shared" si="271"/>
        <v>4896</v>
      </c>
    </row>
    <row r="5174" spans="49:49" ht="15" customHeight="1">
      <c r="AW5174" s="121">
        <f t="shared" si="271"/>
        <v>4897</v>
      </c>
    </row>
    <row r="5175" spans="49:49" ht="15" customHeight="1">
      <c r="AW5175" s="121">
        <f t="shared" si="271"/>
        <v>4898</v>
      </c>
    </row>
    <row r="5176" spans="49:49" ht="15" customHeight="1">
      <c r="AW5176" s="121">
        <f t="shared" si="271"/>
        <v>4899</v>
      </c>
    </row>
    <row r="5177" spans="49:49" ht="15" customHeight="1">
      <c r="AW5177" s="121">
        <f t="shared" si="271"/>
        <v>4900</v>
      </c>
    </row>
    <row r="5178" spans="49:49" ht="15" customHeight="1">
      <c r="AW5178" s="121">
        <f t="shared" si="271"/>
        <v>4901</v>
      </c>
    </row>
    <row r="5179" spans="49:49" ht="15" customHeight="1">
      <c r="AW5179" s="121">
        <f t="shared" si="271"/>
        <v>4902</v>
      </c>
    </row>
    <row r="5180" spans="49:49" ht="15" customHeight="1">
      <c r="AW5180" s="121">
        <f t="shared" si="271"/>
        <v>4903</v>
      </c>
    </row>
    <row r="5181" spans="49:49" ht="15" customHeight="1">
      <c r="AW5181" s="121">
        <f t="shared" si="271"/>
        <v>4904</v>
      </c>
    </row>
    <row r="5182" spans="49:49" ht="15" customHeight="1">
      <c r="AW5182" s="121">
        <f t="shared" si="271"/>
        <v>4905</v>
      </c>
    </row>
    <row r="5183" spans="49:49" ht="15" customHeight="1">
      <c r="AW5183" s="121">
        <f t="shared" si="271"/>
        <v>4906</v>
      </c>
    </row>
    <row r="5184" spans="49:49" ht="15" customHeight="1">
      <c r="AW5184" s="121">
        <f t="shared" si="271"/>
        <v>4907</v>
      </c>
    </row>
    <row r="5185" spans="49:49" ht="15" customHeight="1">
      <c r="AW5185" s="121">
        <f t="shared" si="271"/>
        <v>4908</v>
      </c>
    </row>
    <row r="5186" spans="49:49" ht="15" customHeight="1">
      <c r="AW5186" s="121">
        <f t="shared" si="271"/>
        <v>4909</v>
      </c>
    </row>
    <row r="5187" spans="49:49" ht="15" customHeight="1">
      <c r="AW5187" s="121">
        <f t="shared" si="271"/>
        <v>4910</v>
      </c>
    </row>
    <row r="5188" spans="49:49" ht="15" customHeight="1">
      <c r="AW5188" s="121">
        <f t="shared" si="271"/>
        <v>4911</v>
      </c>
    </row>
    <row r="5189" spans="49:49" ht="15" customHeight="1">
      <c r="AW5189" s="121">
        <f t="shared" si="271"/>
        <v>4912</v>
      </c>
    </row>
    <row r="5190" spans="49:49" ht="15" customHeight="1">
      <c r="AW5190" s="121">
        <f t="shared" si="271"/>
        <v>4913</v>
      </c>
    </row>
    <row r="5191" spans="49:49" ht="15" customHeight="1">
      <c r="AW5191" s="121">
        <f t="shared" si="271"/>
        <v>4914</v>
      </c>
    </row>
    <row r="5192" spans="49:49" ht="15" customHeight="1">
      <c r="AW5192" s="121">
        <f t="shared" si="271"/>
        <v>4915</v>
      </c>
    </row>
    <row r="5193" spans="49:49" ht="15" customHeight="1">
      <c r="AW5193" s="121">
        <f t="shared" si="271"/>
        <v>4916</v>
      </c>
    </row>
    <row r="5194" spans="49:49" ht="15" customHeight="1">
      <c r="AW5194" s="121">
        <f t="shared" si="271"/>
        <v>4917</v>
      </c>
    </row>
    <row r="5195" spans="49:49" ht="15" customHeight="1">
      <c r="AW5195" s="121">
        <f t="shared" si="271"/>
        <v>4918</v>
      </c>
    </row>
    <row r="5196" spans="49:49" ht="15" customHeight="1">
      <c r="AW5196" s="121">
        <f t="shared" si="271"/>
        <v>4919</v>
      </c>
    </row>
    <row r="5197" spans="49:49" ht="15" customHeight="1">
      <c r="AW5197" s="121">
        <f t="shared" si="271"/>
        <v>4920</v>
      </c>
    </row>
    <row r="5198" spans="49:49" ht="15" customHeight="1">
      <c r="AW5198" s="121">
        <f t="shared" si="271"/>
        <v>4921</v>
      </c>
    </row>
    <row r="5199" spans="49:49" ht="15" customHeight="1">
      <c r="AW5199" s="121">
        <f t="shared" si="271"/>
        <v>4922</v>
      </c>
    </row>
    <row r="5200" spans="49:49" ht="15" customHeight="1">
      <c r="AW5200" s="121">
        <f t="shared" si="271"/>
        <v>4923</v>
      </c>
    </row>
    <row r="5201" spans="49:49" ht="15" customHeight="1">
      <c r="AW5201" s="121">
        <f t="shared" si="271"/>
        <v>4924</v>
      </c>
    </row>
    <row r="5202" spans="49:49" ht="15" customHeight="1">
      <c r="AW5202" s="121">
        <f t="shared" si="271"/>
        <v>4925</v>
      </c>
    </row>
    <row r="5203" spans="49:49" ht="15" customHeight="1">
      <c r="AW5203" s="121">
        <f t="shared" si="271"/>
        <v>4926</v>
      </c>
    </row>
    <row r="5204" spans="49:49" ht="15" customHeight="1">
      <c r="AW5204" s="121">
        <f t="shared" si="271"/>
        <v>4927</v>
      </c>
    </row>
    <row r="5205" spans="49:49" ht="15" customHeight="1">
      <c r="AW5205" s="121">
        <f t="shared" si="271"/>
        <v>4928</v>
      </c>
    </row>
    <row r="5206" spans="49:49" ht="15" customHeight="1">
      <c r="AW5206" s="121">
        <f t="shared" si="271"/>
        <v>4929</v>
      </c>
    </row>
    <row r="5207" spans="49:49" ht="15" customHeight="1">
      <c r="AW5207" s="121">
        <f t="shared" ref="AW5207:AW5270" si="272">+AW5206+1</f>
        <v>4930</v>
      </c>
    </row>
    <row r="5208" spans="49:49" ht="15" customHeight="1">
      <c r="AW5208" s="121">
        <f t="shared" si="272"/>
        <v>4931</v>
      </c>
    </row>
    <row r="5209" spans="49:49" ht="15" customHeight="1">
      <c r="AW5209" s="121">
        <f t="shared" si="272"/>
        <v>4932</v>
      </c>
    </row>
    <row r="5210" spans="49:49" ht="15" customHeight="1">
      <c r="AW5210" s="121">
        <f t="shared" si="272"/>
        <v>4933</v>
      </c>
    </row>
    <row r="5211" spans="49:49" ht="15" customHeight="1">
      <c r="AW5211" s="121">
        <f t="shared" si="272"/>
        <v>4934</v>
      </c>
    </row>
    <row r="5212" spans="49:49" ht="15" customHeight="1">
      <c r="AW5212" s="121">
        <f t="shared" si="272"/>
        <v>4935</v>
      </c>
    </row>
    <row r="5213" spans="49:49" ht="15" customHeight="1">
      <c r="AW5213" s="121">
        <f t="shared" si="272"/>
        <v>4936</v>
      </c>
    </row>
    <row r="5214" spans="49:49" ht="15" customHeight="1">
      <c r="AW5214" s="121">
        <f t="shared" si="272"/>
        <v>4937</v>
      </c>
    </row>
    <row r="5215" spans="49:49" ht="15" customHeight="1">
      <c r="AW5215" s="121">
        <f t="shared" si="272"/>
        <v>4938</v>
      </c>
    </row>
    <row r="5216" spans="49:49" ht="15" customHeight="1">
      <c r="AW5216" s="121">
        <f t="shared" si="272"/>
        <v>4939</v>
      </c>
    </row>
    <row r="5217" spans="49:49" ht="15" customHeight="1">
      <c r="AW5217" s="121">
        <f t="shared" si="272"/>
        <v>4940</v>
      </c>
    </row>
    <row r="5218" spans="49:49" ht="15" customHeight="1">
      <c r="AW5218" s="121">
        <f t="shared" si="272"/>
        <v>4941</v>
      </c>
    </row>
    <row r="5219" spans="49:49" ht="15" customHeight="1">
      <c r="AW5219" s="121">
        <f t="shared" si="272"/>
        <v>4942</v>
      </c>
    </row>
    <row r="5220" spans="49:49" ht="15" customHeight="1">
      <c r="AW5220" s="121">
        <f t="shared" si="272"/>
        <v>4943</v>
      </c>
    </row>
    <row r="5221" spans="49:49" ht="15" customHeight="1">
      <c r="AW5221" s="121">
        <f t="shared" si="272"/>
        <v>4944</v>
      </c>
    </row>
    <row r="5222" spans="49:49" ht="15" customHeight="1">
      <c r="AW5222" s="121">
        <f t="shared" si="272"/>
        <v>4945</v>
      </c>
    </row>
    <row r="5223" spans="49:49" ht="15" customHeight="1">
      <c r="AW5223" s="121">
        <f t="shared" si="272"/>
        <v>4946</v>
      </c>
    </row>
    <row r="5224" spans="49:49" ht="15" customHeight="1">
      <c r="AW5224" s="121">
        <f t="shared" si="272"/>
        <v>4947</v>
      </c>
    </row>
    <row r="5225" spans="49:49" ht="15" customHeight="1">
      <c r="AW5225" s="121">
        <f t="shared" si="272"/>
        <v>4948</v>
      </c>
    </row>
    <row r="5226" spans="49:49" ht="15" customHeight="1">
      <c r="AW5226" s="121">
        <f t="shared" si="272"/>
        <v>4949</v>
      </c>
    </row>
    <row r="5227" spans="49:49" ht="15" customHeight="1">
      <c r="AW5227" s="121">
        <f t="shared" si="272"/>
        <v>4950</v>
      </c>
    </row>
    <row r="5228" spans="49:49" ht="15" customHeight="1">
      <c r="AW5228" s="121">
        <f t="shared" si="272"/>
        <v>4951</v>
      </c>
    </row>
    <row r="5229" spans="49:49" ht="15" customHeight="1">
      <c r="AW5229" s="121">
        <f t="shared" si="272"/>
        <v>4952</v>
      </c>
    </row>
    <row r="5230" spans="49:49" ht="15" customHeight="1">
      <c r="AW5230" s="121">
        <f t="shared" si="272"/>
        <v>4953</v>
      </c>
    </row>
    <row r="5231" spans="49:49" ht="15" customHeight="1">
      <c r="AW5231" s="121">
        <f t="shared" si="272"/>
        <v>4954</v>
      </c>
    </row>
    <row r="5232" spans="49:49" ht="15" customHeight="1">
      <c r="AW5232" s="121">
        <f t="shared" si="272"/>
        <v>4955</v>
      </c>
    </row>
    <row r="5233" spans="49:49" ht="15" customHeight="1">
      <c r="AW5233" s="121">
        <f t="shared" si="272"/>
        <v>4956</v>
      </c>
    </row>
    <row r="5234" spans="49:49" ht="15" customHeight="1">
      <c r="AW5234" s="121">
        <f t="shared" si="272"/>
        <v>4957</v>
      </c>
    </row>
    <row r="5235" spans="49:49" ht="15" customHeight="1">
      <c r="AW5235" s="121">
        <f t="shared" si="272"/>
        <v>4958</v>
      </c>
    </row>
    <row r="5236" spans="49:49" ht="15" customHeight="1">
      <c r="AW5236" s="121">
        <f t="shared" si="272"/>
        <v>4959</v>
      </c>
    </row>
    <row r="5237" spans="49:49" ht="15" customHeight="1">
      <c r="AW5237" s="121">
        <f t="shared" si="272"/>
        <v>4960</v>
      </c>
    </row>
    <row r="5238" spans="49:49" ht="15" customHeight="1">
      <c r="AW5238" s="121">
        <f t="shared" si="272"/>
        <v>4961</v>
      </c>
    </row>
    <row r="5239" spans="49:49" ht="15" customHeight="1">
      <c r="AW5239" s="121">
        <f t="shared" si="272"/>
        <v>4962</v>
      </c>
    </row>
    <row r="5240" spans="49:49" ht="15" customHeight="1">
      <c r="AW5240" s="121">
        <f t="shared" si="272"/>
        <v>4963</v>
      </c>
    </row>
    <row r="5241" spans="49:49" ht="15" customHeight="1">
      <c r="AW5241" s="121">
        <f t="shared" si="272"/>
        <v>4964</v>
      </c>
    </row>
    <row r="5242" spans="49:49" ht="15" customHeight="1">
      <c r="AW5242" s="121">
        <f t="shared" si="272"/>
        <v>4965</v>
      </c>
    </row>
    <row r="5243" spans="49:49" ht="15" customHeight="1">
      <c r="AW5243" s="121">
        <f t="shared" si="272"/>
        <v>4966</v>
      </c>
    </row>
    <row r="5244" spans="49:49" ht="15" customHeight="1">
      <c r="AW5244" s="121">
        <f t="shared" si="272"/>
        <v>4967</v>
      </c>
    </row>
    <row r="5245" spans="49:49" ht="15" customHeight="1">
      <c r="AW5245" s="121">
        <f t="shared" si="272"/>
        <v>4968</v>
      </c>
    </row>
    <row r="5246" spans="49:49" ht="15" customHeight="1">
      <c r="AW5246" s="121">
        <f t="shared" si="272"/>
        <v>4969</v>
      </c>
    </row>
    <row r="5247" spans="49:49" ht="15" customHeight="1">
      <c r="AW5247" s="121">
        <f t="shared" si="272"/>
        <v>4970</v>
      </c>
    </row>
    <row r="5248" spans="49:49" ht="15" customHeight="1">
      <c r="AW5248" s="121">
        <f t="shared" si="272"/>
        <v>4971</v>
      </c>
    </row>
    <row r="5249" spans="49:49" ht="15" customHeight="1">
      <c r="AW5249" s="121">
        <f t="shared" si="272"/>
        <v>4972</v>
      </c>
    </row>
    <row r="5250" spans="49:49" ht="15" customHeight="1">
      <c r="AW5250" s="121">
        <f t="shared" si="272"/>
        <v>4973</v>
      </c>
    </row>
    <row r="5251" spans="49:49" ht="15" customHeight="1">
      <c r="AW5251" s="121">
        <f t="shared" si="272"/>
        <v>4974</v>
      </c>
    </row>
    <row r="5252" spans="49:49" ht="15" customHeight="1">
      <c r="AW5252" s="121">
        <f t="shared" si="272"/>
        <v>4975</v>
      </c>
    </row>
    <row r="5253" spans="49:49" ht="15" customHeight="1">
      <c r="AW5253" s="121">
        <f t="shared" si="272"/>
        <v>4976</v>
      </c>
    </row>
    <row r="5254" spans="49:49" ht="15" customHeight="1">
      <c r="AW5254" s="121">
        <f t="shared" si="272"/>
        <v>4977</v>
      </c>
    </row>
    <row r="5255" spans="49:49" ht="15" customHeight="1">
      <c r="AW5255" s="121">
        <f t="shared" si="272"/>
        <v>4978</v>
      </c>
    </row>
    <row r="5256" spans="49:49" ht="15" customHeight="1">
      <c r="AW5256" s="121">
        <f t="shared" si="272"/>
        <v>4979</v>
      </c>
    </row>
    <row r="5257" spans="49:49" ht="15" customHeight="1">
      <c r="AW5257" s="121">
        <f t="shared" si="272"/>
        <v>4980</v>
      </c>
    </row>
    <row r="5258" spans="49:49" ht="15" customHeight="1">
      <c r="AW5258" s="121">
        <f t="shared" si="272"/>
        <v>4981</v>
      </c>
    </row>
    <row r="5259" spans="49:49" ht="15" customHeight="1">
      <c r="AW5259" s="121">
        <f t="shared" si="272"/>
        <v>4982</v>
      </c>
    </row>
    <row r="5260" spans="49:49" ht="15" customHeight="1">
      <c r="AW5260" s="121">
        <f t="shared" si="272"/>
        <v>4983</v>
      </c>
    </row>
    <row r="5261" spans="49:49" ht="15" customHeight="1">
      <c r="AW5261" s="121">
        <f t="shared" si="272"/>
        <v>4984</v>
      </c>
    </row>
    <row r="5262" spans="49:49" ht="15" customHeight="1">
      <c r="AW5262" s="121">
        <f t="shared" si="272"/>
        <v>4985</v>
      </c>
    </row>
    <row r="5263" spans="49:49" ht="15" customHeight="1">
      <c r="AW5263" s="121">
        <f t="shared" si="272"/>
        <v>4986</v>
      </c>
    </row>
    <row r="5264" spans="49:49" ht="15" customHeight="1">
      <c r="AW5264" s="121">
        <f t="shared" si="272"/>
        <v>4987</v>
      </c>
    </row>
    <row r="5265" spans="49:49" ht="15" customHeight="1">
      <c r="AW5265" s="121">
        <f t="shared" si="272"/>
        <v>4988</v>
      </c>
    </row>
    <row r="5266" spans="49:49" ht="15" customHeight="1">
      <c r="AW5266" s="121">
        <f t="shared" si="272"/>
        <v>4989</v>
      </c>
    </row>
    <row r="5267" spans="49:49" ht="15" customHeight="1">
      <c r="AW5267" s="121">
        <f t="shared" si="272"/>
        <v>4990</v>
      </c>
    </row>
    <row r="5268" spans="49:49" ht="15" customHeight="1">
      <c r="AW5268" s="121">
        <f t="shared" si="272"/>
        <v>4991</v>
      </c>
    </row>
    <row r="5269" spans="49:49" ht="15" customHeight="1">
      <c r="AW5269" s="121">
        <f t="shared" si="272"/>
        <v>4992</v>
      </c>
    </row>
    <row r="5270" spans="49:49" ht="15" customHeight="1">
      <c r="AW5270" s="121">
        <f t="shared" si="272"/>
        <v>4993</v>
      </c>
    </row>
    <row r="5271" spans="49:49" ht="15" customHeight="1">
      <c r="AW5271" s="121">
        <f t="shared" ref="AW5271:AW5334" si="273">+AW5270+1</f>
        <v>4994</v>
      </c>
    </row>
    <row r="5272" spans="49:49" ht="15" customHeight="1">
      <c r="AW5272" s="121">
        <f t="shared" si="273"/>
        <v>4995</v>
      </c>
    </row>
    <row r="5273" spans="49:49" ht="15" customHeight="1">
      <c r="AW5273" s="121">
        <f t="shared" si="273"/>
        <v>4996</v>
      </c>
    </row>
    <row r="5274" spans="49:49" ht="15" customHeight="1">
      <c r="AW5274" s="121">
        <f t="shared" si="273"/>
        <v>4997</v>
      </c>
    </row>
    <row r="5275" spans="49:49" ht="15" customHeight="1">
      <c r="AW5275" s="121">
        <f t="shared" si="273"/>
        <v>4998</v>
      </c>
    </row>
    <row r="5276" spans="49:49" ht="15" customHeight="1">
      <c r="AW5276" s="121">
        <f t="shared" si="273"/>
        <v>4999</v>
      </c>
    </row>
    <row r="5277" spans="49:49" ht="15" customHeight="1">
      <c r="AW5277" s="121">
        <f t="shared" si="273"/>
        <v>5000</v>
      </c>
    </row>
    <row r="5278" spans="49:49" ht="15" customHeight="1">
      <c r="AW5278" s="121">
        <f t="shared" si="273"/>
        <v>5001</v>
      </c>
    </row>
    <row r="5279" spans="49:49" ht="15" customHeight="1">
      <c r="AW5279" s="121">
        <f t="shared" si="273"/>
        <v>5002</v>
      </c>
    </row>
    <row r="5280" spans="49:49" ht="15" customHeight="1">
      <c r="AW5280" s="121">
        <f t="shared" si="273"/>
        <v>5003</v>
      </c>
    </row>
    <row r="5281" spans="49:49" ht="15" customHeight="1">
      <c r="AW5281" s="121">
        <f t="shared" si="273"/>
        <v>5004</v>
      </c>
    </row>
    <row r="5282" spans="49:49" ht="15" customHeight="1">
      <c r="AW5282" s="121">
        <f t="shared" si="273"/>
        <v>5005</v>
      </c>
    </row>
    <row r="5283" spans="49:49" ht="15" customHeight="1">
      <c r="AW5283" s="121">
        <f t="shared" si="273"/>
        <v>5006</v>
      </c>
    </row>
    <row r="5284" spans="49:49" ht="15" customHeight="1">
      <c r="AW5284" s="121">
        <f t="shared" si="273"/>
        <v>5007</v>
      </c>
    </row>
    <row r="5285" spans="49:49" ht="15" customHeight="1">
      <c r="AW5285" s="121">
        <f t="shared" si="273"/>
        <v>5008</v>
      </c>
    </row>
    <row r="5286" spans="49:49" ht="15" customHeight="1">
      <c r="AW5286" s="121">
        <f t="shared" si="273"/>
        <v>5009</v>
      </c>
    </row>
    <row r="5287" spans="49:49" ht="15" customHeight="1">
      <c r="AW5287" s="121">
        <f t="shared" si="273"/>
        <v>5010</v>
      </c>
    </row>
    <row r="5288" spans="49:49" ht="15" customHeight="1">
      <c r="AW5288" s="121">
        <f t="shared" si="273"/>
        <v>5011</v>
      </c>
    </row>
    <row r="5289" spans="49:49" ht="15" customHeight="1">
      <c r="AW5289" s="121">
        <f t="shared" si="273"/>
        <v>5012</v>
      </c>
    </row>
    <row r="5290" spans="49:49" ht="15" customHeight="1">
      <c r="AW5290" s="121">
        <f t="shared" si="273"/>
        <v>5013</v>
      </c>
    </row>
    <row r="5291" spans="49:49" ht="15" customHeight="1">
      <c r="AW5291" s="121">
        <f t="shared" si="273"/>
        <v>5014</v>
      </c>
    </row>
    <row r="5292" spans="49:49" ht="15" customHeight="1">
      <c r="AW5292" s="121">
        <f t="shared" si="273"/>
        <v>5015</v>
      </c>
    </row>
    <row r="5293" spans="49:49" ht="15" customHeight="1">
      <c r="AW5293" s="121">
        <f t="shared" si="273"/>
        <v>5016</v>
      </c>
    </row>
    <row r="5294" spans="49:49" ht="15" customHeight="1">
      <c r="AW5294" s="121">
        <f t="shared" si="273"/>
        <v>5017</v>
      </c>
    </row>
    <row r="5295" spans="49:49" ht="15" customHeight="1">
      <c r="AW5295" s="121">
        <f t="shared" si="273"/>
        <v>5018</v>
      </c>
    </row>
    <row r="5296" spans="49:49" ht="15" customHeight="1">
      <c r="AW5296" s="121">
        <f t="shared" si="273"/>
        <v>5019</v>
      </c>
    </row>
    <row r="5297" spans="49:49" ht="15" customHeight="1">
      <c r="AW5297" s="121">
        <f t="shared" si="273"/>
        <v>5020</v>
      </c>
    </row>
    <row r="5298" spans="49:49" ht="15" customHeight="1">
      <c r="AW5298" s="121">
        <f t="shared" si="273"/>
        <v>5021</v>
      </c>
    </row>
    <row r="5299" spans="49:49" ht="15" customHeight="1">
      <c r="AW5299" s="121">
        <f t="shared" si="273"/>
        <v>5022</v>
      </c>
    </row>
    <row r="5300" spans="49:49" ht="15" customHeight="1">
      <c r="AW5300" s="121">
        <f t="shared" si="273"/>
        <v>5023</v>
      </c>
    </row>
    <row r="5301" spans="49:49" ht="15" customHeight="1">
      <c r="AW5301" s="121">
        <f t="shared" si="273"/>
        <v>5024</v>
      </c>
    </row>
    <row r="5302" spans="49:49" ht="15" customHeight="1">
      <c r="AW5302" s="121">
        <f t="shared" si="273"/>
        <v>5025</v>
      </c>
    </row>
    <row r="5303" spans="49:49" ht="15" customHeight="1">
      <c r="AW5303" s="121">
        <f t="shared" si="273"/>
        <v>5026</v>
      </c>
    </row>
    <row r="5304" spans="49:49" ht="15" customHeight="1">
      <c r="AW5304" s="121">
        <f t="shared" si="273"/>
        <v>5027</v>
      </c>
    </row>
    <row r="5305" spans="49:49" ht="15" customHeight="1">
      <c r="AW5305" s="121">
        <f t="shared" si="273"/>
        <v>5028</v>
      </c>
    </row>
    <row r="5306" spans="49:49" ht="15" customHeight="1">
      <c r="AW5306" s="121">
        <f t="shared" si="273"/>
        <v>5029</v>
      </c>
    </row>
    <row r="5307" spans="49:49" ht="15" customHeight="1">
      <c r="AW5307" s="121">
        <f t="shared" si="273"/>
        <v>5030</v>
      </c>
    </row>
    <row r="5308" spans="49:49" ht="15" customHeight="1">
      <c r="AW5308" s="121">
        <f t="shared" si="273"/>
        <v>5031</v>
      </c>
    </row>
    <row r="5309" spans="49:49" ht="15" customHeight="1">
      <c r="AW5309" s="121">
        <f t="shared" si="273"/>
        <v>5032</v>
      </c>
    </row>
    <row r="5310" spans="49:49" ht="15" customHeight="1">
      <c r="AW5310" s="121">
        <f t="shared" si="273"/>
        <v>5033</v>
      </c>
    </row>
    <row r="5311" spans="49:49" ht="15" customHeight="1">
      <c r="AW5311" s="121">
        <f t="shared" si="273"/>
        <v>5034</v>
      </c>
    </row>
    <row r="5312" spans="49:49" ht="15" customHeight="1">
      <c r="AW5312" s="121">
        <f t="shared" si="273"/>
        <v>5035</v>
      </c>
    </row>
    <row r="5313" spans="49:49" ht="15" customHeight="1">
      <c r="AW5313" s="121">
        <f t="shared" si="273"/>
        <v>5036</v>
      </c>
    </row>
    <row r="5314" spans="49:49" ht="15" customHeight="1">
      <c r="AW5314" s="121">
        <f t="shared" si="273"/>
        <v>5037</v>
      </c>
    </row>
    <row r="5315" spans="49:49" ht="15" customHeight="1">
      <c r="AW5315" s="121">
        <f t="shared" si="273"/>
        <v>5038</v>
      </c>
    </row>
    <row r="5316" spans="49:49" ht="15" customHeight="1">
      <c r="AW5316" s="121">
        <f t="shared" si="273"/>
        <v>5039</v>
      </c>
    </row>
    <row r="5317" spans="49:49" ht="15" customHeight="1">
      <c r="AW5317" s="121">
        <f t="shared" si="273"/>
        <v>5040</v>
      </c>
    </row>
    <row r="5318" spans="49:49" ht="15" customHeight="1">
      <c r="AW5318" s="121">
        <f t="shared" si="273"/>
        <v>5041</v>
      </c>
    </row>
    <row r="5319" spans="49:49" ht="15" customHeight="1">
      <c r="AW5319" s="121">
        <f t="shared" si="273"/>
        <v>5042</v>
      </c>
    </row>
    <row r="5320" spans="49:49" ht="15" customHeight="1">
      <c r="AW5320" s="121">
        <f t="shared" si="273"/>
        <v>5043</v>
      </c>
    </row>
    <row r="5321" spans="49:49" ht="15" customHeight="1">
      <c r="AW5321" s="121">
        <f t="shared" si="273"/>
        <v>5044</v>
      </c>
    </row>
    <row r="5322" spans="49:49" ht="15" customHeight="1">
      <c r="AW5322" s="121">
        <f t="shared" si="273"/>
        <v>5045</v>
      </c>
    </row>
    <row r="5323" spans="49:49" ht="15" customHeight="1">
      <c r="AW5323" s="121">
        <f t="shared" si="273"/>
        <v>5046</v>
      </c>
    </row>
    <row r="5324" spans="49:49" ht="15" customHeight="1">
      <c r="AW5324" s="121">
        <f t="shared" si="273"/>
        <v>5047</v>
      </c>
    </row>
    <row r="5325" spans="49:49" ht="15" customHeight="1">
      <c r="AW5325" s="121">
        <f t="shared" si="273"/>
        <v>5048</v>
      </c>
    </row>
    <row r="5326" spans="49:49" ht="15" customHeight="1">
      <c r="AW5326" s="121">
        <f t="shared" si="273"/>
        <v>5049</v>
      </c>
    </row>
    <row r="5327" spans="49:49" ht="15" customHeight="1">
      <c r="AW5327" s="121">
        <f t="shared" si="273"/>
        <v>5050</v>
      </c>
    </row>
    <row r="5328" spans="49:49" ht="15" customHeight="1">
      <c r="AW5328" s="121">
        <f t="shared" si="273"/>
        <v>5051</v>
      </c>
    </row>
    <row r="5329" spans="49:49" ht="15" customHeight="1">
      <c r="AW5329" s="121">
        <f t="shared" si="273"/>
        <v>5052</v>
      </c>
    </row>
    <row r="5330" spans="49:49" ht="15" customHeight="1">
      <c r="AW5330" s="121">
        <f t="shared" si="273"/>
        <v>5053</v>
      </c>
    </row>
    <row r="5331" spans="49:49" ht="15" customHeight="1">
      <c r="AW5331" s="121">
        <f t="shared" si="273"/>
        <v>5054</v>
      </c>
    </row>
    <row r="5332" spans="49:49" ht="15" customHeight="1">
      <c r="AW5332" s="121">
        <f t="shared" si="273"/>
        <v>5055</v>
      </c>
    </row>
    <row r="5333" spans="49:49" ht="15" customHeight="1">
      <c r="AW5333" s="121">
        <f t="shared" si="273"/>
        <v>5056</v>
      </c>
    </row>
    <row r="5334" spans="49:49" ht="15" customHeight="1">
      <c r="AW5334" s="121">
        <f t="shared" si="273"/>
        <v>5057</v>
      </c>
    </row>
    <row r="5335" spans="49:49" ht="15" customHeight="1">
      <c r="AW5335" s="121">
        <f t="shared" ref="AW5335:AW5398" si="274">+AW5334+1</f>
        <v>5058</v>
      </c>
    </row>
    <row r="5336" spans="49:49" ht="15" customHeight="1">
      <c r="AW5336" s="121">
        <f t="shared" si="274"/>
        <v>5059</v>
      </c>
    </row>
    <row r="5337" spans="49:49" ht="15" customHeight="1">
      <c r="AW5337" s="121">
        <f t="shared" si="274"/>
        <v>5060</v>
      </c>
    </row>
    <row r="5338" spans="49:49" ht="15" customHeight="1">
      <c r="AW5338" s="121">
        <f t="shared" si="274"/>
        <v>5061</v>
      </c>
    </row>
    <row r="5339" spans="49:49" ht="15" customHeight="1">
      <c r="AW5339" s="121">
        <f t="shared" si="274"/>
        <v>5062</v>
      </c>
    </row>
    <row r="5340" spans="49:49" ht="15" customHeight="1">
      <c r="AW5340" s="121">
        <f t="shared" si="274"/>
        <v>5063</v>
      </c>
    </row>
    <row r="5341" spans="49:49" ht="15" customHeight="1">
      <c r="AW5341" s="121">
        <f t="shared" si="274"/>
        <v>5064</v>
      </c>
    </row>
    <row r="5342" spans="49:49" ht="15" customHeight="1">
      <c r="AW5342" s="121">
        <f t="shared" si="274"/>
        <v>5065</v>
      </c>
    </row>
    <row r="5343" spans="49:49" ht="15" customHeight="1">
      <c r="AW5343" s="121">
        <f t="shared" si="274"/>
        <v>5066</v>
      </c>
    </row>
    <row r="5344" spans="49:49" ht="15" customHeight="1">
      <c r="AW5344" s="121">
        <f t="shared" si="274"/>
        <v>5067</v>
      </c>
    </row>
    <row r="5345" spans="49:49" ht="15" customHeight="1">
      <c r="AW5345" s="121">
        <f t="shared" si="274"/>
        <v>5068</v>
      </c>
    </row>
    <row r="5346" spans="49:49" ht="15" customHeight="1">
      <c r="AW5346" s="121">
        <f t="shared" si="274"/>
        <v>5069</v>
      </c>
    </row>
    <row r="5347" spans="49:49" ht="15" customHeight="1">
      <c r="AW5347" s="121">
        <f t="shared" si="274"/>
        <v>5070</v>
      </c>
    </row>
    <row r="5348" spans="49:49" ht="15" customHeight="1">
      <c r="AW5348" s="121">
        <f t="shared" si="274"/>
        <v>5071</v>
      </c>
    </row>
    <row r="5349" spans="49:49" ht="15" customHeight="1">
      <c r="AW5349" s="121">
        <f t="shared" si="274"/>
        <v>5072</v>
      </c>
    </row>
    <row r="5350" spans="49:49" ht="15" customHeight="1">
      <c r="AW5350" s="121">
        <f t="shared" si="274"/>
        <v>5073</v>
      </c>
    </row>
    <row r="5351" spans="49:49" ht="15" customHeight="1">
      <c r="AW5351" s="121">
        <f t="shared" si="274"/>
        <v>5074</v>
      </c>
    </row>
    <row r="5352" spans="49:49" ht="15" customHeight="1">
      <c r="AW5352" s="121">
        <f t="shared" si="274"/>
        <v>5075</v>
      </c>
    </row>
    <row r="5353" spans="49:49" ht="15" customHeight="1">
      <c r="AW5353" s="121">
        <f t="shared" si="274"/>
        <v>5076</v>
      </c>
    </row>
    <row r="5354" spans="49:49" ht="15" customHeight="1">
      <c r="AW5354" s="121">
        <f t="shared" si="274"/>
        <v>5077</v>
      </c>
    </row>
    <row r="5355" spans="49:49" ht="15" customHeight="1">
      <c r="AW5355" s="121">
        <f t="shared" si="274"/>
        <v>5078</v>
      </c>
    </row>
    <row r="5356" spans="49:49" ht="15" customHeight="1">
      <c r="AW5356" s="121">
        <f t="shared" si="274"/>
        <v>5079</v>
      </c>
    </row>
    <row r="5357" spans="49:49" ht="15" customHeight="1">
      <c r="AW5357" s="121">
        <f t="shared" si="274"/>
        <v>5080</v>
      </c>
    </row>
    <row r="5358" spans="49:49" ht="15" customHeight="1">
      <c r="AW5358" s="121">
        <f t="shared" si="274"/>
        <v>5081</v>
      </c>
    </row>
    <row r="5359" spans="49:49" ht="15" customHeight="1">
      <c r="AW5359" s="121">
        <f t="shared" si="274"/>
        <v>5082</v>
      </c>
    </row>
    <row r="5360" spans="49:49" ht="15" customHeight="1">
      <c r="AW5360" s="121">
        <f t="shared" si="274"/>
        <v>5083</v>
      </c>
    </row>
    <row r="5361" spans="49:49" ht="15" customHeight="1">
      <c r="AW5361" s="121">
        <f t="shared" si="274"/>
        <v>5084</v>
      </c>
    </row>
    <row r="5362" spans="49:49" ht="15" customHeight="1">
      <c r="AW5362" s="121">
        <f t="shared" si="274"/>
        <v>5085</v>
      </c>
    </row>
    <row r="5363" spans="49:49" ht="15" customHeight="1">
      <c r="AW5363" s="121">
        <f t="shared" si="274"/>
        <v>5086</v>
      </c>
    </row>
    <row r="5364" spans="49:49" ht="15" customHeight="1">
      <c r="AW5364" s="121">
        <f t="shared" si="274"/>
        <v>5087</v>
      </c>
    </row>
    <row r="5365" spans="49:49" ht="15" customHeight="1">
      <c r="AW5365" s="121">
        <f t="shared" si="274"/>
        <v>5088</v>
      </c>
    </row>
    <row r="5366" spans="49:49" ht="15" customHeight="1">
      <c r="AW5366" s="121">
        <f t="shared" si="274"/>
        <v>5089</v>
      </c>
    </row>
    <row r="5367" spans="49:49" ht="15" customHeight="1">
      <c r="AW5367" s="121">
        <f t="shared" si="274"/>
        <v>5090</v>
      </c>
    </row>
    <row r="5368" spans="49:49" ht="15" customHeight="1">
      <c r="AW5368" s="121">
        <f t="shared" si="274"/>
        <v>5091</v>
      </c>
    </row>
    <row r="5369" spans="49:49" ht="15" customHeight="1">
      <c r="AW5369" s="121">
        <f t="shared" si="274"/>
        <v>5092</v>
      </c>
    </row>
    <row r="5370" spans="49:49" ht="15" customHeight="1">
      <c r="AW5370" s="121">
        <f t="shared" si="274"/>
        <v>5093</v>
      </c>
    </row>
    <row r="5371" spans="49:49" ht="15" customHeight="1">
      <c r="AW5371" s="121">
        <f t="shared" si="274"/>
        <v>5094</v>
      </c>
    </row>
    <row r="5372" spans="49:49" ht="15" customHeight="1">
      <c r="AW5372" s="121">
        <f t="shared" si="274"/>
        <v>5095</v>
      </c>
    </row>
    <row r="5373" spans="49:49" ht="15" customHeight="1">
      <c r="AW5373" s="121">
        <f t="shared" si="274"/>
        <v>5096</v>
      </c>
    </row>
    <row r="5374" spans="49:49" ht="15" customHeight="1">
      <c r="AW5374" s="121">
        <f t="shared" si="274"/>
        <v>5097</v>
      </c>
    </row>
    <row r="5375" spans="49:49" ht="15" customHeight="1">
      <c r="AW5375" s="121">
        <f t="shared" si="274"/>
        <v>5098</v>
      </c>
    </row>
    <row r="5376" spans="49:49" ht="15" customHeight="1">
      <c r="AW5376" s="121">
        <f t="shared" si="274"/>
        <v>5099</v>
      </c>
    </row>
    <row r="5377" spans="49:49" ht="15" customHeight="1">
      <c r="AW5377" s="121">
        <f t="shared" si="274"/>
        <v>5100</v>
      </c>
    </row>
    <row r="5378" spans="49:49" ht="15" customHeight="1">
      <c r="AW5378" s="121">
        <f t="shared" si="274"/>
        <v>5101</v>
      </c>
    </row>
    <row r="5379" spans="49:49" ht="15" customHeight="1">
      <c r="AW5379" s="121">
        <f t="shared" si="274"/>
        <v>5102</v>
      </c>
    </row>
    <row r="5380" spans="49:49" ht="15" customHeight="1">
      <c r="AW5380" s="121">
        <f t="shared" si="274"/>
        <v>5103</v>
      </c>
    </row>
    <row r="5381" spans="49:49" ht="15" customHeight="1">
      <c r="AW5381" s="121">
        <f t="shared" si="274"/>
        <v>5104</v>
      </c>
    </row>
    <row r="5382" spans="49:49" ht="15" customHeight="1">
      <c r="AW5382" s="121">
        <f t="shared" si="274"/>
        <v>5105</v>
      </c>
    </row>
    <row r="5383" spans="49:49" ht="15" customHeight="1">
      <c r="AW5383" s="121">
        <f t="shared" si="274"/>
        <v>5106</v>
      </c>
    </row>
    <row r="5384" spans="49:49" ht="15" customHeight="1">
      <c r="AW5384" s="121">
        <f t="shared" si="274"/>
        <v>5107</v>
      </c>
    </row>
    <row r="5385" spans="49:49" ht="15" customHeight="1">
      <c r="AW5385" s="121">
        <f t="shared" si="274"/>
        <v>5108</v>
      </c>
    </row>
    <row r="5386" spans="49:49" ht="15" customHeight="1">
      <c r="AW5386" s="121">
        <f t="shared" si="274"/>
        <v>5109</v>
      </c>
    </row>
    <row r="5387" spans="49:49" ht="15" customHeight="1">
      <c r="AW5387" s="121">
        <f t="shared" si="274"/>
        <v>5110</v>
      </c>
    </row>
    <row r="5388" spans="49:49" ht="15" customHeight="1">
      <c r="AW5388" s="121">
        <f t="shared" si="274"/>
        <v>5111</v>
      </c>
    </row>
    <row r="5389" spans="49:49" ht="15" customHeight="1">
      <c r="AW5389" s="121">
        <f t="shared" si="274"/>
        <v>5112</v>
      </c>
    </row>
    <row r="5390" spans="49:49" ht="15" customHeight="1">
      <c r="AW5390" s="121">
        <f t="shared" si="274"/>
        <v>5113</v>
      </c>
    </row>
    <row r="5391" spans="49:49" ht="15" customHeight="1">
      <c r="AW5391" s="121">
        <f t="shared" si="274"/>
        <v>5114</v>
      </c>
    </row>
    <row r="5392" spans="49:49" ht="15" customHeight="1">
      <c r="AW5392" s="121">
        <f t="shared" si="274"/>
        <v>5115</v>
      </c>
    </row>
    <row r="5393" spans="49:49" ht="15" customHeight="1">
      <c r="AW5393" s="121">
        <f t="shared" si="274"/>
        <v>5116</v>
      </c>
    </row>
    <row r="5394" spans="49:49" ht="15" customHeight="1">
      <c r="AW5394" s="121">
        <f t="shared" si="274"/>
        <v>5117</v>
      </c>
    </row>
    <row r="5395" spans="49:49" ht="15" customHeight="1">
      <c r="AW5395" s="121">
        <f t="shared" si="274"/>
        <v>5118</v>
      </c>
    </row>
    <row r="5396" spans="49:49" ht="15" customHeight="1">
      <c r="AW5396" s="121">
        <f t="shared" si="274"/>
        <v>5119</v>
      </c>
    </row>
    <row r="5397" spans="49:49" ht="15" customHeight="1">
      <c r="AW5397" s="121">
        <f t="shared" si="274"/>
        <v>5120</v>
      </c>
    </row>
    <row r="5398" spans="49:49" ht="15" customHeight="1">
      <c r="AW5398" s="121">
        <f t="shared" si="274"/>
        <v>5121</v>
      </c>
    </row>
    <row r="5399" spans="49:49" ht="15" customHeight="1">
      <c r="AW5399" s="121">
        <f t="shared" ref="AW5399:AW5462" si="275">+AW5398+1</f>
        <v>5122</v>
      </c>
    </row>
    <row r="5400" spans="49:49" ht="15" customHeight="1">
      <c r="AW5400" s="121">
        <f t="shared" si="275"/>
        <v>5123</v>
      </c>
    </row>
    <row r="5401" spans="49:49" ht="15" customHeight="1">
      <c r="AW5401" s="121">
        <f t="shared" si="275"/>
        <v>5124</v>
      </c>
    </row>
    <row r="5402" spans="49:49" ht="15" customHeight="1">
      <c r="AW5402" s="121">
        <f t="shared" si="275"/>
        <v>5125</v>
      </c>
    </row>
    <row r="5403" spans="49:49" ht="15" customHeight="1">
      <c r="AW5403" s="121">
        <f t="shared" si="275"/>
        <v>5126</v>
      </c>
    </row>
    <row r="5404" spans="49:49" ht="15" customHeight="1">
      <c r="AW5404" s="121">
        <f t="shared" si="275"/>
        <v>5127</v>
      </c>
    </row>
    <row r="5405" spans="49:49" ht="15" customHeight="1">
      <c r="AW5405" s="121">
        <f t="shared" si="275"/>
        <v>5128</v>
      </c>
    </row>
    <row r="5406" spans="49:49" ht="15" customHeight="1">
      <c r="AW5406" s="121">
        <f t="shared" si="275"/>
        <v>5129</v>
      </c>
    </row>
    <row r="5407" spans="49:49" ht="15" customHeight="1">
      <c r="AW5407" s="121">
        <f t="shared" si="275"/>
        <v>5130</v>
      </c>
    </row>
    <row r="5408" spans="49:49" ht="15" customHeight="1">
      <c r="AW5408" s="121">
        <f t="shared" si="275"/>
        <v>5131</v>
      </c>
    </row>
    <row r="5409" spans="49:49" ht="15" customHeight="1">
      <c r="AW5409" s="121">
        <f t="shared" si="275"/>
        <v>5132</v>
      </c>
    </row>
    <row r="5410" spans="49:49" ht="15" customHeight="1">
      <c r="AW5410" s="121">
        <f t="shared" si="275"/>
        <v>5133</v>
      </c>
    </row>
    <row r="5411" spans="49:49" ht="15" customHeight="1">
      <c r="AW5411" s="121">
        <f t="shared" si="275"/>
        <v>5134</v>
      </c>
    </row>
    <row r="5412" spans="49:49" ht="15" customHeight="1">
      <c r="AW5412" s="121">
        <f t="shared" si="275"/>
        <v>5135</v>
      </c>
    </row>
    <row r="5413" spans="49:49" ht="15" customHeight="1">
      <c r="AW5413" s="121">
        <f t="shared" si="275"/>
        <v>5136</v>
      </c>
    </row>
    <row r="5414" spans="49:49" ht="15" customHeight="1">
      <c r="AW5414" s="121">
        <f t="shared" si="275"/>
        <v>5137</v>
      </c>
    </row>
    <row r="5415" spans="49:49" ht="15" customHeight="1">
      <c r="AW5415" s="121">
        <f t="shared" si="275"/>
        <v>5138</v>
      </c>
    </row>
    <row r="5416" spans="49:49" ht="15" customHeight="1">
      <c r="AW5416" s="121">
        <f t="shared" si="275"/>
        <v>5139</v>
      </c>
    </row>
    <row r="5417" spans="49:49" ht="15" customHeight="1">
      <c r="AW5417" s="121">
        <f t="shared" si="275"/>
        <v>5140</v>
      </c>
    </row>
    <row r="5418" spans="49:49" ht="15" customHeight="1">
      <c r="AW5418" s="121">
        <f t="shared" si="275"/>
        <v>5141</v>
      </c>
    </row>
    <row r="5419" spans="49:49" ht="15" customHeight="1">
      <c r="AW5419" s="121">
        <f t="shared" si="275"/>
        <v>5142</v>
      </c>
    </row>
    <row r="5420" spans="49:49" ht="15" customHeight="1">
      <c r="AW5420" s="121">
        <f t="shared" si="275"/>
        <v>5143</v>
      </c>
    </row>
    <row r="5421" spans="49:49" ht="15" customHeight="1">
      <c r="AW5421" s="121">
        <f t="shared" si="275"/>
        <v>5144</v>
      </c>
    </row>
    <row r="5422" spans="49:49" ht="15" customHeight="1">
      <c r="AW5422" s="121">
        <f t="shared" si="275"/>
        <v>5145</v>
      </c>
    </row>
    <row r="5423" spans="49:49" ht="15" customHeight="1">
      <c r="AW5423" s="121">
        <f t="shared" si="275"/>
        <v>5146</v>
      </c>
    </row>
    <row r="5424" spans="49:49" ht="15" customHeight="1">
      <c r="AW5424" s="121">
        <f t="shared" si="275"/>
        <v>5147</v>
      </c>
    </row>
    <row r="5425" spans="49:49" ht="15" customHeight="1">
      <c r="AW5425" s="121">
        <f t="shared" si="275"/>
        <v>5148</v>
      </c>
    </row>
    <row r="5426" spans="49:49" ht="15" customHeight="1">
      <c r="AW5426" s="121">
        <f t="shared" si="275"/>
        <v>5149</v>
      </c>
    </row>
    <row r="5427" spans="49:49" ht="15" customHeight="1">
      <c r="AW5427" s="121">
        <f t="shared" si="275"/>
        <v>5150</v>
      </c>
    </row>
    <row r="5428" spans="49:49" ht="15" customHeight="1">
      <c r="AW5428" s="121">
        <f t="shared" si="275"/>
        <v>5151</v>
      </c>
    </row>
    <row r="5429" spans="49:49" ht="15" customHeight="1">
      <c r="AW5429" s="121">
        <f t="shared" si="275"/>
        <v>5152</v>
      </c>
    </row>
    <row r="5430" spans="49:49" ht="15" customHeight="1">
      <c r="AW5430" s="121">
        <f t="shared" si="275"/>
        <v>5153</v>
      </c>
    </row>
    <row r="5431" spans="49:49" ht="15" customHeight="1">
      <c r="AW5431" s="121">
        <f t="shared" si="275"/>
        <v>5154</v>
      </c>
    </row>
    <row r="5432" spans="49:49" ht="15" customHeight="1">
      <c r="AW5432" s="121">
        <f t="shared" si="275"/>
        <v>5155</v>
      </c>
    </row>
    <row r="5433" spans="49:49" ht="15" customHeight="1">
      <c r="AW5433" s="121">
        <f t="shared" si="275"/>
        <v>5156</v>
      </c>
    </row>
    <row r="5434" spans="49:49" ht="15" customHeight="1">
      <c r="AW5434" s="121">
        <f t="shared" si="275"/>
        <v>5157</v>
      </c>
    </row>
    <row r="5435" spans="49:49" ht="15" customHeight="1">
      <c r="AW5435" s="121">
        <f t="shared" si="275"/>
        <v>5158</v>
      </c>
    </row>
    <row r="5436" spans="49:49" ht="15" customHeight="1">
      <c r="AW5436" s="121">
        <f t="shared" si="275"/>
        <v>5159</v>
      </c>
    </row>
    <row r="5437" spans="49:49" ht="15" customHeight="1">
      <c r="AW5437" s="121">
        <f t="shared" si="275"/>
        <v>5160</v>
      </c>
    </row>
    <row r="5438" spans="49:49" ht="15" customHeight="1">
      <c r="AW5438" s="121">
        <f t="shared" si="275"/>
        <v>5161</v>
      </c>
    </row>
    <row r="5439" spans="49:49" ht="15" customHeight="1">
      <c r="AW5439" s="121">
        <f t="shared" si="275"/>
        <v>5162</v>
      </c>
    </row>
    <row r="5440" spans="49:49" ht="15" customHeight="1">
      <c r="AW5440" s="121">
        <f t="shared" si="275"/>
        <v>5163</v>
      </c>
    </row>
    <row r="5441" spans="49:49" ht="15" customHeight="1">
      <c r="AW5441" s="121">
        <f t="shared" si="275"/>
        <v>5164</v>
      </c>
    </row>
    <row r="5442" spans="49:49" ht="15" customHeight="1">
      <c r="AW5442" s="121">
        <f t="shared" si="275"/>
        <v>5165</v>
      </c>
    </row>
    <row r="5443" spans="49:49" ht="15" customHeight="1">
      <c r="AW5443" s="121">
        <f t="shared" si="275"/>
        <v>5166</v>
      </c>
    </row>
    <row r="5444" spans="49:49" ht="15" customHeight="1">
      <c r="AW5444" s="121">
        <f t="shared" si="275"/>
        <v>5167</v>
      </c>
    </row>
    <row r="5445" spans="49:49" ht="15" customHeight="1">
      <c r="AW5445" s="121">
        <f t="shared" si="275"/>
        <v>5168</v>
      </c>
    </row>
    <row r="5446" spans="49:49" ht="15" customHeight="1">
      <c r="AW5446" s="121">
        <f t="shared" si="275"/>
        <v>5169</v>
      </c>
    </row>
    <row r="5447" spans="49:49" ht="15" customHeight="1">
      <c r="AW5447" s="121">
        <f t="shared" si="275"/>
        <v>5170</v>
      </c>
    </row>
    <row r="5448" spans="49:49" ht="15" customHeight="1">
      <c r="AW5448" s="121">
        <f t="shared" si="275"/>
        <v>5171</v>
      </c>
    </row>
    <row r="5449" spans="49:49" ht="15" customHeight="1">
      <c r="AW5449" s="121">
        <f t="shared" si="275"/>
        <v>5172</v>
      </c>
    </row>
    <row r="5450" spans="49:49" ht="15" customHeight="1">
      <c r="AW5450" s="121">
        <f t="shared" si="275"/>
        <v>5173</v>
      </c>
    </row>
    <row r="5451" spans="49:49" ht="15" customHeight="1">
      <c r="AW5451" s="121">
        <f t="shared" si="275"/>
        <v>5174</v>
      </c>
    </row>
    <row r="5452" spans="49:49" ht="15" customHeight="1">
      <c r="AW5452" s="121">
        <f t="shared" si="275"/>
        <v>5175</v>
      </c>
    </row>
    <row r="5453" spans="49:49" ht="15" customHeight="1">
      <c r="AW5453" s="121">
        <f t="shared" si="275"/>
        <v>5176</v>
      </c>
    </row>
    <row r="5454" spans="49:49" ht="15" customHeight="1">
      <c r="AW5454" s="121">
        <f t="shared" si="275"/>
        <v>5177</v>
      </c>
    </row>
    <row r="5455" spans="49:49" ht="15" customHeight="1">
      <c r="AW5455" s="121">
        <f t="shared" si="275"/>
        <v>5178</v>
      </c>
    </row>
    <row r="5456" spans="49:49" ht="15" customHeight="1">
      <c r="AW5456" s="121">
        <f t="shared" si="275"/>
        <v>5179</v>
      </c>
    </row>
    <row r="5457" spans="49:49" ht="15" customHeight="1">
      <c r="AW5457" s="121">
        <f t="shared" si="275"/>
        <v>5180</v>
      </c>
    </row>
    <row r="5458" spans="49:49" ht="15" customHeight="1">
      <c r="AW5458" s="121">
        <f t="shared" si="275"/>
        <v>5181</v>
      </c>
    </row>
    <row r="5459" spans="49:49" ht="15" customHeight="1">
      <c r="AW5459" s="121">
        <f t="shared" si="275"/>
        <v>5182</v>
      </c>
    </row>
    <row r="5460" spans="49:49" ht="15" customHeight="1">
      <c r="AW5460" s="121">
        <f t="shared" si="275"/>
        <v>5183</v>
      </c>
    </row>
    <row r="5461" spans="49:49" ht="15" customHeight="1">
      <c r="AW5461" s="121">
        <f t="shared" si="275"/>
        <v>5184</v>
      </c>
    </row>
    <row r="5462" spans="49:49" ht="15" customHeight="1">
      <c r="AW5462" s="121">
        <f t="shared" si="275"/>
        <v>5185</v>
      </c>
    </row>
    <row r="5463" spans="49:49" ht="15" customHeight="1">
      <c r="AW5463" s="121">
        <f t="shared" ref="AW5463:AW5526" si="276">+AW5462+1</f>
        <v>5186</v>
      </c>
    </row>
    <row r="5464" spans="49:49" ht="15" customHeight="1">
      <c r="AW5464" s="121">
        <f t="shared" si="276"/>
        <v>5187</v>
      </c>
    </row>
    <row r="5465" spans="49:49" ht="15" customHeight="1">
      <c r="AW5465" s="121">
        <f t="shared" si="276"/>
        <v>5188</v>
      </c>
    </row>
    <row r="5466" spans="49:49" ht="15" customHeight="1">
      <c r="AW5466" s="121">
        <f t="shared" si="276"/>
        <v>5189</v>
      </c>
    </row>
    <row r="5467" spans="49:49" ht="15" customHeight="1">
      <c r="AW5467" s="121">
        <f t="shared" si="276"/>
        <v>5190</v>
      </c>
    </row>
    <row r="5468" spans="49:49" ht="15" customHeight="1">
      <c r="AW5468" s="121">
        <f t="shared" si="276"/>
        <v>5191</v>
      </c>
    </row>
    <row r="5469" spans="49:49" ht="15" customHeight="1">
      <c r="AW5469" s="121">
        <f t="shared" si="276"/>
        <v>5192</v>
      </c>
    </row>
    <row r="5470" spans="49:49" ht="15" customHeight="1">
      <c r="AW5470" s="121">
        <f t="shared" si="276"/>
        <v>5193</v>
      </c>
    </row>
    <row r="5471" spans="49:49" ht="15" customHeight="1">
      <c r="AW5471" s="121">
        <f t="shared" si="276"/>
        <v>5194</v>
      </c>
    </row>
    <row r="5472" spans="49:49" ht="15" customHeight="1">
      <c r="AW5472" s="121">
        <f t="shared" si="276"/>
        <v>5195</v>
      </c>
    </row>
    <row r="5473" spans="49:49" ht="15" customHeight="1">
      <c r="AW5473" s="121">
        <f t="shared" si="276"/>
        <v>5196</v>
      </c>
    </row>
    <row r="5474" spans="49:49" ht="15" customHeight="1">
      <c r="AW5474" s="121">
        <f t="shared" si="276"/>
        <v>5197</v>
      </c>
    </row>
    <row r="5475" spans="49:49" ht="15" customHeight="1">
      <c r="AW5475" s="121">
        <f t="shared" si="276"/>
        <v>5198</v>
      </c>
    </row>
    <row r="5476" spans="49:49" ht="15" customHeight="1">
      <c r="AW5476" s="121">
        <f t="shared" si="276"/>
        <v>5199</v>
      </c>
    </row>
    <row r="5477" spans="49:49" ht="15" customHeight="1">
      <c r="AW5477" s="121">
        <f t="shared" si="276"/>
        <v>5200</v>
      </c>
    </row>
    <row r="5478" spans="49:49" ht="15" customHeight="1">
      <c r="AW5478" s="121">
        <f t="shared" si="276"/>
        <v>5201</v>
      </c>
    </row>
    <row r="5479" spans="49:49" ht="15" customHeight="1">
      <c r="AW5479" s="121">
        <f t="shared" si="276"/>
        <v>5202</v>
      </c>
    </row>
    <row r="5480" spans="49:49" ht="15" customHeight="1">
      <c r="AW5480" s="121">
        <f t="shared" si="276"/>
        <v>5203</v>
      </c>
    </row>
    <row r="5481" spans="49:49" ht="15" customHeight="1">
      <c r="AW5481" s="121">
        <f t="shared" si="276"/>
        <v>5204</v>
      </c>
    </row>
    <row r="5482" spans="49:49" ht="15" customHeight="1">
      <c r="AW5482" s="121">
        <f t="shared" si="276"/>
        <v>5205</v>
      </c>
    </row>
    <row r="5483" spans="49:49" ht="15" customHeight="1">
      <c r="AW5483" s="121">
        <f t="shared" si="276"/>
        <v>5206</v>
      </c>
    </row>
    <row r="5484" spans="49:49" ht="15" customHeight="1">
      <c r="AW5484" s="121">
        <f t="shared" si="276"/>
        <v>5207</v>
      </c>
    </row>
    <row r="5485" spans="49:49" ht="15" customHeight="1">
      <c r="AW5485" s="121">
        <f t="shared" si="276"/>
        <v>5208</v>
      </c>
    </row>
    <row r="5486" spans="49:49" ht="15" customHeight="1">
      <c r="AW5486" s="121">
        <f t="shared" si="276"/>
        <v>5209</v>
      </c>
    </row>
    <row r="5487" spans="49:49" ht="15" customHeight="1">
      <c r="AW5487" s="121">
        <f t="shared" si="276"/>
        <v>5210</v>
      </c>
    </row>
    <row r="5488" spans="49:49" ht="15" customHeight="1">
      <c r="AW5488" s="121">
        <f t="shared" si="276"/>
        <v>5211</v>
      </c>
    </row>
    <row r="5489" spans="49:49" ht="15" customHeight="1">
      <c r="AW5489" s="121">
        <f t="shared" si="276"/>
        <v>5212</v>
      </c>
    </row>
    <row r="5490" spans="49:49" ht="15" customHeight="1">
      <c r="AW5490" s="121">
        <f t="shared" si="276"/>
        <v>5213</v>
      </c>
    </row>
    <row r="5491" spans="49:49" ht="15" customHeight="1">
      <c r="AW5491" s="121">
        <f t="shared" si="276"/>
        <v>5214</v>
      </c>
    </row>
    <row r="5492" spans="49:49" ht="15" customHeight="1">
      <c r="AW5492" s="121">
        <f t="shared" si="276"/>
        <v>5215</v>
      </c>
    </row>
    <row r="5493" spans="49:49" ht="15" customHeight="1">
      <c r="AW5493" s="121">
        <f t="shared" si="276"/>
        <v>5216</v>
      </c>
    </row>
    <row r="5494" spans="49:49" ht="15" customHeight="1">
      <c r="AW5494" s="121">
        <f t="shared" si="276"/>
        <v>5217</v>
      </c>
    </row>
    <row r="5495" spans="49:49" ht="15" customHeight="1">
      <c r="AW5495" s="121">
        <f t="shared" si="276"/>
        <v>5218</v>
      </c>
    </row>
    <row r="5496" spans="49:49" ht="15" customHeight="1">
      <c r="AW5496" s="121">
        <f t="shared" si="276"/>
        <v>5219</v>
      </c>
    </row>
    <row r="5497" spans="49:49" ht="15" customHeight="1">
      <c r="AW5497" s="121">
        <f t="shared" si="276"/>
        <v>5220</v>
      </c>
    </row>
    <row r="5498" spans="49:49" ht="15" customHeight="1">
      <c r="AW5498" s="121">
        <f t="shared" si="276"/>
        <v>5221</v>
      </c>
    </row>
    <row r="5499" spans="49:49" ht="15" customHeight="1">
      <c r="AW5499" s="121">
        <f t="shared" si="276"/>
        <v>5222</v>
      </c>
    </row>
    <row r="5500" spans="49:49" ht="15" customHeight="1">
      <c r="AW5500" s="121">
        <f t="shared" si="276"/>
        <v>5223</v>
      </c>
    </row>
    <row r="5501" spans="49:49" ht="15" customHeight="1">
      <c r="AW5501" s="121">
        <f t="shared" si="276"/>
        <v>5224</v>
      </c>
    </row>
    <row r="5502" spans="49:49" ht="15" customHeight="1">
      <c r="AW5502" s="121">
        <f t="shared" si="276"/>
        <v>5225</v>
      </c>
    </row>
    <row r="5503" spans="49:49" ht="15" customHeight="1">
      <c r="AW5503" s="121">
        <f t="shared" si="276"/>
        <v>5226</v>
      </c>
    </row>
    <row r="5504" spans="49:49" ht="15" customHeight="1">
      <c r="AW5504" s="121">
        <f t="shared" si="276"/>
        <v>5227</v>
      </c>
    </row>
    <row r="5505" spans="49:49" ht="15" customHeight="1">
      <c r="AW5505" s="121">
        <f t="shared" si="276"/>
        <v>5228</v>
      </c>
    </row>
    <row r="5506" spans="49:49" ht="15" customHeight="1">
      <c r="AW5506" s="121">
        <f t="shared" si="276"/>
        <v>5229</v>
      </c>
    </row>
    <row r="5507" spans="49:49" ht="15" customHeight="1">
      <c r="AW5507" s="121">
        <f t="shared" si="276"/>
        <v>5230</v>
      </c>
    </row>
    <row r="5508" spans="49:49" ht="15" customHeight="1">
      <c r="AW5508" s="121">
        <f t="shared" si="276"/>
        <v>5231</v>
      </c>
    </row>
    <row r="5509" spans="49:49" ht="15" customHeight="1">
      <c r="AW5509" s="121">
        <f t="shared" si="276"/>
        <v>5232</v>
      </c>
    </row>
    <row r="5510" spans="49:49" ht="15" customHeight="1">
      <c r="AW5510" s="121">
        <f t="shared" si="276"/>
        <v>5233</v>
      </c>
    </row>
    <row r="5511" spans="49:49" ht="15" customHeight="1">
      <c r="AW5511" s="121">
        <f t="shared" si="276"/>
        <v>5234</v>
      </c>
    </row>
    <row r="5512" spans="49:49" ht="15" customHeight="1">
      <c r="AW5512" s="121">
        <f t="shared" si="276"/>
        <v>5235</v>
      </c>
    </row>
    <row r="5513" spans="49:49" ht="15" customHeight="1">
      <c r="AW5513" s="121">
        <f t="shared" si="276"/>
        <v>5236</v>
      </c>
    </row>
    <row r="5514" spans="49:49" ht="15" customHeight="1">
      <c r="AW5514" s="121">
        <f t="shared" si="276"/>
        <v>5237</v>
      </c>
    </row>
    <row r="5515" spans="49:49" ht="15" customHeight="1">
      <c r="AW5515" s="121">
        <f t="shared" si="276"/>
        <v>5238</v>
      </c>
    </row>
    <row r="5516" spans="49:49" ht="15" customHeight="1">
      <c r="AW5516" s="121">
        <f t="shared" si="276"/>
        <v>5239</v>
      </c>
    </row>
    <row r="5517" spans="49:49" ht="15" customHeight="1">
      <c r="AW5517" s="121">
        <f t="shared" si="276"/>
        <v>5240</v>
      </c>
    </row>
    <row r="5518" spans="49:49" ht="15" customHeight="1">
      <c r="AW5518" s="121">
        <f t="shared" si="276"/>
        <v>5241</v>
      </c>
    </row>
    <row r="5519" spans="49:49" ht="15" customHeight="1">
      <c r="AW5519" s="121">
        <f t="shared" si="276"/>
        <v>5242</v>
      </c>
    </row>
    <row r="5520" spans="49:49" ht="15" customHeight="1">
      <c r="AW5520" s="121">
        <f t="shared" si="276"/>
        <v>5243</v>
      </c>
    </row>
    <row r="5521" spans="49:49" ht="15" customHeight="1">
      <c r="AW5521" s="121">
        <f t="shared" si="276"/>
        <v>5244</v>
      </c>
    </row>
    <row r="5522" spans="49:49" ht="15" customHeight="1">
      <c r="AW5522" s="121">
        <f t="shared" si="276"/>
        <v>5245</v>
      </c>
    </row>
    <row r="5523" spans="49:49" ht="15" customHeight="1">
      <c r="AW5523" s="121">
        <f t="shared" si="276"/>
        <v>5246</v>
      </c>
    </row>
    <row r="5524" spans="49:49" ht="15" customHeight="1">
      <c r="AW5524" s="121">
        <f t="shared" si="276"/>
        <v>5247</v>
      </c>
    </row>
    <row r="5525" spans="49:49" ht="15" customHeight="1">
      <c r="AW5525" s="121">
        <f t="shared" si="276"/>
        <v>5248</v>
      </c>
    </row>
    <row r="5526" spans="49:49" ht="15" customHeight="1">
      <c r="AW5526" s="121">
        <f t="shared" si="276"/>
        <v>5249</v>
      </c>
    </row>
    <row r="5527" spans="49:49" ht="15" customHeight="1">
      <c r="AW5527" s="121">
        <f t="shared" ref="AW5527:AW5590" si="277">+AW5526+1</f>
        <v>5250</v>
      </c>
    </row>
    <row r="5528" spans="49:49" ht="15" customHeight="1">
      <c r="AW5528" s="121">
        <f t="shared" si="277"/>
        <v>5251</v>
      </c>
    </row>
    <row r="5529" spans="49:49" ht="15" customHeight="1">
      <c r="AW5529" s="121">
        <f t="shared" si="277"/>
        <v>5252</v>
      </c>
    </row>
    <row r="5530" spans="49:49" ht="15" customHeight="1">
      <c r="AW5530" s="121">
        <f t="shared" si="277"/>
        <v>5253</v>
      </c>
    </row>
    <row r="5531" spans="49:49" ht="15" customHeight="1">
      <c r="AW5531" s="121">
        <f t="shared" si="277"/>
        <v>5254</v>
      </c>
    </row>
    <row r="5532" spans="49:49" ht="15" customHeight="1">
      <c r="AW5532" s="121">
        <f t="shared" si="277"/>
        <v>5255</v>
      </c>
    </row>
    <row r="5533" spans="49:49" ht="15" customHeight="1">
      <c r="AW5533" s="121">
        <f t="shared" si="277"/>
        <v>5256</v>
      </c>
    </row>
    <row r="5534" spans="49:49" ht="15" customHeight="1">
      <c r="AW5534" s="121">
        <f t="shared" si="277"/>
        <v>5257</v>
      </c>
    </row>
    <row r="5535" spans="49:49" ht="15" customHeight="1">
      <c r="AW5535" s="121">
        <f t="shared" si="277"/>
        <v>5258</v>
      </c>
    </row>
    <row r="5536" spans="49:49" ht="15" customHeight="1">
      <c r="AW5536" s="121">
        <f t="shared" si="277"/>
        <v>5259</v>
      </c>
    </row>
    <row r="5537" spans="49:49" ht="15" customHeight="1">
      <c r="AW5537" s="121">
        <f t="shared" si="277"/>
        <v>5260</v>
      </c>
    </row>
    <row r="5538" spans="49:49" ht="15" customHeight="1">
      <c r="AW5538" s="121">
        <f t="shared" si="277"/>
        <v>5261</v>
      </c>
    </row>
    <row r="5539" spans="49:49" ht="15" customHeight="1">
      <c r="AW5539" s="121">
        <f t="shared" si="277"/>
        <v>5262</v>
      </c>
    </row>
    <row r="5540" spans="49:49" ht="15" customHeight="1">
      <c r="AW5540" s="121">
        <f t="shared" si="277"/>
        <v>5263</v>
      </c>
    </row>
    <row r="5541" spans="49:49" ht="15" customHeight="1">
      <c r="AW5541" s="121">
        <f t="shared" si="277"/>
        <v>5264</v>
      </c>
    </row>
    <row r="5542" spans="49:49" ht="15" customHeight="1">
      <c r="AW5542" s="121">
        <f t="shared" si="277"/>
        <v>5265</v>
      </c>
    </row>
    <row r="5543" spans="49:49" ht="15" customHeight="1">
      <c r="AW5543" s="121">
        <f t="shared" si="277"/>
        <v>5266</v>
      </c>
    </row>
    <row r="5544" spans="49:49" ht="15" customHeight="1">
      <c r="AW5544" s="121">
        <f t="shared" si="277"/>
        <v>5267</v>
      </c>
    </row>
    <row r="5545" spans="49:49" ht="15" customHeight="1">
      <c r="AW5545" s="121">
        <f t="shared" si="277"/>
        <v>5268</v>
      </c>
    </row>
    <row r="5546" spans="49:49" ht="15" customHeight="1">
      <c r="AW5546" s="121">
        <f t="shared" si="277"/>
        <v>5269</v>
      </c>
    </row>
    <row r="5547" spans="49:49" ht="15" customHeight="1">
      <c r="AW5547" s="121">
        <f t="shared" si="277"/>
        <v>5270</v>
      </c>
    </row>
    <row r="5548" spans="49:49" ht="15" customHeight="1">
      <c r="AW5548" s="121">
        <f t="shared" si="277"/>
        <v>5271</v>
      </c>
    </row>
    <row r="5549" spans="49:49" ht="15" customHeight="1">
      <c r="AW5549" s="121">
        <f t="shared" si="277"/>
        <v>5272</v>
      </c>
    </row>
    <row r="5550" spans="49:49" ht="15" customHeight="1">
      <c r="AW5550" s="121">
        <f t="shared" si="277"/>
        <v>5273</v>
      </c>
    </row>
    <row r="5551" spans="49:49" ht="15" customHeight="1">
      <c r="AW5551" s="121">
        <f t="shared" si="277"/>
        <v>5274</v>
      </c>
    </row>
    <row r="5552" spans="49:49" ht="15" customHeight="1">
      <c r="AW5552" s="121">
        <f t="shared" si="277"/>
        <v>5275</v>
      </c>
    </row>
    <row r="5553" spans="49:49" ht="15" customHeight="1">
      <c r="AW5553" s="121">
        <f t="shared" si="277"/>
        <v>5276</v>
      </c>
    </row>
    <row r="5554" spans="49:49" ht="15" customHeight="1">
      <c r="AW5554" s="121">
        <f t="shared" si="277"/>
        <v>5277</v>
      </c>
    </row>
    <row r="5555" spans="49:49" ht="15" customHeight="1">
      <c r="AW5555" s="121">
        <f t="shared" si="277"/>
        <v>5278</v>
      </c>
    </row>
    <row r="5556" spans="49:49" ht="15" customHeight="1">
      <c r="AW5556" s="121">
        <f t="shared" si="277"/>
        <v>5279</v>
      </c>
    </row>
    <row r="5557" spans="49:49" ht="15" customHeight="1">
      <c r="AW5557" s="121">
        <f t="shared" si="277"/>
        <v>5280</v>
      </c>
    </row>
    <row r="5558" spans="49:49" ht="15" customHeight="1">
      <c r="AW5558" s="121">
        <f t="shared" si="277"/>
        <v>5281</v>
      </c>
    </row>
    <row r="5559" spans="49:49" ht="15" customHeight="1">
      <c r="AW5559" s="121">
        <f t="shared" si="277"/>
        <v>5282</v>
      </c>
    </row>
    <row r="5560" spans="49:49" ht="15" customHeight="1">
      <c r="AW5560" s="121">
        <f t="shared" si="277"/>
        <v>5283</v>
      </c>
    </row>
    <row r="5561" spans="49:49" ht="15" customHeight="1">
      <c r="AW5561" s="121">
        <f t="shared" si="277"/>
        <v>5284</v>
      </c>
    </row>
    <row r="5562" spans="49:49" ht="15" customHeight="1">
      <c r="AW5562" s="121">
        <f t="shared" si="277"/>
        <v>5285</v>
      </c>
    </row>
    <row r="5563" spans="49:49" ht="15" customHeight="1">
      <c r="AW5563" s="121">
        <f t="shared" si="277"/>
        <v>5286</v>
      </c>
    </row>
    <row r="5564" spans="49:49" ht="15" customHeight="1">
      <c r="AW5564" s="121">
        <f t="shared" si="277"/>
        <v>5287</v>
      </c>
    </row>
    <row r="5565" spans="49:49" ht="15" customHeight="1">
      <c r="AW5565" s="121">
        <f t="shared" si="277"/>
        <v>5288</v>
      </c>
    </row>
    <row r="5566" spans="49:49" ht="15" customHeight="1">
      <c r="AW5566" s="121">
        <f t="shared" si="277"/>
        <v>5289</v>
      </c>
    </row>
    <row r="5567" spans="49:49" ht="15" customHeight="1">
      <c r="AW5567" s="121">
        <f t="shared" si="277"/>
        <v>5290</v>
      </c>
    </row>
    <row r="5568" spans="49:49" ht="15" customHeight="1">
      <c r="AW5568" s="121">
        <f t="shared" si="277"/>
        <v>5291</v>
      </c>
    </row>
    <row r="5569" spans="49:49" ht="15" customHeight="1">
      <c r="AW5569" s="121">
        <f t="shared" si="277"/>
        <v>5292</v>
      </c>
    </row>
    <row r="5570" spans="49:49" ht="15" customHeight="1">
      <c r="AW5570" s="121">
        <f t="shared" si="277"/>
        <v>5293</v>
      </c>
    </row>
    <row r="5571" spans="49:49" ht="15" customHeight="1">
      <c r="AW5571" s="121">
        <f t="shared" si="277"/>
        <v>5294</v>
      </c>
    </row>
    <row r="5572" spans="49:49" ht="15" customHeight="1">
      <c r="AW5572" s="121">
        <f t="shared" si="277"/>
        <v>5295</v>
      </c>
    </row>
    <row r="5573" spans="49:49" ht="15" customHeight="1">
      <c r="AW5573" s="121">
        <f t="shared" si="277"/>
        <v>5296</v>
      </c>
    </row>
    <row r="5574" spans="49:49" ht="15" customHeight="1">
      <c r="AW5574" s="121">
        <f t="shared" si="277"/>
        <v>5297</v>
      </c>
    </row>
    <row r="5575" spans="49:49" ht="15" customHeight="1">
      <c r="AW5575" s="121">
        <f t="shared" si="277"/>
        <v>5298</v>
      </c>
    </row>
    <row r="5576" spans="49:49" ht="15" customHeight="1">
      <c r="AW5576" s="121">
        <f t="shared" si="277"/>
        <v>5299</v>
      </c>
    </row>
    <row r="5577" spans="49:49" ht="15" customHeight="1">
      <c r="AW5577" s="121">
        <f t="shared" si="277"/>
        <v>5300</v>
      </c>
    </row>
    <row r="5578" spans="49:49" ht="15" customHeight="1">
      <c r="AW5578" s="121">
        <f t="shared" si="277"/>
        <v>5301</v>
      </c>
    </row>
    <row r="5579" spans="49:49" ht="15" customHeight="1">
      <c r="AW5579" s="121">
        <f t="shared" si="277"/>
        <v>5302</v>
      </c>
    </row>
    <row r="5580" spans="49:49" ht="15" customHeight="1">
      <c r="AW5580" s="121">
        <f t="shared" si="277"/>
        <v>5303</v>
      </c>
    </row>
    <row r="5581" spans="49:49" ht="15" customHeight="1">
      <c r="AW5581" s="121">
        <f t="shared" si="277"/>
        <v>5304</v>
      </c>
    </row>
    <row r="5582" spans="49:49" ht="15" customHeight="1">
      <c r="AW5582" s="121">
        <f t="shared" si="277"/>
        <v>5305</v>
      </c>
    </row>
    <row r="5583" spans="49:49" ht="15" customHeight="1">
      <c r="AW5583" s="121">
        <f t="shared" si="277"/>
        <v>5306</v>
      </c>
    </row>
    <row r="5584" spans="49:49" ht="15" customHeight="1">
      <c r="AW5584" s="121">
        <f t="shared" si="277"/>
        <v>5307</v>
      </c>
    </row>
    <row r="5585" spans="49:49" ht="15" customHeight="1">
      <c r="AW5585" s="121">
        <f t="shared" si="277"/>
        <v>5308</v>
      </c>
    </row>
    <row r="5586" spans="49:49" ht="15" customHeight="1">
      <c r="AW5586" s="121">
        <f t="shared" si="277"/>
        <v>5309</v>
      </c>
    </row>
    <row r="5587" spans="49:49" ht="15" customHeight="1">
      <c r="AW5587" s="121">
        <f t="shared" si="277"/>
        <v>5310</v>
      </c>
    </row>
    <row r="5588" spans="49:49" ht="15" customHeight="1">
      <c r="AW5588" s="121">
        <f t="shared" si="277"/>
        <v>5311</v>
      </c>
    </row>
    <row r="5589" spans="49:49" ht="15" customHeight="1">
      <c r="AW5589" s="121">
        <f t="shared" si="277"/>
        <v>5312</v>
      </c>
    </row>
    <row r="5590" spans="49:49" ht="15" customHeight="1">
      <c r="AW5590" s="121">
        <f t="shared" si="277"/>
        <v>5313</v>
      </c>
    </row>
    <row r="5591" spans="49:49" ht="15" customHeight="1">
      <c r="AW5591" s="121">
        <f t="shared" ref="AW5591:AW5654" si="278">+AW5590+1</f>
        <v>5314</v>
      </c>
    </row>
    <row r="5592" spans="49:49" ht="15" customHeight="1">
      <c r="AW5592" s="121">
        <f t="shared" si="278"/>
        <v>5315</v>
      </c>
    </row>
    <row r="5593" spans="49:49" ht="15" customHeight="1">
      <c r="AW5593" s="121">
        <f t="shared" si="278"/>
        <v>5316</v>
      </c>
    </row>
    <row r="5594" spans="49:49" ht="15" customHeight="1">
      <c r="AW5594" s="121">
        <f t="shared" si="278"/>
        <v>5317</v>
      </c>
    </row>
    <row r="5595" spans="49:49" ht="15" customHeight="1">
      <c r="AW5595" s="121">
        <f t="shared" si="278"/>
        <v>5318</v>
      </c>
    </row>
    <row r="5596" spans="49:49" ht="15" customHeight="1">
      <c r="AW5596" s="121">
        <f t="shared" si="278"/>
        <v>5319</v>
      </c>
    </row>
    <row r="5597" spans="49:49" ht="15" customHeight="1">
      <c r="AW5597" s="121">
        <f t="shared" si="278"/>
        <v>5320</v>
      </c>
    </row>
    <row r="5598" spans="49:49" ht="15" customHeight="1">
      <c r="AW5598" s="121">
        <f t="shared" si="278"/>
        <v>5321</v>
      </c>
    </row>
    <row r="5599" spans="49:49" ht="15" customHeight="1">
      <c r="AW5599" s="121">
        <f t="shared" si="278"/>
        <v>5322</v>
      </c>
    </row>
    <row r="5600" spans="49:49" ht="15" customHeight="1">
      <c r="AW5600" s="121">
        <f t="shared" si="278"/>
        <v>5323</v>
      </c>
    </row>
    <row r="5601" spans="49:49" ht="15" customHeight="1">
      <c r="AW5601" s="121">
        <f t="shared" si="278"/>
        <v>5324</v>
      </c>
    </row>
    <row r="5602" spans="49:49" ht="15" customHeight="1">
      <c r="AW5602" s="121">
        <f t="shared" si="278"/>
        <v>5325</v>
      </c>
    </row>
    <row r="5603" spans="49:49" ht="15" customHeight="1">
      <c r="AW5603" s="121">
        <f t="shared" si="278"/>
        <v>5326</v>
      </c>
    </row>
    <row r="5604" spans="49:49" ht="15" customHeight="1">
      <c r="AW5604" s="121">
        <f t="shared" si="278"/>
        <v>5327</v>
      </c>
    </row>
    <row r="5605" spans="49:49" ht="15" customHeight="1">
      <c r="AW5605" s="121">
        <f t="shared" si="278"/>
        <v>5328</v>
      </c>
    </row>
    <row r="5606" spans="49:49" ht="15" customHeight="1">
      <c r="AW5606" s="121">
        <f t="shared" si="278"/>
        <v>5329</v>
      </c>
    </row>
    <row r="5607" spans="49:49" ht="15" customHeight="1">
      <c r="AW5607" s="121">
        <f t="shared" si="278"/>
        <v>5330</v>
      </c>
    </row>
    <row r="5608" spans="49:49" ht="15" customHeight="1">
      <c r="AW5608" s="121">
        <f t="shared" si="278"/>
        <v>5331</v>
      </c>
    </row>
    <row r="5609" spans="49:49" ht="15" customHeight="1">
      <c r="AW5609" s="121">
        <f t="shared" si="278"/>
        <v>5332</v>
      </c>
    </row>
    <row r="5610" spans="49:49" ht="15" customHeight="1">
      <c r="AW5610" s="121">
        <f t="shared" si="278"/>
        <v>5333</v>
      </c>
    </row>
    <row r="5611" spans="49:49" ht="15" customHeight="1">
      <c r="AW5611" s="121">
        <f t="shared" si="278"/>
        <v>5334</v>
      </c>
    </row>
    <row r="5612" spans="49:49" ht="15" customHeight="1">
      <c r="AW5612" s="121">
        <f t="shared" si="278"/>
        <v>5335</v>
      </c>
    </row>
    <row r="5613" spans="49:49" ht="15" customHeight="1">
      <c r="AW5613" s="121">
        <f t="shared" si="278"/>
        <v>5336</v>
      </c>
    </row>
    <row r="5614" spans="49:49" ht="15" customHeight="1">
      <c r="AW5614" s="121">
        <f t="shared" si="278"/>
        <v>5337</v>
      </c>
    </row>
    <row r="5615" spans="49:49" ht="15" customHeight="1">
      <c r="AW5615" s="121">
        <f t="shared" si="278"/>
        <v>5338</v>
      </c>
    </row>
    <row r="5616" spans="49:49" ht="15" customHeight="1">
      <c r="AW5616" s="121">
        <f t="shared" si="278"/>
        <v>5339</v>
      </c>
    </row>
    <row r="5617" spans="49:49" ht="15" customHeight="1">
      <c r="AW5617" s="121">
        <f t="shared" si="278"/>
        <v>5340</v>
      </c>
    </row>
    <row r="5618" spans="49:49" ht="15" customHeight="1">
      <c r="AW5618" s="121">
        <f t="shared" si="278"/>
        <v>5341</v>
      </c>
    </row>
    <row r="5619" spans="49:49" ht="15" customHeight="1">
      <c r="AW5619" s="121">
        <f t="shared" si="278"/>
        <v>5342</v>
      </c>
    </row>
    <row r="5620" spans="49:49" ht="15" customHeight="1">
      <c r="AW5620" s="121">
        <f t="shared" si="278"/>
        <v>5343</v>
      </c>
    </row>
    <row r="5621" spans="49:49" ht="15" customHeight="1">
      <c r="AW5621" s="121">
        <f t="shared" si="278"/>
        <v>5344</v>
      </c>
    </row>
    <row r="5622" spans="49:49" ht="15" customHeight="1">
      <c r="AW5622" s="121">
        <f t="shared" si="278"/>
        <v>5345</v>
      </c>
    </row>
    <row r="5623" spans="49:49" ht="15" customHeight="1">
      <c r="AW5623" s="121">
        <f t="shared" si="278"/>
        <v>5346</v>
      </c>
    </row>
    <row r="5624" spans="49:49" ht="15" customHeight="1">
      <c r="AW5624" s="121">
        <f t="shared" si="278"/>
        <v>5347</v>
      </c>
    </row>
    <row r="5625" spans="49:49" ht="15" customHeight="1">
      <c r="AW5625" s="121">
        <f t="shared" si="278"/>
        <v>5348</v>
      </c>
    </row>
    <row r="5626" spans="49:49" ht="15" customHeight="1">
      <c r="AW5626" s="121">
        <f t="shared" si="278"/>
        <v>5349</v>
      </c>
    </row>
    <row r="5627" spans="49:49" ht="15" customHeight="1">
      <c r="AW5627" s="121">
        <f t="shared" si="278"/>
        <v>5350</v>
      </c>
    </row>
    <row r="5628" spans="49:49" ht="15" customHeight="1">
      <c r="AW5628" s="121">
        <f t="shared" si="278"/>
        <v>5351</v>
      </c>
    </row>
    <row r="5629" spans="49:49" ht="15" customHeight="1">
      <c r="AW5629" s="121">
        <f t="shared" si="278"/>
        <v>5352</v>
      </c>
    </row>
    <row r="5630" spans="49:49" ht="15" customHeight="1">
      <c r="AW5630" s="121">
        <f t="shared" si="278"/>
        <v>5353</v>
      </c>
    </row>
    <row r="5631" spans="49:49" ht="15" customHeight="1">
      <c r="AW5631" s="121">
        <f t="shared" si="278"/>
        <v>5354</v>
      </c>
    </row>
    <row r="5632" spans="49:49" ht="15" customHeight="1">
      <c r="AW5632" s="121">
        <f t="shared" si="278"/>
        <v>5355</v>
      </c>
    </row>
    <row r="5633" spans="49:49" ht="15" customHeight="1">
      <c r="AW5633" s="121">
        <f t="shared" si="278"/>
        <v>5356</v>
      </c>
    </row>
    <row r="5634" spans="49:49" ht="15" customHeight="1">
      <c r="AW5634" s="121">
        <f t="shared" si="278"/>
        <v>5357</v>
      </c>
    </row>
    <row r="5635" spans="49:49" ht="15" customHeight="1">
      <c r="AW5635" s="121">
        <f t="shared" si="278"/>
        <v>5358</v>
      </c>
    </row>
    <row r="5636" spans="49:49" ht="15" customHeight="1">
      <c r="AW5636" s="121">
        <f t="shared" si="278"/>
        <v>5359</v>
      </c>
    </row>
    <row r="5637" spans="49:49" ht="15" customHeight="1">
      <c r="AW5637" s="121">
        <f t="shared" si="278"/>
        <v>5360</v>
      </c>
    </row>
    <row r="5638" spans="49:49" ht="15" customHeight="1">
      <c r="AW5638" s="121">
        <f t="shared" si="278"/>
        <v>5361</v>
      </c>
    </row>
    <row r="5639" spans="49:49" ht="15" customHeight="1">
      <c r="AW5639" s="121">
        <f t="shared" si="278"/>
        <v>5362</v>
      </c>
    </row>
    <row r="5640" spans="49:49" ht="15" customHeight="1">
      <c r="AW5640" s="121">
        <f t="shared" si="278"/>
        <v>5363</v>
      </c>
    </row>
    <row r="5641" spans="49:49" ht="15" customHeight="1">
      <c r="AW5641" s="121">
        <f t="shared" si="278"/>
        <v>5364</v>
      </c>
    </row>
    <row r="5642" spans="49:49" ht="15" customHeight="1">
      <c r="AW5642" s="121">
        <f t="shared" si="278"/>
        <v>5365</v>
      </c>
    </row>
    <row r="5643" spans="49:49" ht="15" customHeight="1">
      <c r="AW5643" s="121">
        <f t="shared" si="278"/>
        <v>5366</v>
      </c>
    </row>
    <row r="5644" spans="49:49" ht="15" customHeight="1">
      <c r="AW5644" s="121">
        <f t="shared" si="278"/>
        <v>5367</v>
      </c>
    </row>
    <row r="5645" spans="49:49" ht="15" customHeight="1">
      <c r="AW5645" s="121">
        <f t="shared" si="278"/>
        <v>5368</v>
      </c>
    </row>
    <row r="5646" spans="49:49" ht="15" customHeight="1">
      <c r="AW5646" s="121">
        <f t="shared" si="278"/>
        <v>5369</v>
      </c>
    </row>
    <row r="5647" spans="49:49" ht="15" customHeight="1">
      <c r="AW5647" s="121">
        <f t="shared" si="278"/>
        <v>5370</v>
      </c>
    </row>
    <row r="5648" spans="49:49" ht="15" customHeight="1">
      <c r="AW5648" s="121">
        <f t="shared" si="278"/>
        <v>5371</v>
      </c>
    </row>
    <row r="5649" spans="49:49" ht="15" customHeight="1">
      <c r="AW5649" s="121">
        <f t="shared" si="278"/>
        <v>5372</v>
      </c>
    </row>
    <row r="5650" spans="49:49" ht="15" customHeight="1">
      <c r="AW5650" s="121">
        <f t="shared" si="278"/>
        <v>5373</v>
      </c>
    </row>
    <row r="5651" spans="49:49" ht="15" customHeight="1">
      <c r="AW5651" s="121">
        <f t="shared" si="278"/>
        <v>5374</v>
      </c>
    </row>
    <row r="5652" spans="49:49" ht="15" customHeight="1">
      <c r="AW5652" s="121">
        <f t="shared" si="278"/>
        <v>5375</v>
      </c>
    </row>
    <row r="5653" spans="49:49" ht="15" customHeight="1">
      <c r="AW5653" s="121">
        <f t="shared" si="278"/>
        <v>5376</v>
      </c>
    </row>
    <row r="5654" spans="49:49" ht="15" customHeight="1">
      <c r="AW5654" s="121">
        <f t="shared" si="278"/>
        <v>5377</v>
      </c>
    </row>
    <row r="5655" spans="49:49" ht="15" customHeight="1">
      <c r="AW5655" s="121">
        <f t="shared" ref="AW5655:AW5718" si="279">+AW5654+1</f>
        <v>5378</v>
      </c>
    </row>
    <row r="5656" spans="49:49" ht="15" customHeight="1">
      <c r="AW5656" s="121">
        <f t="shared" si="279"/>
        <v>5379</v>
      </c>
    </row>
    <row r="5657" spans="49:49" ht="15" customHeight="1">
      <c r="AW5657" s="121">
        <f t="shared" si="279"/>
        <v>5380</v>
      </c>
    </row>
    <row r="5658" spans="49:49" ht="15" customHeight="1">
      <c r="AW5658" s="121">
        <f t="shared" si="279"/>
        <v>5381</v>
      </c>
    </row>
    <row r="5659" spans="49:49" ht="15" customHeight="1">
      <c r="AW5659" s="121">
        <f t="shared" si="279"/>
        <v>5382</v>
      </c>
    </row>
    <row r="5660" spans="49:49" ht="15" customHeight="1">
      <c r="AW5660" s="121">
        <f t="shared" si="279"/>
        <v>5383</v>
      </c>
    </row>
    <row r="5661" spans="49:49" ht="15" customHeight="1">
      <c r="AW5661" s="121">
        <f t="shared" si="279"/>
        <v>5384</v>
      </c>
    </row>
    <row r="5662" spans="49:49" ht="15" customHeight="1">
      <c r="AW5662" s="121">
        <f t="shared" si="279"/>
        <v>5385</v>
      </c>
    </row>
    <row r="5663" spans="49:49" ht="15" customHeight="1">
      <c r="AW5663" s="121">
        <f t="shared" si="279"/>
        <v>5386</v>
      </c>
    </row>
    <row r="5664" spans="49:49" ht="15" customHeight="1">
      <c r="AW5664" s="121">
        <f t="shared" si="279"/>
        <v>5387</v>
      </c>
    </row>
    <row r="5665" spans="49:49" ht="15" customHeight="1">
      <c r="AW5665" s="121">
        <f t="shared" si="279"/>
        <v>5388</v>
      </c>
    </row>
    <row r="5666" spans="49:49" ht="15" customHeight="1">
      <c r="AW5666" s="121">
        <f t="shared" si="279"/>
        <v>5389</v>
      </c>
    </row>
    <row r="5667" spans="49:49" ht="15" customHeight="1">
      <c r="AW5667" s="121">
        <f t="shared" si="279"/>
        <v>5390</v>
      </c>
    </row>
    <row r="5668" spans="49:49" ht="15" customHeight="1">
      <c r="AW5668" s="121">
        <f t="shared" si="279"/>
        <v>5391</v>
      </c>
    </row>
    <row r="5669" spans="49:49" ht="15" customHeight="1">
      <c r="AW5669" s="121">
        <f t="shared" si="279"/>
        <v>5392</v>
      </c>
    </row>
    <row r="5670" spans="49:49" ht="15" customHeight="1">
      <c r="AW5670" s="121">
        <f t="shared" si="279"/>
        <v>5393</v>
      </c>
    </row>
    <row r="5671" spans="49:49" ht="15" customHeight="1">
      <c r="AW5671" s="121">
        <f t="shared" si="279"/>
        <v>5394</v>
      </c>
    </row>
    <row r="5672" spans="49:49" ht="15" customHeight="1">
      <c r="AW5672" s="121">
        <f t="shared" si="279"/>
        <v>5395</v>
      </c>
    </row>
    <row r="5673" spans="49:49" ht="15" customHeight="1">
      <c r="AW5673" s="121">
        <f t="shared" si="279"/>
        <v>5396</v>
      </c>
    </row>
    <row r="5674" spans="49:49" ht="15" customHeight="1">
      <c r="AW5674" s="121">
        <f t="shared" si="279"/>
        <v>5397</v>
      </c>
    </row>
    <row r="5675" spans="49:49" ht="15" customHeight="1">
      <c r="AW5675" s="121">
        <f t="shared" si="279"/>
        <v>5398</v>
      </c>
    </row>
    <row r="5676" spans="49:49" ht="15" customHeight="1">
      <c r="AW5676" s="121">
        <f t="shared" si="279"/>
        <v>5399</v>
      </c>
    </row>
    <row r="5677" spans="49:49" ht="15" customHeight="1">
      <c r="AW5677" s="121">
        <f t="shared" si="279"/>
        <v>5400</v>
      </c>
    </row>
    <row r="5678" spans="49:49" ht="15" customHeight="1">
      <c r="AW5678" s="121">
        <f t="shared" si="279"/>
        <v>5401</v>
      </c>
    </row>
    <row r="5679" spans="49:49" ht="15" customHeight="1">
      <c r="AW5679" s="121">
        <f t="shared" si="279"/>
        <v>5402</v>
      </c>
    </row>
    <row r="5680" spans="49:49" ht="15" customHeight="1">
      <c r="AW5680" s="121">
        <f t="shared" si="279"/>
        <v>5403</v>
      </c>
    </row>
    <row r="5681" spans="49:49" ht="15" customHeight="1">
      <c r="AW5681" s="121">
        <f t="shared" si="279"/>
        <v>5404</v>
      </c>
    </row>
    <row r="5682" spans="49:49" ht="15" customHeight="1">
      <c r="AW5682" s="121">
        <f t="shared" si="279"/>
        <v>5405</v>
      </c>
    </row>
    <row r="5683" spans="49:49" ht="15" customHeight="1">
      <c r="AW5683" s="121">
        <f t="shared" si="279"/>
        <v>5406</v>
      </c>
    </row>
    <row r="5684" spans="49:49" ht="15" customHeight="1">
      <c r="AW5684" s="121">
        <f t="shared" si="279"/>
        <v>5407</v>
      </c>
    </row>
    <row r="5685" spans="49:49" ht="15" customHeight="1">
      <c r="AW5685" s="121">
        <f t="shared" si="279"/>
        <v>5408</v>
      </c>
    </row>
    <row r="5686" spans="49:49" ht="15" customHeight="1">
      <c r="AW5686" s="121">
        <f t="shared" si="279"/>
        <v>5409</v>
      </c>
    </row>
    <row r="5687" spans="49:49" ht="15" customHeight="1">
      <c r="AW5687" s="121">
        <f t="shared" si="279"/>
        <v>5410</v>
      </c>
    </row>
    <row r="5688" spans="49:49" ht="15" customHeight="1">
      <c r="AW5688" s="121">
        <f t="shared" si="279"/>
        <v>5411</v>
      </c>
    </row>
    <row r="5689" spans="49:49" ht="15" customHeight="1">
      <c r="AW5689" s="121">
        <f t="shared" si="279"/>
        <v>5412</v>
      </c>
    </row>
    <row r="5690" spans="49:49" ht="15" customHeight="1">
      <c r="AW5690" s="121">
        <f t="shared" si="279"/>
        <v>5413</v>
      </c>
    </row>
    <row r="5691" spans="49:49" ht="15" customHeight="1">
      <c r="AW5691" s="121">
        <f t="shared" si="279"/>
        <v>5414</v>
      </c>
    </row>
    <row r="5692" spans="49:49" ht="15" customHeight="1">
      <c r="AW5692" s="121">
        <f t="shared" si="279"/>
        <v>5415</v>
      </c>
    </row>
    <row r="5693" spans="49:49" ht="15" customHeight="1">
      <c r="AW5693" s="121">
        <f t="shared" si="279"/>
        <v>5416</v>
      </c>
    </row>
    <row r="5694" spans="49:49" ht="15" customHeight="1">
      <c r="AW5694" s="121">
        <f t="shared" si="279"/>
        <v>5417</v>
      </c>
    </row>
    <row r="5695" spans="49:49" ht="15" customHeight="1">
      <c r="AW5695" s="121">
        <f t="shared" si="279"/>
        <v>5418</v>
      </c>
    </row>
    <row r="5696" spans="49:49" ht="15" customHeight="1">
      <c r="AW5696" s="121">
        <f t="shared" si="279"/>
        <v>5419</v>
      </c>
    </row>
    <row r="5697" spans="49:49" ht="15" customHeight="1">
      <c r="AW5697" s="121">
        <f t="shared" si="279"/>
        <v>5420</v>
      </c>
    </row>
    <row r="5698" spans="49:49" ht="15" customHeight="1">
      <c r="AW5698" s="121">
        <f t="shared" si="279"/>
        <v>5421</v>
      </c>
    </row>
    <row r="5699" spans="49:49" ht="15" customHeight="1">
      <c r="AW5699" s="121">
        <f t="shared" si="279"/>
        <v>5422</v>
      </c>
    </row>
    <row r="5700" spans="49:49" ht="15" customHeight="1">
      <c r="AW5700" s="121">
        <f t="shared" si="279"/>
        <v>5423</v>
      </c>
    </row>
    <row r="5701" spans="49:49" ht="15" customHeight="1">
      <c r="AW5701" s="121">
        <f t="shared" si="279"/>
        <v>5424</v>
      </c>
    </row>
    <row r="5702" spans="49:49" ht="15" customHeight="1">
      <c r="AW5702" s="121">
        <f t="shared" si="279"/>
        <v>5425</v>
      </c>
    </row>
    <row r="5703" spans="49:49" ht="15" customHeight="1">
      <c r="AW5703" s="121">
        <f t="shared" si="279"/>
        <v>5426</v>
      </c>
    </row>
    <row r="5704" spans="49:49" ht="15" customHeight="1">
      <c r="AW5704" s="121">
        <f t="shared" si="279"/>
        <v>5427</v>
      </c>
    </row>
    <row r="5705" spans="49:49" ht="15" customHeight="1">
      <c r="AW5705" s="121">
        <f t="shared" si="279"/>
        <v>5428</v>
      </c>
    </row>
    <row r="5706" spans="49:49" ht="15" customHeight="1">
      <c r="AW5706" s="121">
        <f t="shared" si="279"/>
        <v>5429</v>
      </c>
    </row>
    <row r="5707" spans="49:49" ht="15" customHeight="1">
      <c r="AW5707" s="121">
        <f t="shared" si="279"/>
        <v>5430</v>
      </c>
    </row>
    <row r="5708" spans="49:49" ht="15" customHeight="1">
      <c r="AW5708" s="121">
        <f t="shared" si="279"/>
        <v>5431</v>
      </c>
    </row>
    <row r="5709" spans="49:49" ht="15" customHeight="1">
      <c r="AW5709" s="121">
        <f t="shared" si="279"/>
        <v>5432</v>
      </c>
    </row>
    <row r="5710" spans="49:49" ht="15" customHeight="1">
      <c r="AW5710" s="121">
        <f t="shared" si="279"/>
        <v>5433</v>
      </c>
    </row>
    <row r="5711" spans="49:49" ht="15" customHeight="1">
      <c r="AW5711" s="121">
        <f t="shared" si="279"/>
        <v>5434</v>
      </c>
    </row>
    <row r="5712" spans="49:49" ht="15" customHeight="1">
      <c r="AW5712" s="121">
        <f t="shared" si="279"/>
        <v>5435</v>
      </c>
    </row>
    <row r="5713" spans="49:49" ht="15" customHeight="1">
      <c r="AW5713" s="121">
        <f t="shared" si="279"/>
        <v>5436</v>
      </c>
    </row>
    <row r="5714" spans="49:49" ht="15" customHeight="1">
      <c r="AW5714" s="121">
        <f t="shared" si="279"/>
        <v>5437</v>
      </c>
    </row>
    <row r="5715" spans="49:49" ht="15" customHeight="1">
      <c r="AW5715" s="121">
        <f t="shared" si="279"/>
        <v>5438</v>
      </c>
    </row>
    <row r="5716" spans="49:49" ht="15" customHeight="1">
      <c r="AW5716" s="121">
        <f t="shared" si="279"/>
        <v>5439</v>
      </c>
    </row>
    <row r="5717" spans="49:49" ht="15" customHeight="1">
      <c r="AW5717" s="121">
        <f t="shared" si="279"/>
        <v>5440</v>
      </c>
    </row>
    <row r="5718" spans="49:49" ht="15" customHeight="1">
      <c r="AW5718" s="121">
        <f t="shared" si="279"/>
        <v>5441</v>
      </c>
    </row>
    <row r="5719" spans="49:49" ht="15" customHeight="1">
      <c r="AW5719" s="121">
        <f t="shared" ref="AW5719:AW5782" si="280">+AW5718+1</f>
        <v>5442</v>
      </c>
    </row>
    <row r="5720" spans="49:49" ht="15" customHeight="1">
      <c r="AW5720" s="121">
        <f t="shared" si="280"/>
        <v>5443</v>
      </c>
    </row>
    <row r="5721" spans="49:49" ht="15" customHeight="1">
      <c r="AW5721" s="121">
        <f t="shared" si="280"/>
        <v>5444</v>
      </c>
    </row>
    <row r="5722" spans="49:49" ht="15" customHeight="1">
      <c r="AW5722" s="121">
        <f t="shared" si="280"/>
        <v>5445</v>
      </c>
    </row>
    <row r="5723" spans="49:49" ht="15" customHeight="1">
      <c r="AW5723" s="121">
        <f t="shared" si="280"/>
        <v>5446</v>
      </c>
    </row>
    <row r="5724" spans="49:49" ht="15" customHeight="1">
      <c r="AW5724" s="121">
        <f t="shared" si="280"/>
        <v>5447</v>
      </c>
    </row>
    <row r="5725" spans="49:49" ht="15" customHeight="1">
      <c r="AW5725" s="121">
        <f t="shared" si="280"/>
        <v>5448</v>
      </c>
    </row>
    <row r="5726" spans="49:49" ht="15" customHeight="1">
      <c r="AW5726" s="121">
        <f t="shared" si="280"/>
        <v>5449</v>
      </c>
    </row>
    <row r="5727" spans="49:49" ht="15" customHeight="1">
      <c r="AW5727" s="121">
        <f t="shared" si="280"/>
        <v>5450</v>
      </c>
    </row>
    <row r="5728" spans="49:49" ht="15" customHeight="1">
      <c r="AW5728" s="121">
        <f t="shared" si="280"/>
        <v>5451</v>
      </c>
    </row>
    <row r="5729" spans="49:49" ht="15" customHeight="1">
      <c r="AW5729" s="121">
        <f t="shared" si="280"/>
        <v>5452</v>
      </c>
    </row>
    <row r="5730" spans="49:49" ht="15" customHeight="1">
      <c r="AW5730" s="121">
        <f t="shared" si="280"/>
        <v>5453</v>
      </c>
    </row>
    <row r="5731" spans="49:49" ht="15" customHeight="1">
      <c r="AW5731" s="121">
        <f t="shared" si="280"/>
        <v>5454</v>
      </c>
    </row>
    <row r="5732" spans="49:49" ht="15" customHeight="1">
      <c r="AW5732" s="121">
        <f t="shared" si="280"/>
        <v>5455</v>
      </c>
    </row>
    <row r="5733" spans="49:49" ht="15" customHeight="1">
      <c r="AW5733" s="121">
        <f t="shared" si="280"/>
        <v>5456</v>
      </c>
    </row>
    <row r="5734" spans="49:49" ht="15" customHeight="1">
      <c r="AW5734" s="121">
        <f t="shared" si="280"/>
        <v>5457</v>
      </c>
    </row>
    <row r="5735" spans="49:49" ht="15" customHeight="1">
      <c r="AW5735" s="121">
        <f t="shared" si="280"/>
        <v>5458</v>
      </c>
    </row>
    <row r="5736" spans="49:49" ht="15" customHeight="1">
      <c r="AW5736" s="121">
        <f t="shared" si="280"/>
        <v>5459</v>
      </c>
    </row>
    <row r="5737" spans="49:49" ht="15" customHeight="1">
      <c r="AW5737" s="121">
        <f t="shared" si="280"/>
        <v>5460</v>
      </c>
    </row>
    <row r="5738" spans="49:49" ht="15" customHeight="1">
      <c r="AW5738" s="121">
        <f t="shared" si="280"/>
        <v>5461</v>
      </c>
    </row>
    <row r="5739" spans="49:49" ht="15" customHeight="1">
      <c r="AW5739" s="121">
        <f t="shared" si="280"/>
        <v>5462</v>
      </c>
    </row>
    <row r="5740" spans="49:49" ht="15" customHeight="1">
      <c r="AW5740" s="121">
        <f t="shared" si="280"/>
        <v>5463</v>
      </c>
    </row>
    <row r="5741" spans="49:49" ht="15" customHeight="1">
      <c r="AW5741" s="121">
        <f t="shared" si="280"/>
        <v>5464</v>
      </c>
    </row>
    <row r="5742" spans="49:49" ht="15" customHeight="1">
      <c r="AW5742" s="121">
        <f t="shared" si="280"/>
        <v>5465</v>
      </c>
    </row>
    <row r="5743" spans="49:49" ht="15" customHeight="1">
      <c r="AW5743" s="121">
        <f t="shared" si="280"/>
        <v>5466</v>
      </c>
    </row>
    <row r="5744" spans="49:49" ht="15" customHeight="1">
      <c r="AW5744" s="121">
        <f t="shared" si="280"/>
        <v>5467</v>
      </c>
    </row>
    <row r="5745" spans="49:49" ht="15" customHeight="1">
      <c r="AW5745" s="121">
        <f t="shared" si="280"/>
        <v>5468</v>
      </c>
    </row>
    <row r="5746" spans="49:49" ht="15" customHeight="1">
      <c r="AW5746" s="121">
        <f t="shared" si="280"/>
        <v>5469</v>
      </c>
    </row>
    <row r="5747" spans="49:49" ht="15" customHeight="1">
      <c r="AW5747" s="121">
        <f t="shared" si="280"/>
        <v>5470</v>
      </c>
    </row>
    <row r="5748" spans="49:49" ht="15" customHeight="1">
      <c r="AW5748" s="121">
        <f t="shared" si="280"/>
        <v>5471</v>
      </c>
    </row>
    <row r="5749" spans="49:49" ht="15" customHeight="1">
      <c r="AW5749" s="121">
        <f t="shared" si="280"/>
        <v>5472</v>
      </c>
    </row>
    <row r="5750" spans="49:49" ht="15" customHeight="1">
      <c r="AW5750" s="121">
        <f t="shared" si="280"/>
        <v>5473</v>
      </c>
    </row>
    <row r="5751" spans="49:49" ht="15" customHeight="1">
      <c r="AW5751" s="121">
        <f t="shared" si="280"/>
        <v>5474</v>
      </c>
    </row>
    <row r="5752" spans="49:49" ht="15" customHeight="1">
      <c r="AW5752" s="121">
        <f t="shared" si="280"/>
        <v>5475</v>
      </c>
    </row>
    <row r="5753" spans="49:49" ht="15" customHeight="1">
      <c r="AW5753" s="121">
        <f t="shared" si="280"/>
        <v>5476</v>
      </c>
    </row>
    <row r="5754" spans="49:49" ht="15" customHeight="1">
      <c r="AW5754" s="121">
        <f t="shared" si="280"/>
        <v>5477</v>
      </c>
    </row>
    <row r="5755" spans="49:49" ht="15" customHeight="1">
      <c r="AW5755" s="121">
        <f t="shared" si="280"/>
        <v>5478</v>
      </c>
    </row>
    <row r="5756" spans="49:49" ht="15" customHeight="1">
      <c r="AW5756" s="121">
        <f t="shared" si="280"/>
        <v>5479</v>
      </c>
    </row>
    <row r="5757" spans="49:49" ht="15" customHeight="1">
      <c r="AW5757" s="121">
        <f t="shared" si="280"/>
        <v>5480</v>
      </c>
    </row>
    <row r="5758" spans="49:49" ht="15" customHeight="1">
      <c r="AW5758" s="121">
        <f t="shared" si="280"/>
        <v>5481</v>
      </c>
    </row>
    <row r="5759" spans="49:49" ht="15" customHeight="1">
      <c r="AW5759" s="121">
        <f t="shared" si="280"/>
        <v>5482</v>
      </c>
    </row>
    <row r="5760" spans="49:49" ht="15" customHeight="1">
      <c r="AW5760" s="121">
        <f t="shared" si="280"/>
        <v>5483</v>
      </c>
    </row>
    <row r="5761" spans="49:49" ht="15" customHeight="1">
      <c r="AW5761" s="121">
        <f t="shared" si="280"/>
        <v>5484</v>
      </c>
    </row>
    <row r="5762" spans="49:49" ht="15" customHeight="1">
      <c r="AW5762" s="121">
        <f t="shared" si="280"/>
        <v>5485</v>
      </c>
    </row>
    <row r="5763" spans="49:49" ht="15" customHeight="1">
      <c r="AW5763" s="121">
        <f t="shared" si="280"/>
        <v>5486</v>
      </c>
    </row>
    <row r="5764" spans="49:49" ht="15" customHeight="1">
      <c r="AW5764" s="121">
        <f t="shared" si="280"/>
        <v>5487</v>
      </c>
    </row>
    <row r="5765" spans="49:49" ht="15" customHeight="1">
      <c r="AW5765" s="121">
        <f t="shared" si="280"/>
        <v>5488</v>
      </c>
    </row>
    <row r="5766" spans="49:49" ht="15" customHeight="1">
      <c r="AW5766" s="121">
        <f t="shared" si="280"/>
        <v>5489</v>
      </c>
    </row>
    <row r="5767" spans="49:49" ht="15" customHeight="1">
      <c r="AW5767" s="121">
        <f t="shared" si="280"/>
        <v>5490</v>
      </c>
    </row>
    <row r="5768" spans="49:49" ht="15" customHeight="1">
      <c r="AW5768" s="121">
        <f t="shared" si="280"/>
        <v>5491</v>
      </c>
    </row>
    <row r="5769" spans="49:49" ht="15" customHeight="1">
      <c r="AW5769" s="121">
        <f t="shared" si="280"/>
        <v>5492</v>
      </c>
    </row>
    <row r="5770" spans="49:49" ht="15" customHeight="1">
      <c r="AW5770" s="121">
        <f t="shared" si="280"/>
        <v>5493</v>
      </c>
    </row>
    <row r="5771" spans="49:49" ht="15" customHeight="1">
      <c r="AW5771" s="121">
        <f t="shared" si="280"/>
        <v>5494</v>
      </c>
    </row>
    <row r="5772" spans="49:49" ht="15" customHeight="1">
      <c r="AW5772" s="121">
        <f t="shared" si="280"/>
        <v>5495</v>
      </c>
    </row>
    <row r="5773" spans="49:49" ht="15" customHeight="1">
      <c r="AW5773" s="121">
        <f t="shared" si="280"/>
        <v>5496</v>
      </c>
    </row>
    <row r="5774" spans="49:49" ht="15" customHeight="1">
      <c r="AW5774" s="121">
        <f t="shared" si="280"/>
        <v>5497</v>
      </c>
    </row>
    <row r="5775" spans="49:49" ht="15" customHeight="1">
      <c r="AW5775" s="121">
        <f t="shared" si="280"/>
        <v>5498</v>
      </c>
    </row>
    <row r="5776" spans="49:49" ht="15" customHeight="1">
      <c r="AW5776" s="121">
        <f t="shared" si="280"/>
        <v>5499</v>
      </c>
    </row>
    <row r="5777" spans="49:49" ht="15" customHeight="1">
      <c r="AW5777" s="121">
        <f t="shared" si="280"/>
        <v>5500</v>
      </c>
    </row>
    <row r="5778" spans="49:49" ht="15" customHeight="1">
      <c r="AW5778" s="121">
        <f t="shared" si="280"/>
        <v>5501</v>
      </c>
    </row>
    <row r="5779" spans="49:49" ht="15" customHeight="1">
      <c r="AW5779" s="121">
        <f t="shared" si="280"/>
        <v>5502</v>
      </c>
    </row>
    <row r="5780" spans="49:49" ht="15" customHeight="1">
      <c r="AW5780" s="121">
        <f t="shared" si="280"/>
        <v>5503</v>
      </c>
    </row>
    <row r="5781" spans="49:49" ht="15" customHeight="1">
      <c r="AW5781" s="121">
        <f t="shared" si="280"/>
        <v>5504</v>
      </c>
    </row>
    <row r="5782" spans="49:49" ht="15" customHeight="1">
      <c r="AW5782" s="121">
        <f t="shared" si="280"/>
        <v>5505</v>
      </c>
    </row>
    <row r="5783" spans="49:49" ht="15" customHeight="1">
      <c r="AW5783" s="121">
        <f t="shared" ref="AW5783:AW5846" si="281">+AW5782+1</f>
        <v>5506</v>
      </c>
    </row>
    <row r="5784" spans="49:49" ht="15" customHeight="1">
      <c r="AW5784" s="121">
        <f t="shared" si="281"/>
        <v>5507</v>
      </c>
    </row>
    <row r="5785" spans="49:49" ht="15" customHeight="1">
      <c r="AW5785" s="121">
        <f t="shared" si="281"/>
        <v>5508</v>
      </c>
    </row>
    <row r="5786" spans="49:49" ht="15" customHeight="1">
      <c r="AW5786" s="121">
        <f t="shared" si="281"/>
        <v>5509</v>
      </c>
    </row>
    <row r="5787" spans="49:49" ht="15" customHeight="1">
      <c r="AW5787" s="121">
        <f t="shared" si="281"/>
        <v>5510</v>
      </c>
    </row>
    <row r="5788" spans="49:49" ht="15" customHeight="1">
      <c r="AW5788" s="121">
        <f t="shared" si="281"/>
        <v>5511</v>
      </c>
    </row>
    <row r="5789" spans="49:49" ht="15" customHeight="1">
      <c r="AW5789" s="121">
        <f t="shared" si="281"/>
        <v>5512</v>
      </c>
    </row>
    <row r="5790" spans="49:49" ht="15" customHeight="1">
      <c r="AW5790" s="121">
        <f t="shared" si="281"/>
        <v>5513</v>
      </c>
    </row>
    <row r="5791" spans="49:49" ht="15" customHeight="1">
      <c r="AW5791" s="121">
        <f t="shared" si="281"/>
        <v>5514</v>
      </c>
    </row>
    <row r="5792" spans="49:49" ht="15" customHeight="1">
      <c r="AW5792" s="121">
        <f t="shared" si="281"/>
        <v>5515</v>
      </c>
    </row>
    <row r="5793" spans="49:49" ht="15" customHeight="1">
      <c r="AW5793" s="121">
        <f t="shared" si="281"/>
        <v>5516</v>
      </c>
    </row>
    <row r="5794" spans="49:49" ht="15" customHeight="1">
      <c r="AW5794" s="121">
        <f t="shared" si="281"/>
        <v>5517</v>
      </c>
    </row>
    <row r="5795" spans="49:49" ht="15" customHeight="1">
      <c r="AW5795" s="121">
        <f t="shared" si="281"/>
        <v>5518</v>
      </c>
    </row>
    <row r="5796" spans="49:49" ht="15" customHeight="1">
      <c r="AW5796" s="121">
        <f t="shared" si="281"/>
        <v>5519</v>
      </c>
    </row>
    <row r="5797" spans="49:49" ht="15" customHeight="1">
      <c r="AW5797" s="121">
        <f t="shared" si="281"/>
        <v>5520</v>
      </c>
    </row>
    <row r="5798" spans="49:49" ht="15" customHeight="1">
      <c r="AW5798" s="121">
        <f t="shared" si="281"/>
        <v>5521</v>
      </c>
    </row>
    <row r="5799" spans="49:49" ht="15" customHeight="1">
      <c r="AW5799" s="121">
        <f t="shared" si="281"/>
        <v>5522</v>
      </c>
    </row>
    <row r="5800" spans="49:49" ht="15" customHeight="1">
      <c r="AW5800" s="121">
        <f t="shared" si="281"/>
        <v>5523</v>
      </c>
    </row>
    <row r="5801" spans="49:49" ht="15" customHeight="1">
      <c r="AW5801" s="121">
        <f t="shared" si="281"/>
        <v>5524</v>
      </c>
    </row>
    <row r="5802" spans="49:49" ht="15" customHeight="1">
      <c r="AW5802" s="121">
        <f t="shared" si="281"/>
        <v>5525</v>
      </c>
    </row>
    <row r="5803" spans="49:49" ht="15" customHeight="1">
      <c r="AW5803" s="121">
        <f t="shared" si="281"/>
        <v>5526</v>
      </c>
    </row>
    <row r="5804" spans="49:49" ht="15" customHeight="1">
      <c r="AW5804" s="121">
        <f t="shared" si="281"/>
        <v>5527</v>
      </c>
    </row>
    <row r="5805" spans="49:49" ht="15" customHeight="1">
      <c r="AW5805" s="121">
        <f t="shared" si="281"/>
        <v>5528</v>
      </c>
    </row>
    <row r="5806" spans="49:49" ht="15" customHeight="1">
      <c r="AW5806" s="121">
        <f t="shared" si="281"/>
        <v>5529</v>
      </c>
    </row>
    <row r="5807" spans="49:49" ht="15" customHeight="1">
      <c r="AW5807" s="121">
        <f t="shared" si="281"/>
        <v>5530</v>
      </c>
    </row>
    <row r="5808" spans="49:49" ht="15" customHeight="1">
      <c r="AW5808" s="121">
        <f t="shared" si="281"/>
        <v>5531</v>
      </c>
    </row>
    <row r="5809" spans="49:49" ht="15" customHeight="1">
      <c r="AW5809" s="121">
        <f t="shared" si="281"/>
        <v>5532</v>
      </c>
    </row>
    <row r="5810" spans="49:49" ht="15" customHeight="1">
      <c r="AW5810" s="121">
        <f t="shared" si="281"/>
        <v>5533</v>
      </c>
    </row>
    <row r="5811" spans="49:49" ht="15" customHeight="1">
      <c r="AW5811" s="121">
        <f t="shared" si="281"/>
        <v>5534</v>
      </c>
    </row>
    <row r="5812" spans="49:49" ht="15" customHeight="1">
      <c r="AW5812" s="121">
        <f t="shared" si="281"/>
        <v>5535</v>
      </c>
    </row>
    <row r="5813" spans="49:49" ht="15" customHeight="1">
      <c r="AW5813" s="121">
        <f t="shared" si="281"/>
        <v>5536</v>
      </c>
    </row>
    <row r="5814" spans="49:49" ht="15" customHeight="1">
      <c r="AW5814" s="121">
        <f t="shared" si="281"/>
        <v>5537</v>
      </c>
    </row>
    <row r="5815" spans="49:49" ht="15" customHeight="1">
      <c r="AW5815" s="121">
        <f t="shared" si="281"/>
        <v>5538</v>
      </c>
    </row>
    <row r="5816" spans="49:49" ht="15" customHeight="1">
      <c r="AW5816" s="121">
        <f t="shared" si="281"/>
        <v>5539</v>
      </c>
    </row>
    <row r="5817" spans="49:49" ht="15" customHeight="1">
      <c r="AW5817" s="121">
        <f t="shared" si="281"/>
        <v>5540</v>
      </c>
    </row>
    <row r="5818" spans="49:49" ht="15" customHeight="1">
      <c r="AW5818" s="121">
        <f t="shared" si="281"/>
        <v>5541</v>
      </c>
    </row>
    <row r="5819" spans="49:49" ht="15" customHeight="1">
      <c r="AW5819" s="121">
        <f t="shared" si="281"/>
        <v>5542</v>
      </c>
    </row>
    <row r="5820" spans="49:49" ht="15" customHeight="1">
      <c r="AW5820" s="121">
        <f t="shared" si="281"/>
        <v>5543</v>
      </c>
    </row>
    <row r="5821" spans="49:49" ht="15" customHeight="1">
      <c r="AW5821" s="121">
        <f t="shared" si="281"/>
        <v>5544</v>
      </c>
    </row>
    <row r="5822" spans="49:49" ht="15" customHeight="1">
      <c r="AW5822" s="121">
        <f t="shared" si="281"/>
        <v>5545</v>
      </c>
    </row>
    <row r="5823" spans="49:49" ht="15" customHeight="1">
      <c r="AW5823" s="121">
        <f t="shared" si="281"/>
        <v>5546</v>
      </c>
    </row>
    <row r="5824" spans="49:49" ht="15" customHeight="1">
      <c r="AW5824" s="121">
        <f t="shared" si="281"/>
        <v>5547</v>
      </c>
    </row>
    <row r="5825" spans="49:49" ht="15" customHeight="1">
      <c r="AW5825" s="121">
        <f t="shared" si="281"/>
        <v>5548</v>
      </c>
    </row>
    <row r="5826" spans="49:49" ht="15" customHeight="1">
      <c r="AW5826" s="121">
        <f t="shared" si="281"/>
        <v>5549</v>
      </c>
    </row>
    <row r="5827" spans="49:49" ht="15" customHeight="1">
      <c r="AW5827" s="121">
        <f t="shared" si="281"/>
        <v>5550</v>
      </c>
    </row>
    <row r="5828" spans="49:49" ht="15" customHeight="1">
      <c r="AW5828" s="121">
        <f t="shared" si="281"/>
        <v>5551</v>
      </c>
    </row>
    <row r="5829" spans="49:49" ht="15" customHeight="1">
      <c r="AW5829" s="121">
        <f t="shared" si="281"/>
        <v>5552</v>
      </c>
    </row>
    <row r="5830" spans="49:49" ht="15" customHeight="1">
      <c r="AW5830" s="121">
        <f t="shared" si="281"/>
        <v>5553</v>
      </c>
    </row>
    <row r="5831" spans="49:49" ht="15" customHeight="1">
      <c r="AW5831" s="121">
        <f t="shared" si="281"/>
        <v>5554</v>
      </c>
    </row>
    <row r="5832" spans="49:49" ht="15" customHeight="1">
      <c r="AW5832" s="121">
        <f t="shared" si="281"/>
        <v>5555</v>
      </c>
    </row>
    <row r="5833" spans="49:49" ht="15" customHeight="1">
      <c r="AW5833" s="121">
        <f t="shared" si="281"/>
        <v>5556</v>
      </c>
    </row>
    <row r="5834" spans="49:49" ht="15" customHeight="1">
      <c r="AW5834" s="121">
        <f t="shared" si="281"/>
        <v>5557</v>
      </c>
    </row>
    <row r="5835" spans="49:49" ht="15" customHeight="1">
      <c r="AW5835" s="121">
        <f t="shared" si="281"/>
        <v>5558</v>
      </c>
    </row>
    <row r="5836" spans="49:49" ht="15" customHeight="1">
      <c r="AW5836" s="121">
        <f t="shared" si="281"/>
        <v>5559</v>
      </c>
    </row>
    <row r="5837" spans="49:49" ht="15" customHeight="1">
      <c r="AW5837" s="121">
        <f t="shared" si="281"/>
        <v>5560</v>
      </c>
    </row>
    <row r="5838" spans="49:49" ht="15" customHeight="1">
      <c r="AW5838" s="121">
        <f t="shared" si="281"/>
        <v>5561</v>
      </c>
    </row>
    <row r="5839" spans="49:49" ht="15" customHeight="1">
      <c r="AW5839" s="121">
        <f t="shared" si="281"/>
        <v>5562</v>
      </c>
    </row>
    <row r="5840" spans="49:49" ht="15" customHeight="1">
      <c r="AW5840" s="121">
        <f t="shared" si="281"/>
        <v>5563</v>
      </c>
    </row>
    <row r="5841" spans="49:49" ht="15" customHeight="1">
      <c r="AW5841" s="121">
        <f t="shared" si="281"/>
        <v>5564</v>
      </c>
    </row>
    <row r="5842" spans="49:49" ht="15" customHeight="1">
      <c r="AW5842" s="121">
        <f t="shared" si="281"/>
        <v>5565</v>
      </c>
    </row>
    <row r="5843" spans="49:49" ht="15" customHeight="1">
      <c r="AW5843" s="121">
        <f t="shared" si="281"/>
        <v>5566</v>
      </c>
    </row>
    <row r="5844" spans="49:49" ht="15" customHeight="1">
      <c r="AW5844" s="121">
        <f t="shared" si="281"/>
        <v>5567</v>
      </c>
    </row>
    <row r="5845" spans="49:49" ht="15" customHeight="1">
      <c r="AW5845" s="121">
        <f t="shared" si="281"/>
        <v>5568</v>
      </c>
    </row>
    <row r="5846" spans="49:49" ht="15" customHeight="1">
      <c r="AW5846" s="121">
        <f t="shared" si="281"/>
        <v>5569</v>
      </c>
    </row>
    <row r="5847" spans="49:49" ht="15" customHeight="1">
      <c r="AW5847" s="121">
        <f t="shared" ref="AW5847:AW5910" si="282">+AW5846+1</f>
        <v>5570</v>
      </c>
    </row>
    <row r="5848" spans="49:49" ht="15" customHeight="1">
      <c r="AW5848" s="121">
        <f t="shared" si="282"/>
        <v>5571</v>
      </c>
    </row>
    <row r="5849" spans="49:49" ht="15" customHeight="1">
      <c r="AW5849" s="121">
        <f t="shared" si="282"/>
        <v>5572</v>
      </c>
    </row>
    <row r="5850" spans="49:49" ht="15" customHeight="1">
      <c r="AW5850" s="121">
        <f t="shared" si="282"/>
        <v>5573</v>
      </c>
    </row>
    <row r="5851" spans="49:49" ht="15" customHeight="1">
      <c r="AW5851" s="121">
        <f t="shared" si="282"/>
        <v>5574</v>
      </c>
    </row>
    <row r="5852" spans="49:49" ht="15" customHeight="1">
      <c r="AW5852" s="121">
        <f t="shared" si="282"/>
        <v>5575</v>
      </c>
    </row>
    <row r="5853" spans="49:49" ht="15" customHeight="1">
      <c r="AW5853" s="121">
        <f t="shared" si="282"/>
        <v>5576</v>
      </c>
    </row>
    <row r="5854" spans="49:49" ht="15" customHeight="1">
      <c r="AW5854" s="121">
        <f t="shared" si="282"/>
        <v>5577</v>
      </c>
    </row>
    <row r="5855" spans="49:49" ht="15" customHeight="1">
      <c r="AW5855" s="121">
        <f t="shared" si="282"/>
        <v>5578</v>
      </c>
    </row>
    <row r="5856" spans="49:49" ht="15" customHeight="1">
      <c r="AW5856" s="121">
        <f t="shared" si="282"/>
        <v>5579</v>
      </c>
    </row>
    <row r="5857" spans="49:49" ht="15" customHeight="1">
      <c r="AW5857" s="121">
        <f t="shared" si="282"/>
        <v>5580</v>
      </c>
    </row>
    <row r="5858" spans="49:49" ht="15" customHeight="1">
      <c r="AW5858" s="121">
        <f t="shared" si="282"/>
        <v>5581</v>
      </c>
    </row>
    <row r="5859" spans="49:49" ht="15" customHeight="1">
      <c r="AW5859" s="121">
        <f t="shared" si="282"/>
        <v>5582</v>
      </c>
    </row>
    <row r="5860" spans="49:49" ht="15" customHeight="1">
      <c r="AW5860" s="121">
        <f t="shared" si="282"/>
        <v>5583</v>
      </c>
    </row>
    <row r="5861" spans="49:49" ht="15" customHeight="1">
      <c r="AW5861" s="121">
        <f t="shared" si="282"/>
        <v>5584</v>
      </c>
    </row>
    <row r="5862" spans="49:49" ht="15" customHeight="1">
      <c r="AW5862" s="121">
        <f t="shared" si="282"/>
        <v>5585</v>
      </c>
    </row>
    <row r="5863" spans="49:49" ht="15" customHeight="1">
      <c r="AW5863" s="121">
        <f t="shared" si="282"/>
        <v>5586</v>
      </c>
    </row>
    <row r="5864" spans="49:49" ht="15" customHeight="1">
      <c r="AW5864" s="121">
        <f t="shared" si="282"/>
        <v>5587</v>
      </c>
    </row>
    <row r="5865" spans="49:49" ht="15" customHeight="1">
      <c r="AW5865" s="121">
        <f t="shared" si="282"/>
        <v>5588</v>
      </c>
    </row>
    <row r="5866" spans="49:49" ht="15" customHeight="1">
      <c r="AW5866" s="121">
        <f t="shared" si="282"/>
        <v>5589</v>
      </c>
    </row>
    <row r="5867" spans="49:49" ht="15" customHeight="1">
      <c r="AW5867" s="121">
        <f t="shared" si="282"/>
        <v>5590</v>
      </c>
    </row>
    <row r="5868" spans="49:49" ht="15" customHeight="1">
      <c r="AW5868" s="121">
        <f t="shared" si="282"/>
        <v>5591</v>
      </c>
    </row>
    <row r="5869" spans="49:49" ht="15" customHeight="1">
      <c r="AW5869" s="121">
        <f t="shared" si="282"/>
        <v>5592</v>
      </c>
    </row>
    <row r="5870" spans="49:49" ht="15" customHeight="1">
      <c r="AW5870" s="121">
        <f t="shared" si="282"/>
        <v>5593</v>
      </c>
    </row>
    <row r="5871" spans="49:49" ht="15" customHeight="1">
      <c r="AW5871" s="121">
        <f t="shared" si="282"/>
        <v>5594</v>
      </c>
    </row>
    <row r="5872" spans="49:49" ht="15" customHeight="1">
      <c r="AW5872" s="121">
        <f t="shared" si="282"/>
        <v>5595</v>
      </c>
    </row>
    <row r="5873" spans="49:49" ht="15" customHeight="1">
      <c r="AW5873" s="121">
        <f t="shared" si="282"/>
        <v>5596</v>
      </c>
    </row>
    <row r="5874" spans="49:49" ht="15" customHeight="1">
      <c r="AW5874" s="121">
        <f t="shared" si="282"/>
        <v>5597</v>
      </c>
    </row>
    <row r="5875" spans="49:49" ht="15" customHeight="1">
      <c r="AW5875" s="121">
        <f t="shared" si="282"/>
        <v>5598</v>
      </c>
    </row>
    <row r="5876" spans="49:49" ht="15" customHeight="1">
      <c r="AW5876" s="121">
        <f t="shared" si="282"/>
        <v>5599</v>
      </c>
    </row>
    <row r="5877" spans="49:49" ht="15" customHeight="1">
      <c r="AW5877" s="121">
        <f t="shared" si="282"/>
        <v>5600</v>
      </c>
    </row>
    <row r="5878" spans="49:49" ht="15" customHeight="1">
      <c r="AW5878" s="121">
        <f t="shared" si="282"/>
        <v>5601</v>
      </c>
    </row>
    <row r="5879" spans="49:49" ht="15" customHeight="1">
      <c r="AW5879" s="121">
        <f t="shared" si="282"/>
        <v>5602</v>
      </c>
    </row>
    <row r="5880" spans="49:49" ht="15" customHeight="1">
      <c r="AW5880" s="121">
        <f t="shared" si="282"/>
        <v>5603</v>
      </c>
    </row>
    <row r="5881" spans="49:49" ht="15" customHeight="1">
      <c r="AW5881" s="121">
        <f t="shared" si="282"/>
        <v>5604</v>
      </c>
    </row>
    <row r="5882" spans="49:49" ht="15" customHeight="1">
      <c r="AW5882" s="121">
        <f t="shared" si="282"/>
        <v>5605</v>
      </c>
    </row>
    <row r="5883" spans="49:49" ht="15" customHeight="1">
      <c r="AW5883" s="121">
        <f t="shared" si="282"/>
        <v>5606</v>
      </c>
    </row>
    <row r="5884" spans="49:49" ht="15" customHeight="1">
      <c r="AW5884" s="121">
        <f t="shared" si="282"/>
        <v>5607</v>
      </c>
    </row>
    <row r="5885" spans="49:49" ht="15" customHeight="1">
      <c r="AW5885" s="121">
        <f t="shared" si="282"/>
        <v>5608</v>
      </c>
    </row>
    <row r="5886" spans="49:49" ht="15" customHeight="1">
      <c r="AW5886" s="121">
        <f t="shared" si="282"/>
        <v>5609</v>
      </c>
    </row>
    <row r="5887" spans="49:49" ht="15" customHeight="1">
      <c r="AW5887" s="121">
        <f t="shared" si="282"/>
        <v>5610</v>
      </c>
    </row>
    <row r="5888" spans="49:49" ht="15" customHeight="1">
      <c r="AW5888" s="121">
        <f t="shared" si="282"/>
        <v>5611</v>
      </c>
    </row>
    <row r="5889" spans="49:49" ht="15" customHeight="1">
      <c r="AW5889" s="121">
        <f t="shared" si="282"/>
        <v>5612</v>
      </c>
    </row>
    <row r="5890" spans="49:49" ht="15" customHeight="1">
      <c r="AW5890" s="121">
        <f t="shared" si="282"/>
        <v>5613</v>
      </c>
    </row>
    <row r="5891" spans="49:49" ht="15" customHeight="1">
      <c r="AW5891" s="121">
        <f t="shared" si="282"/>
        <v>5614</v>
      </c>
    </row>
    <row r="5892" spans="49:49" ht="15" customHeight="1">
      <c r="AW5892" s="121">
        <f t="shared" si="282"/>
        <v>5615</v>
      </c>
    </row>
    <row r="5893" spans="49:49" ht="15" customHeight="1">
      <c r="AW5893" s="121">
        <f t="shared" si="282"/>
        <v>5616</v>
      </c>
    </row>
    <row r="5894" spans="49:49" ht="15" customHeight="1">
      <c r="AW5894" s="121">
        <f t="shared" si="282"/>
        <v>5617</v>
      </c>
    </row>
    <row r="5895" spans="49:49" ht="15" customHeight="1">
      <c r="AW5895" s="121">
        <f t="shared" si="282"/>
        <v>5618</v>
      </c>
    </row>
    <row r="5896" spans="49:49" ht="15" customHeight="1">
      <c r="AW5896" s="121">
        <f t="shared" si="282"/>
        <v>5619</v>
      </c>
    </row>
    <row r="5897" spans="49:49" ht="15" customHeight="1">
      <c r="AW5897" s="121">
        <f t="shared" si="282"/>
        <v>5620</v>
      </c>
    </row>
    <row r="5898" spans="49:49" ht="15" customHeight="1">
      <c r="AW5898" s="121">
        <f t="shared" si="282"/>
        <v>5621</v>
      </c>
    </row>
    <row r="5899" spans="49:49" ht="15" customHeight="1">
      <c r="AW5899" s="121">
        <f t="shared" si="282"/>
        <v>5622</v>
      </c>
    </row>
    <row r="5900" spans="49:49" ht="15" customHeight="1">
      <c r="AW5900" s="121">
        <f t="shared" si="282"/>
        <v>5623</v>
      </c>
    </row>
    <row r="5901" spans="49:49" ht="15" customHeight="1">
      <c r="AW5901" s="121">
        <f t="shared" si="282"/>
        <v>5624</v>
      </c>
    </row>
    <row r="5902" spans="49:49" ht="15" customHeight="1">
      <c r="AW5902" s="121">
        <f t="shared" si="282"/>
        <v>5625</v>
      </c>
    </row>
    <row r="5903" spans="49:49" ht="15" customHeight="1">
      <c r="AW5903" s="121">
        <f t="shared" si="282"/>
        <v>5626</v>
      </c>
    </row>
    <row r="5904" spans="49:49" ht="15" customHeight="1">
      <c r="AW5904" s="121">
        <f t="shared" si="282"/>
        <v>5627</v>
      </c>
    </row>
    <row r="5905" spans="49:49" ht="15" customHeight="1">
      <c r="AW5905" s="121">
        <f t="shared" si="282"/>
        <v>5628</v>
      </c>
    </row>
    <row r="5906" spans="49:49" ht="15" customHeight="1">
      <c r="AW5906" s="121">
        <f t="shared" si="282"/>
        <v>5629</v>
      </c>
    </row>
    <row r="5907" spans="49:49" ht="15" customHeight="1">
      <c r="AW5907" s="121">
        <f t="shared" si="282"/>
        <v>5630</v>
      </c>
    </row>
    <row r="5908" spans="49:49" ht="15" customHeight="1">
      <c r="AW5908" s="121">
        <f t="shared" si="282"/>
        <v>5631</v>
      </c>
    </row>
    <row r="5909" spans="49:49" ht="15" customHeight="1">
      <c r="AW5909" s="121">
        <f t="shared" si="282"/>
        <v>5632</v>
      </c>
    </row>
    <row r="5910" spans="49:49" ht="15" customHeight="1">
      <c r="AW5910" s="121">
        <f t="shared" si="282"/>
        <v>5633</v>
      </c>
    </row>
    <row r="5911" spans="49:49" ht="15" customHeight="1">
      <c r="AW5911" s="121">
        <f t="shared" ref="AW5911:AW5974" si="283">+AW5910+1</f>
        <v>5634</v>
      </c>
    </row>
    <row r="5912" spans="49:49" ht="15" customHeight="1">
      <c r="AW5912" s="121">
        <f t="shared" si="283"/>
        <v>5635</v>
      </c>
    </row>
    <row r="5913" spans="49:49" ht="15" customHeight="1">
      <c r="AW5913" s="121">
        <f t="shared" si="283"/>
        <v>5636</v>
      </c>
    </row>
    <row r="5914" spans="49:49" ht="15" customHeight="1">
      <c r="AW5914" s="121">
        <f t="shared" si="283"/>
        <v>5637</v>
      </c>
    </row>
    <row r="5915" spans="49:49" ht="15" customHeight="1">
      <c r="AW5915" s="121">
        <f t="shared" si="283"/>
        <v>5638</v>
      </c>
    </row>
    <row r="5916" spans="49:49" ht="15" customHeight="1">
      <c r="AW5916" s="121">
        <f t="shared" si="283"/>
        <v>5639</v>
      </c>
    </row>
    <row r="5917" spans="49:49" ht="15" customHeight="1">
      <c r="AW5917" s="121">
        <f t="shared" si="283"/>
        <v>5640</v>
      </c>
    </row>
    <row r="5918" spans="49:49" ht="15" customHeight="1">
      <c r="AW5918" s="121">
        <f t="shared" si="283"/>
        <v>5641</v>
      </c>
    </row>
    <row r="5919" spans="49:49" ht="15" customHeight="1">
      <c r="AW5919" s="121">
        <f t="shared" si="283"/>
        <v>5642</v>
      </c>
    </row>
    <row r="5920" spans="49:49" ht="15" customHeight="1">
      <c r="AW5920" s="121">
        <f t="shared" si="283"/>
        <v>5643</v>
      </c>
    </row>
    <row r="5921" spans="49:49" ht="15" customHeight="1">
      <c r="AW5921" s="121">
        <f t="shared" si="283"/>
        <v>5644</v>
      </c>
    </row>
    <row r="5922" spans="49:49" ht="15" customHeight="1">
      <c r="AW5922" s="121">
        <f t="shared" si="283"/>
        <v>5645</v>
      </c>
    </row>
    <row r="5923" spans="49:49" ht="15" customHeight="1">
      <c r="AW5923" s="121">
        <f t="shared" si="283"/>
        <v>5646</v>
      </c>
    </row>
    <row r="5924" spans="49:49" ht="15" customHeight="1">
      <c r="AW5924" s="121">
        <f t="shared" si="283"/>
        <v>5647</v>
      </c>
    </row>
    <row r="5925" spans="49:49" ht="15" customHeight="1">
      <c r="AW5925" s="121">
        <f t="shared" si="283"/>
        <v>5648</v>
      </c>
    </row>
    <row r="5926" spans="49:49" ht="15" customHeight="1">
      <c r="AW5926" s="121">
        <f t="shared" si="283"/>
        <v>5649</v>
      </c>
    </row>
    <row r="5927" spans="49:49" ht="15" customHeight="1">
      <c r="AW5927" s="121">
        <f t="shared" si="283"/>
        <v>5650</v>
      </c>
    </row>
    <row r="5928" spans="49:49" ht="15" customHeight="1">
      <c r="AW5928" s="121">
        <f t="shared" si="283"/>
        <v>5651</v>
      </c>
    </row>
    <row r="5929" spans="49:49" ht="15" customHeight="1">
      <c r="AW5929" s="121">
        <f t="shared" si="283"/>
        <v>5652</v>
      </c>
    </row>
    <row r="5930" spans="49:49" ht="15" customHeight="1">
      <c r="AW5930" s="121">
        <f t="shared" si="283"/>
        <v>5653</v>
      </c>
    </row>
    <row r="5931" spans="49:49" ht="15" customHeight="1">
      <c r="AW5931" s="121">
        <f t="shared" si="283"/>
        <v>5654</v>
      </c>
    </row>
    <row r="5932" spans="49:49" ht="15" customHeight="1">
      <c r="AW5932" s="121">
        <f t="shared" si="283"/>
        <v>5655</v>
      </c>
    </row>
    <row r="5933" spans="49:49" ht="15" customHeight="1">
      <c r="AW5933" s="121">
        <f t="shared" si="283"/>
        <v>5656</v>
      </c>
    </row>
    <row r="5934" spans="49:49" ht="15" customHeight="1">
      <c r="AW5934" s="121">
        <f t="shared" si="283"/>
        <v>5657</v>
      </c>
    </row>
    <row r="5935" spans="49:49" ht="15" customHeight="1">
      <c r="AW5935" s="121">
        <f t="shared" si="283"/>
        <v>5658</v>
      </c>
    </row>
    <row r="5936" spans="49:49" ht="15" customHeight="1">
      <c r="AW5936" s="121">
        <f t="shared" si="283"/>
        <v>5659</v>
      </c>
    </row>
    <row r="5937" spans="49:49" ht="15" customHeight="1">
      <c r="AW5937" s="121">
        <f t="shared" si="283"/>
        <v>5660</v>
      </c>
    </row>
    <row r="5938" spans="49:49" ht="15" customHeight="1">
      <c r="AW5938" s="121">
        <f t="shared" si="283"/>
        <v>5661</v>
      </c>
    </row>
    <row r="5939" spans="49:49" ht="15" customHeight="1">
      <c r="AW5939" s="121">
        <f t="shared" si="283"/>
        <v>5662</v>
      </c>
    </row>
    <row r="5940" spans="49:49" ht="15" customHeight="1">
      <c r="AW5940" s="121">
        <f t="shared" si="283"/>
        <v>5663</v>
      </c>
    </row>
    <row r="5941" spans="49:49" ht="15" customHeight="1">
      <c r="AW5941" s="121">
        <f t="shared" si="283"/>
        <v>5664</v>
      </c>
    </row>
    <row r="5942" spans="49:49" ht="15" customHeight="1">
      <c r="AW5942" s="121">
        <f t="shared" si="283"/>
        <v>5665</v>
      </c>
    </row>
    <row r="5943" spans="49:49" ht="15" customHeight="1">
      <c r="AW5943" s="121">
        <f t="shared" si="283"/>
        <v>5666</v>
      </c>
    </row>
    <row r="5944" spans="49:49" ht="15" customHeight="1">
      <c r="AW5944" s="121">
        <f t="shared" si="283"/>
        <v>5667</v>
      </c>
    </row>
    <row r="5945" spans="49:49" ht="15" customHeight="1">
      <c r="AW5945" s="121">
        <f t="shared" si="283"/>
        <v>5668</v>
      </c>
    </row>
    <row r="5946" spans="49:49" ht="15" customHeight="1">
      <c r="AW5946" s="121">
        <f t="shared" si="283"/>
        <v>5669</v>
      </c>
    </row>
    <row r="5947" spans="49:49" ht="15" customHeight="1">
      <c r="AW5947" s="121">
        <f t="shared" si="283"/>
        <v>5670</v>
      </c>
    </row>
    <row r="5948" spans="49:49" ht="15" customHeight="1">
      <c r="AW5948" s="121">
        <f t="shared" si="283"/>
        <v>5671</v>
      </c>
    </row>
    <row r="5949" spans="49:49" ht="15" customHeight="1">
      <c r="AW5949" s="121">
        <f t="shared" si="283"/>
        <v>5672</v>
      </c>
    </row>
    <row r="5950" spans="49:49" ht="15" customHeight="1">
      <c r="AW5950" s="121">
        <f t="shared" si="283"/>
        <v>5673</v>
      </c>
    </row>
    <row r="5951" spans="49:49" ht="15" customHeight="1">
      <c r="AW5951" s="121">
        <f t="shared" si="283"/>
        <v>5674</v>
      </c>
    </row>
    <row r="5952" spans="49:49" ht="15" customHeight="1">
      <c r="AW5952" s="121">
        <f t="shared" si="283"/>
        <v>5675</v>
      </c>
    </row>
    <row r="5953" spans="49:49" ht="15" customHeight="1">
      <c r="AW5953" s="121">
        <f t="shared" si="283"/>
        <v>5676</v>
      </c>
    </row>
    <row r="5954" spans="49:49" ht="15" customHeight="1">
      <c r="AW5954" s="121">
        <f t="shared" si="283"/>
        <v>5677</v>
      </c>
    </row>
    <row r="5955" spans="49:49" ht="15" customHeight="1">
      <c r="AW5955" s="121">
        <f t="shared" si="283"/>
        <v>5678</v>
      </c>
    </row>
    <row r="5956" spans="49:49" ht="15" customHeight="1">
      <c r="AW5956" s="121">
        <f t="shared" si="283"/>
        <v>5679</v>
      </c>
    </row>
    <row r="5957" spans="49:49" ht="15" customHeight="1">
      <c r="AW5957" s="121">
        <f t="shared" si="283"/>
        <v>5680</v>
      </c>
    </row>
    <row r="5958" spans="49:49" ht="15" customHeight="1">
      <c r="AW5958" s="121">
        <f t="shared" si="283"/>
        <v>5681</v>
      </c>
    </row>
    <row r="5959" spans="49:49" ht="15" customHeight="1">
      <c r="AW5959" s="121">
        <f t="shared" si="283"/>
        <v>5682</v>
      </c>
    </row>
    <row r="5960" spans="49:49" ht="15" customHeight="1">
      <c r="AW5960" s="121">
        <f t="shared" si="283"/>
        <v>5683</v>
      </c>
    </row>
    <row r="5961" spans="49:49" ht="15" customHeight="1">
      <c r="AW5961" s="121">
        <f t="shared" si="283"/>
        <v>5684</v>
      </c>
    </row>
    <row r="5962" spans="49:49" ht="15" customHeight="1">
      <c r="AW5962" s="121">
        <f t="shared" si="283"/>
        <v>5685</v>
      </c>
    </row>
    <row r="5963" spans="49:49" ht="15" customHeight="1">
      <c r="AW5963" s="121">
        <f t="shared" si="283"/>
        <v>5686</v>
      </c>
    </row>
    <row r="5964" spans="49:49" ht="15" customHeight="1">
      <c r="AW5964" s="121">
        <f t="shared" si="283"/>
        <v>5687</v>
      </c>
    </row>
    <row r="5965" spans="49:49" ht="15" customHeight="1">
      <c r="AW5965" s="121">
        <f t="shared" si="283"/>
        <v>5688</v>
      </c>
    </row>
    <row r="5966" spans="49:49" ht="15" customHeight="1">
      <c r="AW5966" s="121">
        <f t="shared" si="283"/>
        <v>5689</v>
      </c>
    </row>
    <row r="5967" spans="49:49" ht="15" customHeight="1">
      <c r="AW5967" s="121">
        <f t="shared" si="283"/>
        <v>5690</v>
      </c>
    </row>
    <row r="5968" spans="49:49" ht="15" customHeight="1">
      <c r="AW5968" s="121">
        <f t="shared" si="283"/>
        <v>5691</v>
      </c>
    </row>
    <row r="5969" spans="49:49" ht="15" customHeight="1">
      <c r="AW5969" s="121">
        <f t="shared" si="283"/>
        <v>5692</v>
      </c>
    </row>
    <row r="5970" spans="49:49" ht="15" customHeight="1">
      <c r="AW5970" s="121">
        <f t="shared" si="283"/>
        <v>5693</v>
      </c>
    </row>
    <row r="5971" spans="49:49" ht="15" customHeight="1">
      <c r="AW5971" s="121">
        <f t="shared" si="283"/>
        <v>5694</v>
      </c>
    </row>
    <row r="5972" spans="49:49" ht="15" customHeight="1">
      <c r="AW5972" s="121">
        <f t="shared" si="283"/>
        <v>5695</v>
      </c>
    </row>
    <row r="5973" spans="49:49" ht="15" customHeight="1">
      <c r="AW5973" s="121">
        <f t="shared" si="283"/>
        <v>5696</v>
      </c>
    </row>
    <row r="5974" spans="49:49" ht="15" customHeight="1">
      <c r="AW5974" s="121">
        <f t="shared" si="283"/>
        <v>5697</v>
      </c>
    </row>
    <row r="5975" spans="49:49" ht="15" customHeight="1">
      <c r="AW5975" s="121">
        <f t="shared" ref="AW5975:AW6038" si="284">+AW5974+1</f>
        <v>5698</v>
      </c>
    </row>
    <row r="5976" spans="49:49" ht="15" customHeight="1">
      <c r="AW5976" s="121">
        <f t="shared" si="284"/>
        <v>5699</v>
      </c>
    </row>
    <row r="5977" spans="49:49" ht="15" customHeight="1">
      <c r="AW5977" s="121">
        <f t="shared" si="284"/>
        <v>5700</v>
      </c>
    </row>
    <row r="5978" spans="49:49" ht="15" customHeight="1">
      <c r="AW5978" s="121">
        <f t="shared" si="284"/>
        <v>5701</v>
      </c>
    </row>
    <row r="5979" spans="49:49" ht="15" customHeight="1">
      <c r="AW5979" s="121">
        <f t="shared" si="284"/>
        <v>5702</v>
      </c>
    </row>
    <row r="5980" spans="49:49" ht="15" customHeight="1">
      <c r="AW5980" s="121">
        <f t="shared" si="284"/>
        <v>5703</v>
      </c>
    </row>
    <row r="5981" spans="49:49" ht="15" customHeight="1">
      <c r="AW5981" s="121">
        <f t="shared" si="284"/>
        <v>5704</v>
      </c>
    </row>
    <row r="5982" spans="49:49" ht="15" customHeight="1">
      <c r="AW5982" s="121">
        <f t="shared" si="284"/>
        <v>5705</v>
      </c>
    </row>
    <row r="5983" spans="49:49" ht="15" customHeight="1">
      <c r="AW5983" s="121">
        <f t="shared" si="284"/>
        <v>5706</v>
      </c>
    </row>
    <row r="5984" spans="49:49" ht="15" customHeight="1">
      <c r="AW5984" s="121">
        <f t="shared" si="284"/>
        <v>5707</v>
      </c>
    </row>
    <row r="5985" spans="49:49" ht="15" customHeight="1">
      <c r="AW5985" s="121">
        <f t="shared" si="284"/>
        <v>5708</v>
      </c>
    </row>
    <row r="5986" spans="49:49" ht="15" customHeight="1">
      <c r="AW5986" s="121">
        <f t="shared" si="284"/>
        <v>5709</v>
      </c>
    </row>
    <row r="5987" spans="49:49" ht="15" customHeight="1">
      <c r="AW5987" s="121">
        <f t="shared" si="284"/>
        <v>5710</v>
      </c>
    </row>
    <row r="5988" spans="49:49" ht="15" customHeight="1">
      <c r="AW5988" s="121">
        <f t="shared" si="284"/>
        <v>5711</v>
      </c>
    </row>
    <row r="5989" spans="49:49" ht="15" customHeight="1">
      <c r="AW5989" s="121">
        <f t="shared" si="284"/>
        <v>5712</v>
      </c>
    </row>
    <row r="5990" spans="49:49" ht="15" customHeight="1">
      <c r="AW5990" s="121">
        <f t="shared" si="284"/>
        <v>5713</v>
      </c>
    </row>
    <row r="5991" spans="49:49" ht="15" customHeight="1">
      <c r="AW5991" s="121">
        <f t="shared" si="284"/>
        <v>5714</v>
      </c>
    </row>
    <row r="5992" spans="49:49" ht="15" customHeight="1">
      <c r="AW5992" s="121">
        <f t="shared" si="284"/>
        <v>5715</v>
      </c>
    </row>
    <row r="5993" spans="49:49" ht="15" customHeight="1">
      <c r="AW5993" s="121">
        <f t="shared" si="284"/>
        <v>5716</v>
      </c>
    </row>
    <row r="5994" spans="49:49" ht="15" customHeight="1">
      <c r="AW5994" s="121">
        <f t="shared" si="284"/>
        <v>5717</v>
      </c>
    </row>
    <row r="5995" spans="49:49" ht="15" customHeight="1">
      <c r="AW5995" s="121">
        <f t="shared" si="284"/>
        <v>5718</v>
      </c>
    </row>
    <row r="5996" spans="49:49" ht="15" customHeight="1">
      <c r="AW5996" s="121">
        <f t="shared" si="284"/>
        <v>5719</v>
      </c>
    </row>
    <row r="5997" spans="49:49" ht="15" customHeight="1">
      <c r="AW5997" s="121">
        <f t="shared" si="284"/>
        <v>5720</v>
      </c>
    </row>
    <row r="5998" spans="49:49" ht="15" customHeight="1">
      <c r="AW5998" s="121">
        <f t="shared" si="284"/>
        <v>5721</v>
      </c>
    </row>
    <row r="5999" spans="49:49" ht="15" customHeight="1">
      <c r="AW5999" s="121">
        <f t="shared" si="284"/>
        <v>5722</v>
      </c>
    </row>
    <row r="6000" spans="49:49" ht="15" customHeight="1">
      <c r="AW6000" s="121">
        <f t="shared" si="284"/>
        <v>5723</v>
      </c>
    </row>
    <row r="6001" spans="49:49" ht="15" customHeight="1">
      <c r="AW6001" s="121">
        <f t="shared" si="284"/>
        <v>5724</v>
      </c>
    </row>
    <row r="6002" spans="49:49" ht="15" customHeight="1">
      <c r="AW6002" s="121">
        <f t="shared" si="284"/>
        <v>5725</v>
      </c>
    </row>
    <row r="6003" spans="49:49" ht="15" customHeight="1">
      <c r="AW6003" s="121">
        <f t="shared" si="284"/>
        <v>5726</v>
      </c>
    </row>
    <row r="6004" spans="49:49" ht="15" customHeight="1">
      <c r="AW6004" s="121">
        <f t="shared" si="284"/>
        <v>5727</v>
      </c>
    </row>
    <row r="6005" spans="49:49" ht="15" customHeight="1">
      <c r="AW6005" s="121">
        <f t="shared" si="284"/>
        <v>5728</v>
      </c>
    </row>
    <row r="6006" spans="49:49" ht="15" customHeight="1">
      <c r="AW6006" s="121">
        <f t="shared" si="284"/>
        <v>5729</v>
      </c>
    </row>
    <row r="6007" spans="49:49" ht="15" customHeight="1">
      <c r="AW6007" s="121">
        <f t="shared" si="284"/>
        <v>5730</v>
      </c>
    </row>
    <row r="6008" spans="49:49" ht="15" customHeight="1">
      <c r="AW6008" s="121">
        <f t="shared" si="284"/>
        <v>5731</v>
      </c>
    </row>
    <row r="6009" spans="49:49" ht="15" customHeight="1">
      <c r="AW6009" s="121">
        <f t="shared" si="284"/>
        <v>5732</v>
      </c>
    </row>
    <row r="6010" spans="49:49" ht="15" customHeight="1">
      <c r="AW6010" s="121">
        <f t="shared" si="284"/>
        <v>5733</v>
      </c>
    </row>
    <row r="6011" spans="49:49" ht="15" customHeight="1">
      <c r="AW6011" s="121">
        <f t="shared" si="284"/>
        <v>5734</v>
      </c>
    </row>
    <row r="6012" spans="49:49" ht="15" customHeight="1">
      <c r="AW6012" s="121">
        <f t="shared" si="284"/>
        <v>5735</v>
      </c>
    </row>
    <row r="6013" spans="49:49" ht="15" customHeight="1">
      <c r="AW6013" s="121">
        <f t="shared" si="284"/>
        <v>5736</v>
      </c>
    </row>
    <row r="6014" spans="49:49" ht="15" customHeight="1">
      <c r="AW6014" s="121">
        <f t="shared" si="284"/>
        <v>5737</v>
      </c>
    </row>
    <row r="6015" spans="49:49" ht="15" customHeight="1">
      <c r="AW6015" s="121">
        <f t="shared" si="284"/>
        <v>5738</v>
      </c>
    </row>
    <row r="6016" spans="49:49" ht="15" customHeight="1">
      <c r="AW6016" s="121">
        <f t="shared" si="284"/>
        <v>5739</v>
      </c>
    </row>
    <row r="6017" spans="49:49" ht="15" customHeight="1">
      <c r="AW6017" s="121">
        <f t="shared" si="284"/>
        <v>5740</v>
      </c>
    </row>
    <row r="6018" spans="49:49" ht="15" customHeight="1">
      <c r="AW6018" s="121">
        <f t="shared" si="284"/>
        <v>5741</v>
      </c>
    </row>
    <row r="6019" spans="49:49" ht="15" customHeight="1">
      <c r="AW6019" s="121">
        <f t="shared" si="284"/>
        <v>5742</v>
      </c>
    </row>
    <row r="6020" spans="49:49" ht="15" customHeight="1">
      <c r="AW6020" s="121">
        <f t="shared" si="284"/>
        <v>5743</v>
      </c>
    </row>
    <row r="6021" spans="49:49" ht="15" customHeight="1">
      <c r="AW6021" s="121">
        <f t="shared" si="284"/>
        <v>5744</v>
      </c>
    </row>
    <row r="6022" spans="49:49" ht="15" customHeight="1">
      <c r="AW6022" s="121">
        <f t="shared" si="284"/>
        <v>5745</v>
      </c>
    </row>
    <row r="6023" spans="49:49" ht="15" customHeight="1">
      <c r="AW6023" s="121">
        <f t="shared" si="284"/>
        <v>5746</v>
      </c>
    </row>
    <row r="6024" spans="49:49" ht="15" customHeight="1">
      <c r="AW6024" s="121">
        <f t="shared" si="284"/>
        <v>5747</v>
      </c>
    </row>
    <row r="6025" spans="49:49" ht="15" customHeight="1">
      <c r="AW6025" s="121">
        <f t="shared" si="284"/>
        <v>5748</v>
      </c>
    </row>
    <row r="6026" spans="49:49" ht="15" customHeight="1">
      <c r="AW6026" s="121">
        <f t="shared" si="284"/>
        <v>5749</v>
      </c>
    </row>
    <row r="6027" spans="49:49" ht="15" customHeight="1">
      <c r="AW6027" s="121">
        <f t="shared" si="284"/>
        <v>5750</v>
      </c>
    </row>
    <row r="6028" spans="49:49" ht="15" customHeight="1">
      <c r="AW6028" s="121">
        <f t="shared" si="284"/>
        <v>5751</v>
      </c>
    </row>
    <row r="6029" spans="49:49" ht="15" customHeight="1">
      <c r="AW6029" s="121">
        <f t="shared" si="284"/>
        <v>5752</v>
      </c>
    </row>
    <row r="6030" spans="49:49" ht="15" customHeight="1">
      <c r="AW6030" s="121">
        <f t="shared" si="284"/>
        <v>5753</v>
      </c>
    </row>
    <row r="6031" spans="49:49" ht="15" customHeight="1">
      <c r="AW6031" s="121">
        <f t="shared" si="284"/>
        <v>5754</v>
      </c>
    </row>
    <row r="6032" spans="49:49" ht="15" customHeight="1">
      <c r="AW6032" s="121">
        <f t="shared" si="284"/>
        <v>5755</v>
      </c>
    </row>
    <row r="6033" spans="49:49" ht="15" customHeight="1">
      <c r="AW6033" s="121">
        <f t="shared" si="284"/>
        <v>5756</v>
      </c>
    </row>
    <row r="6034" spans="49:49" ht="15" customHeight="1">
      <c r="AW6034" s="121">
        <f t="shared" si="284"/>
        <v>5757</v>
      </c>
    </row>
    <row r="6035" spans="49:49" ht="15" customHeight="1">
      <c r="AW6035" s="121">
        <f t="shared" si="284"/>
        <v>5758</v>
      </c>
    </row>
    <row r="6036" spans="49:49" ht="15" customHeight="1">
      <c r="AW6036" s="121">
        <f t="shared" si="284"/>
        <v>5759</v>
      </c>
    </row>
    <row r="6037" spans="49:49" ht="15" customHeight="1">
      <c r="AW6037" s="121">
        <f t="shared" si="284"/>
        <v>5760</v>
      </c>
    </row>
    <row r="6038" spans="49:49" ht="15" customHeight="1">
      <c r="AW6038" s="121">
        <f t="shared" si="284"/>
        <v>5761</v>
      </c>
    </row>
    <row r="6039" spans="49:49" ht="15" customHeight="1">
      <c r="AW6039" s="121">
        <f t="shared" ref="AW6039:AW6102" si="285">+AW6038+1</f>
        <v>5762</v>
      </c>
    </row>
    <row r="6040" spans="49:49" ht="15" customHeight="1">
      <c r="AW6040" s="121">
        <f t="shared" si="285"/>
        <v>5763</v>
      </c>
    </row>
    <row r="6041" spans="49:49" ht="15" customHeight="1">
      <c r="AW6041" s="121">
        <f t="shared" si="285"/>
        <v>5764</v>
      </c>
    </row>
    <row r="6042" spans="49:49" ht="15" customHeight="1">
      <c r="AW6042" s="121">
        <f t="shared" si="285"/>
        <v>5765</v>
      </c>
    </row>
    <row r="6043" spans="49:49" ht="15" customHeight="1">
      <c r="AW6043" s="121">
        <f t="shared" si="285"/>
        <v>5766</v>
      </c>
    </row>
    <row r="6044" spans="49:49" ht="15" customHeight="1">
      <c r="AW6044" s="121">
        <f t="shared" si="285"/>
        <v>5767</v>
      </c>
    </row>
    <row r="6045" spans="49:49" ht="15" customHeight="1">
      <c r="AW6045" s="121">
        <f t="shared" si="285"/>
        <v>5768</v>
      </c>
    </row>
    <row r="6046" spans="49:49" ht="15" customHeight="1">
      <c r="AW6046" s="121">
        <f t="shared" si="285"/>
        <v>5769</v>
      </c>
    </row>
    <row r="6047" spans="49:49" ht="15" customHeight="1">
      <c r="AW6047" s="121">
        <f t="shared" si="285"/>
        <v>5770</v>
      </c>
    </row>
    <row r="6048" spans="49:49" ht="15" customHeight="1">
      <c r="AW6048" s="121">
        <f t="shared" si="285"/>
        <v>5771</v>
      </c>
    </row>
    <row r="6049" spans="49:49" ht="15" customHeight="1">
      <c r="AW6049" s="121">
        <f t="shared" si="285"/>
        <v>5772</v>
      </c>
    </row>
    <row r="6050" spans="49:49" ht="15" customHeight="1">
      <c r="AW6050" s="121">
        <f t="shared" si="285"/>
        <v>5773</v>
      </c>
    </row>
    <row r="6051" spans="49:49" ht="15" customHeight="1">
      <c r="AW6051" s="121">
        <f t="shared" si="285"/>
        <v>5774</v>
      </c>
    </row>
    <row r="6052" spans="49:49" ht="15" customHeight="1">
      <c r="AW6052" s="121">
        <f t="shared" si="285"/>
        <v>5775</v>
      </c>
    </row>
    <row r="6053" spans="49:49" ht="15" customHeight="1">
      <c r="AW6053" s="121">
        <f t="shared" si="285"/>
        <v>5776</v>
      </c>
    </row>
    <row r="6054" spans="49:49" ht="15" customHeight="1">
      <c r="AW6054" s="121">
        <f t="shared" si="285"/>
        <v>5777</v>
      </c>
    </row>
    <row r="6055" spans="49:49" ht="15" customHeight="1">
      <c r="AW6055" s="121">
        <f t="shared" si="285"/>
        <v>5778</v>
      </c>
    </row>
    <row r="6056" spans="49:49" ht="15" customHeight="1">
      <c r="AW6056" s="121">
        <f t="shared" si="285"/>
        <v>5779</v>
      </c>
    </row>
    <row r="6057" spans="49:49" ht="15" customHeight="1">
      <c r="AW6057" s="121">
        <f t="shared" si="285"/>
        <v>5780</v>
      </c>
    </row>
    <row r="6058" spans="49:49" ht="15" customHeight="1">
      <c r="AW6058" s="121">
        <f t="shared" si="285"/>
        <v>5781</v>
      </c>
    </row>
    <row r="6059" spans="49:49" ht="15" customHeight="1">
      <c r="AW6059" s="121">
        <f t="shared" si="285"/>
        <v>5782</v>
      </c>
    </row>
    <row r="6060" spans="49:49" ht="15" customHeight="1">
      <c r="AW6060" s="121">
        <f t="shared" si="285"/>
        <v>5783</v>
      </c>
    </row>
    <row r="6061" spans="49:49" ht="15" customHeight="1">
      <c r="AW6061" s="121">
        <f t="shared" si="285"/>
        <v>5784</v>
      </c>
    </row>
    <row r="6062" spans="49:49" ht="15" customHeight="1">
      <c r="AW6062" s="121">
        <f t="shared" si="285"/>
        <v>5785</v>
      </c>
    </row>
    <row r="6063" spans="49:49" ht="15" customHeight="1">
      <c r="AW6063" s="121">
        <f t="shared" si="285"/>
        <v>5786</v>
      </c>
    </row>
    <row r="6064" spans="49:49" ht="15" customHeight="1">
      <c r="AW6064" s="121">
        <f t="shared" si="285"/>
        <v>5787</v>
      </c>
    </row>
    <row r="6065" spans="49:49" ht="15" customHeight="1">
      <c r="AW6065" s="121">
        <f t="shared" si="285"/>
        <v>5788</v>
      </c>
    </row>
    <row r="6066" spans="49:49" ht="15" customHeight="1">
      <c r="AW6066" s="121">
        <f t="shared" si="285"/>
        <v>5789</v>
      </c>
    </row>
    <row r="6067" spans="49:49" ht="15" customHeight="1">
      <c r="AW6067" s="121">
        <f t="shared" si="285"/>
        <v>5790</v>
      </c>
    </row>
    <row r="6068" spans="49:49" ht="15" customHeight="1">
      <c r="AW6068" s="121">
        <f t="shared" si="285"/>
        <v>5791</v>
      </c>
    </row>
    <row r="6069" spans="49:49" ht="15" customHeight="1">
      <c r="AW6069" s="121">
        <f t="shared" si="285"/>
        <v>5792</v>
      </c>
    </row>
    <row r="6070" spans="49:49" ht="15" customHeight="1">
      <c r="AW6070" s="121">
        <f t="shared" si="285"/>
        <v>5793</v>
      </c>
    </row>
    <row r="6071" spans="49:49" ht="15" customHeight="1">
      <c r="AW6071" s="121">
        <f t="shared" si="285"/>
        <v>5794</v>
      </c>
    </row>
    <row r="6072" spans="49:49" ht="15" customHeight="1">
      <c r="AW6072" s="121">
        <f t="shared" si="285"/>
        <v>5795</v>
      </c>
    </row>
    <row r="6073" spans="49:49" ht="15" customHeight="1">
      <c r="AW6073" s="121">
        <f t="shared" si="285"/>
        <v>5796</v>
      </c>
    </row>
    <row r="6074" spans="49:49" ht="15" customHeight="1">
      <c r="AW6074" s="121">
        <f t="shared" si="285"/>
        <v>5797</v>
      </c>
    </row>
    <row r="6075" spans="49:49" ht="15" customHeight="1">
      <c r="AW6075" s="121">
        <f t="shared" si="285"/>
        <v>5798</v>
      </c>
    </row>
    <row r="6076" spans="49:49" ht="15" customHeight="1">
      <c r="AW6076" s="121">
        <f t="shared" si="285"/>
        <v>5799</v>
      </c>
    </row>
    <row r="6077" spans="49:49" ht="15" customHeight="1">
      <c r="AW6077" s="121">
        <f t="shared" si="285"/>
        <v>5800</v>
      </c>
    </row>
    <row r="6078" spans="49:49" ht="15" customHeight="1">
      <c r="AW6078" s="121">
        <f t="shared" si="285"/>
        <v>5801</v>
      </c>
    </row>
    <row r="6079" spans="49:49" ht="15" customHeight="1">
      <c r="AW6079" s="121">
        <f t="shared" si="285"/>
        <v>5802</v>
      </c>
    </row>
    <row r="6080" spans="49:49" ht="15" customHeight="1">
      <c r="AW6080" s="121">
        <f t="shared" si="285"/>
        <v>5803</v>
      </c>
    </row>
    <row r="6081" spans="49:49" ht="15" customHeight="1">
      <c r="AW6081" s="121">
        <f t="shared" si="285"/>
        <v>5804</v>
      </c>
    </row>
    <row r="6082" spans="49:49" ht="15" customHeight="1">
      <c r="AW6082" s="121">
        <f t="shared" si="285"/>
        <v>5805</v>
      </c>
    </row>
    <row r="6083" spans="49:49" ht="15" customHeight="1">
      <c r="AW6083" s="121">
        <f t="shared" si="285"/>
        <v>5806</v>
      </c>
    </row>
    <row r="6084" spans="49:49" ht="15" customHeight="1">
      <c r="AW6084" s="121">
        <f t="shared" si="285"/>
        <v>5807</v>
      </c>
    </row>
    <row r="6085" spans="49:49" ht="15" customHeight="1">
      <c r="AW6085" s="121">
        <f t="shared" si="285"/>
        <v>5808</v>
      </c>
    </row>
    <row r="6086" spans="49:49" ht="15" customHeight="1">
      <c r="AW6086" s="121">
        <f t="shared" si="285"/>
        <v>5809</v>
      </c>
    </row>
    <row r="6087" spans="49:49" ht="15" customHeight="1">
      <c r="AW6087" s="121">
        <f t="shared" si="285"/>
        <v>5810</v>
      </c>
    </row>
    <row r="6088" spans="49:49" ht="15" customHeight="1">
      <c r="AW6088" s="121">
        <f t="shared" si="285"/>
        <v>5811</v>
      </c>
    </row>
    <row r="6089" spans="49:49" ht="15" customHeight="1">
      <c r="AW6089" s="121">
        <f t="shared" si="285"/>
        <v>5812</v>
      </c>
    </row>
    <row r="6090" spans="49:49" ht="15" customHeight="1">
      <c r="AW6090" s="121">
        <f t="shared" si="285"/>
        <v>5813</v>
      </c>
    </row>
    <row r="6091" spans="49:49" ht="15" customHeight="1">
      <c r="AW6091" s="121">
        <f t="shared" si="285"/>
        <v>5814</v>
      </c>
    </row>
    <row r="6092" spans="49:49" ht="15" customHeight="1">
      <c r="AW6092" s="121">
        <f t="shared" si="285"/>
        <v>5815</v>
      </c>
    </row>
    <row r="6093" spans="49:49" ht="15" customHeight="1">
      <c r="AW6093" s="121">
        <f t="shared" si="285"/>
        <v>5816</v>
      </c>
    </row>
    <row r="6094" spans="49:49" ht="15" customHeight="1">
      <c r="AW6094" s="121">
        <f t="shared" si="285"/>
        <v>5817</v>
      </c>
    </row>
    <row r="6095" spans="49:49" ht="15" customHeight="1">
      <c r="AW6095" s="121">
        <f t="shared" si="285"/>
        <v>5818</v>
      </c>
    </row>
    <row r="6096" spans="49:49" ht="15" customHeight="1">
      <c r="AW6096" s="121">
        <f t="shared" si="285"/>
        <v>5819</v>
      </c>
    </row>
    <row r="6097" spans="49:49" ht="15" customHeight="1">
      <c r="AW6097" s="121">
        <f t="shared" si="285"/>
        <v>5820</v>
      </c>
    </row>
    <row r="6098" spans="49:49" ht="15" customHeight="1">
      <c r="AW6098" s="121">
        <f t="shared" si="285"/>
        <v>5821</v>
      </c>
    </row>
    <row r="6099" spans="49:49" ht="15" customHeight="1">
      <c r="AW6099" s="121">
        <f t="shared" si="285"/>
        <v>5822</v>
      </c>
    </row>
    <row r="6100" spans="49:49" ht="15" customHeight="1">
      <c r="AW6100" s="121">
        <f t="shared" si="285"/>
        <v>5823</v>
      </c>
    </row>
    <row r="6101" spans="49:49" ht="15" customHeight="1">
      <c r="AW6101" s="121">
        <f t="shared" si="285"/>
        <v>5824</v>
      </c>
    </row>
    <row r="6102" spans="49:49" ht="15" customHeight="1">
      <c r="AW6102" s="121">
        <f t="shared" si="285"/>
        <v>5825</v>
      </c>
    </row>
    <row r="6103" spans="49:49" ht="15" customHeight="1">
      <c r="AW6103" s="121">
        <f t="shared" ref="AW6103:AW6166" si="286">+AW6102+1</f>
        <v>5826</v>
      </c>
    </row>
    <row r="6104" spans="49:49" ht="15" customHeight="1">
      <c r="AW6104" s="121">
        <f t="shared" si="286"/>
        <v>5827</v>
      </c>
    </row>
    <row r="6105" spans="49:49" ht="15" customHeight="1">
      <c r="AW6105" s="121">
        <f t="shared" si="286"/>
        <v>5828</v>
      </c>
    </row>
    <row r="6106" spans="49:49" ht="15" customHeight="1">
      <c r="AW6106" s="121">
        <f t="shared" si="286"/>
        <v>5829</v>
      </c>
    </row>
    <row r="6107" spans="49:49" ht="15" customHeight="1">
      <c r="AW6107" s="121">
        <f t="shared" si="286"/>
        <v>5830</v>
      </c>
    </row>
    <row r="6108" spans="49:49" ht="15" customHeight="1">
      <c r="AW6108" s="121">
        <f t="shared" si="286"/>
        <v>5831</v>
      </c>
    </row>
    <row r="6109" spans="49:49" ht="15" customHeight="1">
      <c r="AW6109" s="121">
        <f t="shared" si="286"/>
        <v>5832</v>
      </c>
    </row>
    <row r="6110" spans="49:49" ht="15" customHeight="1">
      <c r="AW6110" s="121">
        <f t="shared" si="286"/>
        <v>5833</v>
      </c>
    </row>
    <row r="6111" spans="49:49" ht="15" customHeight="1">
      <c r="AW6111" s="121">
        <f t="shared" si="286"/>
        <v>5834</v>
      </c>
    </row>
    <row r="6112" spans="49:49" ht="15" customHeight="1">
      <c r="AW6112" s="121">
        <f t="shared" si="286"/>
        <v>5835</v>
      </c>
    </row>
    <row r="6113" spans="49:49" ht="15" customHeight="1">
      <c r="AW6113" s="121">
        <f t="shared" si="286"/>
        <v>5836</v>
      </c>
    </row>
    <row r="6114" spans="49:49" ht="15" customHeight="1">
      <c r="AW6114" s="121">
        <f t="shared" si="286"/>
        <v>5837</v>
      </c>
    </row>
    <row r="6115" spans="49:49" ht="15" customHeight="1">
      <c r="AW6115" s="121">
        <f t="shared" si="286"/>
        <v>5838</v>
      </c>
    </row>
    <row r="6116" spans="49:49" ht="15" customHeight="1">
      <c r="AW6116" s="121">
        <f t="shared" si="286"/>
        <v>5839</v>
      </c>
    </row>
    <row r="6117" spans="49:49" ht="15" customHeight="1">
      <c r="AW6117" s="121">
        <f t="shared" si="286"/>
        <v>5840</v>
      </c>
    </row>
    <row r="6118" spans="49:49" ht="15" customHeight="1">
      <c r="AW6118" s="121">
        <f t="shared" si="286"/>
        <v>5841</v>
      </c>
    </row>
    <row r="6119" spans="49:49" ht="15" customHeight="1">
      <c r="AW6119" s="121">
        <f t="shared" si="286"/>
        <v>5842</v>
      </c>
    </row>
    <row r="6120" spans="49:49" ht="15" customHeight="1">
      <c r="AW6120" s="121">
        <f t="shared" si="286"/>
        <v>5843</v>
      </c>
    </row>
    <row r="6121" spans="49:49" ht="15" customHeight="1">
      <c r="AW6121" s="121">
        <f t="shared" si="286"/>
        <v>5844</v>
      </c>
    </row>
    <row r="6122" spans="49:49" ht="15" customHeight="1">
      <c r="AW6122" s="121">
        <f t="shared" si="286"/>
        <v>5845</v>
      </c>
    </row>
    <row r="6123" spans="49:49" ht="15" customHeight="1">
      <c r="AW6123" s="121">
        <f t="shared" si="286"/>
        <v>5846</v>
      </c>
    </row>
    <row r="6124" spans="49:49" ht="15" customHeight="1">
      <c r="AW6124" s="121">
        <f t="shared" si="286"/>
        <v>5847</v>
      </c>
    </row>
    <row r="6125" spans="49:49" ht="15" customHeight="1">
      <c r="AW6125" s="121">
        <f t="shared" si="286"/>
        <v>5848</v>
      </c>
    </row>
    <row r="6126" spans="49:49" ht="15" customHeight="1">
      <c r="AW6126" s="121">
        <f t="shared" si="286"/>
        <v>5849</v>
      </c>
    </row>
    <row r="6127" spans="49:49" ht="15" customHeight="1">
      <c r="AW6127" s="121">
        <f t="shared" si="286"/>
        <v>5850</v>
      </c>
    </row>
    <row r="6128" spans="49:49" ht="15" customHeight="1">
      <c r="AW6128" s="121">
        <f t="shared" si="286"/>
        <v>5851</v>
      </c>
    </row>
    <row r="6129" spans="49:49" ht="15" customHeight="1">
      <c r="AW6129" s="121">
        <f t="shared" si="286"/>
        <v>5852</v>
      </c>
    </row>
    <row r="6130" spans="49:49" ht="15" customHeight="1">
      <c r="AW6130" s="121">
        <f t="shared" si="286"/>
        <v>5853</v>
      </c>
    </row>
    <row r="6131" spans="49:49" ht="15" customHeight="1">
      <c r="AW6131" s="121">
        <f t="shared" si="286"/>
        <v>5854</v>
      </c>
    </row>
    <row r="6132" spans="49:49" ht="15" customHeight="1">
      <c r="AW6132" s="121">
        <f t="shared" si="286"/>
        <v>5855</v>
      </c>
    </row>
    <row r="6133" spans="49:49" ht="15" customHeight="1">
      <c r="AW6133" s="121">
        <f t="shared" si="286"/>
        <v>5856</v>
      </c>
    </row>
    <row r="6134" spans="49:49" ht="15" customHeight="1">
      <c r="AW6134" s="121">
        <f t="shared" si="286"/>
        <v>5857</v>
      </c>
    </row>
    <row r="6135" spans="49:49" ht="15" customHeight="1">
      <c r="AW6135" s="121">
        <f t="shared" si="286"/>
        <v>5858</v>
      </c>
    </row>
    <row r="6136" spans="49:49" ht="15" customHeight="1">
      <c r="AW6136" s="121">
        <f t="shared" si="286"/>
        <v>5859</v>
      </c>
    </row>
    <row r="6137" spans="49:49" ht="15" customHeight="1">
      <c r="AW6137" s="121">
        <f t="shared" si="286"/>
        <v>5860</v>
      </c>
    </row>
    <row r="6138" spans="49:49" ht="15" customHeight="1">
      <c r="AW6138" s="121">
        <f t="shared" si="286"/>
        <v>5861</v>
      </c>
    </row>
    <row r="6139" spans="49:49" ht="15" customHeight="1">
      <c r="AW6139" s="121">
        <f t="shared" si="286"/>
        <v>5862</v>
      </c>
    </row>
    <row r="6140" spans="49:49" ht="15" customHeight="1">
      <c r="AW6140" s="121">
        <f t="shared" si="286"/>
        <v>5863</v>
      </c>
    </row>
    <row r="6141" spans="49:49" ht="15" customHeight="1">
      <c r="AW6141" s="121">
        <f t="shared" si="286"/>
        <v>5864</v>
      </c>
    </row>
    <row r="6142" spans="49:49" ht="15" customHeight="1">
      <c r="AW6142" s="121">
        <f t="shared" si="286"/>
        <v>5865</v>
      </c>
    </row>
    <row r="6143" spans="49:49" ht="15" customHeight="1">
      <c r="AW6143" s="121">
        <f t="shared" si="286"/>
        <v>5866</v>
      </c>
    </row>
    <row r="6144" spans="49:49" ht="15" customHeight="1">
      <c r="AW6144" s="121">
        <f t="shared" si="286"/>
        <v>5867</v>
      </c>
    </row>
    <row r="6145" spans="49:49" ht="15" customHeight="1">
      <c r="AW6145" s="121">
        <f t="shared" si="286"/>
        <v>5868</v>
      </c>
    </row>
    <row r="6146" spans="49:49" ht="15" customHeight="1">
      <c r="AW6146" s="121">
        <f t="shared" si="286"/>
        <v>5869</v>
      </c>
    </row>
    <row r="6147" spans="49:49" ht="15" customHeight="1">
      <c r="AW6147" s="121">
        <f t="shared" si="286"/>
        <v>5870</v>
      </c>
    </row>
    <row r="6148" spans="49:49" ht="15" customHeight="1">
      <c r="AW6148" s="121">
        <f t="shared" si="286"/>
        <v>5871</v>
      </c>
    </row>
    <row r="6149" spans="49:49" ht="15" customHeight="1">
      <c r="AW6149" s="121">
        <f t="shared" si="286"/>
        <v>5872</v>
      </c>
    </row>
    <row r="6150" spans="49:49" ht="15" customHeight="1">
      <c r="AW6150" s="121">
        <f t="shared" si="286"/>
        <v>5873</v>
      </c>
    </row>
    <row r="6151" spans="49:49" ht="15" customHeight="1">
      <c r="AW6151" s="121">
        <f t="shared" si="286"/>
        <v>5874</v>
      </c>
    </row>
    <row r="6152" spans="49:49" ht="15" customHeight="1">
      <c r="AW6152" s="121">
        <f t="shared" si="286"/>
        <v>5875</v>
      </c>
    </row>
    <row r="6153" spans="49:49" ht="15" customHeight="1">
      <c r="AW6153" s="121">
        <f t="shared" si="286"/>
        <v>5876</v>
      </c>
    </row>
    <row r="6154" spans="49:49" ht="15" customHeight="1">
      <c r="AW6154" s="121">
        <f t="shared" si="286"/>
        <v>5877</v>
      </c>
    </row>
    <row r="6155" spans="49:49" ht="15" customHeight="1">
      <c r="AW6155" s="121">
        <f t="shared" si="286"/>
        <v>5878</v>
      </c>
    </row>
    <row r="6156" spans="49:49" ht="15" customHeight="1">
      <c r="AW6156" s="121">
        <f t="shared" si="286"/>
        <v>5879</v>
      </c>
    </row>
    <row r="6157" spans="49:49" ht="15" customHeight="1">
      <c r="AW6157" s="121">
        <f t="shared" si="286"/>
        <v>5880</v>
      </c>
    </row>
    <row r="6158" spans="49:49" ht="15" customHeight="1">
      <c r="AW6158" s="121">
        <f t="shared" si="286"/>
        <v>5881</v>
      </c>
    </row>
    <row r="6159" spans="49:49" ht="15" customHeight="1">
      <c r="AW6159" s="121">
        <f t="shared" si="286"/>
        <v>5882</v>
      </c>
    </row>
    <row r="6160" spans="49:49" ht="15" customHeight="1">
      <c r="AW6160" s="121">
        <f t="shared" si="286"/>
        <v>5883</v>
      </c>
    </row>
    <row r="6161" spans="49:49" ht="15" customHeight="1">
      <c r="AW6161" s="121">
        <f t="shared" si="286"/>
        <v>5884</v>
      </c>
    </row>
    <row r="6162" spans="49:49" ht="15" customHeight="1">
      <c r="AW6162" s="121">
        <f t="shared" si="286"/>
        <v>5885</v>
      </c>
    </row>
    <row r="6163" spans="49:49" ht="15" customHeight="1">
      <c r="AW6163" s="121">
        <f t="shared" si="286"/>
        <v>5886</v>
      </c>
    </row>
    <row r="6164" spans="49:49" ht="15" customHeight="1">
      <c r="AW6164" s="121">
        <f t="shared" si="286"/>
        <v>5887</v>
      </c>
    </row>
    <row r="6165" spans="49:49" ht="15" customHeight="1">
      <c r="AW6165" s="121">
        <f t="shared" si="286"/>
        <v>5888</v>
      </c>
    </row>
    <row r="6166" spans="49:49" ht="15" customHeight="1">
      <c r="AW6166" s="121">
        <f t="shared" si="286"/>
        <v>5889</v>
      </c>
    </row>
    <row r="6167" spans="49:49" ht="15" customHeight="1">
      <c r="AW6167" s="121">
        <f t="shared" ref="AW6167:AW6230" si="287">+AW6166+1</f>
        <v>5890</v>
      </c>
    </row>
    <row r="6168" spans="49:49" ht="15" customHeight="1">
      <c r="AW6168" s="121">
        <f t="shared" si="287"/>
        <v>5891</v>
      </c>
    </row>
    <row r="6169" spans="49:49" ht="15" customHeight="1">
      <c r="AW6169" s="121">
        <f t="shared" si="287"/>
        <v>5892</v>
      </c>
    </row>
    <row r="6170" spans="49:49" ht="15" customHeight="1">
      <c r="AW6170" s="121">
        <f t="shared" si="287"/>
        <v>5893</v>
      </c>
    </row>
    <row r="6171" spans="49:49" ht="15" customHeight="1">
      <c r="AW6171" s="121">
        <f t="shared" si="287"/>
        <v>5894</v>
      </c>
    </row>
    <row r="6172" spans="49:49" ht="15" customHeight="1">
      <c r="AW6172" s="121">
        <f t="shared" si="287"/>
        <v>5895</v>
      </c>
    </row>
    <row r="6173" spans="49:49" ht="15" customHeight="1">
      <c r="AW6173" s="121">
        <f t="shared" si="287"/>
        <v>5896</v>
      </c>
    </row>
    <row r="6174" spans="49:49" ht="15" customHeight="1">
      <c r="AW6174" s="121">
        <f t="shared" si="287"/>
        <v>5897</v>
      </c>
    </row>
    <row r="6175" spans="49:49" ht="15" customHeight="1">
      <c r="AW6175" s="121">
        <f t="shared" si="287"/>
        <v>5898</v>
      </c>
    </row>
    <row r="6176" spans="49:49" ht="15" customHeight="1">
      <c r="AW6176" s="121">
        <f t="shared" si="287"/>
        <v>5899</v>
      </c>
    </row>
    <row r="6177" spans="49:49" ht="15" customHeight="1">
      <c r="AW6177" s="121">
        <f t="shared" si="287"/>
        <v>5900</v>
      </c>
    </row>
    <row r="6178" spans="49:49" ht="15" customHeight="1">
      <c r="AW6178" s="121">
        <f t="shared" si="287"/>
        <v>5901</v>
      </c>
    </row>
    <row r="6179" spans="49:49" ht="15" customHeight="1">
      <c r="AW6179" s="121">
        <f t="shared" si="287"/>
        <v>5902</v>
      </c>
    </row>
    <row r="6180" spans="49:49" ht="15" customHeight="1">
      <c r="AW6180" s="121">
        <f t="shared" si="287"/>
        <v>5903</v>
      </c>
    </row>
    <row r="6181" spans="49:49" ht="15" customHeight="1">
      <c r="AW6181" s="121">
        <f t="shared" si="287"/>
        <v>5904</v>
      </c>
    </row>
    <row r="6182" spans="49:49" ht="15" customHeight="1">
      <c r="AW6182" s="121">
        <f t="shared" si="287"/>
        <v>5905</v>
      </c>
    </row>
    <row r="6183" spans="49:49" ht="15" customHeight="1">
      <c r="AW6183" s="121">
        <f t="shared" si="287"/>
        <v>5906</v>
      </c>
    </row>
    <row r="6184" spans="49:49" ht="15" customHeight="1">
      <c r="AW6184" s="121">
        <f t="shared" si="287"/>
        <v>5907</v>
      </c>
    </row>
    <row r="6185" spans="49:49" ht="15" customHeight="1">
      <c r="AW6185" s="121">
        <f t="shared" si="287"/>
        <v>5908</v>
      </c>
    </row>
    <row r="6186" spans="49:49" ht="15" customHeight="1">
      <c r="AW6186" s="121">
        <f t="shared" si="287"/>
        <v>5909</v>
      </c>
    </row>
    <row r="6187" spans="49:49" ht="15" customHeight="1">
      <c r="AW6187" s="121">
        <f t="shared" si="287"/>
        <v>5910</v>
      </c>
    </row>
    <row r="6188" spans="49:49" ht="15" customHeight="1">
      <c r="AW6188" s="121">
        <f t="shared" si="287"/>
        <v>5911</v>
      </c>
    </row>
    <row r="6189" spans="49:49" ht="15" customHeight="1">
      <c r="AW6189" s="121">
        <f t="shared" si="287"/>
        <v>5912</v>
      </c>
    </row>
    <row r="6190" spans="49:49" ht="15" customHeight="1">
      <c r="AW6190" s="121">
        <f t="shared" si="287"/>
        <v>5913</v>
      </c>
    </row>
    <row r="6191" spans="49:49" ht="15" customHeight="1">
      <c r="AW6191" s="121">
        <f t="shared" si="287"/>
        <v>5914</v>
      </c>
    </row>
    <row r="6192" spans="49:49" ht="15" customHeight="1">
      <c r="AW6192" s="121">
        <f t="shared" si="287"/>
        <v>5915</v>
      </c>
    </row>
    <row r="6193" spans="49:49" ht="15" customHeight="1">
      <c r="AW6193" s="121">
        <f t="shared" si="287"/>
        <v>5916</v>
      </c>
    </row>
    <row r="6194" spans="49:49" ht="15" customHeight="1">
      <c r="AW6194" s="121">
        <f t="shared" si="287"/>
        <v>5917</v>
      </c>
    </row>
    <row r="6195" spans="49:49" ht="15" customHeight="1">
      <c r="AW6195" s="121">
        <f t="shared" si="287"/>
        <v>5918</v>
      </c>
    </row>
    <row r="6196" spans="49:49" ht="15" customHeight="1">
      <c r="AW6196" s="121">
        <f t="shared" si="287"/>
        <v>5919</v>
      </c>
    </row>
    <row r="6197" spans="49:49" ht="15" customHeight="1">
      <c r="AW6197" s="121">
        <f t="shared" si="287"/>
        <v>5920</v>
      </c>
    </row>
    <row r="6198" spans="49:49" ht="15" customHeight="1">
      <c r="AW6198" s="121">
        <f t="shared" si="287"/>
        <v>5921</v>
      </c>
    </row>
    <row r="6199" spans="49:49" ht="15" customHeight="1">
      <c r="AW6199" s="121">
        <f t="shared" si="287"/>
        <v>5922</v>
      </c>
    </row>
    <row r="6200" spans="49:49" ht="15" customHeight="1">
      <c r="AW6200" s="121">
        <f t="shared" si="287"/>
        <v>5923</v>
      </c>
    </row>
    <row r="6201" spans="49:49" ht="15" customHeight="1">
      <c r="AW6201" s="121">
        <f t="shared" si="287"/>
        <v>5924</v>
      </c>
    </row>
    <row r="6202" spans="49:49" ht="15" customHeight="1">
      <c r="AW6202" s="121">
        <f t="shared" si="287"/>
        <v>5925</v>
      </c>
    </row>
    <row r="6203" spans="49:49" ht="15" customHeight="1">
      <c r="AW6203" s="121">
        <f t="shared" si="287"/>
        <v>5926</v>
      </c>
    </row>
    <row r="6204" spans="49:49" ht="15" customHeight="1">
      <c r="AW6204" s="121">
        <f t="shared" si="287"/>
        <v>5927</v>
      </c>
    </row>
    <row r="6205" spans="49:49" ht="15" customHeight="1">
      <c r="AW6205" s="121">
        <f t="shared" si="287"/>
        <v>5928</v>
      </c>
    </row>
    <row r="6206" spans="49:49" ht="15" customHeight="1">
      <c r="AW6206" s="121">
        <f t="shared" si="287"/>
        <v>5929</v>
      </c>
    </row>
    <row r="6207" spans="49:49" ht="15" customHeight="1">
      <c r="AW6207" s="121">
        <f t="shared" si="287"/>
        <v>5930</v>
      </c>
    </row>
    <row r="6208" spans="49:49" ht="15" customHeight="1">
      <c r="AW6208" s="121">
        <f t="shared" si="287"/>
        <v>5931</v>
      </c>
    </row>
    <row r="6209" spans="49:49" ht="15" customHeight="1">
      <c r="AW6209" s="121">
        <f t="shared" si="287"/>
        <v>5932</v>
      </c>
    </row>
    <row r="6210" spans="49:49" ht="15" customHeight="1">
      <c r="AW6210" s="121">
        <f t="shared" si="287"/>
        <v>5933</v>
      </c>
    </row>
    <row r="6211" spans="49:49" ht="15" customHeight="1">
      <c r="AW6211" s="121">
        <f t="shared" si="287"/>
        <v>5934</v>
      </c>
    </row>
    <row r="6212" spans="49:49" ht="15" customHeight="1">
      <c r="AW6212" s="121">
        <f t="shared" si="287"/>
        <v>5935</v>
      </c>
    </row>
    <row r="6213" spans="49:49" ht="15" customHeight="1">
      <c r="AW6213" s="121">
        <f t="shared" si="287"/>
        <v>5936</v>
      </c>
    </row>
    <row r="6214" spans="49:49" ht="15" customHeight="1">
      <c r="AW6214" s="121">
        <f t="shared" si="287"/>
        <v>5937</v>
      </c>
    </row>
    <row r="6215" spans="49:49" ht="15" customHeight="1">
      <c r="AW6215" s="121">
        <f t="shared" si="287"/>
        <v>5938</v>
      </c>
    </row>
    <row r="6216" spans="49:49" ht="15" customHeight="1">
      <c r="AW6216" s="121">
        <f t="shared" si="287"/>
        <v>5939</v>
      </c>
    </row>
    <row r="6217" spans="49:49" ht="15" customHeight="1">
      <c r="AW6217" s="121">
        <f t="shared" si="287"/>
        <v>5940</v>
      </c>
    </row>
    <row r="6218" spans="49:49" ht="15" customHeight="1">
      <c r="AW6218" s="121">
        <f t="shared" si="287"/>
        <v>5941</v>
      </c>
    </row>
    <row r="6219" spans="49:49" ht="15" customHeight="1">
      <c r="AW6219" s="121">
        <f t="shared" si="287"/>
        <v>5942</v>
      </c>
    </row>
    <row r="6220" spans="49:49" ht="15" customHeight="1">
      <c r="AW6220" s="121">
        <f t="shared" si="287"/>
        <v>5943</v>
      </c>
    </row>
    <row r="6221" spans="49:49" ht="15" customHeight="1">
      <c r="AW6221" s="121">
        <f t="shared" si="287"/>
        <v>5944</v>
      </c>
    </row>
    <row r="6222" spans="49:49" ht="15" customHeight="1">
      <c r="AW6222" s="121">
        <f t="shared" si="287"/>
        <v>5945</v>
      </c>
    </row>
    <row r="6223" spans="49:49" ht="15" customHeight="1">
      <c r="AW6223" s="121">
        <f t="shared" si="287"/>
        <v>5946</v>
      </c>
    </row>
    <row r="6224" spans="49:49" ht="15" customHeight="1">
      <c r="AW6224" s="121">
        <f t="shared" si="287"/>
        <v>5947</v>
      </c>
    </row>
    <row r="6225" spans="49:49" ht="15" customHeight="1">
      <c r="AW6225" s="121">
        <f t="shared" si="287"/>
        <v>5948</v>
      </c>
    </row>
    <row r="6226" spans="49:49" ht="15" customHeight="1">
      <c r="AW6226" s="121">
        <f t="shared" si="287"/>
        <v>5949</v>
      </c>
    </row>
    <row r="6227" spans="49:49" ht="15" customHeight="1">
      <c r="AW6227" s="121">
        <f t="shared" si="287"/>
        <v>5950</v>
      </c>
    </row>
    <row r="6228" spans="49:49" ht="15" customHeight="1">
      <c r="AW6228" s="121">
        <f t="shared" si="287"/>
        <v>5951</v>
      </c>
    </row>
    <row r="6229" spans="49:49" ht="15" customHeight="1">
      <c r="AW6229" s="121">
        <f t="shared" si="287"/>
        <v>5952</v>
      </c>
    </row>
    <row r="6230" spans="49:49" ht="15" customHeight="1">
      <c r="AW6230" s="121">
        <f t="shared" si="287"/>
        <v>5953</v>
      </c>
    </row>
    <row r="6231" spans="49:49" ht="15" customHeight="1">
      <c r="AW6231" s="121">
        <f t="shared" ref="AW6231:AW6294" si="288">+AW6230+1</f>
        <v>5954</v>
      </c>
    </row>
    <row r="6232" spans="49:49" ht="15" customHeight="1">
      <c r="AW6232" s="121">
        <f t="shared" si="288"/>
        <v>5955</v>
      </c>
    </row>
    <row r="6233" spans="49:49" ht="15" customHeight="1">
      <c r="AW6233" s="121">
        <f t="shared" si="288"/>
        <v>5956</v>
      </c>
    </row>
    <row r="6234" spans="49:49" ht="15" customHeight="1">
      <c r="AW6234" s="121">
        <f t="shared" si="288"/>
        <v>5957</v>
      </c>
    </row>
    <row r="6235" spans="49:49" ht="15" customHeight="1">
      <c r="AW6235" s="121">
        <f t="shared" si="288"/>
        <v>5958</v>
      </c>
    </row>
    <row r="6236" spans="49:49" ht="15" customHeight="1">
      <c r="AW6236" s="121">
        <f t="shared" si="288"/>
        <v>5959</v>
      </c>
    </row>
    <row r="6237" spans="49:49" ht="15" customHeight="1">
      <c r="AW6237" s="121">
        <f t="shared" si="288"/>
        <v>5960</v>
      </c>
    </row>
    <row r="6238" spans="49:49" ht="15" customHeight="1">
      <c r="AW6238" s="121">
        <f t="shared" si="288"/>
        <v>5961</v>
      </c>
    </row>
    <row r="6239" spans="49:49" ht="15" customHeight="1">
      <c r="AW6239" s="121">
        <f t="shared" si="288"/>
        <v>5962</v>
      </c>
    </row>
    <row r="6240" spans="49:49" ht="15" customHeight="1">
      <c r="AW6240" s="121">
        <f t="shared" si="288"/>
        <v>5963</v>
      </c>
    </row>
    <row r="6241" spans="49:49" ht="15" customHeight="1">
      <c r="AW6241" s="121">
        <f t="shared" si="288"/>
        <v>5964</v>
      </c>
    </row>
    <row r="6242" spans="49:49" ht="15" customHeight="1">
      <c r="AW6242" s="121">
        <f t="shared" si="288"/>
        <v>5965</v>
      </c>
    </row>
    <row r="6243" spans="49:49" ht="15" customHeight="1">
      <c r="AW6243" s="121">
        <f t="shared" si="288"/>
        <v>5966</v>
      </c>
    </row>
    <row r="6244" spans="49:49" ht="15" customHeight="1">
      <c r="AW6244" s="121">
        <f t="shared" si="288"/>
        <v>5967</v>
      </c>
    </row>
    <row r="6245" spans="49:49" ht="15" customHeight="1">
      <c r="AW6245" s="121">
        <f t="shared" si="288"/>
        <v>5968</v>
      </c>
    </row>
    <row r="6246" spans="49:49" ht="15" customHeight="1">
      <c r="AW6246" s="121">
        <f t="shared" si="288"/>
        <v>5969</v>
      </c>
    </row>
    <row r="6247" spans="49:49" ht="15" customHeight="1">
      <c r="AW6247" s="121">
        <f t="shared" si="288"/>
        <v>5970</v>
      </c>
    </row>
    <row r="6248" spans="49:49" ht="15" customHeight="1">
      <c r="AW6248" s="121">
        <f t="shared" si="288"/>
        <v>5971</v>
      </c>
    </row>
    <row r="6249" spans="49:49" ht="15" customHeight="1">
      <c r="AW6249" s="121">
        <f t="shared" si="288"/>
        <v>5972</v>
      </c>
    </row>
    <row r="6250" spans="49:49" ht="15" customHeight="1">
      <c r="AW6250" s="121">
        <f t="shared" si="288"/>
        <v>5973</v>
      </c>
    </row>
    <row r="6251" spans="49:49" ht="15" customHeight="1">
      <c r="AW6251" s="121">
        <f t="shared" si="288"/>
        <v>5974</v>
      </c>
    </row>
    <row r="6252" spans="49:49" ht="15" customHeight="1">
      <c r="AW6252" s="121">
        <f t="shared" si="288"/>
        <v>5975</v>
      </c>
    </row>
    <row r="6253" spans="49:49" ht="15" customHeight="1">
      <c r="AW6253" s="121">
        <f t="shared" si="288"/>
        <v>5976</v>
      </c>
    </row>
    <row r="6254" spans="49:49" ht="15" customHeight="1">
      <c r="AW6254" s="121">
        <f t="shared" si="288"/>
        <v>5977</v>
      </c>
    </row>
    <row r="6255" spans="49:49" ht="15" customHeight="1">
      <c r="AW6255" s="121">
        <f t="shared" si="288"/>
        <v>5978</v>
      </c>
    </row>
    <row r="6256" spans="49:49" ht="15" customHeight="1">
      <c r="AW6256" s="121">
        <f t="shared" si="288"/>
        <v>5979</v>
      </c>
    </row>
    <row r="6257" spans="49:49" ht="15" customHeight="1">
      <c r="AW6257" s="121">
        <f t="shared" si="288"/>
        <v>5980</v>
      </c>
    </row>
    <row r="6258" spans="49:49" ht="15" customHeight="1">
      <c r="AW6258" s="121">
        <f t="shared" si="288"/>
        <v>5981</v>
      </c>
    </row>
    <row r="6259" spans="49:49" ht="15" customHeight="1">
      <c r="AW6259" s="121">
        <f t="shared" si="288"/>
        <v>5982</v>
      </c>
    </row>
    <row r="6260" spans="49:49" ht="15" customHeight="1">
      <c r="AW6260" s="121">
        <f t="shared" si="288"/>
        <v>5983</v>
      </c>
    </row>
    <row r="6261" spans="49:49" ht="15" customHeight="1">
      <c r="AW6261" s="121">
        <f t="shared" si="288"/>
        <v>5984</v>
      </c>
    </row>
    <row r="6262" spans="49:49" ht="15" customHeight="1">
      <c r="AW6262" s="121">
        <f t="shared" si="288"/>
        <v>5985</v>
      </c>
    </row>
    <row r="6263" spans="49:49" ht="15" customHeight="1">
      <c r="AW6263" s="121">
        <f t="shared" si="288"/>
        <v>5986</v>
      </c>
    </row>
    <row r="6264" spans="49:49" ht="15" customHeight="1">
      <c r="AW6264" s="121">
        <f t="shared" si="288"/>
        <v>5987</v>
      </c>
    </row>
    <row r="6265" spans="49:49" ht="15" customHeight="1">
      <c r="AW6265" s="121">
        <f t="shared" si="288"/>
        <v>5988</v>
      </c>
    </row>
    <row r="6266" spans="49:49" ht="15" customHeight="1">
      <c r="AW6266" s="121">
        <f t="shared" si="288"/>
        <v>5989</v>
      </c>
    </row>
    <row r="6267" spans="49:49" ht="15" customHeight="1">
      <c r="AW6267" s="121">
        <f t="shared" si="288"/>
        <v>5990</v>
      </c>
    </row>
    <row r="6268" spans="49:49" ht="15" customHeight="1">
      <c r="AW6268" s="121">
        <f t="shared" si="288"/>
        <v>5991</v>
      </c>
    </row>
    <row r="6269" spans="49:49" ht="15" customHeight="1">
      <c r="AW6269" s="121">
        <f t="shared" si="288"/>
        <v>5992</v>
      </c>
    </row>
    <row r="6270" spans="49:49" ht="15" customHeight="1">
      <c r="AW6270" s="121">
        <f t="shared" si="288"/>
        <v>5993</v>
      </c>
    </row>
    <row r="6271" spans="49:49" ht="15" customHeight="1">
      <c r="AW6271" s="121">
        <f t="shared" si="288"/>
        <v>5994</v>
      </c>
    </row>
    <row r="6272" spans="49:49" ht="15" customHeight="1">
      <c r="AW6272" s="121">
        <f t="shared" si="288"/>
        <v>5995</v>
      </c>
    </row>
    <row r="6273" spans="49:49" ht="15" customHeight="1">
      <c r="AW6273" s="121">
        <f t="shared" si="288"/>
        <v>5996</v>
      </c>
    </row>
    <row r="6274" spans="49:49" ht="15" customHeight="1">
      <c r="AW6274" s="121">
        <f t="shared" si="288"/>
        <v>5997</v>
      </c>
    </row>
    <row r="6275" spans="49:49" ht="15" customHeight="1">
      <c r="AW6275" s="121">
        <f t="shared" si="288"/>
        <v>5998</v>
      </c>
    </row>
    <row r="6276" spans="49:49" ht="15" customHeight="1">
      <c r="AW6276" s="121">
        <f t="shared" si="288"/>
        <v>5999</v>
      </c>
    </row>
    <row r="6277" spans="49:49" ht="15" customHeight="1">
      <c r="AW6277" s="121">
        <f t="shared" si="288"/>
        <v>6000</v>
      </c>
    </row>
    <row r="6278" spans="49:49" ht="15" customHeight="1">
      <c r="AW6278" s="121">
        <f t="shared" si="288"/>
        <v>6001</v>
      </c>
    </row>
    <row r="6279" spans="49:49" ht="15" customHeight="1">
      <c r="AW6279" s="121">
        <f t="shared" si="288"/>
        <v>6002</v>
      </c>
    </row>
    <row r="6280" spans="49:49" ht="15" customHeight="1">
      <c r="AW6280" s="121">
        <f t="shared" si="288"/>
        <v>6003</v>
      </c>
    </row>
    <row r="6281" spans="49:49" ht="15" customHeight="1">
      <c r="AW6281" s="121">
        <f t="shared" si="288"/>
        <v>6004</v>
      </c>
    </row>
    <row r="6282" spans="49:49" ht="15" customHeight="1">
      <c r="AW6282" s="121">
        <f t="shared" si="288"/>
        <v>6005</v>
      </c>
    </row>
    <row r="6283" spans="49:49" ht="15" customHeight="1">
      <c r="AW6283" s="121">
        <f t="shared" si="288"/>
        <v>6006</v>
      </c>
    </row>
    <row r="6284" spans="49:49" ht="15" customHeight="1">
      <c r="AW6284" s="121">
        <f t="shared" si="288"/>
        <v>6007</v>
      </c>
    </row>
    <row r="6285" spans="49:49" ht="15" customHeight="1">
      <c r="AW6285" s="121">
        <f t="shared" si="288"/>
        <v>6008</v>
      </c>
    </row>
    <row r="6286" spans="49:49" ht="15" customHeight="1">
      <c r="AW6286" s="121">
        <f t="shared" si="288"/>
        <v>6009</v>
      </c>
    </row>
    <row r="6287" spans="49:49" ht="15" customHeight="1">
      <c r="AW6287" s="121">
        <f t="shared" si="288"/>
        <v>6010</v>
      </c>
    </row>
    <row r="6288" spans="49:49" ht="15" customHeight="1">
      <c r="AW6288" s="121">
        <f t="shared" si="288"/>
        <v>6011</v>
      </c>
    </row>
    <row r="6289" spans="49:49" ht="15" customHeight="1">
      <c r="AW6289" s="121">
        <f t="shared" si="288"/>
        <v>6012</v>
      </c>
    </row>
    <row r="6290" spans="49:49" ht="15" customHeight="1">
      <c r="AW6290" s="121">
        <f t="shared" si="288"/>
        <v>6013</v>
      </c>
    </row>
    <row r="6291" spans="49:49" ht="15" customHeight="1">
      <c r="AW6291" s="121">
        <f t="shared" si="288"/>
        <v>6014</v>
      </c>
    </row>
    <row r="6292" spans="49:49" ht="15" customHeight="1">
      <c r="AW6292" s="121">
        <f t="shared" si="288"/>
        <v>6015</v>
      </c>
    </row>
    <row r="6293" spans="49:49" ht="15" customHeight="1">
      <c r="AW6293" s="121">
        <f t="shared" si="288"/>
        <v>6016</v>
      </c>
    </row>
    <row r="6294" spans="49:49" ht="15" customHeight="1">
      <c r="AW6294" s="121">
        <f t="shared" si="288"/>
        <v>6017</v>
      </c>
    </row>
    <row r="6295" spans="49:49" ht="15" customHeight="1">
      <c r="AW6295" s="121">
        <f t="shared" ref="AW6295:AW6358" si="289">+AW6294+1</f>
        <v>6018</v>
      </c>
    </row>
    <row r="6296" spans="49:49" ht="15" customHeight="1">
      <c r="AW6296" s="121">
        <f t="shared" si="289"/>
        <v>6019</v>
      </c>
    </row>
    <row r="6297" spans="49:49" ht="15" customHeight="1">
      <c r="AW6297" s="121">
        <f t="shared" si="289"/>
        <v>6020</v>
      </c>
    </row>
    <row r="6298" spans="49:49" ht="15" customHeight="1">
      <c r="AW6298" s="121">
        <f t="shared" si="289"/>
        <v>6021</v>
      </c>
    </row>
    <row r="6299" spans="49:49" ht="15" customHeight="1">
      <c r="AW6299" s="121">
        <f t="shared" si="289"/>
        <v>6022</v>
      </c>
    </row>
    <row r="6300" spans="49:49" ht="15" customHeight="1">
      <c r="AW6300" s="121">
        <f t="shared" si="289"/>
        <v>6023</v>
      </c>
    </row>
    <row r="6301" spans="49:49" ht="15" customHeight="1">
      <c r="AW6301" s="121">
        <f t="shared" si="289"/>
        <v>6024</v>
      </c>
    </row>
    <row r="6302" spans="49:49" ht="15" customHeight="1">
      <c r="AW6302" s="121">
        <f t="shared" si="289"/>
        <v>6025</v>
      </c>
    </row>
    <row r="6303" spans="49:49" ht="15" customHeight="1">
      <c r="AW6303" s="121">
        <f t="shared" si="289"/>
        <v>6026</v>
      </c>
    </row>
    <row r="6304" spans="49:49" ht="15" customHeight="1">
      <c r="AW6304" s="121">
        <f t="shared" si="289"/>
        <v>6027</v>
      </c>
    </row>
    <row r="6305" spans="49:49" ht="15" customHeight="1">
      <c r="AW6305" s="121">
        <f t="shared" si="289"/>
        <v>6028</v>
      </c>
    </row>
    <row r="6306" spans="49:49" ht="15" customHeight="1">
      <c r="AW6306" s="121">
        <f t="shared" si="289"/>
        <v>6029</v>
      </c>
    </row>
    <row r="6307" spans="49:49" ht="15" customHeight="1">
      <c r="AW6307" s="121">
        <f t="shared" si="289"/>
        <v>6030</v>
      </c>
    </row>
    <row r="6308" spans="49:49" ht="15" customHeight="1">
      <c r="AW6308" s="121">
        <f t="shared" si="289"/>
        <v>6031</v>
      </c>
    </row>
    <row r="6309" spans="49:49" ht="15" customHeight="1">
      <c r="AW6309" s="121">
        <f t="shared" si="289"/>
        <v>6032</v>
      </c>
    </row>
    <row r="6310" spans="49:49" ht="15" customHeight="1">
      <c r="AW6310" s="121">
        <f t="shared" si="289"/>
        <v>6033</v>
      </c>
    </row>
    <row r="6311" spans="49:49" ht="15" customHeight="1">
      <c r="AW6311" s="121">
        <f t="shared" si="289"/>
        <v>6034</v>
      </c>
    </row>
    <row r="6312" spans="49:49" ht="15" customHeight="1">
      <c r="AW6312" s="121">
        <f t="shared" si="289"/>
        <v>6035</v>
      </c>
    </row>
    <row r="6313" spans="49:49" ht="15" customHeight="1">
      <c r="AW6313" s="121">
        <f t="shared" si="289"/>
        <v>6036</v>
      </c>
    </row>
    <row r="6314" spans="49:49" ht="15" customHeight="1">
      <c r="AW6314" s="121">
        <f t="shared" si="289"/>
        <v>6037</v>
      </c>
    </row>
    <row r="6315" spans="49:49" ht="15" customHeight="1">
      <c r="AW6315" s="121">
        <f t="shared" si="289"/>
        <v>6038</v>
      </c>
    </row>
    <row r="6316" spans="49:49" ht="15" customHeight="1">
      <c r="AW6316" s="121">
        <f t="shared" si="289"/>
        <v>6039</v>
      </c>
    </row>
    <row r="6317" spans="49:49" ht="15" customHeight="1">
      <c r="AW6317" s="121">
        <f t="shared" si="289"/>
        <v>6040</v>
      </c>
    </row>
    <row r="6318" spans="49:49" ht="15" customHeight="1">
      <c r="AW6318" s="121">
        <f t="shared" si="289"/>
        <v>6041</v>
      </c>
    </row>
    <row r="6319" spans="49:49" ht="15" customHeight="1">
      <c r="AW6319" s="121">
        <f t="shared" si="289"/>
        <v>6042</v>
      </c>
    </row>
    <row r="6320" spans="49:49" ht="15" customHeight="1">
      <c r="AW6320" s="121">
        <f t="shared" si="289"/>
        <v>6043</v>
      </c>
    </row>
    <row r="6321" spans="49:49" ht="15" customHeight="1">
      <c r="AW6321" s="121">
        <f t="shared" si="289"/>
        <v>6044</v>
      </c>
    </row>
    <row r="6322" spans="49:49" ht="15" customHeight="1">
      <c r="AW6322" s="121">
        <f t="shared" si="289"/>
        <v>6045</v>
      </c>
    </row>
    <row r="6323" spans="49:49" ht="15" customHeight="1">
      <c r="AW6323" s="121">
        <f t="shared" si="289"/>
        <v>6046</v>
      </c>
    </row>
    <row r="6324" spans="49:49" ht="15" customHeight="1">
      <c r="AW6324" s="121">
        <f t="shared" si="289"/>
        <v>6047</v>
      </c>
    </row>
    <row r="6325" spans="49:49" ht="15" customHeight="1">
      <c r="AW6325" s="121">
        <f t="shared" si="289"/>
        <v>6048</v>
      </c>
    </row>
    <row r="6326" spans="49:49" ht="15" customHeight="1">
      <c r="AW6326" s="121">
        <f t="shared" si="289"/>
        <v>6049</v>
      </c>
    </row>
    <row r="6327" spans="49:49" ht="15" customHeight="1">
      <c r="AW6327" s="121">
        <f t="shared" si="289"/>
        <v>6050</v>
      </c>
    </row>
    <row r="6328" spans="49:49" ht="15" customHeight="1">
      <c r="AW6328" s="121">
        <f t="shared" si="289"/>
        <v>6051</v>
      </c>
    </row>
    <row r="6329" spans="49:49" ht="15" customHeight="1">
      <c r="AW6329" s="121">
        <f t="shared" si="289"/>
        <v>6052</v>
      </c>
    </row>
    <row r="6330" spans="49:49" ht="15" customHeight="1">
      <c r="AW6330" s="121">
        <f t="shared" si="289"/>
        <v>6053</v>
      </c>
    </row>
    <row r="6331" spans="49:49" ht="15" customHeight="1">
      <c r="AW6331" s="121">
        <f t="shared" si="289"/>
        <v>6054</v>
      </c>
    </row>
    <row r="6332" spans="49:49" ht="15" customHeight="1">
      <c r="AW6332" s="121">
        <f t="shared" si="289"/>
        <v>6055</v>
      </c>
    </row>
    <row r="6333" spans="49:49" ht="15" customHeight="1">
      <c r="AW6333" s="121">
        <f t="shared" si="289"/>
        <v>6056</v>
      </c>
    </row>
    <row r="6334" spans="49:49" ht="15" customHeight="1">
      <c r="AW6334" s="121">
        <f t="shared" si="289"/>
        <v>6057</v>
      </c>
    </row>
    <row r="6335" spans="49:49" ht="15" customHeight="1">
      <c r="AW6335" s="121">
        <f t="shared" si="289"/>
        <v>6058</v>
      </c>
    </row>
    <row r="6336" spans="49:49" ht="15" customHeight="1">
      <c r="AW6336" s="121">
        <f t="shared" si="289"/>
        <v>6059</v>
      </c>
    </row>
    <row r="6337" spans="49:49" ht="15" customHeight="1">
      <c r="AW6337" s="121">
        <f t="shared" si="289"/>
        <v>6060</v>
      </c>
    </row>
    <row r="6338" spans="49:49" ht="15" customHeight="1">
      <c r="AW6338" s="121">
        <f t="shared" si="289"/>
        <v>6061</v>
      </c>
    </row>
    <row r="6339" spans="49:49" ht="15" customHeight="1">
      <c r="AW6339" s="121">
        <f t="shared" si="289"/>
        <v>6062</v>
      </c>
    </row>
    <row r="6340" spans="49:49" ht="15" customHeight="1">
      <c r="AW6340" s="121">
        <f t="shared" si="289"/>
        <v>6063</v>
      </c>
    </row>
    <row r="6341" spans="49:49" ht="15" customHeight="1">
      <c r="AW6341" s="121">
        <f t="shared" si="289"/>
        <v>6064</v>
      </c>
    </row>
    <row r="6342" spans="49:49" ht="15" customHeight="1">
      <c r="AW6342" s="121">
        <f t="shared" si="289"/>
        <v>6065</v>
      </c>
    </row>
    <row r="6343" spans="49:49" ht="15" customHeight="1">
      <c r="AW6343" s="121">
        <f t="shared" si="289"/>
        <v>6066</v>
      </c>
    </row>
    <row r="6344" spans="49:49" ht="15" customHeight="1">
      <c r="AW6344" s="121">
        <f t="shared" si="289"/>
        <v>6067</v>
      </c>
    </row>
    <row r="6345" spans="49:49" ht="15" customHeight="1">
      <c r="AW6345" s="121">
        <f t="shared" si="289"/>
        <v>6068</v>
      </c>
    </row>
    <row r="6346" spans="49:49" ht="15" customHeight="1">
      <c r="AW6346" s="121">
        <f t="shared" si="289"/>
        <v>6069</v>
      </c>
    </row>
    <row r="6347" spans="49:49" ht="15" customHeight="1">
      <c r="AW6347" s="121">
        <f t="shared" si="289"/>
        <v>6070</v>
      </c>
    </row>
    <row r="6348" spans="49:49" ht="15" customHeight="1">
      <c r="AW6348" s="121">
        <f t="shared" si="289"/>
        <v>6071</v>
      </c>
    </row>
    <row r="6349" spans="49:49" ht="15" customHeight="1">
      <c r="AW6349" s="121">
        <f t="shared" si="289"/>
        <v>6072</v>
      </c>
    </row>
    <row r="6350" spans="49:49" ht="15" customHeight="1">
      <c r="AW6350" s="121">
        <f t="shared" si="289"/>
        <v>6073</v>
      </c>
    </row>
    <row r="6351" spans="49:49" ht="15" customHeight="1">
      <c r="AW6351" s="121">
        <f t="shared" si="289"/>
        <v>6074</v>
      </c>
    </row>
    <row r="6352" spans="49:49" ht="15" customHeight="1">
      <c r="AW6352" s="121">
        <f t="shared" si="289"/>
        <v>6075</v>
      </c>
    </row>
    <row r="6353" spans="49:49" ht="15" customHeight="1">
      <c r="AW6353" s="121">
        <f t="shared" si="289"/>
        <v>6076</v>
      </c>
    </row>
    <row r="6354" spans="49:49" ht="15" customHeight="1">
      <c r="AW6354" s="121">
        <f t="shared" si="289"/>
        <v>6077</v>
      </c>
    </row>
    <row r="6355" spans="49:49" ht="15" customHeight="1">
      <c r="AW6355" s="121">
        <f t="shared" si="289"/>
        <v>6078</v>
      </c>
    </row>
    <row r="6356" spans="49:49" ht="15" customHeight="1">
      <c r="AW6356" s="121">
        <f t="shared" si="289"/>
        <v>6079</v>
      </c>
    </row>
    <row r="6357" spans="49:49" ht="15" customHeight="1">
      <c r="AW6357" s="121">
        <f t="shared" si="289"/>
        <v>6080</v>
      </c>
    </row>
    <row r="6358" spans="49:49" ht="15" customHeight="1">
      <c r="AW6358" s="121">
        <f t="shared" si="289"/>
        <v>6081</v>
      </c>
    </row>
    <row r="6359" spans="49:49" ht="15" customHeight="1">
      <c r="AW6359" s="121">
        <f t="shared" ref="AW6359:AW6422" si="290">+AW6358+1</f>
        <v>6082</v>
      </c>
    </row>
    <row r="6360" spans="49:49" ht="15" customHeight="1">
      <c r="AW6360" s="121">
        <f t="shared" si="290"/>
        <v>6083</v>
      </c>
    </row>
    <row r="6361" spans="49:49" ht="15" customHeight="1">
      <c r="AW6361" s="121">
        <f t="shared" si="290"/>
        <v>6084</v>
      </c>
    </row>
    <row r="6362" spans="49:49" ht="15" customHeight="1">
      <c r="AW6362" s="121">
        <f t="shared" si="290"/>
        <v>6085</v>
      </c>
    </row>
    <row r="6363" spans="49:49" ht="15" customHeight="1">
      <c r="AW6363" s="121">
        <f t="shared" si="290"/>
        <v>6086</v>
      </c>
    </row>
    <row r="6364" spans="49:49" ht="15" customHeight="1">
      <c r="AW6364" s="121">
        <f t="shared" si="290"/>
        <v>6087</v>
      </c>
    </row>
    <row r="6365" spans="49:49" ht="15" customHeight="1">
      <c r="AW6365" s="121">
        <f t="shared" si="290"/>
        <v>6088</v>
      </c>
    </row>
    <row r="6366" spans="49:49" ht="15" customHeight="1">
      <c r="AW6366" s="121">
        <f t="shared" si="290"/>
        <v>6089</v>
      </c>
    </row>
    <row r="6367" spans="49:49" ht="15" customHeight="1">
      <c r="AW6367" s="121">
        <f t="shared" si="290"/>
        <v>6090</v>
      </c>
    </row>
    <row r="6368" spans="49:49" ht="15" customHeight="1">
      <c r="AW6368" s="121">
        <f t="shared" si="290"/>
        <v>6091</v>
      </c>
    </row>
    <row r="6369" spans="49:49" ht="15" customHeight="1">
      <c r="AW6369" s="121">
        <f t="shared" si="290"/>
        <v>6092</v>
      </c>
    </row>
    <row r="6370" spans="49:49" ht="15" customHeight="1">
      <c r="AW6370" s="121">
        <f t="shared" si="290"/>
        <v>6093</v>
      </c>
    </row>
    <row r="6371" spans="49:49" ht="15" customHeight="1">
      <c r="AW6371" s="121">
        <f t="shared" si="290"/>
        <v>6094</v>
      </c>
    </row>
    <row r="6372" spans="49:49" ht="15" customHeight="1">
      <c r="AW6372" s="121">
        <f t="shared" si="290"/>
        <v>6095</v>
      </c>
    </row>
    <row r="6373" spans="49:49" ht="15" customHeight="1">
      <c r="AW6373" s="121">
        <f t="shared" si="290"/>
        <v>6096</v>
      </c>
    </row>
    <row r="6374" spans="49:49" ht="15" customHeight="1">
      <c r="AW6374" s="121">
        <f t="shared" si="290"/>
        <v>6097</v>
      </c>
    </row>
    <row r="6375" spans="49:49" ht="15" customHeight="1">
      <c r="AW6375" s="121">
        <f t="shared" si="290"/>
        <v>6098</v>
      </c>
    </row>
    <row r="6376" spans="49:49" ht="15" customHeight="1">
      <c r="AW6376" s="121">
        <f t="shared" si="290"/>
        <v>6099</v>
      </c>
    </row>
    <row r="6377" spans="49:49" ht="15" customHeight="1">
      <c r="AW6377" s="121">
        <f t="shared" si="290"/>
        <v>6100</v>
      </c>
    </row>
    <row r="6378" spans="49:49" ht="15" customHeight="1">
      <c r="AW6378" s="121">
        <f t="shared" si="290"/>
        <v>6101</v>
      </c>
    </row>
    <row r="6379" spans="49:49" ht="15" customHeight="1">
      <c r="AW6379" s="121">
        <f t="shared" si="290"/>
        <v>6102</v>
      </c>
    </row>
    <row r="6380" spans="49:49" ht="15" customHeight="1">
      <c r="AW6380" s="121">
        <f t="shared" si="290"/>
        <v>6103</v>
      </c>
    </row>
    <row r="6381" spans="49:49" ht="15" customHeight="1">
      <c r="AW6381" s="121">
        <f t="shared" si="290"/>
        <v>6104</v>
      </c>
    </row>
    <row r="6382" spans="49:49" ht="15" customHeight="1">
      <c r="AW6382" s="121">
        <f t="shared" si="290"/>
        <v>6105</v>
      </c>
    </row>
    <row r="6383" spans="49:49" ht="15" customHeight="1">
      <c r="AW6383" s="121">
        <f t="shared" si="290"/>
        <v>6106</v>
      </c>
    </row>
    <row r="6384" spans="49:49" ht="15" customHeight="1">
      <c r="AW6384" s="121">
        <f t="shared" si="290"/>
        <v>6107</v>
      </c>
    </row>
    <row r="6385" spans="49:49" ht="15" customHeight="1">
      <c r="AW6385" s="121">
        <f t="shared" si="290"/>
        <v>6108</v>
      </c>
    </row>
    <row r="6386" spans="49:49" ht="15" customHeight="1">
      <c r="AW6386" s="121">
        <f t="shared" si="290"/>
        <v>6109</v>
      </c>
    </row>
    <row r="6387" spans="49:49" ht="15" customHeight="1">
      <c r="AW6387" s="121">
        <f t="shared" si="290"/>
        <v>6110</v>
      </c>
    </row>
    <row r="6388" spans="49:49" ht="15" customHeight="1">
      <c r="AW6388" s="121">
        <f t="shared" si="290"/>
        <v>6111</v>
      </c>
    </row>
    <row r="6389" spans="49:49" ht="15" customHeight="1">
      <c r="AW6389" s="121">
        <f t="shared" si="290"/>
        <v>6112</v>
      </c>
    </row>
    <row r="6390" spans="49:49" ht="15" customHeight="1">
      <c r="AW6390" s="121">
        <f t="shared" si="290"/>
        <v>6113</v>
      </c>
    </row>
    <row r="6391" spans="49:49" ht="15" customHeight="1">
      <c r="AW6391" s="121">
        <f t="shared" si="290"/>
        <v>6114</v>
      </c>
    </row>
    <row r="6392" spans="49:49" ht="15" customHeight="1">
      <c r="AW6392" s="121">
        <f t="shared" si="290"/>
        <v>6115</v>
      </c>
    </row>
    <row r="6393" spans="49:49" ht="15" customHeight="1">
      <c r="AW6393" s="121">
        <f t="shared" si="290"/>
        <v>6116</v>
      </c>
    </row>
    <row r="6394" spans="49:49" ht="15" customHeight="1">
      <c r="AW6394" s="121">
        <f t="shared" si="290"/>
        <v>6117</v>
      </c>
    </row>
    <row r="6395" spans="49:49" ht="15" customHeight="1">
      <c r="AW6395" s="121">
        <f t="shared" si="290"/>
        <v>6118</v>
      </c>
    </row>
    <row r="6396" spans="49:49" ht="15" customHeight="1">
      <c r="AW6396" s="121">
        <f t="shared" si="290"/>
        <v>6119</v>
      </c>
    </row>
    <row r="6397" spans="49:49" ht="15" customHeight="1">
      <c r="AW6397" s="121">
        <f t="shared" si="290"/>
        <v>6120</v>
      </c>
    </row>
    <row r="6398" spans="49:49" ht="15" customHeight="1">
      <c r="AW6398" s="121">
        <f t="shared" si="290"/>
        <v>6121</v>
      </c>
    </row>
    <row r="6399" spans="49:49" ht="15" customHeight="1">
      <c r="AW6399" s="121">
        <f t="shared" si="290"/>
        <v>6122</v>
      </c>
    </row>
    <row r="6400" spans="49:49" ht="15" customHeight="1">
      <c r="AW6400" s="121">
        <f t="shared" si="290"/>
        <v>6123</v>
      </c>
    </row>
    <row r="6401" spans="49:49" ht="15" customHeight="1">
      <c r="AW6401" s="121">
        <f t="shared" si="290"/>
        <v>6124</v>
      </c>
    </row>
    <row r="6402" spans="49:49" ht="15" customHeight="1">
      <c r="AW6402" s="121">
        <f t="shared" si="290"/>
        <v>6125</v>
      </c>
    </row>
    <row r="6403" spans="49:49" ht="15" customHeight="1">
      <c r="AW6403" s="121">
        <f t="shared" si="290"/>
        <v>6126</v>
      </c>
    </row>
    <row r="6404" spans="49:49" ht="15" customHeight="1">
      <c r="AW6404" s="121">
        <f t="shared" si="290"/>
        <v>6127</v>
      </c>
    </row>
    <row r="6405" spans="49:49" ht="15" customHeight="1">
      <c r="AW6405" s="121">
        <f t="shared" si="290"/>
        <v>6128</v>
      </c>
    </row>
    <row r="6406" spans="49:49" ht="15" customHeight="1">
      <c r="AW6406" s="121">
        <f t="shared" si="290"/>
        <v>6129</v>
      </c>
    </row>
    <row r="6407" spans="49:49" ht="15" customHeight="1">
      <c r="AW6407" s="121">
        <f t="shared" si="290"/>
        <v>6130</v>
      </c>
    </row>
    <row r="6408" spans="49:49" ht="15" customHeight="1">
      <c r="AW6408" s="121">
        <f t="shared" si="290"/>
        <v>6131</v>
      </c>
    </row>
    <row r="6409" spans="49:49" ht="15" customHeight="1">
      <c r="AW6409" s="121">
        <f t="shared" si="290"/>
        <v>6132</v>
      </c>
    </row>
    <row r="6410" spans="49:49" ht="15" customHeight="1">
      <c r="AW6410" s="121">
        <f t="shared" si="290"/>
        <v>6133</v>
      </c>
    </row>
    <row r="6411" spans="49:49" ht="15" customHeight="1">
      <c r="AW6411" s="121">
        <f t="shared" si="290"/>
        <v>6134</v>
      </c>
    </row>
    <row r="6412" spans="49:49" ht="15" customHeight="1">
      <c r="AW6412" s="121">
        <f t="shared" si="290"/>
        <v>6135</v>
      </c>
    </row>
    <row r="6413" spans="49:49" ht="15" customHeight="1">
      <c r="AW6413" s="121">
        <f t="shared" si="290"/>
        <v>6136</v>
      </c>
    </row>
    <row r="6414" spans="49:49" ht="15" customHeight="1">
      <c r="AW6414" s="121">
        <f t="shared" si="290"/>
        <v>6137</v>
      </c>
    </row>
    <row r="6415" spans="49:49" ht="15" customHeight="1">
      <c r="AW6415" s="121">
        <f t="shared" si="290"/>
        <v>6138</v>
      </c>
    </row>
    <row r="6416" spans="49:49" ht="15" customHeight="1">
      <c r="AW6416" s="121">
        <f t="shared" si="290"/>
        <v>6139</v>
      </c>
    </row>
    <row r="6417" spans="49:49" ht="15" customHeight="1">
      <c r="AW6417" s="121">
        <f t="shared" si="290"/>
        <v>6140</v>
      </c>
    </row>
    <row r="6418" spans="49:49" ht="15" customHeight="1">
      <c r="AW6418" s="121">
        <f t="shared" si="290"/>
        <v>6141</v>
      </c>
    </row>
    <row r="6419" spans="49:49" ht="15" customHeight="1">
      <c r="AW6419" s="121">
        <f t="shared" si="290"/>
        <v>6142</v>
      </c>
    </row>
    <row r="6420" spans="49:49" ht="15" customHeight="1">
      <c r="AW6420" s="121">
        <f t="shared" si="290"/>
        <v>6143</v>
      </c>
    </row>
    <row r="6421" spans="49:49" ht="15" customHeight="1">
      <c r="AW6421" s="121">
        <f t="shared" si="290"/>
        <v>6144</v>
      </c>
    </row>
    <row r="6422" spans="49:49" ht="15" customHeight="1">
      <c r="AW6422" s="121">
        <f t="shared" si="290"/>
        <v>6145</v>
      </c>
    </row>
    <row r="6423" spans="49:49" ht="15" customHeight="1">
      <c r="AW6423" s="121">
        <f t="shared" ref="AW6423:AW6486" si="291">+AW6422+1</f>
        <v>6146</v>
      </c>
    </row>
    <row r="6424" spans="49:49" ht="15" customHeight="1">
      <c r="AW6424" s="121">
        <f t="shared" si="291"/>
        <v>6147</v>
      </c>
    </row>
    <row r="6425" spans="49:49" ht="15" customHeight="1">
      <c r="AW6425" s="121">
        <f t="shared" si="291"/>
        <v>6148</v>
      </c>
    </row>
    <row r="6426" spans="49:49" ht="15" customHeight="1">
      <c r="AW6426" s="121">
        <f t="shared" si="291"/>
        <v>6149</v>
      </c>
    </row>
    <row r="6427" spans="49:49" ht="15" customHeight="1">
      <c r="AW6427" s="121">
        <f t="shared" si="291"/>
        <v>6150</v>
      </c>
    </row>
    <row r="6428" spans="49:49" ht="15" customHeight="1">
      <c r="AW6428" s="121">
        <f t="shared" si="291"/>
        <v>6151</v>
      </c>
    </row>
    <row r="6429" spans="49:49" ht="15" customHeight="1">
      <c r="AW6429" s="121">
        <f t="shared" si="291"/>
        <v>6152</v>
      </c>
    </row>
    <row r="6430" spans="49:49" ht="15" customHeight="1">
      <c r="AW6430" s="121">
        <f t="shared" si="291"/>
        <v>6153</v>
      </c>
    </row>
    <row r="6431" spans="49:49" ht="15" customHeight="1">
      <c r="AW6431" s="121">
        <f t="shared" si="291"/>
        <v>6154</v>
      </c>
    </row>
    <row r="6432" spans="49:49" ht="15" customHeight="1">
      <c r="AW6432" s="121">
        <f t="shared" si="291"/>
        <v>6155</v>
      </c>
    </row>
    <row r="6433" spans="49:49" ht="15" customHeight="1">
      <c r="AW6433" s="121">
        <f t="shared" si="291"/>
        <v>6156</v>
      </c>
    </row>
    <row r="6434" spans="49:49" ht="15" customHeight="1">
      <c r="AW6434" s="121">
        <f t="shared" si="291"/>
        <v>6157</v>
      </c>
    </row>
    <row r="6435" spans="49:49" ht="15" customHeight="1">
      <c r="AW6435" s="121">
        <f t="shared" si="291"/>
        <v>6158</v>
      </c>
    </row>
    <row r="6436" spans="49:49" ht="15" customHeight="1">
      <c r="AW6436" s="121">
        <f t="shared" si="291"/>
        <v>6159</v>
      </c>
    </row>
    <row r="6437" spans="49:49" ht="15" customHeight="1">
      <c r="AW6437" s="121">
        <f t="shared" si="291"/>
        <v>6160</v>
      </c>
    </row>
    <row r="6438" spans="49:49" ht="15" customHeight="1">
      <c r="AW6438" s="121">
        <f t="shared" si="291"/>
        <v>6161</v>
      </c>
    </row>
    <row r="6439" spans="49:49" ht="15" customHeight="1">
      <c r="AW6439" s="121">
        <f t="shared" si="291"/>
        <v>6162</v>
      </c>
    </row>
    <row r="6440" spans="49:49" ht="15" customHeight="1">
      <c r="AW6440" s="121">
        <f t="shared" si="291"/>
        <v>6163</v>
      </c>
    </row>
    <row r="6441" spans="49:49" ht="15" customHeight="1">
      <c r="AW6441" s="121">
        <f t="shared" si="291"/>
        <v>6164</v>
      </c>
    </row>
    <row r="6442" spans="49:49" ht="15" customHeight="1">
      <c r="AW6442" s="121">
        <f t="shared" si="291"/>
        <v>6165</v>
      </c>
    </row>
    <row r="6443" spans="49:49" ht="15" customHeight="1">
      <c r="AW6443" s="121">
        <f t="shared" si="291"/>
        <v>6166</v>
      </c>
    </row>
    <row r="6444" spans="49:49" ht="15" customHeight="1">
      <c r="AW6444" s="121">
        <f t="shared" si="291"/>
        <v>6167</v>
      </c>
    </row>
    <row r="6445" spans="49:49" ht="15" customHeight="1">
      <c r="AW6445" s="121">
        <f t="shared" si="291"/>
        <v>6168</v>
      </c>
    </row>
    <row r="6446" spans="49:49" ht="15" customHeight="1">
      <c r="AW6446" s="121">
        <f t="shared" si="291"/>
        <v>6169</v>
      </c>
    </row>
    <row r="6447" spans="49:49" ht="15" customHeight="1">
      <c r="AW6447" s="121">
        <f t="shared" si="291"/>
        <v>6170</v>
      </c>
    </row>
    <row r="6448" spans="49:49" ht="15" customHeight="1">
      <c r="AW6448" s="121">
        <f t="shared" si="291"/>
        <v>6171</v>
      </c>
    </row>
    <row r="6449" spans="49:49" ht="15" customHeight="1">
      <c r="AW6449" s="121">
        <f t="shared" si="291"/>
        <v>6172</v>
      </c>
    </row>
    <row r="6450" spans="49:49" ht="15" customHeight="1">
      <c r="AW6450" s="121">
        <f t="shared" si="291"/>
        <v>6173</v>
      </c>
    </row>
    <row r="6451" spans="49:49" ht="15" customHeight="1">
      <c r="AW6451" s="121">
        <f t="shared" si="291"/>
        <v>6174</v>
      </c>
    </row>
    <row r="6452" spans="49:49" ht="15" customHeight="1">
      <c r="AW6452" s="121">
        <f t="shared" si="291"/>
        <v>6175</v>
      </c>
    </row>
    <row r="6453" spans="49:49" ht="15" customHeight="1">
      <c r="AW6453" s="121">
        <f t="shared" si="291"/>
        <v>6176</v>
      </c>
    </row>
    <row r="6454" spans="49:49" ht="15" customHeight="1">
      <c r="AW6454" s="121">
        <f t="shared" si="291"/>
        <v>6177</v>
      </c>
    </row>
    <row r="6455" spans="49:49" ht="15" customHeight="1">
      <c r="AW6455" s="121">
        <f t="shared" si="291"/>
        <v>6178</v>
      </c>
    </row>
    <row r="6456" spans="49:49" ht="15" customHeight="1">
      <c r="AW6456" s="121">
        <f t="shared" si="291"/>
        <v>6179</v>
      </c>
    </row>
    <row r="6457" spans="49:49" ht="15" customHeight="1">
      <c r="AW6457" s="121">
        <f t="shared" si="291"/>
        <v>6180</v>
      </c>
    </row>
    <row r="6458" spans="49:49" ht="15" customHeight="1">
      <c r="AW6458" s="121">
        <f t="shared" si="291"/>
        <v>6181</v>
      </c>
    </row>
    <row r="6459" spans="49:49" ht="15" customHeight="1">
      <c r="AW6459" s="121">
        <f t="shared" si="291"/>
        <v>6182</v>
      </c>
    </row>
    <row r="6460" spans="49:49" ht="15" customHeight="1">
      <c r="AW6460" s="121">
        <f t="shared" si="291"/>
        <v>6183</v>
      </c>
    </row>
    <row r="6461" spans="49:49" ht="15" customHeight="1">
      <c r="AW6461" s="121">
        <f t="shared" si="291"/>
        <v>6184</v>
      </c>
    </row>
    <row r="6462" spans="49:49" ht="15" customHeight="1">
      <c r="AW6462" s="121">
        <f t="shared" si="291"/>
        <v>6185</v>
      </c>
    </row>
    <row r="6463" spans="49:49" ht="15" customHeight="1">
      <c r="AW6463" s="121">
        <f t="shared" si="291"/>
        <v>6186</v>
      </c>
    </row>
    <row r="6464" spans="49:49" ht="15" customHeight="1">
      <c r="AW6464" s="121">
        <f t="shared" si="291"/>
        <v>6187</v>
      </c>
    </row>
    <row r="6465" spans="49:49" ht="15" customHeight="1">
      <c r="AW6465" s="121">
        <f t="shared" si="291"/>
        <v>6188</v>
      </c>
    </row>
    <row r="6466" spans="49:49" ht="15" customHeight="1">
      <c r="AW6466" s="121">
        <f t="shared" si="291"/>
        <v>6189</v>
      </c>
    </row>
    <row r="6467" spans="49:49" ht="15" customHeight="1">
      <c r="AW6467" s="121">
        <f t="shared" si="291"/>
        <v>6190</v>
      </c>
    </row>
    <row r="6468" spans="49:49" ht="15" customHeight="1">
      <c r="AW6468" s="121">
        <f t="shared" si="291"/>
        <v>6191</v>
      </c>
    </row>
    <row r="6469" spans="49:49" ht="15" customHeight="1">
      <c r="AW6469" s="121">
        <f t="shared" si="291"/>
        <v>6192</v>
      </c>
    </row>
    <row r="6470" spans="49:49" ht="15" customHeight="1">
      <c r="AW6470" s="121">
        <f t="shared" si="291"/>
        <v>6193</v>
      </c>
    </row>
    <row r="6471" spans="49:49" ht="15" customHeight="1">
      <c r="AW6471" s="121">
        <f t="shared" si="291"/>
        <v>6194</v>
      </c>
    </row>
    <row r="6472" spans="49:49" ht="15" customHeight="1">
      <c r="AW6472" s="121">
        <f t="shared" si="291"/>
        <v>6195</v>
      </c>
    </row>
    <row r="6473" spans="49:49" ht="15" customHeight="1">
      <c r="AW6473" s="121">
        <f t="shared" si="291"/>
        <v>6196</v>
      </c>
    </row>
    <row r="6474" spans="49:49" ht="15" customHeight="1">
      <c r="AW6474" s="121">
        <f t="shared" si="291"/>
        <v>6197</v>
      </c>
    </row>
    <row r="6475" spans="49:49" ht="15" customHeight="1">
      <c r="AW6475" s="121">
        <f t="shared" si="291"/>
        <v>6198</v>
      </c>
    </row>
    <row r="6476" spans="49:49" ht="15" customHeight="1">
      <c r="AW6476" s="121">
        <f t="shared" si="291"/>
        <v>6199</v>
      </c>
    </row>
    <row r="6477" spans="49:49" ht="15" customHeight="1">
      <c r="AW6477" s="121">
        <f t="shared" si="291"/>
        <v>6200</v>
      </c>
    </row>
    <row r="6478" spans="49:49" ht="15" customHeight="1">
      <c r="AW6478" s="121">
        <f t="shared" si="291"/>
        <v>6201</v>
      </c>
    </row>
    <row r="6479" spans="49:49" ht="15" customHeight="1">
      <c r="AW6479" s="121">
        <f t="shared" si="291"/>
        <v>6202</v>
      </c>
    </row>
    <row r="6480" spans="49:49" ht="15" customHeight="1">
      <c r="AW6480" s="121">
        <f t="shared" si="291"/>
        <v>6203</v>
      </c>
    </row>
    <row r="6481" spans="49:49" ht="15" customHeight="1">
      <c r="AW6481" s="121">
        <f t="shared" si="291"/>
        <v>6204</v>
      </c>
    </row>
    <row r="6482" spans="49:49" ht="15" customHeight="1">
      <c r="AW6482" s="121">
        <f t="shared" si="291"/>
        <v>6205</v>
      </c>
    </row>
    <row r="6483" spans="49:49" ht="15" customHeight="1">
      <c r="AW6483" s="121">
        <f t="shared" si="291"/>
        <v>6206</v>
      </c>
    </row>
    <row r="6484" spans="49:49" ht="15" customHeight="1">
      <c r="AW6484" s="121">
        <f t="shared" si="291"/>
        <v>6207</v>
      </c>
    </row>
    <row r="6485" spans="49:49" ht="15" customHeight="1">
      <c r="AW6485" s="121">
        <f t="shared" si="291"/>
        <v>6208</v>
      </c>
    </row>
    <row r="6486" spans="49:49" ht="15" customHeight="1">
      <c r="AW6486" s="121">
        <f t="shared" si="291"/>
        <v>6209</v>
      </c>
    </row>
    <row r="6487" spans="49:49" ht="15" customHeight="1">
      <c r="AW6487" s="121">
        <f t="shared" ref="AW6487:AW6550" si="292">+AW6486+1</f>
        <v>6210</v>
      </c>
    </row>
    <row r="6488" spans="49:49" ht="15" customHeight="1">
      <c r="AW6488" s="121">
        <f t="shared" si="292"/>
        <v>6211</v>
      </c>
    </row>
    <row r="6489" spans="49:49" ht="15" customHeight="1">
      <c r="AW6489" s="121">
        <f t="shared" si="292"/>
        <v>6212</v>
      </c>
    </row>
    <row r="6490" spans="49:49" ht="15" customHeight="1">
      <c r="AW6490" s="121">
        <f t="shared" si="292"/>
        <v>6213</v>
      </c>
    </row>
    <row r="6491" spans="49:49" ht="15" customHeight="1">
      <c r="AW6491" s="121">
        <f t="shared" si="292"/>
        <v>6214</v>
      </c>
    </row>
    <row r="6492" spans="49:49" ht="15" customHeight="1">
      <c r="AW6492" s="121">
        <f t="shared" si="292"/>
        <v>6215</v>
      </c>
    </row>
    <row r="6493" spans="49:49" ht="15" customHeight="1">
      <c r="AW6493" s="121">
        <f t="shared" si="292"/>
        <v>6216</v>
      </c>
    </row>
    <row r="6494" spans="49:49" ht="15" customHeight="1">
      <c r="AW6494" s="121">
        <f t="shared" si="292"/>
        <v>6217</v>
      </c>
    </row>
    <row r="6495" spans="49:49" ht="15" customHeight="1">
      <c r="AW6495" s="121">
        <f t="shared" si="292"/>
        <v>6218</v>
      </c>
    </row>
    <row r="6496" spans="49:49" ht="15" customHeight="1">
      <c r="AW6496" s="121">
        <f t="shared" si="292"/>
        <v>6219</v>
      </c>
    </row>
    <row r="6497" spans="49:49" ht="15" customHeight="1">
      <c r="AW6497" s="121">
        <f t="shared" si="292"/>
        <v>6220</v>
      </c>
    </row>
    <row r="6498" spans="49:49" ht="15" customHeight="1">
      <c r="AW6498" s="121">
        <f t="shared" si="292"/>
        <v>6221</v>
      </c>
    </row>
    <row r="6499" spans="49:49" ht="15" customHeight="1">
      <c r="AW6499" s="121">
        <f t="shared" si="292"/>
        <v>6222</v>
      </c>
    </row>
    <row r="6500" spans="49:49" ht="15" customHeight="1">
      <c r="AW6500" s="121">
        <f t="shared" si="292"/>
        <v>6223</v>
      </c>
    </row>
    <row r="6501" spans="49:49" ht="15" customHeight="1">
      <c r="AW6501" s="121">
        <f t="shared" si="292"/>
        <v>6224</v>
      </c>
    </row>
    <row r="6502" spans="49:49" ht="15" customHeight="1">
      <c r="AW6502" s="121">
        <f t="shared" si="292"/>
        <v>6225</v>
      </c>
    </row>
    <row r="6503" spans="49:49" ht="15" customHeight="1">
      <c r="AW6503" s="121">
        <f t="shared" si="292"/>
        <v>6226</v>
      </c>
    </row>
    <row r="6504" spans="49:49" ht="15" customHeight="1">
      <c r="AW6504" s="121">
        <f t="shared" si="292"/>
        <v>6227</v>
      </c>
    </row>
    <row r="6505" spans="49:49" ht="15" customHeight="1">
      <c r="AW6505" s="121">
        <f t="shared" si="292"/>
        <v>6228</v>
      </c>
    </row>
    <row r="6506" spans="49:49" ht="15" customHeight="1">
      <c r="AW6506" s="121">
        <f t="shared" si="292"/>
        <v>6229</v>
      </c>
    </row>
    <row r="6507" spans="49:49" ht="15" customHeight="1">
      <c r="AW6507" s="121">
        <f t="shared" si="292"/>
        <v>6230</v>
      </c>
    </row>
    <row r="6508" spans="49:49" ht="15" customHeight="1">
      <c r="AW6508" s="121">
        <f t="shared" si="292"/>
        <v>6231</v>
      </c>
    </row>
    <row r="6509" spans="49:49" ht="15" customHeight="1">
      <c r="AW6509" s="121">
        <f t="shared" si="292"/>
        <v>6232</v>
      </c>
    </row>
    <row r="6510" spans="49:49" ht="15" customHeight="1">
      <c r="AW6510" s="121">
        <f t="shared" si="292"/>
        <v>6233</v>
      </c>
    </row>
    <row r="6511" spans="49:49" ht="15" customHeight="1">
      <c r="AW6511" s="121">
        <f t="shared" si="292"/>
        <v>6234</v>
      </c>
    </row>
    <row r="6512" spans="49:49" ht="15" customHeight="1">
      <c r="AW6512" s="121">
        <f t="shared" si="292"/>
        <v>6235</v>
      </c>
    </row>
    <row r="6513" spans="49:49" ht="15" customHeight="1">
      <c r="AW6513" s="121">
        <f t="shared" si="292"/>
        <v>6236</v>
      </c>
    </row>
    <row r="6514" spans="49:49" ht="15" customHeight="1">
      <c r="AW6514" s="121">
        <f t="shared" si="292"/>
        <v>6237</v>
      </c>
    </row>
    <row r="6515" spans="49:49" ht="15" customHeight="1">
      <c r="AW6515" s="121">
        <f t="shared" si="292"/>
        <v>6238</v>
      </c>
    </row>
    <row r="6516" spans="49:49" ht="15" customHeight="1">
      <c r="AW6516" s="121">
        <f t="shared" si="292"/>
        <v>6239</v>
      </c>
    </row>
    <row r="6517" spans="49:49" ht="15" customHeight="1">
      <c r="AW6517" s="121">
        <f t="shared" si="292"/>
        <v>6240</v>
      </c>
    </row>
    <row r="6518" spans="49:49" ht="15" customHeight="1">
      <c r="AW6518" s="121">
        <f t="shared" si="292"/>
        <v>6241</v>
      </c>
    </row>
    <row r="6519" spans="49:49" ht="15" customHeight="1">
      <c r="AW6519" s="121">
        <f t="shared" si="292"/>
        <v>6242</v>
      </c>
    </row>
    <row r="6520" spans="49:49" ht="15" customHeight="1">
      <c r="AW6520" s="121">
        <f t="shared" si="292"/>
        <v>6243</v>
      </c>
    </row>
    <row r="6521" spans="49:49" ht="15" customHeight="1">
      <c r="AW6521" s="121">
        <f t="shared" si="292"/>
        <v>6244</v>
      </c>
    </row>
    <row r="6522" spans="49:49" ht="15" customHeight="1">
      <c r="AW6522" s="121">
        <f t="shared" si="292"/>
        <v>6245</v>
      </c>
    </row>
    <row r="6523" spans="49:49" ht="15" customHeight="1">
      <c r="AW6523" s="121">
        <f t="shared" si="292"/>
        <v>6246</v>
      </c>
    </row>
    <row r="6524" spans="49:49" ht="15" customHeight="1">
      <c r="AW6524" s="121">
        <f t="shared" si="292"/>
        <v>6247</v>
      </c>
    </row>
    <row r="6525" spans="49:49" ht="15" customHeight="1">
      <c r="AW6525" s="121">
        <f t="shared" si="292"/>
        <v>6248</v>
      </c>
    </row>
    <row r="6526" spans="49:49" ht="15" customHeight="1">
      <c r="AW6526" s="121">
        <f t="shared" si="292"/>
        <v>6249</v>
      </c>
    </row>
    <row r="6527" spans="49:49" ht="15" customHeight="1">
      <c r="AW6527" s="121">
        <f t="shared" si="292"/>
        <v>6250</v>
      </c>
    </row>
    <row r="6528" spans="49:49" ht="15" customHeight="1">
      <c r="AW6528" s="121">
        <f t="shared" si="292"/>
        <v>6251</v>
      </c>
    </row>
    <row r="6529" spans="49:49" ht="15" customHeight="1">
      <c r="AW6529" s="121">
        <f t="shared" si="292"/>
        <v>6252</v>
      </c>
    </row>
    <row r="6530" spans="49:49" ht="15" customHeight="1">
      <c r="AW6530" s="121">
        <f t="shared" si="292"/>
        <v>6253</v>
      </c>
    </row>
    <row r="6531" spans="49:49" ht="15" customHeight="1">
      <c r="AW6531" s="121">
        <f t="shared" si="292"/>
        <v>6254</v>
      </c>
    </row>
    <row r="6532" spans="49:49" ht="15" customHeight="1">
      <c r="AW6532" s="121">
        <f t="shared" si="292"/>
        <v>6255</v>
      </c>
    </row>
    <row r="6533" spans="49:49" ht="15" customHeight="1">
      <c r="AW6533" s="121">
        <f t="shared" si="292"/>
        <v>6256</v>
      </c>
    </row>
    <row r="6534" spans="49:49" ht="15" customHeight="1">
      <c r="AW6534" s="121">
        <f t="shared" si="292"/>
        <v>6257</v>
      </c>
    </row>
    <row r="6535" spans="49:49" ht="15" customHeight="1">
      <c r="AW6535" s="121">
        <f t="shared" si="292"/>
        <v>6258</v>
      </c>
    </row>
    <row r="6536" spans="49:49" ht="15" customHeight="1">
      <c r="AW6536" s="121">
        <f t="shared" si="292"/>
        <v>6259</v>
      </c>
    </row>
    <row r="6537" spans="49:49" ht="15" customHeight="1">
      <c r="AW6537" s="121">
        <f t="shared" si="292"/>
        <v>6260</v>
      </c>
    </row>
    <row r="6538" spans="49:49" ht="15" customHeight="1">
      <c r="AW6538" s="121">
        <f t="shared" si="292"/>
        <v>6261</v>
      </c>
    </row>
    <row r="6539" spans="49:49" ht="15" customHeight="1">
      <c r="AW6539" s="121">
        <f t="shared" si="292"/>
        <v>6262</v>
      </c>
    </row>
    <row r="6540" spans="49:49" ht="15" customHeight="1">
      <c r="AW6540" s="121">
        <f t="shared" si="292"/>
        <v>6263</v>
      </c>
    </row>
    <row r="6541" spans="49:49" ht="15" customHeight="1">
      <c r="AW6541" s="121">
        <f t="shared" si="292"/>
        <v>6264</v>
      </c>
    </row>
    <row r="6542" spans="49:49" ht="15" customHeight="1">
      <c r="AW6542" s="121">
        <f t="shared" si="292"/>
        <v>6265</v>
      </c>
    </row>
    <row r="6543" spans="49:49" ht="15" customHeight="1">
      <c r="AW6543" s="121">
        <f t="shared" si="292"/>
        <v>6266</v>
      </c>
    </row>
    <row r="6544" spans="49:49" ht="15" customHeight="1">
      <c r="AW6544" s="121">
        <f t="shared" si="292"/>
        <v>6267</v>
      </c>
    </row>
    <row r="6545" spans="49:49" ht="15" customHeight="1">
      <c r="AW6545" s="121">
        <f t="shared" si="292"/>
        <v>6268</v>
      </c>
    </row>
    <row r="6546" spans="49:49" ht="15" customHeight="1">
      <c r="AW6546" s="121">
        <f t="shared" si="292"/>
        <v>6269</v>
      </c>
    </row>
    <row r="6547" spans="49:49" ht="15" customHeight="1">
      <c r="AW6547" s="121">
        <f t="shared" si="292"/>
        <v>6270</v>
      </c>
    </row>
    <row r="6548" spans="49:49" ht="15" customHeight="1">
      <c r="AW6548" s="121">
        <f t="shared" si="292"/>
        <v>6271</v>
      </c>
    </row>
    <row r="6549" spans="49:49" ht="15" customHeight="1">
      <c r="AW6549" s="121">
        <f t="shared" si="292"/>
        <v>6272</v>
      </c>
    </row>
    <row r="6550" spans="49:49" ht="15" customHeight="1">
      <c r="AW6550" s="121">
        <f t="shared" si="292"/>
        <v>6273</v>
      </c>
    </row>
    <row r="6551" spans="49:49" ht="15" customHeight="1">
      <c r="AW6551" s="121">
        <f t="shared" ref="AW6551:AW6614" si="293">+AW6550+1</f>
        <v>6274</v>
      </c>
    </row>
    <row r="6552" spans="49:49" ht="15" customHeight="1">
      <c r="AW6552" s="121">
        <f t="shared" si="293"/>
        <v>6275</v>
      </c>
    </row>
    <row r="6553" spans="49:49" ht="15" customHeight="1">
      <c r="AW6553" s="121">
        <f t="shared" si="293"/>
        <v>6276</v>
      </c>
    </row>
    <row r="6554" spans="49:49" ht="15" customHeight="1">
      <c r="AW6554" s="121">
        <f t="shared" si="293"/>
        <v>6277</v>
      </c>
    </row>
    <row r="6555" spans="49:49" ht="15" customHeight="1">
      <c r="AW6555" s="121">
        <f t="shared" si="293"/>
        <v>6278</v>
      </c>
    </row>
    <row r="6556" spans="49:49" ht="15" customHeight="1">
      <c r="AW6556" s="121">
        <f t="shared" si="293"/>
        <v>6279</v>
      </c>
    </row>
    <row r="6557" spans="49:49" ht="15" customHeight="1">
      <c r="AW6557" s="121">
        <f t="shared" si="293"/>
        <v>6280</v>
      </c>
    </row>
    <row r="6558" spans="49:49" ht="15" customHeight="1">
      <c r="AW6558" s="121">
        <f t="shared" si="293"/>
        <v>6281</v>
      </c>
    </row>
    <row r="6559" spans="49:49" ht="15" customHeight="1">
      <c r="AW6559" s="121">
        <f t="shared" si="293"/>
        <v>6282</v>
      </c>
    </row>
    <row r="6560" spans="49:49" ht="15" customHeight="1">
      <c r="AW6560" s="121">
        <f t="shared" si="293"/>
        <v>6283</v>
      </c>
    </row>
    <row r="6561" spans="49:49" ht="15" customHeight="1">
      <c r="AW6561" s="121">
        <f t="shared" si="293"/>
        <v>6284</v>
      </c>
    </row>
    <row r="6562" spans="49:49" ht="15" customHeight="1">
      <c r="AW6562" s="121">
        <f t="shared" si="293"/>
        <v>6285</v>
      </c>
    </row>
    <row r="6563" spans="49:49" ht="15" customHeight="1">
      <c r="AW6563" s="121">
        <f t="shared" si="293"/>
        <v>6286</v>
      </c>
    </row>
    <row r="6564" spans="49:49" ht="15" customHeight="1">
      <c r="AW6564" s="121">
        <f t="shared" si="293"/>
        <v>6287</v>
      </c>
    </row>
    <row r="6565" spans="49:49" ht="15" customHeight="1">
      <c r="AW6565" s="121">
        <f t="shared" si="293"/>
        <v>6288</v>
      </c>
    </row>
    <row r="6566" spans="49:49" ht="15" customHeight="1">
      <c r="AW6566" s="121">
        <f t="shared" si="293"/>
        <v>6289</v>
      </c>
    </row>
    <row r="6567" spans="49:49" ht="15" customHeight="1">
      <c r="AW6567" s="121">
        <f t="shared" si="293"/>
        <v>6290</v>
      </c>
    </row>
    <row r="6568" spans="49:49" ht="15" customHeight="1">
      <c r="AW6568" s="121">
        <f t="shared" si="293"/>
        <v>6291</v>
      </c>
    </row>
    <row r="6569" spans="49:49" ht="15" customHeight="1">
      <c r="AW6569" s="121">
        <f t="shared" si="293"/>
        <v>6292</v>
      </c>
    </row>
    <row r="6570" spans="49:49" ht="15" customHeight="1">
      <c r="AW6570" s="121">
        <f t="shared" si="293"/>
        <v>6293</v>
      </c>
    </row>
    <row r="6571" spans="49:49" ht="15" customHeight="1">
      <c r="AW6571" s="121">
        <f t="shared" si="293"/>
        <v>6294</v>
      </c>
    </row>
    <row r="6572" spans="49:49" ht="15" customHeight="1">
      <c r="AW6572" s="121">
        <f t="shared" si="293"/>
        <v>6295</v>
      </c>
    </row>
    <row r="6573" spans="49:49" ht="15" customHeight="1">
      <c r="AW6573" s="121">
        <f t="shared" si="293"/>
        <v>6296</v>
      </c>
    </row>
    <row r="6574" spans="49:49" ht="15" customHeight="1">
      <c r="AW6574" s="121">
        <f t="shared" si="293"/>
        <v>6297</v>
      </c>
    </row>
    <row r="6575" spans="49:49" ht="15" customHeight="1">
      <c r="AW6575" s="121">
        <f t="shared" si="293"/>
        <v>6298</v>
      </c>
    </row>
    <row r="6576" spans="49:49" ht="15" customHeight="1">
      <c r="AW6576" s="121">
        <f t="shared" si="293"/>
        <v>6299</v>
      </c>
    </row>
    <row r="6577" spans="49:49" ht="15" customHeight="1">
      <c r="AW6577" s="121">
        <f t="shared" si="293"/>
        <v>6300</v>
      </c>
    </row>
    <row r="6578" spans="49:49" ht="15" customHeight="1">
      <c r="AW6578" s="121">
        <f t="shared" si="293"/>
        <v>6301</v>
      </c>
    </row>
    <row r="6579" spans="49:49" ht="15" customHeight="1">
      <c r="AW6579" s="121">
        <f t="shared" si="293"/>
        <v>6302</v>
      </c>
    </row>
    <row r="6580" spans="49:49" ht="15" customHeight="1">
      <c r="AW6580" s="121">
        <f t="shared" si="293"/>
        <v>6303</v>
      </c>
    </row>
    <row r="6581" spans="49:49" ht="15" customHeight="1">
      <c r="AW6581" s="121">
        <f t="shared" si="293"/>
        <v>6304</v>
      </c>
    </row>
    <row r="6582" spans="49:49" ht="15" customHeight="1">
      <c r="AW6582" s="121">
        <f t="shared" si="293"/>
        <v>6305</v>
      </c>
    </row>
    <row r="6583" spans="49:49" ht="15" customHeight="1">
      <c r="AW6583" s="121">
        <f t="shared" si="293"/>
        <v>6306</v>
      </c>
    </row>
    <row r="6584" spans="49:49" ht="15" customHeight="1">
      <c r="AW6584" s="121">
        <f t="shared" si="293"/>
        <v>6307</v>
      </c>
    </row>
    <row r="6585" spans="49:49" ht="15" customHeight="1">
      <c r="AW6585" s="121">
        <f t="shared" si="293"/>
        <v>6308</v>
      </c>
    </row>
    <row r="6586" spans="49:49" ht="15" customHeight="1">
      <c r="AW6586" s="121">
        <f t="shared" si="293"/>
        <v>6309</v>
      </c>
    </row>
    <row r="6587" spans="49:49" ht="15" customHeight="1">
      <c r="AW6587" s="121">
        <f t="shared" si="293"/>
        <v>6310</v>
      </c>
    </row>
    <row r="6588" spans="49:49" ht="15" customHeight="1">
      <c r="AW6588" s="121">
        <f t="shared" si="293"/>
        <v>6311</v>
      </c>
    </row>
    <row r="6589" spans="49:49" ht="15" customHeight="1">
      <c r="AW6589" s="121">
        <f t="shared" si="293"/>
        <v>6312</v>
      </c>
    </row>
    <row r="6590" spans="49:49" ht="15" customHeight="1">
      <c r="AW6590" s="121">
        <f t="shared" si="293"/>
        <v>6313</v>
      </c>
    </row>
    <row r="6591" spans="49:49" ht="15" customHeight="1">
      <c r="AW6591" s="121">
        <f t="shared" si="293"/>
        <v>6314</v>
      </c>
    </row>
    <row r="6592" spans="49:49" ht="15" customHeight="1">
      <c r="AW6592" s="121">
        <f t="shared" si="293"/>
        <v>6315</v>
      </c>
    </row>
    <row r="6593" spans="49:49" ht="15" customHeight="1">
      <c r="AW6593" s="121">
        <f t="shared" si="293"/>
        <v>6316</v>
      </c>
    </row>
    <row r="6594" spans="49:49" ht="15" customHeight="1">
      <c r="AW6594" s="121">
        <f t="shared" si="293"/>
        <v>6317</v>
      </c>
    </row>
    <row r="6595" spans="49:49" ht="15" customHeight="1">
      <c r="AW6595" s="121">
        <f t="shared" si="293"/>
        <v>6318</v>
      </c>
    </row>
    <row r="6596" spans="49:49" ht="15" customHeight="1">
      <c r="AW6596" s="121">
        <f t="shared" si="293"/>
        <v>6319</v>
      </c>
    </row>
    <row r="6597" spans="49:49" ht="15" customHeight="1">
      <c r="AW6597" s="121">
        <f t="shared" si="293"/>
        <v>6320</v>
      </c>
    </row>
    <row r="6598" spans="49:49" ht="15" customHeight="1">
      <c r="AW6598" s="121">
        <f t="shared" si="293"/>
        <v>6321</v>
      </c>
    </row>
    <row r="6599" spans="49:49" ht="15" customHeight="1">
      <c r="AW6599" s="121">
        <f t="shared" si="293"/>
        <v>6322</v>
      </c>
    </row>
    <row r="6600" spans="49:49" ht="15" customHeight="1">
      <c r="AW6600" s="121">
        <f t="shared" si="293"/>
        <v>6323</v>
      </c>
    </row>
    <row r="6601" spans="49:49" ht="15" customHeight="1">
      <c r="AW6601" s="121">
        <f t="shared" si="293"/>
        <v>6324</v>
      </c>
    </row>
    <row r="6602" spans="49:49" ht="15" customHeight="1">
      <c r="AW6602" s="121">
        <f t="shared" si="293"/>
        <v>6325</v>
      </c>
    </row>
    <row r="6603" spans="49:49" ht="15" customHeight="1">
      <c r="AW6603" s="121">
        <f t="shared" si="293"/>
        <v>6326</v>
      </c>
    </row>
    <row r="6604" spans="49:49" ht="15" customHeight="1">
      <c r="AW6604" s="121">
        <f t="shared" si="293"/>
        <v>6327</v>
      </c>
    </row>
    <row r="6605" spans="49:49" ht="15" customHeight="1">
      <c r="AW6605" s="121">
        <f t="shared" si="293"/>
        <v>6328</v>
      </c>
    </row>
    <row r="6606" spans="49:49" ht="15" customHeight="1">
      <c r="AW6606" s="121">
        <f t="shared" si="293"/>
        <v>6329</v>
      </c>
    </row>
    <row r="6607" spans="49:49" ht="15" customHeight="1">
      <c r="AW6607" s="121">
        <f t="shared" si="293"/>
        <v>6330</v>
      </c>
    </row>
    <row r="6608" spans="49:49" ht="15" customHeight="1">
      <c r="AW6608" s="121">
        <f t="shared" si="293"/>
        <v>6331</v>
      </c>
    </row>
    <row r="6609" spans="49:49" ht="15" customHeight="1">
      <c r="AW6609" s="121">
        <f t="shared" si="293"/>
        <v>6332</v>
      </c>
    </row>
    <row r="6610" spans="49:49" ht="15" customHeight="1">
      <c r="AW6610" s="121">
        <f t="shared" si="293"/>
        <v>6333</v>
      </c>
    </row>
    <row r="6611" spans="49:49" ht="15" customHeight="1">
      <c r="AW6611" s="121">
        <f t="shared" si="293"/>
        <v>6334</v>
      </c>
    </row>
    <row r="6612" spans="49:49" ht="15" customHeight="1">
      <c r="AW6612" s="121">
        <f t="shared" si="293"/>
        <v>6335</v>
      </c>
    </row>
    <row r="6613" spans="49:49" ht="15" customHeight="1">
      <c r="AW6613" s="121">
        <f t="shared" si="293"/>
        <v>6336</v>
      </c>
    </row>
    <row r="6614" spans="49:49" ht="15" customHeight="1">
      <c r="AW6614" s="121">
        <f t="shared" si="293"/>
        <v>6337</v>
      </c>
    </row>
    <row r="6615" spans="49:49" ht="15" customHeight="1">
      <c r="AW6615" s="121">
        <f t="shared" ref="AW6615:AW6678" si="294">+AW6614+1</f>
        <v>6338</v>
      </c>
    </row>
    <row r="6616" spans="49:49" ht="15" customHeight="1">
      <c r="AW6616" s="121">
        <f t="shared" si="294"/>
        <v>6339</v>
      </c>
    </row>
    <row r="6617" spans="49:49" ht="15" customHeight="1">
      <c r="AW6617" s="121">
        <f t="shared" si="294"/>
        <v>6340</v>
      </c>
    </row>
    <row r="6618" spans="49:49" ht="15" customHeight="1">
      <c r="AW6618" s="121">
        <f t="shared" si="294"/>
        <v>6341</v>
      </c>
    </row>
    <row r="6619" spans="49:49" ht="15" customHeight="1">
      <c r="AW6619" s="121">
        <f t="shared" si="294"/>
        <v>6342</v>
      </c>
    </row>
    <row r="6620" spans="49:49" ht="15" customHeight="1">
      <c r="AW6620" s="121">
        <f t="shared" si="294"/>
        <v>6343</v>
      </c>
    </row>
    <row r="6621" spans="49:49" ht="15" customHeight="1">
      <c r="AW6621" s="121">
        <f t="shared" si="294"/>
        <v>6344</v>
      </c>
    </row>
    <row r="6622" spans="49:49" ht="15" customHeight="1">
      <c r="AW6622" s="121">
        <f t="shared" si="294"/>
        <v>6345</v>
      </c>
    </row>
    <row r="6623" spans="49:49" ht="15" customHeight="1">
      <c r="AW6623" s="121">
        <f t="shared" si="294"/>
        <v>6346</v>
      </c>
    </row>
    <row r="6624" spans="49:49" ht="15" customHeight="1">
      <c r="AW6624" s="121">
        <f t="shared" si="294"/>
        <v>6347</v>
      </c>
    </row>
    <row r="6625" spans="49:49" ht="15" customHeight="1">
      <c r="AW6625" s="121">
        <f t="shared" si="294"/>
        <v>6348</v>
      </c>
    </row>
    <row r="6626" spans="49:49" ht="15" customHeight="1">
      <c r="AW6626" s="121">
        <f t="shared" si="294"/>
        <v>6349</v>
      </c>
    </row>
    <row r="6627" spans="49:49" ht="15" customHeight="1">
      <c r="AW6627" s="121">
        <f t="shared" si="294"/>
        <v>6350</v>
      </c>
    </row>
    <row r="6628" spans="49:49" ht="15" customHeight="1">
      <c r="AW6628" s="121">
        <f t="shared" si="294"/>
        <v>6351</v>
      </c>
    </row>
    <row r="6629" spans="49:49" ht="15" customHeight="1">
      <c r="AW6629" s="121">
        <f t="shared" si="294"/>
        <v>6352</v>
      </c>
    </row>
    <row r="6630" spans="49:49" ht="15" customHeight="1">
      <c r="AW6630" s="121">
        <f t="shared" si="294"/>
        <v>6353</v>
      </c>
    </row>
    <row r="6631" spans="49:49" ht="15" customHeight="1">
      <c r="AW6631" s="121">
        <f t="shared" si="294"/>
        <v>6354</v>
      </c>
    </row>
    <row r="6632" spans="49:49" ht="15" customHeight="1">
      <c r="AW6632" s="121">
        <f t="shared" si="294"/>
        <v>6355</v>
      </c>
    </row>
    <row r="6633" spans="49:49" ht="15" customHeight="1">
      <c r="AW6633" s="121">
        <f t="shared" si="294"/>
        <v>6356</v>
      </c>
    </row>
    <row r="6634" spans="49:49" ht="15" customHeight="1">
      <c r="AW6634" s="121">
        <f t="shared" si="294"/>
        <v>6357</v>
      </c>
    </row>
    <row r="6635" spans="49:49" ht="15" customHeight="1">
      <c r="AW6635" s="121">
        <f t="shared" si="294"/>
        <v>6358</v>
      </c>
    </row>
    <row r="6636" spans="49:49" ht="15" customHeight="1">
      <c r="AW6636" s="121">
        <f t="shared" si="294"/>
        <v>6359</v>
      </c>
    </row>
    <row r="6637" spans="49:49" ht="15" customHeight="1">
      <c r="AW6637" s="121">
        <f t="shared" si="294"/>
        <v>6360</v>
      </c>
    </row>
    <row r="6638" spans="49:49" ht="15" customHeight="1">
      <c r="AW6638" s="121">
        <f t="shared" si="294"/>
        <v>6361</v>
      </c>
    </row>
    <row r="6639" spans="49:49" ht="15" customHeight="1">
      <c r="AW6639" s="121">
        <f t="shared" si="294"/>
        <v>6362</v>
      </c>
    </row>
    <row r="6640" spans="49:49" ht="15" customHeight="1">
      <c r="AW6640" s="121">
        <f t="shared" si="294"/>
        <v>6363</v>
      </c>
    </row>
    <row r="6641" spans="49:49" ht="15" customHeight="1">
      <c r="AW6641" s="121">
        <f t="shared" si="294"/>
        <v>6364</v>
      </c>
    </row>
    <row r="6642" spans="49:49" ht="15" customHeight="1">
      <c r="AW6642" s="121">
        <f t="shared" si="294"/>
        <v>6365</v>
      </c>
    </row>
    <row r="6643" spans="49:49" ht="15" customHeight="1">
      <c r="AW6643" s="121">
        <f t="shared" si="294"/>
        <v>6366</v>
      </c>
    </row>
    <row r="6644" spans="49:49" ht="15" customHeight="1">
      <c r="AW6644" s="121">
        <f t="shared" si="294"/>
        <v>6367</v>
      </c>
    </row>
    <row r="6645" spans="49:49" ht="15" customHeight="1">
      <c r="AW6645" s="121">
        <f t="shared" si="294"/>
        <v>6368</v>
      </c>
    </row>
    <row r="6646" spans="49:49" ht="15" customHeight="1">
      <c r="AW6646" s="121">
        <f t="shared" si="294"/>
        <v>6369</v>
      </c>
    </row>
    <row r="6647" spans="49:49" ht="15" customHeight="1">
      <c r="AW6647" s="121">
        <f t="shared" si="294"/>
        <v>6370</v>
      </c>
    </row>
    <row r="6648" spans="49:49" ht="15" customHeight="1">
      <c r="AW6648" s="121">
        <f t="shared" si="294"/>
        <v>6371</v>
      </c>
    </row>
    <row r="6649" spans="49:49" ht="15" customHeight="1">
      <c r="AW6649" s="121">
        <f t="shared" si="294"/>
        <v>6372</v>
      </c>
    </row>
    <row r="6650" spans="49:49" ht="15" customHeight="1">
      <c r="AW6650" s="121">
        <f t="shared" si="294"/>
        <v>6373</v>
      </c>
    </row>
    <row r="6651" spans="49:49" ht="15" customHeight="1">
      <c r="AW6651" s="121">
        <f t="shared" si="294"/>
        <v>6374</v>
      </c>
    </row>
    <row r="6652" spans="49:49" ht="15" customHeight="1">
      <c r="AW6652" s="121">
        <f t="shared" si="294"/>
        <v>6375</v>
      </c>
    </row>
    <row r="6653" spans="49:49" ht="15" customHeight="1">
      <c r="AW6653" s="121">
        <f t="shared" si="294"/>
        <v>6376</v>
      </c>
    </row>
    <row r="6654" spans="49:49" ht="15" customHeight="1">
      <c r="AW6654" s="121">
        <f t="shared" si="294"/>
        <v>6377</v>
      </c>
    </row>
    <row r="6655" spans="49:49" ht="15" customHeight="1">
      <c r="AW6655" s="121">
        <f t="shared" si="294"/>
        <v>6378</v>
      </c>
    </row>
    <row r="6656" spans="49:49" ht="15" customHeight="1">
      <c r="AW6656" s="121">
        <f t="shared" si="294"/>
        <v>6379</v>
      </c>
    </row>
    <row r="6657" spans="49:49" ht="15" customHeight="1">
      <c r="AW6657" s="121">
        <f t="shared" si="294"/>
        <v>6380</v>
      </c>
    </row>
    <row r="6658" spans="49:49" ht="15" customHeight="1">
      <c r="AW6658" s="121">
        <f t="shared" si="294"/>
        <v>6381</v>
      </c>
    </row>
    <row r="6659" spans="49:49" ht="15" customHeight="1">
      <c r="AW6659" s="121">
        <f t="shared" si="294"/>
        <v>6382</v>
      </c>
    </row>
    <row r="6660" spans="49:49" ht="15" customHeight="1">
      <c r="AW6660" s="121">
        <f t="shared" si="294"/>
        <v>6383</v>
      </c>
    </row>
    <row r="6661" spans="49:49" ht="15" customHeight="1">
      <c r="AW6661" s="121">
        <f t="shared" si="294"/>
        <v>6384</v>
      </c>
    </row>
    <row r="6662" spans="49:49" ht="15" customHeight="1">
      <c r="AW6662" s="121">
        <f t="shared" si="294"/>
        <v>6385</v>
      </c>
    </row>
    <row r="6663" spans="49:49" ht="15" customHeight="1">
      <c r="AW6663" s="121">
        <f t="shared" si="294"/>
        <v>6386</v>
      </c>
    </row>
    <row r="6664" spans="49:49" ht="15" customHeight="1">
      <c r="AW6664" s="121">
        <f t="shared" si="294"/>
        <v>6387</v>
      </c>
    </row>
    <row r="6665" spans="49:49" ht="15" customHeight="1">
      <c r="AW6665" s="121">
        <f t="shared" si="294"/>
        <v>6388</v>
      </c>
    </row>
    <row r="6666" spans="49:49" ht="15" customHeight="1">
      <c r="AW6666" s="121">
        <f t="shared" si="294"/>
        <v>6389</v>
      </c>
    </row>
    <row r="6667" spans="49:49" ht="15" customHeight="1">
      <c r="AW6667" s="121">
        <f t="shared" si="294"/>
        <v>6390</v>
      </c>
    </row>
    <row r="6668" spans="49:49" ht="15" customHeight="1">
      <c r="AW6668" s="121">
        <f t="shared" si="294"/>
        <v>6391</v>
      </c>
    </row>
    <row r="6669" spans="49:49" ht="15" customHeight="1">
      <c r="AW6669" s="121">
        <f t="shared" si="294"/>
        <v>6392</v>
      </c>
    </row>
    <row r="6670" spans="49:49" ht="15" customHeight="1">
      <c r="AW6670" s="121">
        <f t="shared" si="294"/>
        <v>6393</v>
      </c>
    </row>
    <row r="6671" spans="49:49" ht="15" customHeight="1">
      <c r="AW6671" s="121">
        <f t="shared" si="294"/>
        <v>6394</v>
      </c>
    </row>
    <row r="6672" spans="49:49" ht="15" customHeight="1">
      <c r="AW6672" s="121">
        <f t="shared" si="294"/>
        <v>6395</v>
      </c>
    </row>
    <row r="6673" spans="49:49" ht="15" customHeight="1">
      <c r="AW6673" s="121">
        <f t="shared" si="294"/>
        <v>6396</v>
      </c>
    </row>
    <row r="6674" spans="49:49" ht="15" customHeight="1">
      <c r="AW6674" s="121">
        <f t="shared" si="294"/>
        <v>6397</v>
      </c>
    </row>
    <row r="6675" spans="49:49" ht="15" customHeight="1">
      <c r="AW6675" s="121">
        <f t="shared" si="294"/>
        <v>6398</v>
      </c>
    </row>
    <row r="6676" spans="49:49" ht="15" customHeight="1">
      <c r="AW6676" s="121">
        <f t="shared" si="294"/>
        <v>6399</v>
      </c>
    </row>
    <row r="6677" spans="49:49" ht="15" customHeight="1">
      <c r="AW6677" s="121">
        <f t="shared" si="294"/>
        <v>6400</v>
      </c>
    </row>
    <row r="6678" spans="49:49" ht="15" customHeight="1">
      <c r="AW6678" s="121">
        <f t="shared" si="294"/>
        <v>6401</v>
      </c>
    </row>
    <row r="6679" spans="49:49" ht="15" customHeight="1">
      <c r="AW6679" s="121">
        <f t="shared" ref="AW6679:AW6742" si="295">+AW6678+1</f>
        <v>6402</v>
      </c>
    </row>
    <row r="6680" spans="49:49" ht="15" customHeight="1">
      <c r="AW6680" s="121">
        <f t="shared" si="295"/>
        <v>6403</v>
      </c>
    </row>
    <row r="6681" spans="49:49" ht="15" customHeight="1">
      <c r="AW6681" s="121">
        <f t="shared" si="295"/>
        <v>6404</v>
      </c>
    </row>
    <row r="6682" spans="49:49" ht="15" customHeight="1">
      <c r="AW6682" s="121">
        <f t="shared" si="295"/>
        <v>6405</v>
      </c>
    </row>
    <row r="6683" spans="49:49" ht="15" customHeight="1">
      <c r="AW6683" s="121">
        <f t="shared" si="295"/>
        <v>6406</v>
      </c>
    </row>
    <row r="6684" spans="49:49" ht="15" customHeight="1">
      <c r="AW6684" s="121">
        <f t="shared" si="295"/>
        <v>6407</v>
      </c>
    </row>
    <row r="6685" spans="49:49" ht="15" customHeight="1">
      <c r="AW6685" s="121">
        <f t="shared" si="295"/>
        <v>6408</v>
      </c>
    </row>
    <row r="6686" spans="49:49" ht="15" customHeight="1">
      <c r="AW6686" s="121">
        <f t="shared" si="295"/>
        <v>6409</v>
      </c>
    </row>
    <row r="6687" spans="49:49" ht="15" customHeight="1">
      <c r="AW6687" s="121">
        <f t="shared" si="295"/>
        <v>6410</v>
      </c>
    </row>
    <row r="6688" spans="49:49" ht="15" customHeight="1">
      <c r="AW6688" s="121">
        <f t="shared" si="295"/>
        <v>6411</v>
      </c>
    </row>
    <row r="6689" spans="49:49" ht="15" customHeight="1">
      <c r="AW6689" s="121">
        <f t="shared" si="295"/>
        <v>6412</v>
      </c>
    </row>
    <row r="6690" spans="49:49" ht="15" customHeight="1">
      <c r="AW6690" s="121">
        <f t="shared" si="295"/>
        <v>6413</v>
      </c>
    </row>
    <row r="6691" spans="49:49" ht="15" customHeight="1">
      <c r="AW6691" s="121">
        <f t="shared" si="295"/>
        <v>6414</v>
      </c>
    </row>
    <row r="6692" spans="49:49" ht="15" customHeight="1">
      <c r="AW6692" s="121">
        <f t="shared" si="295"/>
        <v>6415</v>
      </c>
    </row>
    <row r="6693" spans="49:49" ht="15" customHeight="1">
      <c r="AW6693" s="121">
        <f t="shared" si="295"/>
        <v>6416</v>
      </c>
    </row>
    <row r="6694" spans="49:49" ht="15" customHeight="1">
      <c r="AW6694" s="121">
        <f t="shared" si="295"/>
        <v>6417</v>
      </c>
    </row>
    <row r="6695" spans="49:49" ht="15" customHeight="1">
      <c r="AW6695" s="121">
        <f t="shared" si="295"/>
        <v>6418</v>
      </c>
    </row>
    <row r="6696" spans="49:49" ht="15" customHeight="1">
      <c r="AW6696" s="121">
        <f t="shared" si="295"/>
        <v>6419</v>
      </c>
    </row>
    <row r="6697" spans="49:49" ht="15" customHeight="1">
      <c r="AW6697" s="121">
        <f t="shared" si="295"/>
        <v>6420</v>
      </c>
    </row>
    <row r="6698" spans="49:49" ht="15" customHeight="1">
      <c r="AW6698" s="121">
        <f t="shared" si="295"/>
        <v>6421</v>
      </c>
    </row>
    <row r="6699" spans="49:49" ht="15" customHeight="1">
      <c r="AW6699" s="121">
        <f t="shared" si="295"/>
        <v>6422</v>
      </c>
    </row>
    <row r="6700" spans="49:49" ht="15" customHeight="1">
      <c r="AW6700" s="121">
        <f t="shared" si="295"/>
        <v>6423</v>
      </c>
    </row>
    <row r="6701" spans="49:49" ht="15" customHeight="1">
      <c r="AW6701" s="121">
        <f t="shared" si="295"/>
        <v>6424</v>
      </c>
    </row>
    <row r="6702" spans="49:49" ht="15" customHeight="1">
      <c r="AW6702" s="121">
        <f t="shared" si="295"/>
        <v>6425</v>
      </c>
    </row>
    <row r="6703" spans="49:49" ht="15" customHeight="1">
      <c r="AW6703" s="121">
        <f t="shared" si="295"/>
        <v>6426</v>
      </c>
    </row>
    <row r="6704" spans="49:49" ht="15" customHeight="1">
      <c r="AW6704" s="121">
        <f t="shared" si="295"/>
        <v>6427</v>
      </c>
    </row>
    <row r="6705" spans="49:49" ht="15" customHeight="1">
      <c r="AW6705" s="121">
        <f t="shared" si="295"/>
        <v>6428</v>
      </c>
    </row>
    <row r="6706" spans="49:49" ht="15" customHeight="1">
      <c r="AW6706" s="121">
        <f t="shared" si="295"/>
        <v>6429</v>
      </c>
    </row>
    <row r="6707" spans="49:49" ht="15" customHeight="1">
      <c r="AW6707" s="121">
        <f t="shared" si="295"/>
        <v>6430</v>
      </c>
    </row>
    <row r="6708" spans="49:49" ht="15" customHeight="1">
      <c r="AW6708" s="121">
        <f t="shared" si="295"/>
        <v>6431</v>
      </c>
    </row>
    <row r="6709" spans="49:49" ht="15" customHeight="1">
      <c r="AW6709" s="121">
        <f t="shared" si="295"/>
        <v>6432</v>
      </c>
    </row>
    <row r="6710" spans="49:49" ht="15" customHeight="1">
      <c r="AW6710" s="121">
        <f t="shared" si="295"/>
        <v>6433</v>
      </c>
    </row>
    <row r="6711" spans="49:49" ht="15" customHeight="1">
      <c r="AW6711" s="121">
        <f t="shared" si="295"/>
        <v>6434</v>
      </c>
    </row>
    <row r="6712" spans="49:49" ht="15" customHeight="1">
      <c r="AW6712" s="121">
        <f t="shared" si="295"/>
        <v>6435</v>
      </c>
    </row>
    <row r="6713" spans="49:49" ht="15" customHeight="1">
      <c r="AW6713" s="121">
        <f t="shared" si="295"/>
        <v>6436</v>
      </c>
    </row>
    <row r="6714" spans="49:49" ht="15" customHeight="1">
      <c r="AW6714" s="121">
        <f t="shared" si="295"/>
        <v>6437</v>
      </c>
    </row>
    <row r="6715" spans="49:49" ht="15" customHeight="1">
      <c r="AW6715" s="121">
        <f t="shared" si="295"/>
        <v>6438</v>
      </c>
    </row>
    <row r="6716" spans="49:49" ht="15" customHeight="1">
      <c r="AW6716" s="121">
        <f t="shared" si="295"/>
        <v>6439</v>
      </c>
    </row>
    <row r="6717" spans="49:49" ht="15" customHeight="1">
      <c r="AW6717" s="121">
        <f t="shared" si="295"/>
        <v>6440</v>
      </c>
    </row>
    <row r="6718" spans="49:49" ht="15" customHeight="1">
      <c r="AW6718" s="121">
        <f t="shared" si="295"/>
        <v>6441</v>
      </c>
    </row>
    <row r="6719" spans="49:49" ht="15" customHeight="1">
      <c r="AW6719" s="121">
        <f t="shared" si="295"/>
        <v>6442</v>
      </c>
    </row>
    <row r="6720" spans="49:49" ht="15" customHeight="1">
      <c r="AW6720" s="121">
        <f t="shared" si="295"/>
        <v>6443</v>
      </c>
    </row>
    <row r="6721" spans="49:49" ht="15" customHeight="1">
      <c r="AW6721" s="121">
        <f t="shared" si="295"/>
        <v>6444</v>
      </c>
    </row>
    <row r="6722" spans="49:49" ht="15" customHeight="1">
      <c r="AW6722" s="121">
        <f t="shared" si="295"/>
        <v>6445</v>
      </c>
    </row>
    <row r="6723" spans="49:49" ht="15" customHeight="1">
      <c r="AW6723" s="121">
        <f t="shared" si="295"/>
        <v>6446</v>
      </c>
    </row>
    <row r="6724" spans="49:49" ht="15" customHeight="1">
      <c r="AW6724" s="121">
        <f t="shared" si="295"/>
        <v>6447</v>
      </c>
    </row>
    <row r="6725" spans="49:49" ht="15" customHeight="1">
      <c r="AW6725" s="121">
        <f t="shared" si="295"/>
        <v>6448</v>
      </c>
    </row>
    <row r="6726" spans="49:49" ht="15" customHeight="1">
      <c r="AW6726" s="121">
        <f t="shared" si="295"/>
        <v>6449</v>
      </c>
    </row>
    <row r="6727" spans="49:49" ht="15" customHeight="1">
      <c r="AW6727" s="121">
        <f t="shared" si="295"/>
        <v>6450</v>
      </c>
    </row>
    <row r="6728" spans="49:49" ht="15" customHeight="1">
      <c r="AW6728" s="121">
        <f t="shared" si="295"/>
        <v>6451</v>
      </c>
    </row>
    <row r="6729" spans="49:49" ht="15" customHeight="1">
      <c r="AW6729" s="121">
        <f t="shared" si="295"/>
        <v>6452</v>
      </c>
    </row>
    <row r="6730" spans="49:49" ht="15" customHeight="1">
      <c r="AW6730" s="121">
        <f t="shared" si="295"/>
        <v>6453</v>
      </c>
    </row>
    <row r="6731" spans="49:49" ht="15" customHeight="1">
      <c r="AW6731" s="121">
        <f t="shared" si="295"/>
        <v>6454</v>
      </c>
    </row>
    <row r="6732" spans="49:49" ht="15" customHeight="1">
      <c r="AW6732" s="121">
        <f t="shared" si="295"/>
        <v>6455</v>
      </c>
    </row>
    <row r="6733" spans="49:49" ht="15" customHeight="1">
      <c r="AW6733" s="121">
        <f t="shared" si="295"/>
        <v>6456</v>
      </c>
    </row>
    <row r="6734" spans="49:49" ht="15" customHeight="1">
      <c r="AW6734" s="121">
        <f t="shared" si="295"/>
        <v>6457</v>
      </c>
    </row>
    <row r="6735" spans="49:49" ht="15" customHeight="1">
      <c r="AW6735" s="121">
        <f t="shared" si="295"/>
        <v>6458</v>
      </c>
    </row>
    <row r="6736" spans="49:49" ht="15" customHeight="1">
      <c r="AW6736" s="121">
        <f t="shared" si="295"/>
        <v>6459</v>
      </c>
    </row>
    <row r="6737" spans="49:49" ht="15" customHeight="1">
      <c r="AW6737" s="121">
        <f t="shared" si="295"/>
        <v>6460</v>
      </c>
    </row>
    <row r="6738" spans="49:49" ht="15" customHeight="1">
      <c r="AW6738" s="121">
        <f t="shared" si="295"/>
        <v>6461</v>
      </c>
    </row>
    <row r="6739" spans="49:49" ht="15" customHeight="1">
      <c r="AW6739" s="121">
        <f t="shared" si="295"/>
        <v>6462</v>
      </c>
    </row>
    <row r="6740" spans="49:49" ht="15" customHeight="1">
      <c r="AW6740" s="121">
        <f t="shared" si="295"/>
        <v>6463</v>
      </c>
    </row>
    <row r="6741" spans="49:49" ht="15" customHeight="1">
      <c r="AW6741" s="121">
        <f t="shared" si="295"/>
        <v>6464</v>
      </c>
    </row>
    <row r="6742" spans="49:49" ht="15" customHeight="1">
      <c r="AW6742" s="121">
        <f t="shared" si="295"/>
        <v>6465</v>
      </c>
    </row>
    <row r="6743" spans="49:49" ht="15" customHeight="1">
      <c r="AW6743" s="121">
        <f t="shared" ref="AW6743:AW6806" si="296">+AW6742+1</f>
        <v>6466</v>
      </c>
    </row>
    <row r="6744" spans="49:49" ht="15" customHeight="1">
      <c r="AW6744" s="121">
        <f t="shared" si="296"/>
        <v>6467</v>
      </c>
    </row>
    <row r="6745" spans="49:49" ht="15" customHeight="1">
      <c r="AW6745" s="121">
        <f t="shared" si="296"/>
        <v>6468</v>
      </c>
    </row>
    <row r="6746" spans="49:49" ht="15" customHeight="1">
      <c r="AW6746" s="121">
        <f t="shared" si="296"/>
        <v>6469</v>
      </c>
    </row>
    <row r="6747" spans="49:49" ht="15" customHeight="1">
      <c r="AW6747" s="121">
        <f t="shared" si="296"/>
        <v>6470</v>
      </c>
    </row>
    <row r="6748" spans="49:49" ht="15" customHeight="1">
      <c r="AW6748" s="121">
        <f t="shared" si="296"/>
        <v>6471</v>
      </c>
    </row>
    <row r="6749" spans="49:49" ht="15" customHeight="1">
      <c r="AW6749" s="121">
        <f t="shared" si="296"/>
        <v>6472</v>
      </c>
    </row>
    <row r="6750" spans="49:49" ht="15" customHeight="1">
      <c r="AW6750" s="121">
        <f t="shared" si="296"/>
        <v>6473</v>
      </c>
    </row>
    <row r="6751" spans="49:49" ht="15" customHeight="1">
      <c r="AW6751" s="121">
        <f t="shared" si="296"/>
        <v>6474</v>
      </c>
    </row>
    <row r="6752" spans="49:49" ht="15" customHeight="1">
      <c r="AW6752" s="121">
        <f t="shared" si="296"/>
        <v>6475</v>
      </c>
    </row>
    <row r="6753" spans="49:49" ht="15" customHeight="1">
      <c r="AW6753" s="121">
        <f t="shared" si="296"/>
        <v>6476</v>
      </c>
    </row>
    <row r="6754" spans="49:49" ht="15" customHeight="1">
      <c r="AW6754" s="121">
        <f t="shared" si="296"/>
        <v>6477</v>
      </c>
    </row>
    <row r="6755" spans="49:49" ht="15" customHeight="1">
      <c r="AW6755" s="121">
        <f t="shared" si="296"/>
        <v>6478</v>
      </c>
    </row>
    <row r="6756" spans="49:49" ht="15" customHeight="1">
      <c r="AW6756" s="121">
        <f t="shared" si="296"/>
        <v>6479</v>
      </c>
    </row>
    <row r="6757" spans="49:49" ht="15" customHeight="1">
      <c r="AW6757" s="121">
        <f t="shared" si="296"/>
        <v>6480</v>
      </c>
    </row>
    <row r="6758" spans="49:49" ht="15" customHeight="1">
      <c r="AW6758" s="121">
        <f t="shared" si="296"/>
        <v>6481</v>
      </c>
    </row>
    <row r="6759" spans="49:49" ht="15" customHeight="1">
      <c r="AW6759" s="121">
        <f t="shared" si="296"/>
        <v>6482</v>
      </c>
    </row>
    <row r="6760" spans="49:49" ht="15" customHeight="1">
      <c r="AW6760" s="121">
        <f t="shared" si="296"/>
        <v>6483</v>
      </c>
    </row>
    <row r="6761" spans="49:49" ht="15" customHeight="1">
      <c r="AW6761" s="121">
        <f t="shared" si="296"/>
        <v>6484</v>
      </c>
    </row>
    <row r="6762" spans="49:49" ht="15" customHeight="1">
      <c r="AW6762" s="121">
        <f t="shared" si="296"/>
        <v>6485</v>
      </c>
    </row>
    <row r="6763" spans="49:49" ht="15" customHeight="1">
      <c r="AW6763" s="121">
        <f t="shared" si="296"/>
        <v>6486</v>
      </c>
    </row>
    <row r="6764" spans="49:49" ht="15" customHeight="1">
      <c r="AW6764" s="121">
        <f t="shared" si="296"/>
        <v>6487</v>
      </c>
    </row>
    <row r="6765" spans="49:49" ht="15" customHeight="1">
      <c r="AW6765" s="121">
        <f t="shared" si="296"/>
        <v>6488</v>
      </c>
    </row>
    <row r="6766" spans="49:49" ht="15" customHeight="1">
      <c r="AW6766" s="121">
        <f t="shared" si="296"/>
        <v>6489</v>
      </c>
    </row>
    <row r="6767" spans="49:49" ht="15" customHeight="1">
      <c r="AW6767" s="121">
        <f t="shared" si="296"/>
        <v>6490</v>
      </c>
    </row>
    <row r="6768" spans="49:49" ht="15" customHeight="1">
      <c r="AW6768" s="121">
        <f t="shared" si="296"/>
        <v>6491</v>
      </c>
    </row>
    <row r="6769" spans="49:49" ht="15" customHeight="1">
      <c r="AW6769" s="121">
        <f t="shared" si="296"/>
        <v>6492</v>
      </c>
    </row>
    <row r="6770" spans="49:49" ht="15" customHeight="1">
      <c r="AW6770" s="121">
        <f t="shared" si="296"/>
        <v>6493</v>
      </c>
    </row>
    <row r="6771" spans="49:49" ht="15" customHeight="1">
      <c r="AW6771" s="121">
        <f t="shared" si="296"/>
        <v>6494</v>
      </c>
    </row>
    <row r="6772" spans="49:49" ht="15" customHeight="1">
      <c r="AW6772" s="121">
        <f t="shared" si="296"/>
        <v>6495</v>
      </c>
    </row>
    <row r="6773" spans="49:49" ht="15" customHeight="1">
      <c r="AW6773" s="121">
        <f t="shared" si="296"/>
        <v>6496</v>
      </c>
    </row>
    <row r="6774" spans="49:49" ht="15" customHeight="1">
      <c r="AW6774" s="121">
        <f t="shared" si="296"/>
        <v>6497</v>
      </c>
    </row>
    <row r="6775" spans="49:49" ht="15" customHeight="1">
      <c r="AW6775" s="121">
        <f t="shared" si="296"/>
        <v>6498</v>
      </c>
    </row>
    <row r="6776" spans="49:49" ht="15" customHeight="1">
      <c r="AW6776" s="121">
        <f t="shared" si="296"/>
        <v>6499</v>
      </c>
    </row>
    <row r="6777" spans="49:49" ht="15" customHeight="1">
      <c r="AW6777" s="121">
        <f t="shared" si="296"/>
        <v>6500</v>
      </c>
    </row>
    <row r="6778" spans="49:49" ht="15" customHeight="1">
      <c r="AW6778" s="121">
        <f t="shared" si="296"/>
        <v>6501</v>
      </c>
    </row>
    <row r="6779" spans="49:49" ht="15" customHeight="1">
      <c r="AW6779" s="121">
        <f t="shared" si="296"/>
        <v>6502</v>
      </c>
    </row>
    <row r="6780" spans="49:49" ht="15" customHeight="1">
      <c r="AW6780" s="121">
        <f t="shared" si="296"/>
        <v>6503</v>
      </c>
    </row>
    <row r="6781" spans="49:49" ht="15" customHeight="1">
      <c r="AW6781" s="121">
        <f t="shared" si="296"/>
        <v>6504</v>
      </c>
    </row>
    <row r="6782" spans="49:49" ht="15" customHeight="1">
      <c r="AW6782" s="121">
        <f t="shared" si="296"/>
        <v>6505</v>
      </c>
    </row>
    <row r="6783" spans="49:49" ht="15" customHeight="1">
      <c r="AW6783" s="121">
        <f t="shared" si="296"/>
        <v>6506</v>
      </c>
    </row>
    <row r="6784" spans="49:49" ht="15" customHeight="1">
      <c r="AW6784" s="121">
        <f t="shared" si="296"/>
        <v>6507</v>
      </c>
    </row>
    <row r="6785" spans="49:49" ht="15" customHeight="1">
      <c r="AW6785" s="121">
        <f t="shared" si="296"/>
        <v>6508</v>
      </c>
    </row>
    <row r="6786" spans="49:49" ht="15" customHeight="1">
      <c r="AW6786" s="121">
        <f t="shared" si="296"/>
        <v>6509</v>
      </c>
    </row>
    <row r="6787" spans="49:49" ht="15" customHeight="1">
      <c r="AW6787" s="121">
        <f t="shared" si="296"/>
        <v>6510</v>
      </c>
    </row>
    <row r="6788" spans="49:49" ht="15" customHeight="1">
      <c r="AW6788" s="121">
        <f t="shared" si="296"/>
        <v>6511</v>
      </c>
    </row>
    <row r="6789" spans="49:49" ht="15" customHeight="1">
      <c r="AW6789" s="121">
        <f t="shared" si="296"/>
        <v>6512</v>
      </c>
    </row>
    <row r="6790" spans="49:49" ht="15" customHeight="1">
      <c r="AW6790" s="121">
        <f t="shared" si="296"/>
        <v>6513</v>
      </c>
    </row>
    <row r="6791" spans="49:49" ht="15" customHeight="1">
      <c r="AW6791" s="121">
        <f t="shared" si="296"/>
        <v>6514</v>
      </c>
    </row>
    <row r="6792" spans="49:49" ht="15" customHeight="1">
      <c r="AW6792" s="121">
        <f t="shared" si="296"/>
        <v>6515</v>
      </c>
    </row>
    <row r="6793" spans="49:49" ht="15" customHeight="1">
      <c r="AW6793" s="121">
        <f t="shared" si="296"/>
        <v>6516</v>
      </c>
    </row>
    <row r="6794" spans="49:49" ht="15" customHeight="1">
      <c r="AW6794" s="121">
        <f t="shared" si="296"/>
        <v>6517</v>
      </c>
    </row>
    <row r="6795" spans="49:49" ht="15" customHeight="1">
      <c r="AW6795" s="121">
        <f t="shared" si="296"/>
        <v>6518</v>
      </c>
    </row>
    <row r="6796" spans="49:49" ht="15" customHeight="1">
      <c r="AW6796" s="121">
        <f t="shared" si="296"/>
        <v>6519</v>
      </c>
    </row>
    <row r="6797" spans="49:49" ht="15" customHeight="1">
      <c r="AW6797" s="121">
        <f t="shared" si="296"/>
        <v>6520</v>
      </c>
    </row>
    <row r="6798" spans="49:49" ht="15" customHeight="1">
      <c r="AW6798" s="121">
        <f t="shared" si="296"/>
        <v>6521</v>
      </c>
    </row>
    <row r="6799" spans="49:49" ht="15" customHeight="1">
      <c r="AW6799" s="121">
        <f t="shared" si="296"/>
        <v>6522</v>
      </c>
    </row>
    <row r="6800" spans="49:49" ht="15" customHeight="1">
      <c r="AW6800" s="121">
        <f t="shared" si="296"/>
        <v>6523</v>
      </c>
    </row>
    <row r="6801" spans="49:49" ht="15" customHeight="1">
      <c r="AW6801" s="121">
        <f t="shared" si="296"/>
        <v>6524</v>
      </c>
    </row>
    <row r="6802" spans="49:49" ht="15" customHeight="1">
      <c r="AW6802" s="121">
        <f t="shared" si="296"/>
        <v>6525</v>
      </c>
    </row>
    <row r="6803" spans="49:49" ht="15" customHeight="1">
      <c r="AW6803" s="121">
        <f t="shared" si="296"/>
        <v>6526</v>
      </c>
    </row>
    <row r="6804" spans="49:49" ht="15" customHeight="1">
      <c r="AW6804" s="121">
        <f t="shared" si="296"/>
        <v>6527</v>
      </c>
    </row>
    <row r="6805" spans="49:49" ht="15" customHeight="1">
      <c r="AW6805" s="121">
        <f t="shared" si="296"/>
        <v>6528</v>
      </c>
    </row>
    <row r="6806" spans="49:49" ht="15" customHeight="1">
      <c r="AW6806" s="121">
        <f t="shared" si="296"/>
        <v>6529</v>
      </c>
    </row>
    <row r="6807" spans="49:49" ht="15" customHeight="1">
      <c r="AW6807" s="121">
        <f t="shared" ref="AW6807:AW6870" si="297">+AW6806+1</f>
        <v>6530</v>
      </c>
    </row>
    <row r="6808" spans="49:49" ht="15" customHeight="1">
      <c r="AW6808" s="121">
        <f t="shared" si="297"/>
        <v>6531</v>
      </c>
    </row>
    <row r="6809" spans="49:49" ht="15" customHeight="1">
      <c r="AW6809" s="121">
        <f t="shared" si="297"/>
        <v>6532</v>
      </c>
    </row>
    <row r="6810" spans="49:49" ht="15" customHeight="1">
      <c r="AW6810" s="121">
        <f t="shared" si="297"/>
        <v>6533</v>
      </c>
    </row>
    <row r="6811" spans="49:49" ht="15" customHeight="1">
      <c r="AW6811" s="121">
        <f t="shared" si="297"/>
        <v>6534</v>
      </c>
    </row>
    <row r="6812" spans="49:49" ht="15" customHeight="1">
      <c r="AW6812" s="121">
        <f t="shared" si="297"/>
        <v>6535</v>
      </c>
    </row>
    <row r="6813" spans="49:49" ht="15" customHeight="1">
      <c r="AW6813" s="121">
        <f t="shared" si="297"/>
        <v>6536</v>
      </c>
    </row>
    <row r="6814" spans="49:49" ht="15" customHeight="1">
      <c r="AW6814" s="121">
        <f t="shared" si="297"/>
        <v>6537</v>
      </c>
    </row>
    <row r="6815" spans="49:49" ht="15" customHeight="1">
      <c r="AW6815" s="121">
        <f t="shared" si="297"/>
        <v>6538</v>
      </c>
    </row>
    <row r="6816" spans="49:49" ht="15" customHeight="1">
      <c r="AW6816" s="121">
        <f t="shared" si="297"/>
        <v>6539</v>
      </c>
    </row>
    <row r="6817" spans="49:49" ht="15" customHeight="1">
      <c r="AW6817" s="121">
        <f t="shared" si="297"/>
        <v>6540</v>
      </c>
    </row>
    <row r="6818" spans="49:49" ht="15" customHeight="1">
      <c r="AW6818" s="121">
        <f t="shared" si="297"/>
        <v>6541</v>
      </c>
    </row>
    <row r="6819" spans="49:49" ht="15" customHeight="1">
      <c r="AW6819" s="121">
        <f t="shared" si="297"/>
        <v>6542</v>
      </c>
    </row>
    <row r="6820" spans="49:49" ht="15" customHeight="1">
      <c r="AW6820" s="121">
        <f t="shared" si="297"/>
        <v>6543</v>
      </c>
    </row>
    <row r="6821" spans="49:49" ht="15" customHeight="1">
      <c r="AW6821" s="121">
        <f t="shared" si="297"/>
        <v>6544</v>
      </c>
    </row>
    <row r="6822" spans="49:49" ht="15" customHeight="1">
      <c r="AW6822" s="121">
        <f t="shared" si="297"/>
        <v>6545</v>
      </c>
    </row>
    <row r="6823" spans="49:49" ht="15" customHeight="1">
      <c r="AW6823" s="121">
        <f t="shared" si="297"/>
        <v>6546</v>
      </c>
    </row>
    <row r="6824" spans="49:49" ht="15" customHeight="1">
      <c r="AW6824" s="121">
        <f t="shared" si="297"/>
        <v>6547</v>
      </c>
    </row>
    <row r="6825" spans="49:49" ht="15" customHeight="1">
      <c r="AW6825" s="121">
        <f t="shared" si="297"/>
        <v>6548</v>
      </c>
    </row>
    <row r="6826" spans="49:49" ht="15" customHeight="1">
      <c r="AW6826" s="121">
        <f t="shared" si="297"/>
        <v>6549</v>
      </c>
    </row>
    <row r="6827" spans="49:49" ht="15" customHeight="1">
      <c r="AW6827" s="121">
        <f t="shared" si="297"/>
        <v>6550</v>
      </c>
    </row>
    <row r="6828" spans="49:49" ht="15" customHeight="1">
      <c r="AW6828" s="121">
        <f t="shared" si="297"/>
        <v>6551</v>
      </c>
    </row>
    <row r="6829" spans="49:49" ht="15" customHeight="1">
      <c r="AW6829" s="121">
        <f t="shared" si="297"/>
        <v>6552</v>
      </c>
    </row>
    <row r="6830" spans="49:49" ht="15" customHeight="1">
      <c r="AW6830" s="121">
        <f t="shared" si="297"/>
        <v>6553</v>
      </c>
    </row>
    <row r="6831" spans="49:49" ht="15" customHeight="1">
      <c r="AW6831" s="121">
        <f t="shared" si="297"/>
        <v>6554</v>
      </c>
    </row>
    <row r="6832" spans="49:49" ht="15" customHeight="1">
      <c r="AW6832" s="121">
        <f t="shared" si="297"/>
        <v>6555</v>
      </c>
    </row>
    <row r="6833" spans="49:49" ht="15" customHeight="1">
      <c r="AW6833" s="121">
        <f t="shared" si="297"/>
        <v>6556</v>
      </c>
    </row>
    <row r="6834" spans="49:49" ht="15" customHeight="1">
      <c r="AW6834" s="121">
        <f t="shared" si="297"/>
        <v>6557</v>
      </c>
    </row>
    <row r="6835" spans="49:49" ht="15" customHeight="1">
      <c r="AW6835" s="121">
        <f t="shared" si="297"/>
        <v>6558</v>
      </c>
    </row>
    <row r="6836" spans="49:49" ht="15" customHeight="1">
      <c r="AW6836" s="121">
        <f t="shared" si="297"/>
        <v>6559</v>
      </c>
    </row>
    <row r="6837" spans="49:49" ht="15" customHeight="1">
      <c r="AW6837" s="121">
        <f t="shared" si="297"/>
        <v>6560</v>
      </c>
    </row>
    <row r="6838" spans="49:49" ht="15" customHeight="1">
      <c r="AW6838" s="121">
        <f t="shared" si="297"/>
        <v>6561</v>
      </c>
    </row>
    <row r="6839" spans="49:49" ht="15" customHeight="1">
      <c r="AW6839" s="121">
        <f t="shared" si="297"/>
        <v>6562</v>
      </c>
    </row>
    <row r="6840" spans="49:49" ht="15" customHeight="1">
      <c r="AW6840" s="121">
        <f t="shared" si="297"/>
        <v>6563</v>
      </c>
    </row>
    <row r="6841" spans="49:49" ht="15" customHeight="1">
      <c r="AW6841" s="121">
        <f t="shared" si="297"/>
        <v>6564</v>
      </c>
    </row>
    <row r="6842" spans="49:49" ht="15" customHeight="1">
      <c r="AW6842" s="121">
        <f t="shared" si="297"/>
        <v>6565</v>
      </c>
    </row>
    <row r="6843" spans="49:49" ht="15" customHeight="1">
      <c r="AW6843" s="121">
        <f t="shared" si="297"/>
        <v>6566</v>
      </c>
    </row>
    <row r="6844" spans="49:49" ht="15" customHeight="1">
      <c r="AW6844" s="121">
        <f t="shared" si="297"/>
        <v>6567</v>
      </c>
    </row>
    <row r="6845" spans="49:49" ht="15" customHeight="1">
      <c r="AW6845" s="121">
        <f t="shared" si="297"/>
        <v>6568</v>
      </c>
    </row>
    <row r="6846" spans="49:49" ht="15" customHeight="1">
      <c r="AW6846" s="121">
        <f t="shared" si="297"/>
        <v>6569</v>
      </c>
    </row>
    <row r="6847" spans="49:49" ht="15" customHeight="1">
      <c r="AW6847" s="121">
        <f t="shared" si="297"/>
        <v>6570</v>
      </c>
    </row>
    <row r="6848" spans="49:49" ht="15" customHeight="1">
      <c r="AW6848" s="121">
        <f t="shared" si="297"/>
        <v>6571</v>
      </c>
    </row>
    <row r="6849" spans="49:49" ht="15" customHeight="1">
      <c r="AW6849" s="121">
        <f t="shared" si="297"/>
        <v>6572</v>
      </c>
    </row>
    <row r="6850" spans="49:49" ht="15" customHeight="1">
      <c r="AW6850" s="121">
        <f t="shared" si="297"/>
        <v>6573</v>
      </c>
    </row>
    <row r="6851" spans="49:49" ht="15" customHeight="1">
      <c r="AW6851" s="121">
        <f t="shared" si="297"/>
        <v>6574</v>
      </c>
    </row>
    <row r="6852" spans="49:49" ht="15" customHeight="1">
      <c r="AW6852" s="121">
        <f t="shared" si="297"/>
        <v>6575</v>
      </c>
    </row>
    <row r="6853" spans="49:49" ht="15" customHeight="1">
      <c r="AW6853" s="121">
        <f t="shared" si="297"/>
        <v>6576</v>
      </c>
    </row>
    <row r="6854" spans="49:49" ht="15" customHeight="1">
      <c r="AW6854" s="121">
        <f t="shared" si="297"/>
        <v>6577</v>
      </c>
    </row>
    <row r="6855" spans="49:49" ht="15" customHeight="1">
      <c r="AW6855" s="121">
        <f t="shared" si="297"/>
        <v>6578</v>
      </c>
    </row>
    <row r="6856" spans="49:49" ht="15" customHeight="1">
      <c r="AW6856" s="121">
        <f t="shared" si="297"/>
        <v>6579</v>
      </c>
    </row>
    <row r="6857" spans="49:49" ht="15" customHeight="1">
      <c r="AW6857" s="121">
        <f t="shared" si="297"/>
        <v>6580</v>
      </c>
    </row>
    <row r="6858" spans="49:49" ht="15" customHeight="1">
      <c r="AW6858" s="121">
        <f t="shared" si="297"/>
        <v>6581</v>
      </c>
    </row>
    <row r="6859" spans="49:49" ht="15" customHeight="1">
      <c r="AW6859" s="121">
        <f t="shared" si="297"/>
        <v>6582</v>
      </c>
    </row>
    <row r="6860" spans="49:49" ht="15" customHeight="1">
      <c r="AW6860" s="121">
        <f t="shared" si="297"/>
        <v>6583</v>
      </c>
    </row>
    <row r="6861" spans="49:49" ht="15" customHeight="1">
      <c r="AW6861" s="121">
        <f t="shared" si="297"/>
        <v>6584</v>
      </c>
    </row>
    <row r="6862" spans="49:49" ht="15" customHeight="1">
      <c r="AW6862" s="121">
        <f t="shared" si="297"/>
        <v>6585</v>
      </c>
    </row>
    <row r="6863" spans="49:49" ht="15" customHeight="1">
      <c r="AW6863" s="121">
        <f t="shared" si="297"/>
        <v>6586</v>
      </c>
    </row>
    <row r="6864" spans="49:49" ht="15" customHeight="1">
      <c r="AW6864" s="121">
        <f t="shared" si="297"/>
        <v>6587</v>
      </c>
    </row>
    <row r="6865" spans="49:49" ht="15" customHeight="1">
      <c r="AW6865" s="121">
        <f t="shared" si="297"/>
        <v>6588</v>
      </c>
    </row>
    <row r="6866" spans="49:49" ht="15" customHeight="1">
      <c r="AW6866" s="121">
        <f t="shared" si="297"/>
        <v>6589</v>
      </c>
    </row>
    <row r="6867" spans="49:49" ht="15" customHeight="1">
      <c r="AW6867" s="121">
        <f t="shared" si="297"/>
        <v>6590</v>
      </c>
    </row>
    <row r="6868" spans="49:49" ht="15" customHeight="1">
      <c r="AW6868" s="121">
        <f t="shared" si="297"/>
        <v>6591</v>
      </c>
    </row>
    <row r="6869" spans="49:49" ht="15" customHeight="1">
      <c r="AW6869" s="121">
        <f t="shared" si="297"/>
        <v>6592</v>
      </c>
    </row>
    <row r="6870" spans="49:49" ht="15" customHeight="1">
      <c r="AW6870" s="121">
        <f t="shared" si="297"/>
        <v>6593</v>
      </c>
    </row>
    <row r="6871" spans="49:49" ht="15" customHeight="1">
      <c r="AW6871" s="121">
        <f t="shared" ref="AW6871:AW6934" si="298">+AW6870+1</f>
        <v>6594</v>
      </c>
    </row>
    <row r="6872" spans="49:49" ht="15" customHeight="1">
      <c r="AW6872" s="121">
        <f t="shared" si="298"/>
        <v>6595</v>
      </c>
    </row>
    <row r="6873" spans="49:49" ht="15" customHeight="1">
      <c r="AW6873" s="121">
        <f t="shared" si="298"/>
        <v>6596</v>
      </c>
    </row>
    <row r="6874" spans="49:49" ht="15" customHeight="1">
      <c r="AW6874" s="121">
        <f t="shared" si="298"/>
        <v>6597</v>
      </c>
    </row>
    <row r="6875" spans="49:49" ht="15" customHeight="1">
      <c r="AW6875" s="121">
        <f t="shared" si="298"/>
        <v>6598</v>
      </c>
    </row>
    <row r="6876" spans="49:49" ht="15" customHeight="1">
      <c r="AW6876" s="121">
        <f t="shared" si="298"/>
        <v>6599</v>
      </c>
    </row>
    <row r="6877" spans="49:49" ht="15" customHeight="1">
      <c r="AW6877" s="121">
        <f t="shared" si="298"/>
        <v>6600</v>
      </c>
    </row>
    <row r="6878" spans="49:49" ht="15" customHeight="1">
      <c r="AW6878" s="121">
        <f t="shared" si="298"/>
        <v>6601</v>
      </c>
    </row>
    <row r="6879" spans="49:49" ht="15" customHeight="1">
      <c r="AW6879" s="121">
        <f t="shared" si="298"/>
        <v>6602</v>
      </c>
    </row>
    <row r="6880" spans="49:49" ht="15" customHeight="1">
      <c r="AW6880" s="121">
        <f t="shared" si="298"/>
        <v>6603</v>
      </c>
    </row>
    <row r="6881" spans="49:49" ht="15" customHeight="1">
      <c r="AW6881" s="121">
        <f t="shared" si="298"/>
        <v>6604</v>
      </c>
    </row>
    <row r="6882" spans="49:49" ht="15" customHeight="1">
      <c r="AW6882" s="121">
        <f t="shared" si="298"/>
        <v>6605</v>
      </c>
    </row>
    <row r="6883" spans="49:49" ht="15" customHeight="1">
      <c r="AW6883" s="121">
        <f t="shared" si="298"/>
        <v>6606</v>
      </c>
    </row>
    <row r="6884" spans="49:49" ht="15" customHeight="1">
      <c r="AW6884" s="121">
        <f t="shared" si="298"/>
        <v>6607</v>
      </c>
    </row>
    <row r="6885" spans="49:49" ht="15" customHeight="1">
      <c r="AW6885" s="121">
        <f t="shared" si="298"/>
        <v>6608</v>
      </c>
    </row>
    <row r="6886" spans="49:49" ht="15" customHeight="1">
      <c r="AW6886" s="121">
        <f t="shared" si="298"/>
        <v>6609</v>
      </c>
    </row>
    <row r="6887" spans="49:49" ht="15" customHeight="1">
      <c r="AW6887" s="121">
        <f t="shared" si="298"/>
        <v>6610</v>
      </c>
    </row>
    <row r="6888" spans="49:49" ht="15" customHeight="1">
      <c r="AW6888" s="121">
        <f t="shared" si="298"/>
        <v>6611</v>
      </c>
    </row>
    <row r="6889" spans="49:49" ht="15" customHeight="1">
      <c r="AW6889" s="121">
        <f t="shared" si="298"/>
        <v>6612</v>
      </c>
    </row>
    <row r="6890" spans="49:49" ht="15" customHeight="1">
      <c r="AW6890" s="121">
        <f t="shared" si="298"/>
        <v>6613</v>
      </c>
    </row>
    <row r="6891" spans="49:49" ht="15" customHeight="1">
      <c r="AW6891" s="121">
        <f t="shared" si="298"/>
        <v>6614</v>
      </c>
    </row>
    <row r="6892" spans="49:49" ht="15" customHeight="1">
      <c r="AW6892" s="121">
        <f t="shared" si="298"/>
        <v>6615</v>
      </c>
    </row>
    <row r="6893" spans="49:49" ht="15" customHeight="1">
      <c r="AW6893" s="121">
        <f t="shared" si="298"/>
        <v>6616</v>
      </c>
    </row>
    <row r="6894" spans="49:49" ht="15" customHeight="1">
      <c r="AW6894" s="121">
        <f t="shared" si="298"/>
        <v>6617</v>
      </c>
    </row>
    <row r="6895" spans="49:49" ht="15" customHeight="1">
      <c r="AW6895" s="121">
        <f t="shared" si="298"/>
        <v>6618</v>
      </c>
    </row>
    <row r="6896" spans="49:49" ht="15" customHeight="1">
      <c r="AW6896" s="121">
        <f t="shared" si="298"/>
        <v>6619</v>
      </c>
    </row>
    <row r="6897" spans="49:49" ht="15" customHeight="1">
      <c r="AW6897" s="121">
        <f t="shared" si="298"/>
        <v>6620</v>
      </c>
    </row>
    <row r="6898" spans="49:49" ht="15" customHeight="1">
      <c r="AW6898" s="121">
        <f t="shared" si="298"/>
        <v>6621</v>
      </c>
    </row>
    <row r="6899" spans="49:49" ht="15" customHeight="1">
      <c r="AW6899" s="121">
        <f t="shared" si="298"/>
        <v>6622</v>
      </c>
    </row>
    <row r="6900" spans="49:49" ht="15" customHeight="1">
      <c r="AW6900" s="121">
        <f t="shared" si="298"/>
        <v>6623</v>
      </c>
    </row>
    <row r="6901" spans="49:49" ht="15" customHeight="1">
      <c r="AW6901" s="121">
        <f t="shared" si="298"/>
        <v>6624</v>
      </c>
    </row>
    <row r="6902" spans="49:49" ht="15" customHeight="1">
      <c r="AW6902" s="121">
        <f t="shared" si="298"/>
        <v>6625</v>
      </c>
    </row>
    <row r="6903" spans="49:49" ht="15" customHeight="1">
      <c r="AW6903" s="121">
        <f t="shared" si="298"/>
        <v>6626</v>
      </c>
    </row>
    <row r="6904" spans="49:49" ht="15" customHeight="1">
      <c r="AW6904" s="121">
        <f t="shared" si="298"/>
        <v>6627</v>
      </c>
    </row>
    <row r="6905" spans="49:49" ht="15" customHeight="1">
      <c r="AW6905" s="121">
        <f t="shared" si="298"/>
        <v>6628</v>
      </c>
    </row>
    <row r="6906" spans="49:49" ht="15" customHeight="1">
      <c r="AW6906" s="121">
        <f t="shared" si="298"/>
        <v>6629</v>
      </c>
    </row>
    <row r="6907" spans="49:49" ht="15" customHeight="1">
      <c r="AW6907" s="121">
        <f t="shared" si="298"/>
        <v>6630</v>
      </c>
    </row>
    <row r="6908" spans="49:49" ht="15" customHeight="1">
      <c r="AW6908" s="121">
        <f t="shared" si="298"/>
        <v>6631</v>
      </c>
    </row>
    <row r="6909" spans="49:49" ht="15" customHeight="1">
      <c r="AW6909" s="121">
        <f t="shared" si="298"/>
        <v>6632</v>
      </c>
    </row>
    <row r="6910" spans="49:49" ht="15" customHeight="1">
      <c r="AW6910" s="121">
        <f t="shared" si="298"/>
        <v>6633</v>
      </c>
    </row>
    <row r="6911" spans="49:49" ht="15" customHeight="1">
      <c r="AW6911" s="121">
        <f t="shared" si="298"/>
        <v>6634</v>
      </c>
    </row>
    <row r="6912" spans="49:49" ht="15" customHeight="1">
      <c r="AW6912" s="121">
        <f t="shared" si="298"/>
        <v>6635</v>
      </c>
    </row>
    <row r="6913" spans="49:49" ht="15" customHeight="1">
      <c r="AW6913" s="121">
        <f t="shared" si="298"/>
        <v>6636</v>
      </c>
    </row>
    <row r="6914" spans="49:49" ht="15" customHeight="1">
      <c r="AW6914" s="121">
        <f t="shared" si="298"/>
        <v>6637</v>
      </c>
    </row>
    <row r="6915" spans="49:49" ht="15" customHeight="1">
      <c r="AW6915" s="121">
        <f t="shared" si="298"/>
        <v>6638</v>
      </c>
    </row>
    <row r="6916" spans="49:49" ht="15" customHeight="1">
      <c r="AW6916" s="121">
        <f t="shared" si="298"/>
        <v>6639</v>
      </c>
    </row>
    <row r="6917" spans="49:49" ht="15" customHeight="1">
      <c r="AW6917" s="121">
        <f t="shared" si="298"/>
        <v>6640</v>
      </c>
    </row>
    <row r="6918" spans="49:49" ht="15" customHeight="1">
      <c r="AW6918" s="121">
        <f t="shared" si="298"/>
        <v>6641</v>
      </c>
    </row>
    <row r="6919" spans="49:49" ht="15" customHeight="1">
      <c r="AW6919" s="121">
        <f t="shared" si="298"/>
        <v>6642</v>
      </c>
    </row>
    <row r="6920" spans="49:49" ht="15" customHeight="1">
      <c r="AW6920" s="121">
        <f t="shared" si="298"/>
        <v>6643</v>
      </c>
    </row>
    <row r="6921" spans="49:49" ht="15" customHeight="1">
      <c r="AW6921" s="121">
        <f t="shared" si="298"/>
        <v>6644</v>
      </c>
    </row>
    <row r="6922" spans="49:49" ht="15" customHeight="1">
      <c r="AW6922" s="121">
        <f t="shared" si="298"/>
        <v>6645</v>
      </c>
    </row>
    <row r="6923" spans="49:49" ht="15" customHeight="1">
      <c r="AW6923" s="121">
        <f t="shared" si="298"/>
        <v>6646</v>
      </c>
    </row>
    <row r="6924" spans="49:49" ht="15" customHeight="1">
      <c r="AW6924" s="121">
        <f t="shared" si="298"/>
        <v>6647</v>
      </c>
    </row>
    <row r="6925" spans="49:49" ht="15" customHeight="1">
      <c r="AW6925" s="121">
        <f t="shared" si="298"/>
        <v>6648</v>
      </c>
    </row>
    <row r="6926" spans="49:49" ht="15" customHeight="1">
      <c r="AW6926" s="121">
        <f t="shared" si="298"/>
        <v>6649</v>
      </c>
    </row>
    <row r="6927" spans="49:49" ht="15" customHeight="1">
      <c r="AW6927" s="121">
        <f t="shared" si="298"/>
        <v>6650</v>
      </c>
    </row>
    <row r="6928" spans="49:49" ht="15" customHeight="1">
      <c r="AW6928" s="121">
        <f t="shared" si="298"/>
        <v>6651</v>
      </c>
    </row>
    <row r="6929" spans="49:49" ht="15" customHeight="1">
      <c r="AW6929" s="121">
        <f t="shared" si="298"/>
        <v>6652</v>
      </c>
    </row>
    <row r="6930" spans="49:49" ht="15" customHeight="1">
      <c r="AW6930" s="121">
        <f t="shared" si="298"/>
        <v>6653</v>
      </c>
    </row>
    <row r="6931" spans="49:49" ht="15" customHeight="1">
      <c r="AW6931" s="121">
        <f t="shared" si="298"/>
        <v>6654</v>
      </c>
    </row>
    <row r="6932" spans="49:49" ht="15" customHeight="1">
      <c r="AW6932" s="121">
        <f t="shared" si="298"/>
        <v>6655</v>
      </c>
    </row>
    <row r="6933" spans="49:49" ht="15" customHeight="1">
      <c r="AW6933" s="121">
        <f t="shared" si="298"/>
        <v>6656</v>
      </c>
    </row>
    <row r="6934" spans="49:49" ht="15" customHeight="1">
      <c r="AW6934" s="121">
        <f t="shared" si="298"/>
        <v>6657</v>
      </c>
    </row>
    <row r="6935" spans="49:49" ht="15" customHeight="1">
      <c r="AW6935" s="121">
        <f t="shared" ref="AW6935:AW6998" si="299">+AW6934+1</f>
        <v>6658</v>
      </c>
    </row>
    <row r="6936" spans="49:49" ht="15" customHeight="1">
      <c r="AW6936" s="121">
        <f t="shared" si="299"/>
        <v>6659</v>
      </c>
    </row>
    <row r="6937" spans="49:49" ht="15" customHeight="1">
      <c r="AW6937" s="121">
        <f t="shared" si="299"/>
        <v>6660</v>
      </c>
    </row>
    <row r="6938" spans="49:49" ht="15" customHeight="1">
      <c r="AW6938" s="121">
        <f t="shared" si="299"/>
        <v>6661</v>
      </c>
    </row>
    <row r="6939" spans="49:49" ht="15" customHeight="1">
      <c r="AW6939" s="121">
        <f t="shared" si="299"/>
        <v>6662</v>
      </c>
    </row>
    <row r="6940" spans="49:49" ht="15" customHeight="1">
      <c r="AW6940" s="121">
        <f t="shared" si="299"/>
        <v>6663</v>
      </c>
    </row>
    <row r="6941" spans="49:49" ht="15" customHeight="1">
      <c r="AW6941" s="121">
        <f t="shared" si="299"/>
        <v>6664</v>
      </c>
    </row>
    <row r="6942" spans="49:49" ht="15" customHeight="1">
      <c r="AW6942" s="121">
        <f t="shared" si="299"/>
        <v>6665</v>
      </c>
    </row>
    <row r="6943" spans="49:49" ht="15" customHeight="1">
      <c r="AW6943" s="121">
        <f t="shared" si="299"/>
        <v>6666</v>
      </c>
    </row>
    <row r="6944" spans="49:49" ht="15" customHeight="1">
      <c r="AW6944" s="121">
        <f t="shared" si="299"/>
        <v>6667</v>
      </c>
    </row>
    <row r="6945" spans="49:49" ht="15" customHeight="1">
      <c r="AW6945" s="121">
        <f t="shared" si="299"/>
        <v>6668</v>
      </c>
    </row>
    <row r="6946" spans="49:49" ht="15" customHeight="1">
      <c r="AW6946" s="121">
        <f t="shared" si="299"/>
        <v>6669</v>
      </c>
    </row>
    <row r="6947" spans="49:49" ht="15" customHeight="1">
      <c r="AW6947" s="121">
        <f t="shared" si="299"/>
        <v>6670</v>
      </c>
    </row>
    <row r="6948" spans="49:49" ht="15" customHeight="1">
      <c r="AW6948" s="121">
        <f t="shared" si="299"/>
        <v>6671</v>
      </c>
    </row>
    <row r="6949" spans="49:49" ht="15" customHeight="1">
      <c r="AW6949" s="121">
        <f t="shared" si="299"/>
        <v>6672</v>
      </c>
    </row>
    <row r="6950" spans="49:49" ht="15" customHeight="1">
      <c r="AW6950" s="121">
        <f t="shared" si="299"/>
        <v>6673</v>
      </c>
    </row>
    <row r="6951" spans="49:49" ht="15" customHeight="1">
      <c r="AW6951" s="121">
        <f t="shared" si="299"/>
        <v>6674</v>
      </c>
    </row>
    <row r="6952" spans="49:49" ht="15" customHeight="1">
      <c r="AW6952" s="121">
        <f t="shared" si="299"/>
        <v>6675</v>
      </c>
    </row>
    <row r="6953" spans="49:49" ht="15" customHeight="1">
      <c r="AW6953" s="121">
        <f t="shared" si="299"/>
        <v>6676</v>
      </c>
    </row>
    <row r="6954" spans="49:49" ht="15" customHeight="1">
      <c r="AW6954" s="121">
        <f t="shared" si="299"/>
        <v>6677</v>
      </c>
    </row>
    <row r="6955" spans="49:49" ht="15" customHeight="1">
      <c r="AW6955" s="121">
        <f t="shared" si="299"/>
        <v>6678</v>
      </c>
    </row>
    <row r="6956" spans="49:49" ht="15" customHeight="1">
      <c r="AW6956" s="121">
        <f t="shared" si="299"/>
        <v>6679</v>
      </c>
    </row>
    <row r="6957" spans="49:49" ht="15" customHeight="1">
      <c r="AW6957" s="121">
        <f t="shared" si="299"/>
        <v>6680</v>
      </c>
    </row>
    <row r="6958" spans="49:49" ht="15" customHeight="1">
      <c r="AW6958" s="121">
        <f t="shared" si="299"/>
        <v>6681</v>
      </c>
    </row>
    <row r="6959" spans="49:49" ht="15" customHeight="1">
      <c r="AW6959" s="121">
        <f t="shared" si="299"/>
        <v>6682</v>
      </c>
    </row>
    <row r="6960" spans="49:49" ht="15" customHeight="1">
      <c r="AW6960" s="121">
        <f t="shared" si="299"/>
        <v>6683</v>
      </c>
    </row>
    <row r="6961" spans="49:49" ht="15" customHeight="1">
      <c r="AW6961" s="121">
        <f t="shared" si="299"/>
        <v>6684</v>
      </c>
    </row>
    <row r="6962" spans="49:49" ht="15" customHeight="1">
      <c r="AW6962" s="121">
        <f t="shared" si="299"/>
        <v>6685</v>
      </c>
    </row>
    <row r="6963" spans="49:49" ht="15" customHeight="1">
      <c r="AW6963" s="121">
        <f t="shared" si="299"/>
        <v>6686</v>
      </c>
    </row>
    <row r="6964" spans="49:49" ht="15" customHeight="1">
      <c r="AW6964" s="121">
        <f t="shared" si="299"/>
        <v>6687</v>
      </c>
    </row>
    <row r="6965" spans="49:49" ht="15" customHeight="1">
      <c r="AW6965" s="121">
        <f t="shared" si="299"/>
        <v>6688</v>
      </c>
    </row>
    <row r="6966" spans="49:49" ht="15" customHeight="1">
      <c r="AW6966" s="121">
        <f t="shared" si="299"/>
        <v>6689</v>
      </c>
    </row>
    <row r="6967" spans="49:49" ht="15" customHeight="1">
      <c r="AW6967" s="121">
        <f t="shared" si="299"/>
        <v>6690</v>
      </c>
    </row>
    <row r="6968" spans="49:49" ht="15" customHeight="1">
      <c r="AW6968" s="121">
        <f t="shared" si="299"/>
        <v>6691</v>
      </c>
    </row>
    <row r="6969" spans="49:49" ht="15" customHeight="1">
      <c r="AW6969" s="121">
        <f t="shared" si="299"/>
        <v>6692</v>
      </c>
    </row>
    <row r="6970" spans="49:49" ht="15" customHeight="1">
      <c r="AW6970" s="121">
        <f t="shared" si="299"/>
        <v>6693</v>
      </c>
    </row>
    <row r="6971" spans="49:49" ht="15" customHeight="1">
      <c r="AW6971" s="121">
        <f t="shared" si="299"/>
        <v>6694</v>
      </c>
    </row>
    <row r="6972" spans="49:49" ht="15" customHeight="1">
      <c r="AW6972" s="121">
        <f t="shared" si="299"/>
        <v>6695</v>
      </c>
    </row>
    <row r="6973" spans="49:49" ht="15" customHeight="1">
      <c r="AW6973" s="121">
        <f t="shared" si="299"/>
        <v>6696</v>
      </c>
    </row>
    <row r="6974" spans="49:49" ht="15" customHeight="1">
      <c r="AW6974" s="121">
        <f t="shared" si="299"/>
        <v>6697</v>
      </c>
    </row>
    <row r="6975" spans="49:49" ht="15" customHeight="1">
      <c r="AW6975" s="121">
        <f t="shared" si="299"/>
        <v>6698</v>
      </c>
    </row>
    <row r="6976" spans="49:49" ht="15" customHeight="1">
      <c r="AW6976" s="121">
        <f t="shared" si="299"/>
        <v>6699</v>
      </c>
    </row>
    <row r="6977" spans="49:49" ht="15" customHeight="1">
      <c r="AW6977" s="121">
        <f t="shared" si="299"/>
        <v>6700</v>
      </c>
    </row>
    <row r="6978" spans="49:49" ht="15" customHeight="1">
      <c r="AW6978" s="121">
        <f t="shared" si="299"/>
        <v>6701</v>
      </c>
    </row>
    <row r="6979" spans="49:49" ht="15" customHeight="1">
      <c r="AW6979" s="121">
        <f t="shared" si="299"/>
        <v>6702</v>
      </c>
    </row>
    <row r="6980" spans="49:49" ht="15" customHeight="1">
      <c r="AW6980" s="121">
        <f t="shared" si="299"/>
        <v>6703</v>
      </c>
    </row>
    <row r="6981" spans="49:49" ht="15" customHeight="1">
      <c r="AW6981" s="121">
        <f t="shared" si="299"/>
        <v>6704</v>
      </c>
    </row>
    <row r="6982" spans="49:49" ht="15" customHeight="1">
      <c r="AW6982" s="121">
        <f t="shared" si="299"/>
        <v>6705</v>
      </c>
    </row>
    <row r="6983" spans="49:49" ht="15" customHeight="1">
      <c r="AW6983" s="121">
        <f t="shared" si="299"/>
        <v>6706</v>
      </c>
    </row>
    <row r="6984" spans="49:49" ht="15" customHeight="1">
      <c r="AW6984" s="121">
        <f t="shared" si="299"/>
        <v>6707</v>
      </c>
    </row>
    <row r="6985" spans="49:49" ht="15" customHeight="1">
      <c r="AW6985" s="121">
        <f t="shared" si="299"/>
        <v>6708</v>
      </c>
    </row>
    <row r="6986" spans="49:49" ht="15" customHeight="1">
      <c r="AW6986" s="121">
        <f t="shared" si="299"/>
        <v>6709</v>
      </c>
    </row>
    <row r="6987" spans="49:49" ht="15" customHeight="1">
      <c r="AW6987" s="121">
        <f t="shared" si="299"/>
        <v>6710</v>
      </c>
    </row>
    <row r="6988" spans="49:49" ht="15" customHeight="1">
      <c r="AW6988" s="121">
        <f t="shared" si="299"/>
        <v>6711</v>
      </c>
    </row>
    <row r="6989" spans="49:49" ht="15" customHeight="1">
      <c r="AW6989" s="121">
        <f t="shared" si="299"/>
        <v>6712</v>
      </c>
    </row>
    <row r="6990" spans="49:49" ht="15" customHeight="1">
      <c r="AW6990" s="121">
        <f t="shared" si="299"/>
        <v>6713</v>
      </c>
    </row>
    <row r="6991" spans="49:49" ht="15" customHeight="1">
      <c r="AW6991" s="121">
        <f t="shared" si="299"/>
        <v>6714</v>
      </c>
    </row>
    <row r="6992" spans="49:49" ht="15" customHeight="1">
      <c r="AW6992" s="121">
        <f t="shared" si="299"/>
        <v>6715</v>
      </c>
    </row>
    <row r="6993" spans="49:49" ht="15" customHeight="1">
      <c r="AW6993" s="121">
        <f t="shared" si="299"/>
        <v>6716</v>
      </c>
    </row>
    <row r="6994" spans="49:49" ht="15" customHeight="1">
      <c r="AW6994" s="121">
        <f t="shared" si="299"/>
        <v>6717</v>
      </c>
    </row>
    <row r="6995" spans="49:49" ht="15" customHeight="1">
      <c r="AW6995" s="121">
        <f t="shared" si="299"/>
        <v>6718</v>
      </c>
    </row>
    <row r="6996" spans="49:49" ht="15" customHeight="1">
      <c r="AW6996" s="121">
        <f t="shared" si="299"/>
        <v>6719</v>
      </c>
    </row>
    <row r="6997" spans="49:49" ht="15" customHeight="1">
      <c r="AW6997" s="121">
        <f t="shared" si="299"/>
        <v>6720</v>
      </c>
    </row>
    <row r="6998" spans="49:49" ht="15" customHeight="1">
      <c r="AW6998" s="121">
        <f t="shared" si="299"/>
        <v>6721</v>
      </c>
    </row>
    <row r="6999" spans="49:49" ht="15" customHeight="1">
      <c r="AW6999" s="121">
        <f t="shared" ref="AW6999:AW7062" si="300">+AW6998+1</f>
        <v>6722</v>
      </c>
    </row>
    <row r="7000" spans="49:49" ht="15" customHeight="1">
      <c r="AW7000" s="121">
        <f t="shared" si="300"/>
        <v>6723</v>
      </c>
    </row>
    <row r="7001" spans="49:49" ht="15" customHeight="1">
      <c r="AW7001" s="121">
        <f t="shared" si="300"/>
        <v>6724</v>
      </c>
    </row>
    <row r="7002" spans="49:49" ht="15" customHeight="1">
      <c r="AW7002" s="121">
        <f t="shared" si="300"/>
        <v>6725</v>
      </c>
    </row>
    <row r="7003" spans="49:49" ht="15" customHeight="1">
      <c r="AW7003" s="121">
        <f t="shared" si="300"/>
        <v>6726</v>
      </c>
    </row>
    <row r="7004" spans="49:49" ht="15" customHeight="1">
      <c r="AW7004" s="121">
        <f t="shared" si="300"/>
        <v>6727</v>
      </c>
    </row>
    <row r="7005" spans="49:49" ht="15" customHeight="1">
      <c r="AW7005" s="121">
        <f t="shared" si="300"/>
        <v>6728</v>
      </c>
    </row>
    <row r="7006" spans="49:49" ht="15" customHeight="1">
      <c r="AW7006" s="121">
        <f t="shared" si="300"/>
        <v>6729</v>
      </c>
    </row>
    <row r="7007" spans="49:49" ht="15" customHeight="1">
      <c r="AW7007" s="121">
        <f t="shared" si="300"/>
        <v>6730</v>
      </c>
    </row>
    <row r="7008" spans="49:49" ht="15" customHeight="1">
      <c r="AW7008" s="121">
        <f t="shared" si="300"/>
        <v>6731</v>
      </c>
    </row>
    <row r="7009" spans="49:49" ht="15" customHeight="1">
      <c r="AW7009" s="121">
        <f t="shared" si="300"/>
        <v>6732</v>
      </c>
    </row>
    <row r="7010" spans="49:49" ht="15" customHeight="1">
      <c r="AW7010" s="121">
        <f t="shared" si="300"/>
        <v>6733</v>
      </c>
    </row>
    <row r="7011" spans="49:49" ht="15" customHeight="1">
      <c r="AW7011" s="121">
        <f t="shared" si="300"/>
        <v>6734</v>
      </c>
    </row>
    <row r="7012" spans="49:49" ht="15" customHeight="1">
      <c r="AW7012" s="121">
        <f t="shared" si="300"/>
        <v>6735</v>
      </c>
    </row>
    <row r="7013" spans="49:49" ht="15" customHeight="1">
      <c r="AW7013" s="121">
        <f t="shared" si="300"/>
        <v>6736</v>
      </c>
    </row>
    <row r="7014" spans="49:49" ht="15" customHeight="1">
      <c r="AW7014" s="121">
        <f t="shared" si="300"/>
        <v>6737</v>
      </c>
    </row>
    <row r="7015" spans="49:49" ht="15" customHeight="1">
      <c r="AW7015" s="121">
        <f t="shared" si="300"/>
        <v>6738</v>
      </c>
    </row>
    <row r="7016" spans="49:49" ht="15" customHeight="1">
      <c r="AW7016" s="121">
        <f t="shared" si="300"/>
        <v>6739</v>
      </c>
    </row>
    <row r="7017" spans="49:49" ht="15" customHeight="1">
      <c r="AW7017" s="121">
        <f t="shared" si="300"/>
        <v>6740</v>
      </c>
    </row>
    <row r="7018" spans="49:49" ht="15" customHeight="1">
      <c r="AW7018" s="121">
        <f t="shared" si="300"/>
        <v>6741</v>
      </c>
    </row>
    <row r="7019" spans="49:49" ht="15" customHeight="1">
      <c r="AW7019" s="121">
        <f t="shared" si="300"/>
        <v>6742</v>
      </c>
    </row>
    <row r="7020" spans="49:49" ht="15" customHeight="1">
      <c r="AW7020" s="121">
        <f t="shared" si="300"/>
        <v>6743</v>
      </c>
    </row>
    <row r="7021" spans="49:49" ht="15" customHeight="1">
      <c r="AW7021" s="121">
        <f t="shared" si="300"/>
        <v>6744</v>
      </c>
    </row>
    <row r="7022" spans="49:49" ht="15" customHeight="1">
      <c r="AW7022" s="121">
        <f t="shared" si="300"/>
        <v>6745</v>
      </c>
    </row>
    <row r="7023" spans="49:49" ht="15" customHeight="1">
      <c r="AW7023" s="121">
        <f t="shared" si="300"/>
        <v>6746</v>
      </c>
    </row>
    <row r="7024" spans="49:49" ht="15" customHeight="1">
      <c r="AW7024" s="121">
        <f t="shared" si="300"/>
        <v>6747</v>
      </c>
    </row>
    <row r="7025" spans="49:49" ht="15" customHeight="1">
      <c r="AW7025" s="121">
        <f t="shared" si="300"/>
        <v>6748</v>
      </c>
    </row>
    <row r="7026" spans="49:49" ht="15" customHeight="1">
      <c r="AW7026" s="121">
        <f t="shared" si="300"/>
        <v>6749</v>
      </c>
    </row>
    <row r="7027" spans="49:49" ht="15" customHeight="1">
      <c r="AW7027" s="121">
        <f t="shared" si="300"/>
        <v>6750</v>
      </c>
    </row>
    <row r="7028" spans="49:49" ht="15" customHeight="1">
      <c r="AW7028" s="121">
        <f t="shared" si="300"/>
        <v>6751</v>
      </c>
    </row>
    <row r="7029" spans="49:49" ht="15" customHeight="1">
      <c r="AW7029" s="121">
        <f t="shared" si="300"/>
        <v>6752</v>
      </c>
    </row>
    <row r="7030" spans="49:49" ht="15" customHeight="1">
      <c r="AW7030" s="121">
        <f t="shared" si="300"/>
        <v>6753</v>
      </c>
    </row>
    <row r="7031" spans="49:49" ht="15" customHeight="1">
      <c r="AW7031" s="121">
        <f t="shared" si="300"/>
        <v>6754</v>
      </c>
    </row>
    <row r="7032" spans="49:49" ht="15" customHeight="1">
      <c r="AW7032" s="121">
        <f t="shared" si="300"/>
        <v>6755</v>
      </c>
    </row>
    <row r="7033" spans="49:49" ht="15" customHeight="1">
      <c r="AW7033" s="121">
        <f t="shared" si="300"/>
        <v>6756</v>
      </c>
    </row>
    <row r="7034" spans="49:49" ht="15" customHeight="1">
      <c r="AW7034" s="121">
        <f t="shared" si="300"/>
        <v>6757</v>
      </c>
    </row>
    <row r="7035" spans="49:49" ht="15" customHeight="1">
      <c r="AW7035" s="121">
        <f t="shared" si="300"/>
        <v>6758</v>
      </c>
    </row>
    <row r="7036" spans="49:49" ht="15" customHeight="1">
      <c r="AW7036" s="121">
        <f t="shared" si="300"/>
        <v>6759</v>
      </c>
    </row>
    <row r="7037" spans="49:49" ht="15" customHeight="1">
      <c r="AW7037" s="121">
        <f t="shared" si="300"/>
        <v>6760</v>
      </c>
    </row>
    <row r="7038" spans="49:49" ht="15" customHeight="1">
      <c r="AW7038" s="121">
        <f t="shared" si="300"/>
        <v>6761</v>
      </c>
    </row>
    <row r="7039" spans="49:49" ht="15" customHeight="1">
      <c r="AW7039" s="121">
        <f t="shared" si="300"/>
        <v>6762</v>
      </c>
    </row>
    <row r="7040" spans="49:49" ht="15" customHeight="1">
      <c r="AW7040" s="121">
        <f t="shared" si="300"/>
        <v>6763</v>
      </c>
    </row>
    <row r="7041" spans="49:49" ht="15" customHeight="1">
      <c r="AW7041" s="121">
        <f t="shared" si="300"/>
        <v>6764</v>
      </c>
    </row>
    <row r="7042" spans="49:49" ht="15" customHeight="1">
      <c r="AW7042" s="121">
        <f t="shared" si="300"/>
        <v>6765</v>
      </c>
    </row>
    <row r="7043" spans="49:49" ht="15" customHeight="1">
      <c r="AW7043" s="121">
        <f t="shared" si="300"/>
        <v>6766</v>
      </c>
    </row>
    <row r="7044" spans="49:49" ht="15" customHeight="1">
      <c r="AW7044" s="121">
        <f t="shared" si="300"/>
        <v>6767</v>
      </c>
    </row>
    <row r="7045" spans="49:49" ht="15" customHeight="1">
      <c r="AW7045" s="121">
        <f t="shared" si="300"/>
        <v>6768</v>
      </c>
    </row>
    <row r="7046" spans="49:49" ht="15" customHeight="1">
      <c r="AW7046" s="121">
        <f t="shared" si="300"/>
        <v>6769</v>
      </c>
    </row>
    <row r="7047" spans="49:49" ht="15" customHeight="1">
      <c r="AW7047" s="121">
        <f t="shared" si="300"/>
        <v>6770</v>
      </c>
    </row>
    <row r="7048" spans="49:49" ht="15" customHeight="1">
      <c r="AW7048" s="121">
        <f t="shared" si="300"/>
        <v>6771</v>
      </c>
    </row>
    <row r="7049" spans="49:49" ht="15" customHeight="1">
      <c r="AW7049" s="121">
        <f t="shared" si="300"/>
        <v>6772</v>
      </c>
    </row>
    <row r="7050" spans="49:49" ht="15" customHeight="1">
      <c r="AW7050" s="121">
        <f t="shared" si="300"/>
        <v>6773</v>
      </c>
    </row>
    <row r="7051" spans="49:49" ht="15" customHeight="1">
      <c r="AW7051" s="121">
        <f t="shared" si="300"/>
        <v>6774</v>
      </c>
    </row>
    <row r="7052" spans="49:49" ht="15" customHeight="1">
      <c r="AW7052" s="121">
        <f t="shared" si="300"/>
        <v>6775</v>
      </c>
    </row>
    <row r="7053" spans="49:49" ht="15" customHeight="1">
      <c r="AW7053" s="121">
        <f t="shared" si="300"/>
        <v>6776</v>
      </c>
    </row>
    <row r="7054" spans="49:49" ht="15" customHeight="1">
      <c r="AW7054" s="121">
        <f t="shared" si="300"/>
        <v>6777</v>
      </c>
    </row>
    <row r="7055" spans="49:49" ht="15" customHeight="1">
      <c r="AW7055" s="121">
        <f t="shared" si="300"/>
        <v>6778</v>
      </c>
    </row>
    <row r="7056" spans="49:49" ht="15" customHeight="1">
      <c r="AW7056" s="121">
        <f t="shared" si="300"/>
        <v>6779</v>
      </c>
    </row>
    <row r="7057" spans="49:49" ht="15" customHeight="1">
      <c r="AW7057" s="121">
        <f t="shared" si="300"/>
        <v>6780</v>
      </c>
    </row>
    <row r="7058" spans="49:49" ht="15" customHeight="1">
      <c r="AW7058" s="121">
        <f t="shared" si="300"/>
        <v>6781</v>
      </c>
    </row>
    <row r="7059" spans="49:49" ht="15" customHeight="1">
      <c r="AW7059" s="121">
        <f t="shared" si="300"/>
        <v>6782</v>
      </c>
    </row>
    <row r="7060" spans="49:49" ht="15" customHeight="1">
      <c r="AW7060" s="121">
        <f t="shared" si="300"/>
        <v>6783</v>
      </c>
    </row>
    <row r="7061" spans="49:49" ht="15" customHeight="1">
      <c r="AW7061" s="121">
        <f t="shared" si="300"/>
        <v>6784</v>
      </c>
    </row>
    <row r="7062" spans="49:49" ht="15" customHeight="1">
      <c r="AW7062" s="121">
        <f t="shared" si="300"/>
        <v>6785</v>
      </c>
    </row>
    <row r="7063" spans="49:49" ht="15" customHeight="1">
      <c r="AW7063" s="121">
        <f t="shared" ref="AW7063:AW7126" si="301">+AW7062+1</f>
        <v>6786</v>
      </c>
    </row>
    <row r="7064" spans="49:49" ht="15" customHeight="1">
      <c r="AW7064" s="121">
        <f t="shared" si="301"/>
        <v>6787</v>
      </c>
    </row>
    <row r="7065" spans="49:49" ht="15" customHeight="1">
      <c r="AW7065" s="121">
        <f t="shared" si="301"/>
        <v>6788</v>
      </c>
    </row>
    <row r="7066" spans="49:49" ht="15" customHeight="1">
      <c r="AW7066" s="121">
        <f t="shared" si="301"/>
        <v>6789</v>
      </c>
    </row>
    <row r="7067" spans="49:49" ht="15" customHeight="1">
      <c r="AW7067" s="121">
        <f t="shared" si="301"/>
        <v>6790</v>
      </c>
    </row>
    <row r="7068" spans="49:49" ht="15" customHeight="1">
      <c r="AW7068" s="121">
        <f t="shared" si="301"/>
        <v>6791</v>
      </c>
    </row>
    <row r="7069" spans="49:49" ht="15" customHeight="1">
      <c r="AW7069" s="121">
        <f t="shared" si="301"/>
        <v>6792</v>
      </c>
    </row>
    <row r="7070" spans="49:49" ht="15" customHeight="1">
      <c r="AW7070" s="121">
        <f t="shared" si="301"/>
        <v>6793</v>
      </c>
    </row>
    <row r="7071" spans="49:49" ht="15" customHeight="1">
      <c r="AW7071" s="121">
        <f t="shared" si="301"/>
        <v>6794</v>
      </c>
    </row>
    <row r="7072" spans="49:49" ht="15" customHeight="1">
      <c r="AW7072" s="121">
        <f t="shared" si="301"/>
        <v>6795</v>
      </c>
    </row>
    <row r="7073" spans="49:49" ht="15" customHeight="1">
      <c r="AW7073" s="121">
        <f t="shared" si="301"/>
        <v>6796</v>
      </c>
    </row>
    <row r="7074" spans="49:49" ht="15" customHeight="1">
      <c r="AW7074" s="121">
        <f t="shared" si="301"/>
        <v>6797</v>
      </c>
    </row>
    <row r="7075" spans="49:49" ht="15" customHeight="1">
      <c r="AW7075" s="121">
        <f t="shared" si="301"/>
        <v>6798</v>
      </c>
    </row>
    <row r="7076" spans="49:49" ht="15" customHeight="1">
      <c r="AW7076" s="121">
        <f t="shared" si="301"/>
        <v>6799</v>
      </c>
    </row>
    <row r="7077" spans="49:49" ht="15" customHeight="1">
      <c r="AW7077" s="121">
        <f t="shared" si="301"/>
        <v>6800</v>
      </c>
    </row>
    <row r="7078" spans="49:49" ht="15" customHeight="1">
      <c r="AW7078" s="121">
        <f t="shared" si="301"/>
        <v>6801</v>
      </c>
    </row>
    <row r="7079" spans="49:49" ht="15" customHeight="1">
      <c r="AW7079" s="121">
        <f t="shared" si="301"/>
        <v>6802</v>
      </c>
    </row>
    <row r="7080" spans="49:49" ht="15" customHeight="1">
      <c r="AW7080" s="121">
        <f t="shared" si="301"/>
        <v>6803</v>
      </c>
    </row>
    <row r="7081" spans="49:49" ht="15" customHeight="1">
      <c r="AW7081" s="121">
        <f t="shared" si="301"/>
        <v>6804</v>
      </c>
    </row>
    <row r="7082" spans="49:49" ht="15" customHeight="1">
      <c r="AW7082" s="121">
        <f t="shared" si="301"/>
        <v>6805</v>
      </c>
    </row>
    <row r="7083" spans="49:49" ht="15" customHeight="1">
      <c r="AW7083" s="121">
        <f t="shared" si="301"/>
        <v>6806</v>
      </c>
    </row>
    <row r="7084" spans="49:49" ht="15" customHeight="1">
      <c r="AW7084" s="121">
        <f t="shared" si="301"/>
        <v>6807</v>
      </c>
    </row>
    <row r="7085" spans="49:49" ht="15" customHeight="1">
      <c r="AW7085" s="121">
        <f t="shared" si="301"/>
        <v>6808</v>
      </c>
    </row>
    <row r="7086" spans="49:49" ht="15" customHeight="1">
      <c r="AW7086" s="121">
        <f t="shared" si="301"/>
        <v>6809</v>
      </c>
    </row>
    <row r="7087" spans="49:49" ht="15" customHeight="1">
      <c r="AW7087" s="121">
        <f t="shared" si="301"/>
        <v>6810</v>
      </c>
    </row>
    <row r="7088" spans="49:49" ht="15" customHeight="1">
      <c r="AW7088" s="121">
        <f t="shared" si="301"/>
        <v>6811</v>
      </c>
    </row>
    <row r="7089" spans="49:49" ht="15" customHeight="1">
      <c r="AW7089" s="121">
        <f t="shared" si="301"/>
        <v>6812</v>
      </c>
    </row>
    <row r="7090" spans="49:49" ht="15" customHeight="1">
      <c r="AW7090" s="121">
        <f t="shared" si="301"/>
        <v>6813</v>
      </c>
    </row>
    <row r="7091" spans="49:49" ht="15" customHeight="1">
      <c r="AW7091" s="121">
        <f t="shared" si="301"/>
        <v>6814</v>
      </c>
    </row>
    <row r="7092" spans="49:49" ht="15" customHeight="1">
      <c r="AW7092" s="121">
        <f t="shared" si="301"/>
        <v>6815</v>
      </c>
    </row>
    <row r="7093" spans="49:49" ht="15" customHeight="1">
      <c r="AW7093" s="121">
        <f t="shared" si="301"/>
        <v>6816</v>
      </c>
    </row>
    <row r="7094" spans="49:49" ht="15" customHeight="1">
      <c r="AW7094" s="121">
        <f t="shared" si="301"/>
        <v>6817</v>
      </c>
    </row>
    <row r="7095" spans="49:49" ht="15" customHeight="1">
      <c r="AW7095" s="121">
        <f t="shared" si="301"/>
        <v>6818</v>
      </c>
    </row>
    <row r="7096" spans="49:49" ht="15" customHeight="1">
      <c r="AW7096" s="121">
        <f t="shared" si="301"/>
        <v>6819</v>
      </c>
    </row>
    <row r="7097" spans="49:49" ht="15" customHeight="1">
      <c r="AW7097" s="121">
        <f t="shared" si="301"/>
        <v>6820</v>
      </c>
    </row>
    <row r="7098" spans="49:49" ht="15" customHeight="1">
      <c r="AW7098" s="121">
        <f t="shared" si="301"/>
        <v>6821</v>
      </c>
    </row>
    <row r="7099" spans="49:49" ht="15" customHeight="1">
      <c r="AW7099" s="121">
        <f t="shared" si="301"/>
        <v>6822</v>
      </c>
    </row>
    <row r="7100" spans="49:49" ht="15" customHeight="1">
      <c r="AW7100" s="121">
        <f t="shared" si="301"/>
        <v>6823</v>
      </c>
    </row>
    <row r="7101" spans="49:49" ht="15" customHeight="1">
      <c r="AW7101" s="121">
        <f t="shared" si="301"/>
        <v>6824</v>
      </c>
    </row>
    <row r="7102" spans="49:49" ht="15" customHeight="1">
      <c r="AW7102" s="121">
        <f t="shared" si="301"/>
        <v>6825</v>
      </c>
    </row>
    <row r="7103" spans="49:49" ht="15" customHeight="1">
      <c r="AW7103" s="121">
        <f t="shared" si="301"/>
        <v>6826</v>
      </c>
    </row>
    <row r="7104" spans="49:49" ht="15" customHeight="1">
      <c r="AW7104" s="121">
        <f t="shared" si="301"/>
        <v>6827</v>
      </c>
    </row>
    <row r="7105" spans="49:49" ht="15" customHeight="1">
      <c r="AW7105" s="121">
        <f t="shared" si="301"/>
        <v>6828</v>
      </c>
    </row>
    <row r="7106" spans="49:49" ht="15" customHeight="1">
      <c r="AW7106" s="121">
        <f t="shared" si="301"/>
        <v>6829</v>
      </c>
    </row>
    <row r="7107" spans="49:49" ht="15" customHeight="1">
      <c r="AW7107" s="121">
        <f t="shared" si="301"/>
        <v>6830</v>
      </c>
    </row>
    <row r="7108" spans="49:49" ht="15" customHeight="1">
      <c r="AW7108" s="121">
        <f t="shared" si="301"/>
        <v>6831</v>
      </c>
    </row>
    <row r="7109" spans="49:49" ht="15" customHeight="1">
      <c r="AW7109" s="121">
        <f t="shared" si="301"/>
        <v>6832</v>
      </c>
    </row>
    <row r="7110" spans="49:49" ht="15" customHeight="1">
      <c r="AW7110" s="121">
        <f t="shared" si="301"/>
        <v>6833</v>
      </c>
    </row>
    <row r="7111" spans="49:49" ht="15" customHeight="1">
      <c r="AW7111" s="121">
        <f t="shared" si="301"/>
        <v>6834</v>
      </c>
    </row>
    <row r="7112" spans="49:49" ht="15" customHeight="1">
      <c r="AW7112" s="121">
        <f t="shared" si="301"/>
        <v>6835</v>
      </c>
    </row>
    <row r="7113" spans="49:49" ht="15" customHeight="1">
      <c r="AW7113" s="121">
        <f t="shared" si="301"/>
        <v>6836</v>
      </c>
    </row>
    <row r="7114" spans="49:49" ht="15" customHeight="1">
      <c r="AW7114" s="121">
        <f t="shared" si="301"/>
        <v>6837</v>
      </c>
    </row>
    <row r="7115" spans="49:49" ht="15" customHeight="1">
      <c r="AW7115" s="121">
        <f t="shared" si="301"/>
        <v>6838</v>
      </c>
    </row>
    <row r="7116" spans="49:49" ht="15" customHeight="1">
      <c r="AW7116" s="121">
        <f t="shared" si="301"/>
        <v>6839</v>
      </c>
    </row>
    <row r="7117" spans="49:49" ht="15" customHeight="1">
      <c r="AW7117" s="121">
        <f t="shared" si="301"/>
        <v>6840</v>
      </c>
    </row>
    <row r="7118" spans="49:49" ht="15" customHeight="1">
      <c r="AW7118" s="121">
        <f t="shared" si="301"/>
        <v>6841</v>
      </c>
    </row>
    <row r="7119" spans="49:49" ht="15" customHeight="1">
      <c r="AW7119" s="121">
        <f t="shared" si="301"/>
        <v>6842</v>
      </c>
    </row>
    <row r="7120" spans="49:49" ht="15" customHeight="1">
      <c r="AW7120" s="121">
        <f t="shared" si="301"/>
        <v>6843</v>
      </c>
    </row>
    <row r="7121" spans="49:49" ht="15" customHeight="1">
      <c r="AW7121" s="121">
        <f t="shared" si="301"/>
        <v>6844</v>
      </c>
    </row>
    <row r="7122" spans="49:49" ht="15" customHeight="1">
      <c r="AW7122" s="121">
        <f t="shared" si="301"/>
        <v>6845</v>
      </c>
    </row>
    <row r="7123" spans="49:49" ht="15" customHeight="1">
      <c r="AW7123" s="121">
        <f t="shared" si="301"/>
        <v>6846</v>
      </c>
    </row>
    <row r="7124" spans="49:49" ht="15" customHeight="1">
      <c r="AW7124" s="121">
        <f t="shared" si="301"/>
        <v>6847</v>
      </c>
    </row>
    <row r="7125" spans="49:49" ht="15" customHeight="1">
      <c r="AW7125" s="121">
        <f t="shared" si="301"/>
        <v>6848</v>
      </c>
    </row>
    <row r="7126" spans="49:49" ht="15" customHeight="1">
      <c r="AW7126" s="121">
        <f t="shared" si="301"/>
        <v>6849</v>
      </c>
    </row>
    <row r="7127" spans="49:49" ht="15" customHeight="1">
      <c r="AW7127" s="121">
        <f t="shared" ref="AW7127:AW7190" si="302">+AW7126+1</f>
        <v>6850</v>
      </c>
    </row>
    <row r="7128" spans="49:49" ht="15" customHeight="1">
      <c r="AW7128" s="121">
        <f t="shared" si="302"/>
        <v>6851</v>
      </c>
    </row>
    <row r="7129" spans="49:49" ht="15" customHeight="1">
      <c r="AW7129" s="121">
        <f t="shared" si="302"/>
        <v>6852</v>
      </c>
    </row>
    <row r="7130" spans="49:49" ht="15" customHeight="1">
      <c r="AW7130" s="121">
        <f t="shared" si="302"/>
        <v>6853</v>
      </c>
    </row>
    <row r="7131" spans="49:49" ht="15" customHeight="1">
      <c r="AW7131" s="121">
        <f t="shared" si="302"/>
        <v>6854</v>
      </c>
    </row>
    <row r="7132" spans="49:49" ht="15" customHeight="1">
      <c r="AW7132" s="121">
        <f t="shared" si="302"/>
        <v>6855</v>
      </c>
    </row>
    <row r="7133" spans="49:49" ht="15" customHeight="1">
      <c r="AW7133" s="121">
        <f t="shared" si="302"/>
        <v>6856</v>
      </c>
    </row>
    <row r="7134" spans="49:49" ht="15" customHeight="1">
      <c r="AW7134" s="121">
        <f t="shared" si="302"/>
        <v>6857</v>
      </c>
    </row>
    <row r="7135" spans="49:49" ht="15" customHeight="1">
      <c r="AW7135" s="121">
        <f t="shared" si="302"/>
        <v>6858</v>
      </c>
    </row>
    <row r="7136" spans="49:49" ht="15" customHeight="1">
      <c r="AW7136" s="121">
        <f t="shared" si="302"/>
        <v>6859</v>
      </c>
    </row>
    <row r="7137" spans="49:49" ht="15" customHeight="1">
      <c r="AW7137" s="121">
        <f t="shared" si="302"/>
        <v>6860</v>
      </c>
    </row>
    <row r="7138" spans="49:49" ht="15" customHeight="1">
      <c r="AW7138" s="121">
        <f t="shared" si="302"/>
        <v>6861</v>
      </c>
    </row>
    <row r="7139" spans="49:49" ht="15" customHeight="1">
      <c r="AW7139" s="121">
        <f t="shared" si="302"/>
        <v>6862</v>
      </c>
    </row>
    <row r="7140" spans="49:49" ht="15" customHeight="1">
      <c r="AW7140" s="121">
        <f t="shared" si="302"/>
        <v>6863</v>
      </c>
    </row>
    <row r="7141" spans="49:49" ht="15" customHeight="1">
      <c r="AW7141" s="121">
        <f t="shared" si="302"/>
        <v>6864</v>
      </c>
    </row>
    <row r="7142" spans="49:49" ht="15" customHeight="1">
      <c r="AW7142" s="121">
        <f t="shared" si="302"/>
        <v>6865</v>
      </c>
    </row>
    <row r="7143" spans="49:49" ht="15" customHeight="1">
      <c r="AW7143" s="121">
        <f t="shared" si="302"/>
        <v>6866</v>
      </c>
    </row>
    <row r="7144" spans="49:49" ht="15" customHeight="1">
      <c r="AW7144" s="121">
        <f t="shared" si="302"/>
        <v>6867</v>
      </c>
    </row>
    <row r="7145" spans="49:49" ht="15" customHeight="1">
      <c r="AW7145" s="121">
        <f t="shared" si="302"/>
        <v>6868</v>
      </c>
    </row>
    <row r="7146" spans="49:49" ht="15" customHeight="1">
      <c r="AW7146" s="121">
        <f t="shared" si="302"/>
        <v>6869</v>
      </c>
    </row>
    <row r="7147" spans="49:49" ht="15" customHeight="1">
      <c r="AW7147" s="121">
        <f t="shared" si="302"/>
        <v>6870</v>
      </c>
    </row>
    <row r="7148" spans="49:49" ht="15" customHeight="1">
      <c r="AW7148" s="121">
        <f t="shared" si="302"/>
        <v>6871</v>
      </c>
    </row>
    <row r="7149" spans="49:49" ht="15" customHeight="1">
      <c r="AW7149" s="121">
        <f t="shared" si="302"/>
        <v>6872</v>
      </c>
    </row>
    <row r="7150" spans="49:49" ht="15" customHeight="1">
      <c r="AW7150" s="121">
        <f t="shared" si="302"/>
        <v>6873</v>
      </c>
    </row>
    <row r="7151" spans="49:49" ht="15" customHeight="1">
      <c r="AW7151" s="121">
        <f t="shared" si="302"/>
        <v>6874</v>
      </c>
    </row>
    <row r="7152" spans="49:49" ht="15" customHeight="1">
      <c r="AW7152" s="121">
        <f t="shared" si="302"/>
        <v>6875</v>
      </c>
    </row>
    <row r="7153" spans="49:49" ht="15" customHeight="1">
      <c r="AW7153" s="121">
        <f t="shared" si="302"/>
        <v>6876</v>
      </c>
    </row>
    <row r="7154" spans="49:49" ht="15" customHeight="1">
      <c r="AW7154" s="121">
        <f t="shared" si="302"/>
        <v>6877</v>
      </c>
    </row>
    <row r="7155" spans="49:49" ht="15" customHeight="1">
      <c r="AW7155" s="121">
        <f t="shared" si="302"/>
        <v>6878</v>
      </c>
    </row>
    <row r="7156" spans="49:49" ht="15" customHeight="1">
      <c r="AW7156" s="121">
        <f t="shared" si="302"/>
        <v>6879</v>
      </c>
    </row>
    <row r="7157" spans="49:49" ht="15" customHeight="1">
      <c r="AW7157" s="121">
        <f t="shared" si="302"/>
        <v>6880</v>
      </c>
    </row>
    <row r="7158" spans="49:49" ht="15" customHeight="1">
      <c r="AW7158" s="121">
        <f t="shared" si="302"/>
        <v>6881</v>
      </c>
    </row>
    <row r="7159" spans="49:49" ht="15" customHeight="1">
      <c r="AW7159" s="121">
        <f t="shared" si="302"/>
        <v>6882</v>
      </c>
    </row>
    <row r="7160" spans="49:49" ht="15" customHeight="1">
      <c r="AW7160" s="121">
        <f t="shared" si="302"/>
        <v>6883</v>
      </c>
    </row>
    <row r="7161" spans="49:49" ht="15" customHeight="1">
      <c r="AW7161" s="121">
        <f t="shared" si="302"/>
        <v>6884</v>
      </c>
    </row>
    <row r="7162" spans="49:49" ht="15" customHeight="1">
      <c r="AW7162" s="121">
        <f t="shared" si="302"/>
        <v>6885</v>
      </c>
    </row>
    <row r="7163" spans="49:49" ht="15" customHeight="1">
      <c r="AW7163" s="121">
        <f t="shared" si="302"/>
        <v>6886</v>
      </c>
    </row>
    <row r="7164" spans="49:49" ht="15" customHeight="1">
      <c r="AW7164" s="121">
        <f t="shared" si="302"/>
        <v>6887</v>
      </c>
    </row>
    <row r="7165" spans="49:49" ht="15" customHeight="1">
      <c r="AW7165" s="121">
        <f t="shared" si="302"/>
        <v>6888</v>
      </c>
    </row>
    <row r="7166" spans="49:49" ht="15" customHeight="1">
      <c r="AW7166" s="121">
        <f t="shared" si="302"/>
        <v>6889</v>
      </c>
    </row>
    <row r="7167" spans="49:49" ht="15" customHeight="1">
      <c r="AW7167" s="121">
        <f t="shared" si="302"/>
        <v>6890</v>
      </c>
    </row>
    <row r="7168" spans="49:49" ht="15" customHeight="1">
      <c r="AW7168" s="121">
        <f t="shared" si="302"/>
        <v>6891</v>
      </c>
    </row>
    <row r="7169" spans="49:49" ht="15" customHeight="1">
      <c r="AW7169" s="121">
        <f t="shared" si="302"/>
        <v>6892</v>
      </c>
    </row>
    <row r="7170" spans="49:49" ht="15" customHeight="1">
      <c r="AW7170" s="121">
        <f t="shared" si="302"/>
        <v>6893</v>
      </c>
    </row>
    <row r="7171" spans="49:49" ht="15" customHeight="1">
      <c r="AW7171" s="121">
        <f t="shared" si="302"/>
        <v>6894</v>
      </c>
    </row>
    <row r="7172" spans="49:49" ht="15" customHeight="1">
      <c r="AW7172" s="121">
        <f t="shared" si="302"/>
        <v>6895</v>
      </c>
    </row>
    <row r="7173" spans="49:49" ht="15" customHeight="1">
      <c r="AW7173" s="121">
        <f t="shared" si="302"/>
        <v>6896</v>
      </c>
    </row>
    <row r="7174" spans="49:49" ht="15" customHeight="1">
      <c r="AW7174" s="121">
        <f t="shared" si="302"/>
        <v>6897</v>
      </c>
    </row>
    <row r="7175" spans="49:49" ht="15" customHeight="1">
      <c r="AW7175" s="121">
        <f t="shared" si="302"/>
        <v>6898</v>
      </c>
    </row>
    <row r="7176" spans="49:49" ht="15" customHeight="1">
      <c r="AW7176" s="121">
        <f t="shared" si="302"/>
        <v>6899</v>
      </c>
    </row>
    <row r="7177" spans="49:49" ht="15" customHeight="1">
      <c r="AW7177" s="121">
        <f t="shared" si="302"/>
        <v>6900</v>
      </c>
    </row>
    <row r="7178" spans="49:49" ht="15" customHeight="1">
      <c r="AW7178" s="121">
        <f t="shared" si="302"/>
        <v>6901</v>
      </c>
    </row>
    <row r="7179" spans="49:49" ht="15" customHeight="1">
      <c r="AW7179" s="121">
        <f t="shared" si="302"/>
        <v>6902</v>
      </c>
    </row>
    <row r="7180" spans="49:49" ht="15" customHeight="1">
      <c r="AW7180" s="121">
        <f t="shared" si="302"/>
        <v>6903</v>
      </c>
    </row>
    <row r="7181" spans="49:49" ht="15" customHeight="1">
      <c r="AW7181" s="121">
        <f t="shared" si="302"/>
        <v>6904</v>
      </c>
    </row>
    <row r="7182" spans="49:49" ht="15" customHeight="1">
      <c r="AW7182" s="121">
        <f t="shared" si="302"/>
        <v>6905</v>
      </c>
    </row>
    <row r="7183" spans="49:49" ht="15" customHeight="1">
      <c r="AW7183" s="121">
        <f t="shared" si="302"/>
        <v>6906</v>
      </c>
    </row>
    <row r="7184" spans="49:49" ht="15" customHeight="1">
      <c r="AW7184" s="121">
        <f t="shared" si="302"/>
        <v>6907</v>
      </c>
    </row>
    <row r="7185" spans="49:49" ht="15" customHeight="1">
      <c r="AW7185" s="121">
        <f t="shared" si="302"/>
        <v>6908</v>
      </c>
    </row>
    <row r="7186" spans="49:49" ht="15" customHeight="1">
      <c r="AW7186" s="121">
        <f t="shared" si="302"/>
        <v>6909</v>
      </c>
    </row>
    <row r="7187" spans="49:49" ht="15" customHeight="1">
      <c r="AW7187" s="121">
        <f t="shared" si="302"/>
        <v>6910</v>
      </c>
    </row>
    <row r="7188" spans="49:49" ht="15" customHeight="1">
      <c r="AW7188" s="121">
        <f t="shared" si="302"/>
        <v>6911</v>
      </c>
    </row>
    <row r="7189" spans="49:49" ht="15" customHeight="1">
      <c r="AW7189" s="121">
        <f t="shared" si="302"/>
        <v>6912</v>
      </c>
    </row>
    <row r="7190" spans="49:49" ht="15" customHeight="1">
      <c r="AW7190" s="121">
        <f t="shared" si="302"/>
        <v>6913</v>
      </c>
    </row>
    <row r="7191" spans="49:49" ht="15" customHeight="1">
      <c r="AW7191" s="121">
        <f t="shared" ref="AW7191:AW7254" si="303">+AW7190+1</f>
        <v>6914</v>
      </c>
    </row>
    <row r="7192" spans="49:49" ht="15" customHeight="1">
      <c r="AW7192" s="121">
        <f t="shared" si="303"/>
        <v>6915</v>
      </c>
    </row>
    <row r="7193" spans="49:49" ht="15" customHeight="1">
      <c r="AW7193" s="121">
        <f t="shared" si="303"/>
        <v>6916</v>
      </c>
    </row>
    <row r="7194" spans="49:49" ht="15" customHeight="1">
      <c r="AW7194" s="121">
        <f t="shared" si="303"/>
        <v>6917</v>
      </c>
    </row>
    <row r="7195" spans="49:49" ht="15" customHeight="1">
      <c r="AW7195" s="121">
        <f t="shared" si="303"/>
        <v>6918</v>
      </c>
    </row>
    <row r="7196" spans="49:49" ht="15" customHeight="1">
      <c r="AW7196" s="121">
        <f t="shared" si="303"/>
        <v>6919</v>
      </c>
    </row>
    <row r="7197" spans="49:49" ht="15" customHeight="1">
      <c r="AW7197" s="121">
        <f t="shared" si="303"/>
        <v>6920</v>
      </c>
    </row>
    <row r="7198" spans="49:49" ht="15" customHeight="1">
      <c r="AW7198" s="121">
        <f t="shared" si="303"/>
        <v>6921</v>
      </c>
    </row>
    <row r="7199" spans="49:49" ht="15" customHeight="1">
      <c r="AW7199" s="121">
        <f t="shared" si="303"/>
        <v>6922</v>
      </c>
    </row>
    <row r="7200" spans="49:49" ht="15" customHeight="1">
      <c r="AW7200" s="121">
        <f t="shared" si="303"/>
        <v>6923</v>
      </c>
    </row>
    <row r="7201" spans="49:49" ht="15" customHeight="1">
      <c r="AW7201" s="121">
        <f t="shared" si="303"/>
        <v>6924</v>
      </c>
    </row>
    <row r="7202" spans="49:49" ht="15" customHeight="1">
      <c r="AW7202" s="121">
        <f t="shared" si="303"/>
        <v>6925</v>
      </c>
    </row>
    <row r="7203" spans="49:49" ht="15" customHeight="1">
      <c r="AW7203" s="121">
        <f t="shared" si="303"/>
        <v>6926</v>
      </c>
    </row>
    <row r="7204" spans="49:49" ht="15" customHeight="1">
      <c r="AW7204" s="121">
        <f t="shared" si="303"/>
        <v>6927</v>
      </c>
    </row>
    <row r="7205" spans="49:49" ht="15" customHeight="1">
      <c r="AW7205" s="121">
        <f t="shared" si="303"/>
        <v>6928</v>
      </c>
    </row>
    <row r="7206" spans="49:49" ht="15" customHeight="1">
      <c r="AW7206" s="121">
        <f t="shared" si="303"/>
        <v>6929</v>
      </c>
    </row>
    <row r="7207" spans="49:49" ht="15" customHeight="1">
      <c r="AW7207" s="121">
        <f t="shared" si="303"/>
        <v>6930</v>
      </c>
    </row>
    <row r="7208" spans="49:49" ht="15" customHeight="1">
      <c r="AW7208" s="121">
        <f t="shared" si="303"/>
        <v>6931</v>
      </c>
    </row>
    <row r="7209" spans="49:49" ht="15" customHeight="1">
      <c r="AW7209" s="121">
        <f t="shared" si="303"/>
        <v>6932</v>
      </c>
    </row>
    <row r="7210" spans="49:49" ht="15" customHeight="1">
      <c r="AW7210" s="121">
        <f t="shared" si="303"/>
        <v>6933</v>
      </c>
    </row>
    <row r="7211" spans="49:49" ht="15" customHeight="1">
      <c r="AW7211" s="121">
        <f t="shared" si="303"/>
        <v>6934</v>
      </c>
    </row>
    <row r="7212" spans="49:49" ht="15" customHeight="1">
      <c r="AW7212" s="121">
        <f t="shared" si="303"/>
        <v>6935</v>
      </c>
    </row>
    <row r="7213" spans="49:49" ht="15" customHeight="1">
      <c r="AW7213" s="121">
        <f t="shared" si="303"/>
        <v>6936</v>
      </c>
    </row>
    <row r="7214" spans="49:49" ht="15" customHeight="1">
      <c r="AW7214" s="121">
        <f t="shared" si="303"/>
        <v>6937</v>
      </c>
    </row>
    <row r="7215" spans="49:49" ht="15" customHeight="1">
      <c r="AW7215" s="121">
        <f t="shared" si="303"/>
        <v>6938</v>
      </c>
    </row>
    <row r="7216" spans="49:49" ht="15" customHeight="1">
      <c r="AW7216" s="121">
        <f t="shared" si="303"/>
        <v>6939</v>
      </c>
    </row>
    <row r="7217" spans="49:49" ht="15" customHeight="1">
      <c r="AW7217" s="121">
        <f t="shared" si="303"/>
        <v>6940</v>
      </c>
    </row>
    <row r="7218" spans="49:49" ht="15" customHeight="1">
      <c r="AW7218" s="121">
        <f t="shared" si="303"/>
        <v>6941</v>
      </c>
    </row>
    <row r="7219" spans="49:49" ht="15" customHeight="1">
      <c r="AW7219" s="121">
        <f t="shared" si="303"/>
        <v>6942</v>
      </c>
    </row>
    <row r="7220" spans="49:49" ht="15" customHeight="1">
      <c r="AW7220" s="121">
        <f t="shared" si="303"/>
        <v>6943</v>
      </c>
    </row>
    <row r="7221" spans="49:49" ht="15" customHeight="1">
      <c r="AW7221" s="121">
        <f t="shared" si="303"/>
        <v>6944</v>
      </c>
    </row>
    <row r="7222" spans="49:49" ht="15" customHeight="1">
      <c r="AW7222" s="121">
        <f t="shared" si="303"/>
        <v>6945</v>
      </c>
    </row>
    <row r="7223" spans="49:49" ht="15" customHeight="1">
      <c r="AW7223" s="121">
        <f t="shared" si="303"/>
        <v>6946</v>
      </c>
    </row>
    <row r="7224" spans="49:49" ht="15" customHeight="1">
      <c r="AW7224" s="121">
        <f t="shared" si="303"/>
        <v>6947</v>
      </c>
    </row>
    <row r="7225" spans="49:49" ht="15" customHeight="1">
      <c r="AW7225" s="121">
        <f t="shared" si="303"/>
        <v>6948</v>
      </c>
    </row>
    <row r="7226" spans="49:49" ht="15" customHeight="1">
      <c r="AW7226" s="121">
        <f t="shared" si="303"/>
        <v>6949</v>
      </c>
    </row>
    <row r="7227" spans="49:49" ht="15" customHeight="1">
      <c r="AW7227" s="121">
        <f t="shared" si="303"/>
        <v>6950</v>
      </c>
    </row>
    <row r="7228" spans="49:49" ht="15" customHeight="1">
      <c r="AW7228" s="121">
        <f t="shared" si="303"/>
        <v>6951</v>
      </c>
    </row>
    <row r="7229" spans="49:49" ht="15" customHeight="1">
      <c r="AW7229" s="121">
        <f t="shared" si="303"/>
        <v>6952</v>
      </c>
    </row>
    <row r="7230" spans="49:49" ht="15" customHeight="1">
      <c r="AW7230" s="121">
        <f t="shared" si="303"/>
        <v>6953</v>
      </c>
    </row>
    <row r="7231" spans="49:49" ht="15" customHeight="1">
      <c r="AW7231" s="121">
        <f t="shared" si="303"/>
        <v>6954</v>
      </c>
    </row>
    <row r="7232" spans="49:49" ht="15" customHeight="1">
      <c r="AW7232" s="121">
        <f t="shared" si="303"/>
        <v>6955</v>
      </c>
    </row>
    <row r="7233" spans="49:49" ht="15" customHeight="1">
      <c r="AW7233" s="121">
        <f t="shared" si="303"/>
        <v>6956</v>
      </c>
    </row>
    <row r="7234" spans="49:49" ht="15" customHeight="1">
      <c r="AW7234" s="121">
        <f t="shared" si="303"/>
        <v>6957</v>
      </c>
    </row>
    <row r="7235" spans="49:49" ht="15" customHeight="1">
      <c r="AW7235" s="121">
        <f t="shared" si="303"/>
        <v>6958</v>
      </c>
    </row>
    <row r="7236" spans="49:49" ht="15" customHeight="1">
      <c r="AW7236" s="121">
        <f t="shared" si="303"/>
        <v>6959</v>
      </c>
    </row>
    <row r="7237" spans="49:49" ht="15" customHeight="1">
      <c r="AW7237" s="121">
        <f t="shared" si="303"/>
        <v>6960</v>
      </c>
    </row>
    <row r="7238" spans="49:49" ht="15" customHeight="1">
      <c r="AW7238" s="121">
        <f t="shared" si="303"/>
        <v>6961</v>
      </c>
    </row>
    <row r="7239" spans="49:49" ht="15" customHeight="1">
      <c r="AW7239" s="121">
        <f t="shared" si="303"/>
        <v>6962</v>
      </c>
    </row>
    <row r="7240" spans="49:49" ht="15" customHeight="1">
      <c r="AW7240" s="121">
        <f t="shared" si="303"/>
        <v>6963</v>
      </c>
    </row>
    <row r="7241" spans="49:49" ht="15" customHeight="1">
      <c r="AW7241" s="121">
        <f t="shared" si="303"/>
        <v>6964</v>
      </c>
    </row>
    <row r="7242" spans="49:49" ht="15" customHeight="1">
      <c r="AW7242" s="121">
        <f t="shared" si="303"/>
        <v>6965</v>
      </c>
    </row>
    <row r="7243" spans="49:49" ht="15" customHeight="1">
      <c r="AW7243" s="121">
        <f t="shared" si="303"/>
        <v>6966</v>
      </c>
    </row>
    <row r="7244" spans="49:49" ht="15" customHeight="1">
      <c r="AW7244" s="121">
        <f t="shared" si="303"/>
        <v>6967</v>
      </c>
    </row>
    <row r="7245" spans="49:49" ht="15" customHeight="1">
      <c r="AW7245" s="121">
        <f t="shared" si="303"/>
        <v>6968</v>
      </c>
    </row>
    <row r="7246" spans="49:49" ht="15" customHeight="1">
      <c r="AW7246" s="121">
        <f t="shared" si="303"/>
        <v>6969</v>
      </c>
    </row>
    <row r="7247" spans="49:49" ht="15" customHeight="1">
      <c r="AW7247" s="121">
        <f t="shared" si="303"/>
        <v>6970</v>
      </c>
    </row>
    <row r="7248" spans="49:49" ht="15" customHeight="1">
      <c r="AW7248" s="121">
        <f t="shared" si="303"/>
        <v>6971</v>
      </c>
    </row>
    <row r="7249" spans="49:49" ht="15" customHeight="1">
      <c r="AW7249" s="121">
        <f t="shared" si="303"/>
        <v>6972</v>
      </c>
    </row>
    <row r="7250" spans="49:49" ht="15" customHeight="1">
      <c r="AW7250" s="121">
        <f t="shared" si="303"/>
        <v>6973</v>
      </c>
    </row>
    <row r="7251" spans="49:49" ht="15" customHeight="1">
      <c r="AW7251" s="121">
        <f t="shared" si="303"/>
        <v>6974</v>
      </c>
    </row>
    <row r="7252" spans="49:49" ht="15" customHeight="1">
      <c r="AW7252" s="121">
        <f t="shared" si="303"/>
        <v>6975</v>
      </c>
    </row>
    <row r="7253" spans="49:49" ht="15" customHeight="1">
      <c r="AW7253" s="121">
        <f t="shared" si="303"/>
        <v>6976</v>
      </c>
    </row>
    <row r="7254" spans="49:49" ht="15" customHeight="1">
      <c r="AW7254" s="121">
        <f t="shared" si="303"/>
        <v>6977</v>
      </c>
    </row>
    <row r="7255" spans="49:49" ht="15" customHeight="1">
      <c r="AW7255" s="121">
        <f t="shared" ref="AW7255:AW7318" si="304">+AW7254+1</f>
        <v>6978</v>
      </c>
    </row>
    <row r="7256" spans="49:49" ht="15" customHeight="1">
      <c r="AW7256" s="121">
        <f t="shared" si="304"/>
        <v>6979</v>
      </c>
    </row>
    <row r="7257" spans="49:49" ht="15" customHeight="1">
      <c r="AW7257" s="121">
        <f t="shared" si="304"/>
        <v>6980</v>
      </c>
    </row>
    <row r="7258" spans="49:49" ht="15" customHeight="1">
      <c r="AW7258" s="121">
        <f t="shared" si="304"/>
        <v>6981</v>
      </c>
    </row>
    <row r="7259" spans="49:49" ht="15" customHeight="1">
      <c r="AW7259" s="121">
        <f t="shared" si="304"/>
        <v>6982</v>
      </c>
    </row>
    <row r="7260" spans="49:49" ht="15" customHeight="1">
      <c r="AW7260" s="121">
        <f t="shared" si="304"/>
        <v>6983</v>
      </c>
    </row>
    <row r="7261" spans="49:49" ht="15" customHeight="1">
      <c r="AW7261" s="121">
        <f t="shared" si="304"/>
        <v>6984</v>
      </c>
    </row>
    <row r="7262" spans="49:49" ht="15" customHeight="1">
      <c r="AW7262" s="121">
        <f t="shared" si="304"/>
        <v>6985</v>
      </c>
    </row>
    <row r="7263" spans="49:49" ht="15" customHeight="1">
      <c r="AW7263" s="121">
        <f t="shared" si="304"/>
        <v>6986</v>
      </c>
    </row>
    <row r="7264" spans="49:49" ht="15" customHeight="1">
      <c r="AW7264" s="121">
        <f t="shared" si="304"/>
        <v>6987</v>
      </c>
    </row>
    <row r="7265" spans="49:49" ht="15" customHeight="1">
      <c r="AW7265" s="121">
        <f t="shared" si="304"/>
        <v>6988</v>
      </c>
    </row>
    <row r="7266" spans="49:49" ht="15" customHeight="1">
      <c r="AW7266" s="121">
        <f t="shared" si="304"/>
        <v>6989</v>
      </c>
    </row>
    <row r="7267" spans="49:49" ht="15" customHeight="1">
      <c r="AW7267" s="121">
        <f t="shared" si="304"/>
        <v>6990</v>
      </c>
    </row>
    <row r="7268" spans="49:49" ht="15" customHeight="1">
      <c r="AW7268" s="121">
        <f t="shared" si="304"/>
        <v>6991</v>
      </c>
    </row>
    <row r="7269" spans="49:49" ht="15" customHeight="1">
      <c r="AW7269" s="121">
        <f t="shared" si="304"/>
        <v>6992</v>
      </c>
    </row>
    <row r="7270" spans="49:49" ht="15" customHeight="1">
      <c r="AW7270" s="121">
        <f t="shared" si="304"/>
        <v>6993</v>
      </c>
    </row>
    <row r="7271" spans="49:49" ht="15" customHeight="1">
      <c r="AW7271" s="121">
        <f t="shared" si="304"/>
        <v>6994</v>
      </c>
    </row>
    <row r="7272" spans="49:49" ht="15" customHeight="1">
      <c r="AW7272" s="121">
        <f t="shared" si="304"/>
        <v>6995</v>
      </c>
    </row>
    <row r="7273" spans="49:49" ht="15" customHeight="1">
      <c r="AW7273" s="121">
        <f t="shared" si="304"/>
        <v>6996</v>
      </c>
    </row>
    <row r="7274" spans="49:49" ht="15" customHeight="1">
      <c r="AW7274" s="121">
        <f t="shared" si="304"/>
        <v>6997</v>
      </c>
    </row>
    <row r="7275" spans="49:49" ht="15" customHeight="1">
      <c r="AW7275" s="121">
        <f t="shared" si="304"/>
        <v>6998</v>
      </c>
    </row>
    <row r="7276" spans="49:49" ht="15" customHeight="1">
      <c r="AW7276" s="121">
        <f t="shared" si="304"/>
        <v>6999</v>
      </c>
    </row>
    <row r="7277" spans="49:49" ht="15" customHeight="1">
      <c r="AW7277" s="121">
        <f t="shared" si="304"/>
        <v>7000</v>
      </c>
    </row>
    <row r="7278" spans="49:49" ht="15" customHeight="1">
      <c r="AW7278" s="121">
        <f t="shared" si="304"/>
        <v>7001</v>
      </c>
    </row>
    <row r="7279" spans="49:49" ht="15" customHeight="1">
      <c r="AW7279" s="121">
        <f t="shared" si="304"/>
        <v>7002</v>
      </c>
    </row>
    <row r="7280" spans="49:49" ht="15" customHeight="1">
      <c r="AW7280" s="121">
        <f t="shared" si="304"/>
        <v>7003</v>
      </c>
    </row>
    <row r="7281" spans="49:49" ht="15" customHeight="1">
      <c r="AW7281" s="121">
        <f t="shared" si="304"/>
        <v>7004</v>
      </c>
    </row>
    <row r="7282" spans="49:49" ht="15" customHeight="1">
      <c r="AW7282" s="121">
        <f t="shared" si="304"/>
        <v>7005</v>
      </c>
    </row>
    <row r="7283" spans="49:49" ht="15" customHeight="1">
      <c r="AW7283" s="121">
        <f t="shared" si="304"/>
        <v>7006</v>
      </c>
    </row>
    <row r="7284" spans="49:49" ht="15" customHeight="1">
      <c r="AW7284" s="121">
        <f t="shared" si="304"/>
        <v>7007</v>
      </c>
    </row>
    <row r="7285" spans="49:49" ht="15" customHeight="1">
      <c r="AW7285" s="121">
        <f t="shared" si="304"/>
        <v>7008</v>
      </c>
    </row>
    <row r="7286" spans="49:49" ht="15" customHeight="1">
      <c r="AW7286" s="121">
        <f t="shared" si="304"/>
        <v>7009</v>
      </c>
    </row>
    <row r="7287" spans="49:49" ht="15" customHeight="1">
      <c r="AW7287" s="121">
        <f t="shared" si="304"/>
        <v>7010</v>
      </c>
    </row>
    <row r="7288" spans="49:49" ht="15" customHeight="1">
      <c r="AW7288" s="121">
        <f t="shared" si="304"/>
        <v>7011</v>
      </c>
    </row>
    <row r="7289" spans="49:49" ht="15" customHeight="1">
      <c r="AW7289" s="121">
        <f t="shared" si="304"/>
        <v>7012</v>
      </c>
    </row>
    <row r="7290" spans="49:49" ht="15" customHeight="1">
      <c r="AW7290" s="121">
        <f t="shared" si="304"/>
        <v>7013</v>
      </c>
    </row>
    <row r="7291" spans="49:49" ht="15" customHeight="1">
      <c r="AW7291" s="121">
        <f t="shared" si="304"/>
        <v>7014</v>
      </c>
    </row>
    <row r="7292" spans="49:49" ht="15" customHeight="1">
      <c r="AW7292" s="121">
        <f t="shared" si="304"/>
        <v>7015</v>
      </c>
    </row>
    <row r="7293" spans="49:49" ht="15" customHeight="1">
      <c r="AW7293" s="121">
        <f t="shared" si="304"/>
        <v>7016</v>
      </c>
    </row>
    <row r="7294" spans="49:49" ht="15" customHeight="1">
      <c r="AW7294" s="121">
        <f t="shared" si="304"/>
        <v>7017</v>
      </c>
    </row>
    <row r="7295" spans="49:49" ht="15" customHeight="1">
      <c r="AW7295" s="121">
        <f t="shared" si="304"/>
        <v>7018</v>
      </c>
    </row>
    <row r="7296" spans="49:49" ht="15" customHeight="1">
      <c r="AW7296" s="121">
        <f t="shared" si="304"/>
        <v>7019</v>
      </c>
    </row>
    <row r="7297" spans="49:49" ht="15" customHeight="1">
      <c r="AW7297" s="121">
        <f t="shared" si="304"/>
        <v>7020</v>
      </c>
    </row>
    <row r="7298" spans="49:49" ht="15" customHeight="1">
      <c r="AW7298" s="121">
        <f t="shared" si="304"/>
        <v>7021</v>
      </c>
    </row>
    <row r="7299" spans="49:49" ht="15" customHeight="1">
      <c r="AW7299" s="121">
        <f t="shared" si="304"/>
        <v>7022</v>
      </c>
    </row>
    <row r="7300" spans="49:49" ht="15" customHeight="1">
      <c r="AW7300" s="121">
        <f t="shared" si="304"/>
        <v>7023</v>
      </c>
    </row>
    <row r="7301" spans="49:49" ht="15" customHeight="1">
      <c r="AW7301" s="121">
        <f t="shared" si="304"/>
        <v>7024</v>
      </c>
    </row>
    <row r="7302" spans="49:49" ht="15" customHeight="1">
      <c r="AW7302" s="121">
        <f t="shared" si="304"/>
        <v>7025</v>
      </c>
    </row>
    <row r="7303" spans="49:49" ht="15" customHeight="1">
      <c r="AW7303" s="121">
        <f t="shared" si="304"/>
        <v>7026</v>
      </c>
    </row>
    <row r="7304" spans="49:49" ht="15" customHeight="1">
      <c r="AW7304" s="121">
        <f t="shared" si="304"/>
        <v>7027</v>
      </c>
    </row>
    <row r="7305" spans="49:49" ht="15" customHeight="1">
      <c r="AW7305" s="121">
        <f t="shared" si="304"/>
        <v>7028</v>
      </c>
    </row>
    <row r="7306" spans="49:49" ht="15" customHeight="1">
      <c r="AW7306" s="121">
        <f t="shared" si="304"/>
        <v>7029</v>
      </c>
    </row>
    <row r="7307" spans="49:49" ht="15" customHeight="1">
      <c r="AW7307" s="121">
        <f t="shared" si="304"/>
        <v>7030</v>
      </c>
    </row>
    <row r="7308" spans="49:49" ht="15" customHeight="1">
      <c r="AW7308" s="121">
        <f t="shared" si="304"/>
        <v>7031</v>
      </c>
    </row>
    <row r="7309" spans="49:49" ht="15" customHeight="1">
      <c r="AW7309" s="121">
        <f t="shared" si="304"/>
        <v>7032</v>
      </c>
    </row>
    <row r="7310" spans="49:49" ht="15" customHeight="1">
      <c r="AW7310" s="121">
        <f t="shared" si="304"/>
        <v>7033</v>
      </c>
    </row>
    <row r="7311" spans="49:49" ht="15" customHeight="1">
      <c r="AW7311" s="121">
        <f t="shared" si="304"/>
        <v>7034</v>
      </c>
    </row>
    <row r="7312" spans="49:49" ht="15" customHeight="1">
      <c r="AW7312" s="121">
        <f t="shared" si="304"/>
        <v>7035</v>
      </c>
    </row>
    <row r="7313" spans="49:49" ht="15" customHeight="1">
      <c r="AW7313" s="121">
        <f t="shared" si="304"/>
        <v>7036</v>
      </c>
    </row>
    <row r="7314" spans="49:49" ht="15" customHeight="1">
      <c r="AW7314" s="121">
        <f t="shared" si="304"/>
        <v>7037</v>
      </c>
    </row>
    <row r="7315" spans="49:49" ht="15" customHeight="1">
      <c r="AW7315" s="121">
        <f t="shared" si="304"/>
        <v>7038</v>
      </c>
    </row>
    <row r="7316" spans="49:49" ht="15" customHeight="1">
      <c r="AW7316" s="121">
        <f t="shared" si="304"/>
        <v>7039</v>
      </c>
    </row>
    <row r="7317" spans="49:49" ht="15" customHeight="1">
      <c r="AW7317" s="121">
        <f t="shared" si="304"/>
        <v>7040</v>
      </c>
    </row>
    <row r="7318" spans="49:49" ht="15" customHeight="1">
      <c r="AW7318" s="121">
        <f t="shared" si="304"/>
        <v>7041</v>
      </c>
    </row>
    <row r="7319" spans="49:49" ht="15" customHeight="1">
      <c r="AW7319" s="121">
        <f t="shared" ref="AW7319:AW7382" si="305">+AW7318+1</f>
        <v>7042</v>
      </c>
    </row>
    <row r="7320" spans="49:49" ht="15" customHeight="1">
      <c r="AW7320" s="121">
        <f t="shared" si="305"/>
        <v>7043</v>
      </c>
    </row>
    <row r="7321" spans="49:49" ht="15" customHeight="1">
      <c r="AW7321" s="121">
        <f t="shared" si="305"/>
        <v>7044</v>
      </c>
    </row>
    <row r="7322" spans="49:49" ht="15" customHeight="1">
      <c r="AW7322" s="121">
        <f t="shared" si="305"/>
        <v>7045</v>
      </c>
    </row>
    <row r="7323" spans="49:49" ht="15" customHeight="1">
      <c r="AW7323" s="121">
        <f t="shared" si="305"/>
        <v>7046</v>
      </c>
    </row>
    <row r="7324" spans="49:49" ht="15" customHeight="1">
      <c r="AW7324" s="121">
        <f t="shared" si="305"/>
        <v>7047</v>
      </c>
    </row>
    <row r="7325" spans="49:49" ht="15" customHeight="1">
      <c r="AW7325" s="121">
        <f t="shared" si="305"/>
        <v>7048</v>
      </c>
    </row>
    <row r="7326" spans="49:49" ht="15" customHeight="1">
      <c r="AW7326" s="121">
        <f t="shared" si="305"/>
        <v>7049</v>
      </c>
    </row>
    <row r="7327" spans="49:49" ht="15" customHeight="1">
      <c r="AW7327" s="121">
        <f t="shared" si="305"/>
        <v>7050</v>
      </c>
    </row>
    <row r="7328" spans="49:49" ht="15" customHeight="1">
      <c r="AW7328" s="121">
        <f t="shared" si="305"/>
        <v>7051</v>
      </c>
    </row>
    <row r="7329" spans="49:49" ht="15" customHeight="1">
      <c r="AW7329" s="121">
        <f t="shared" si="305"/>
        <v>7052</v>
      </c>
    </row>
    <row r="7330" spans="49:49" ht="15" customHeight="1">
      <c r="AW7330" s="121">
        <f t="shared" si="305"/>
        <v>7053</v>
      </c>
    </row>
    <row r="7331" spans="49:49" ht="15" customHeight="1">
      <c r="AW7331" s="121">
        <f t="shared" si="305"/>
        <v>7054</v>
      </c>
    </row>
    <row r="7332" spans="49:49" ht="15" customHeight="1">
      <c r="AW7332" s="121">
        <f t="shared" si="305"/>
        <v>7055</v>
      </c>
    </row>
    <row r="7333" spans="49:49" ht="15" customHeight="1">
      <c r="AW7333" s="121">
        <f t="shared" si="305"/>
        <v>7056</v>
      </c>
    </row>
    <row r="7334" spans="49:49" ht="15" customHeight="1">
      <c r="AW7334" s="121">
        <f t="shared" si="305"/>
        <v>7057</v>
      </c>
    </row>
    <row r="7335" spans="49:49" ht="15" customHeight="1">
      <c r="AW7335" s="121">
        <f t="shared" si="305"/>
        <v>7058</v>
      </c>
    </row>
    <row r="7336" spans="49:49" ht="15" customHeight="1">
      <c r="AW7336" s="121">
        <f t="shared" si="305"/>
        <v>7059</v>
      </c>
    </row>
    <row r="7337" spans="49:49" ht="15" customHeight="1">
      <c r="AW7337" s="121">
        <f t="shared" si="305"/>
        <v>7060</v>
      </c>
    </row>
    <row r="7338" spans="49:49" ht="15" customHeight="1">
      <c r="AW7338" s="121">
        <f t="shared" si="305"/>
        <v>7061</v>
      </c>
    </row>
    <row r="7339" spans="49:49" ht="15" customHeight="1">
      <c r="AW7339" s="121">
        <f t="shared" si="305"/>
        <v>7062</v>
      </c>
    </row>
    <row r="7340" spans="49:49" ht="15" customHeight="1">
      <c r="AW7340" s="121">
        <f t="shared" si="305"/>
        <v>7063</v>
      </c>
    </row>
    <row r="7341" spans="49:49" ht="15" customHeight="1">
      <c r="AW7341" s="121">
        <f t="shared" si="305"/>
        <v>7064</v>
      </c>
    </row>
    <row r="7342" spans="49:49" ht="15" customHeight="1">
      <c r="AW7342" s="121">
        <f t="shared" si="305"/>
        <v>7065</v>
      </c>
    </row>
    <row r="7343" spans="49:49" ht="15" customHeight="1">
      <c r="AW7343" s="121">
        <f t="shared" si="305"/>
        <v>7066</v>
      </c>
    </row>
    <row r="7344" spans="49:49" ht="15" customHeight="1">
      <c r="AW7344" s="121">
        <f t="shared" si="305"/>
        <v>7067</v>
      </c>
    </row>
    <row r="7345" spans="49:49" ht="15" customHeight="1">
      <c r="AW7345" s="121">
        <f t="shared" si="305"/>
        <v>7068</v>
      </c>
    </row>
    <row r="7346" spans="49:49" ht="15" customHeight="1">
      <c r="AW7346" s="121">
        <f t="shared" si="305"/>
        <v>7069</v>
      </c>
    </row>
    <row r="7347" spans="49:49" ht="15" customHeight="1">
      <c r="AW7347" s="121">
        <f t="shared" si="305"/>
        <v>7070</v>
      </c>
    </row>
    <row r="7348" spans="49:49" ht="15" customHeight="1">
      <c r="AW7348" s="121">
        <f t="shared" si="305"/>
        <v>7071</v>
      </c>
    </row>
    <row r="7349" spans="49:49" ht="15" customHeight="1">
      <c r="AW7349" s="121">
        <f t="shared" si="305"/>
        <v>7072</v>
      </c>
    </row>
    <row r="7350" spans="49:49" ht="15" customHeight="1">
      <c r="AW7350" s="121">
        <f t="shared" si="305"/>
        <v>7073</v>
      </c>
    </row>
    <row r="7351" spans="49:49" ht="15" customHeight="1">
      <c r="AW7351" s="121">
        <f t="shared" si="305"/>
        <v>7074</v>
      </c>
    </row>
    <row r="7352" spans="49:49" ht="15" customHeight="1">
      <c r="AW7352" s="121">
        <f t="shared" si="305"/>
        <v>7075</v>
      </c>
    </row>
    <row r="7353" spans="49:49" ht="15" customHeight="1">
      <c r="AW7353" s="121">
        <f t="shared" si="305"/>
        <v>7076</v>
      </c>
    </row>
    <row r="7354" spans="49:49" ht="15" customHeight="1">
      <c r="AW7354" s="121">
        <f t="shared" si="305"/>
        <v>7077</v>
      </c>
    </row>
    <row r="7355" spans="49:49" ht="15" customHeight="1">
      <c r="AW7355" s="121">
        <f t="shared" si="305"/>
        <v>7078</v>
      </c>
    </row>
    <row r="7356" spans="49:49" ht="15" customHeight="1">
      <c r="AW7356" s="121">
        <f t="shared" si="305"/>
        <v>7079</v>
      </c>
    </row>
    <row r="7357" spans="49:49" ht="15" customHeight="1">
      <c r="AW7357" s="121">
        <f t="shared" si="305"/>
        <v>7080</v>
      </c>
    </row>
    <row r="7358" spans="49:49" ht="15" customHeight="1">
      <c r="AW7358" s="121">
        <f t="shared" si="305"/>
        <v>7081</v>
      </c>
    </row>
    <row r="7359" spans="49:49" ht="15" customHeight="1">
      <c r="AW7359" s="121">
        <f t="shared" si="305"/>
        <v>7082</v>
      </c>
    </row>
    <row r="7360" spans="49:49" ht="15" customHeight="1">
      <c r="AW7360" s="121">
        <f t="shared" si="305"/>
        <v>7083</v>
      </c>
    </row>
    <row r="7361" spans="49:49" ht="15" customHeight="1">
      <c r="AW7361" s="121">
        <f t="shared" si="305"/>
        <v>7084</v>
      </c>
    </row>
    <row r="7362" spans="49:49" ht="15" customHeight="1">
      <c r="AW7362" s="121">
        <f t="shared" si="305"/>
        <v>7085</v>
      </c>
    </row>
    <row r="7363" spans="49:49" ht="15" customHeight="1">
      <c r="AW7363" s="121">
        <f t="shared" si="305"/>
        <v>7086</v>
      </c>
    </row>
    <row r="7364" spans="49:49" ht="15" customHeight="1">
      <c r="AW7364" s="121">
        <f t="shared" si="305"/>
        <v>7087</v>
      </c>
    </row>
    <row r="7365" spans="49:49" ht="15" customHeight="1">
      <c r="AW7365" s="121">
        <f t="shared" si="305"/>
        <v>7088</v>
      </c>
    </row>
    <row r="7366" spans="49:49" ht="15" customHeight="1">
      <c r="AW7366" s="121">
        <f t="shared" si="305"/>
        <v>7089</v>
      </c>
    </row>
    <row r="7367" spans="49:49" ht="15" customHeight="1">
      <c r="AW7367" s="121">
        <f t="shared" si="305"/>
        <v>7090</v>
      </c>
    </row>
    <row r="7368" spans="49:49" ht="15" customHeight="1">
      <c r="AW7368" s="121">
        <f t="shared" si="305"/>
        <v>7091</v>
      </c>
    </row>
    <row r="7369" spans="49:49" ht="15" customHeight="1">
      <c r="AW7369" s="121">
        <f t="shared" si="305"/>
        <v>7092</v>
      </c>
    </row>
    <row r="7370" spans="49:49" ht="15" customHeight="1">
      <c r="AW7370" s="121">
        <f t="shared" si="305"/>
        <v>7093</v>
      </c>
    </row>
    <row r="7371" spans="49:49" ht="15" customHeight="1">
      <c r="AW7371" s="121">
        <f t="shared" si="305"/>
        <v>7094</v>
      </c>
    </row>
    <row r="7372" spans="49:49" ht="15" customHeight="1">
      <c r="AW7372" s="121">
        <f t="shared" si="305"/>
        <v>7095</v>
      </c>
    </row>
    <row r="7373" spans="49:49" ht="15" customHeight="1">
      <c r="AW7373" s="121">
        <f t="shared" si="305"/>
        <v>7096</v>
      </c>
    </row>
    <row r="7374" spans="49:49" ht="15" customHeight="1">
      <c r="AW7374" s="121">
        <f t="shared" si="305"/>
        <v>7097</v>
      </c>
    </row>
    <row r="7375" spans="49:49" ht="15" customHeight="1">
      <c r="AW7375" s="121">
        <f t="shared" si="305"/>
        <v>7098</v>
      </c>
    </row>
    <row r="7376" spans="49:49" ht="15" customHeight="1">
      <c r="AW7376" s="121">
        <f t="shared" si="305"/>
        <v>7099</v>
      </c>
    </row>
    <row r="7377" spans="49:49" ht="15" customHeight="1">
      <c r="AW7377" s="121">
        <f t="shared" si="305"/>
        <v>7100</v>
      </c>
    </row>
    <row r="7378" spans="49:49" ht="15" customHeight="1">
      <c r="AW7378" s="121">
        <f t="shared" si="305"/>
        <v>7101</v>
      </c>
    </row>
    <row r="7379" spans="49:49" ht="15" customHeight="1">
      <c r="AW7379" s="121">
        <f t="shared" si="305"/>
        <v>7102</v>
      </c>
    </row>
    <row r="7380" spans="49:49" ht="15" customHeight="1">
      <c r="AW7380" s="121">
        <f t="shared" si="305"/>
        <v>7103</v>
      </c>
    </row>
    <row r="7381" spans="49:49" ht="15" customHeight="1">
      <c r="AW7381" s="121">
        <f t="shared" si="305"/>
        <v>7104</v>
      </c>
    </row>
    <row r="7382" spans="49:49" ht="15" customHeight="1">
      <c r="AW7382" s="121">
        <f t="shared" si="305"/>
        <v>7105</v>
      </c>
    </row>
    <row r="7383" spans="49:49" ht="15" customHeight="1">
      <c r="AW7383" s="121">
        <f t="shared" ref="AW7383:AW7446" si="306">+AW7382+1</f>
        <v>7106</v>
      </c>
    </row>
    <row r="7384" spans="49:49" ht="15" customHeight="1">
      <c r="AW7384" s="121">
        <f t="shared" si="306"/>
        <v>7107</v>
      </c>
    </row>
    <row r="7385" spans="49:49" ht="15" customHeight="1">
      <c r="AW7385" s="121">
        <f t="shared" si="306"/>
        <v>7108</v>
      </c>
    </row>
    <row r="7386" spans="49:49" ht="15" customHeight="1">
      <c r="AW7386" s="121">
        <f t="shared" si="306"/>
        <v>7109</v>
      </c>
    </row>
    <row r="7387" spans="49:49" ht="15" customHeight="1">
      <c r="AW7387" s="121">
        <f t="shared" si="306"/>
        <v>7110</v>
      </c>
    </row>
    <row r="7388" spans="49:49" ht="15" customHeight="1">
      <c r="AW7388" s="121">
        <f t="shared" si="306"/>
        <v>7111</v>
      </c>
    </row>
    <row r="7389" spans="49:49" ht="15" customHeight="1">
      <c r="AW7389" s="121">
        <f t="shared" si="306"/>
        <v>7112</v>
      </c>
    </row>
    <row r="7390" spans="49:49" ht="15" customHeight="1">
      <c r="AW7390" s="121">
        <f t="shared" si="306"/>
        <v>7113</v>
      </c>
    </row>
    <row r="7391" spans="49:49" ht="15" customHeight="1">
      <c r="AW7391" s="121">
        <f t="shared" si="306"/>
        <v>7114</v>
      </c>
    </row>
    <row r="7392" spans="49:49" ht="15" customHeight="1">
      <c r="AW7392" s="121">
        <f t="shared" si="306"/>
        <v>7115</v>
      </c>
    </row>
    <row r="7393" spans="49:49" ht="15" customHeight="1">
      <c r="AW7393" s="121">
        <f t="shared" si="306"/>
        <v>7116</v>
      </c>
    </row>
    <row r="7394" spans="49:49" ht="15" customHeight="1">
      <c r="AW7394" s="121">
        <f t="shared" si="306"/>
        <v>7117</v>
      </c>
    </row>
    <row r="7395" spans="49:49" ht="15" customHeight="1">
      <c r="AW7395" s="121">
        <f t="shared" si="306"/>
        <v>7118</v>
      </c>
    </row>
    <row r="7396" spans="49:49" ht="15" customHeight="1">
      <c r="AW7396" s="121">
        <f t="shared" si="306"/>
        <v>7119</v>
      </c>
    </row>
    <row r="7397" spans="49:49" ht="15" customHeight="1">
      <c r="AW7397" s="121">
        <f t="shared" si="306"/>
        <v>7120</v>
      </c>
    </row>
    <row r="7398" spans="49:49" ht="15" customHeight="1">
      <c r="AW7398" s="121">
        <f t="shared" si="306"/>
        <v>7121</v>
      </c>
    </row>
    <row r="7399" spans="49:49" ht="15" customHeight="1">
      <c r="AW7399" s="121">
        <f t="shared" si="306"/>
        <v>7122</v>
      </c>
    </row>
    <row r="7400" spans="49:49" ht="15" customHeight="1">
      <c r="AW7400" s="121">
        <f t="shared" si="306"/>
        <v>7123</v>
      </c>
    </row>
    <row r="7401" spans="49:49" ht="15" customHeight="1">
      <c r="AW7401" s="121">
        <f t="shared" si="306"/>
        <v>7124</v>
      </c>
    </row>
    <row r="7402" spans="49:49" ht="15" customHeight="1">
      <c r="AW7402" s="121">
        <f t="shared" si="306"/>
        <v>7125</v>
      </c>
    </row>
    <row r="7403" spans="49:49" ht="15" customHeight="1">
      <c r="AW7403" s="121">
        <f t="shared" si="306"/>
        <v>7126</v>
      </c>
    </row>
    <row r="7404" spans="49:49" ht="15" customHeight="1">
      <c r="AW7404" s="121">
        <f t="shared" si="306"/>
        <v>7127</v>
      </c>
    </row>
    <row r="7405" spans="49:49" ht="15" customHeight="1">
      <c r="AW7405" s="121">
        <f t="shared" si="306"/>
        <v>7128</v>
      </c>
    </row>
    <row r="7406" spans="49:49" ht="15" customHeight="1">
      <c r="AW7406" s="121">
        <f t="shared" si="306"/>
        <v>7129</v>
      </c>
    </row>
    <row r="7407" spans="49:49" ht="15" customHeight="1">
      <c r="AW7407" s="121">
        <f t="shared" si="306"/>
        <v>7130</v>
      </c>
    </row>
    <row r="7408" spans="49:49" ht="15" customHeight="1">
      <c r="AW7408" s="121">
        <f t="shared" si="306"/>
        <v>7131</v>
      </c>
    </row>
    <row r="7409" spans="49:49" ht="15" customHeight="1">
      <c r="AW7409" s="121">
        <f t="shared" si="306"/>
        <v>7132</v>
      </c>
    </row>
    <row r="7410" spans="49:49" ht="15" customHeight="1">
      <c r="AW7410" s="121">
        <f t="shared" si="306"/>
        <v>7133</v>
      </c>
    </row>
    <row r="7411" spans="49:49" ht="15" customHeight="1">
      <c r="AW7411" s="121">
        <f t="shared" si="306"/>
        <v>7134</v>
      </c>
    </row>
    <row r="7412" spans="49:49" ht="15" customHeight="1">
      <c r="AW7412" s="121">
        <f t="shared" si="306"/>
        <v>7135</v>
      </c>
    </row>
    <row r="7413" spans="49:49" ht="15" customHeight="1">
      <c r="AW7413" s="121">
        <f t="shared" si="306"/>
        <v>7136</v>
      </c>
    </row>
    <row r="7414" spans="49:49" ht="15" customHeight="1">
      <c r="AW7414" s="121">
        <f t="shared" si="306"/>
        <v>7137</v>
      </c>
    </row>
    <row r="7415" spans="49:49" ht="15" customHeight="1">
      <c r="AW7415" s="121">
        <f t="shared" si="306"/>
        <v>7138</v>
      </c>
    </row>
    <row r="7416" spans="49:49" ht="15" customHeight="1">
      <c r="AW7416" s="121">
        <f t="shared" si="306"/>
        <v>7139</v>
      </c>
    </row>
    <row r="7417" spans="49:49" ht="15" customHeight="1">
      <c r="AW7417" s="121">
        <f t="shared" si="306"/>
        <v>7140</v>
      </c>
    </row>
    <row r="7418" spans="49:49" ht="15" customHeight="1">
      <c r="AW7418" s="121">
        <f t="shared" si="306"/>
        <v>7141</v>
      </c>
    </row>
    <row r="7419" spans="49:49" ht="15" customHeight="1">
      <c r="AW7419" s="121">
        <f t="shared" si="306"/>
        <v>7142</v>
      </c>
    </row>
    <row r="7420" spans="49:49" ht="15" customHeight="1">
      <c r="AW7420" s="121">
        <f t="shared" si="306"/>
        <v>7143</v>
      </c>
    </row>
    <row r="7421" spans="49:49" ht="15" customHeight="1">
      <c r="AW7421" s="121">
        <f t="shared" si="306"/>
        <v>7144</v>
      </c>
    </row>
    <row r="7422" spans="49:49" ht="15" customHeight="1">
      <c r="AW7422" s="121">
        <f t="shared" si="306"/>
        <v>7145</v>
      </c>
    </row>
    <row r="7423" spans="49:49" ht="15" customHeight="1">
      <c r="AW7423" s="121">
        <f t="shared" si="306"/>
        <v>7146</v>
      </c>
    </row>
    <row r="7424" spans="49:49" ht="15" customHeight="1">
      <c r="AW7424" s="121">
        <f t="shared" si="306"/>
        <v>7147</v>
      </c>
    </row>
    <row r="7425" spans="49:49" ht="15" customHeight="1">
      <c r="AW7425" s="121">
        <f t="shared" si="306"/>
        <v>7148</v>
      </c>
    </row>
    <row r="7426" spans="49:49" ht="15" customHeight="1">
      <c r="AW7426" s="121">
        <f t="shared" si="306"/>
        <v>7149</v>
      </c>
    </row>
    <row r="7427" spans="49:49" ht="15" customHeight="1">
      <c r="AW7427" s="121">
        <f t="shared" si="306"/>
        <v>7150</v>
      </c>
    </row>
    <row r="7428" spans="49:49" ht="15" customHeight="1">
      <c r="AW7428" s="121">
        <f t="shared" si="306"/>
        <v>7151</v>
      </c>
    </row>
    <row r="7429" spans="49:49" ht="15" customHeight="1">
      <c r="AW7429" s="121">
        <f t="shared" si="306"/>
        <v>7152</v>
      </c>
    </row>
    <row r="7430" spans="49:49" ht="15" customHeight="1">
      <c r="AW7430" s="121">
        <f t="shared" si="306"/>
        <v>7153</v>
      </c>
    </row>
    <row r="7431" spans="49:49" ht="15" customHeight="1">
      <c r="AW7431" s="121">
        <f t="shared" si="306"/>
        <v>7154</v>
      </c>
    </row>
    <row r="7432" spans="49:49" ht="15" customHeight="1">
      <c r="AW7432" s="121">
        <f t="shared" si="306"/>
        <v>7155</v>
      </c>
    </row>
    <row r="7433" spans="49:49" ht="15" customHeight="1">
      <c r="AW7433" s="121">
        <f t="shared" si="306"/>
        <v>7156</v>
      </c>
    </row>
    <row r="7434" spans="49:49" ht="15" customHeight="1">
      <c r="AW7434" s="121">
        <f t="shared" si="306"/>
        <v>7157</v>
      </c>
    </row>
    <row r="7435" spans="49:49" ht="15" customHeight="1">
      <c r="AW7435" s="121">
        <f t="shared" si="306"/>
        <v>7158</v>
      </c>
    </row>
    <row r="7436" spans="49:49" ht="15" customHeight="1">
      <c r="AW7436" s="121">
        <f t="shared" si="306"/>
        <v>7159</v>
      </c>
    </row>
    <row r="7437" spans="49:49" ht="15" customHeight="1">
      <c r="AW7437" s="121">
        <f t="shared" si="306"/>
        <v>7160</v>
      </c>
    </row>
    <row r="7438" spans="49:49" ht="15" customHeight="1">
      <c r="AW7438" s="121">
        <f t="shared" si="306"/>
        <v>7161</v>
      </c>
    </row>
    <row r="7439" spans="49:49" ht="15" customHeight="1">
      <c r="AW7439" s="121">
        <f t="shared" si="306"/>
        <v>7162</v>
      </c>
    </row>
    <row r="7440" spans="49:49" ht="15" customHeight="1">
      <c r="AW7440" s="121">
        <f t="shared" si="306"/>
        <v>7163</v>
      </c>
    </row>
    <row r="7441" spans="49:49" ht="15" customHeight="1">
      <c r="AW7441" s="121">
        <f t="shared" si="306"/>
        <v>7164</v>
      </c>
    </row>
    <row r="7442" spans="49:49" ht="15" customHeight="1">
      <c r="AW7442" s="121">
        <f t="shared" si="306"/>
        <v>7165</v>
      </c>
    </row>
    <row r="7443" spans="49:49" ht="15" customHeight="1">
      <c r="AW7443" s="121">
        <f t="shared" si="306"/>
        <v>7166</v>
      </c>
    </row>
    <row r="7444" spans="49:49" ht="15" customHeight="1">
      <c r="AW7444" s="121">
        <f t="shared" si="306"/>
        <v>7167</v>
      </c>
    </row>
    <row r="7445" spans="49:49" ht="15" customHeight="1">
      <c r="AW7445" s="121">
        <f t="shared" si="306"/>
        <v>7168</v>
      </c>
    </row>
    <row r="7446" spans="49:49" ht="15" customHeight="1">
      <c r="AW7446" s="121">
        <f t="shared" si="306"/>
        <v>7169</v>
      </c>
    </row>
    <row r="7447" spans="49:49" ht="15" customHeight="1">
      <c r="AW7447" s="121">
        <f t="shared" ref="AW7447:AW7510" si="307">+AW7446+1</f>
        <v>7170</v>
      </c>
    </row>
    <row r="7448" spans="49:49" ht="15" customHeight="1">
      <c r="AW7448" s="121">
        <f t="shared" si="307"/>
        <v>7171</v>
      </c>
    </row>
    <row r="7449" spans="49:49" ht="15" customHeight="1">
      <c r="AW7449" s="121">
        <f t="shared" si="307"/>
        <v>7172</v>
      </c>
    </row>
    <row r="7450" spans="49:49" ht="15" customHeight="1">
      <c r="AW7450" s="121">
        <f t="shared" si="307"/>
        <v>7173</v>
      </c>
    </row>
    <row r="7451" spans="49:49" ht="15" customHeight="1">
      <c r="AW7451" s="121">
        <f t="shared" si="307"/>
        <v>7174</v>
      </c>
    </row>
    <row r="7452" spans="49:49" ht="15" customHeight="1">
      <c r="AW7452" s="121">
        <f t="shared" si="307"/>
        <v>7175</v>
      </c>
    </row>
    <row r="7453" spans="49:49" ht="15" customHeight="1">
      <c r="AW7453" s="121">
        <f t="shared" si="307"/>
        <v>7176</v>
      </c>
    </row>
    <row r="7454" spans="49:49" ht="15" customHeight="1">
      <c r="AW7454" s="121">
        <f t="shared" si="307"/>
        <v>7177</v>
      </c>
    </row>
    <row r="7455" spans="49:49" ht="15" customHeight="1">
      <c r="AW7455" s="121">
        <f t="shared" si="307"/>
        <v>7178</v>
      </c>
    </row>
    <row r="7456" spans="49:49" ht="15" customHeight="1">
      <c r="AW7456" s="121">
        <f t="shared" si="307"/>
        <v>7179</v>
      </c>
    </row>
    <row r="7457" spans="49:49" ht="15" customHeight="1">
      <c r="AW7457" s="121">
        <f t="shared" si="307"/>
        <v>7180</v>
      </c>
    </row>
    <row r="7458" spans="49:49" ht="15" customHeight="1">
      <c r="AW7458" s="121">
        <f t="shared" si="307"/>
        <v>7181</v>
      </c>
    </row>
    <row r="7459" spans="49:49" ht="15" customHeight="1">
      <c r="AW7459" s="121">
        <f t="shared" si="307"/>
        <v>7182</v>
      </c>
    </row>
    <row r="7460" spans="49:49" ht="15" customHeight="1">
      <c r="AW7460" s="121">
        <f t="shared" si="307"/>
        <v>7183</v>
      </c>
    </row>
    <row r="7461" spans="49:49" ht="15" customHeight="1">
      <c r="AW7461" s="121">
        <f t="shared" si="307"/>
        <v>7184</v>
      </c>
    </row>
    <row r="7462" spans="49:49" ht="15" customHeight="1">
      <c r="AW7462" s="121">
        <f t="shared" si="307"/>
        <v>7185</v>
      </c>
    </row>
    <row r="7463" spans="49:49" ht="15" customHeight="1">
      <c r="AW7463" s="121">
        <f t="shared" si="307"/>
        <v>7186</v>
      </c>
    </row>
    <row r="7464" spans="49:49" ht="15" customHeight="1">
      <c r="AW7464" s="121">
        <f t="shared" si="307"/>
        <v>7187</v>
      </c>
    </row>
    <row r="7465" spans="49:49" ht="15" customHeight="1">
      <c r="AW7465" s="121">
        <f t="shared" si="307"/>
        <v>7188</v>
      </c>
    </row>
    <row r="7466" spans="49:49" ht="15" customHeight="1">
      <c r="AW7466" s="121">
        <f t="shared" si="307"/>
        <v>7189</v>
      </c>
    </row>
    <row r="7467" spans="49:49" ht="15" customHeight="1">
      <c r="AW7467" s="121">
        <f t="shared" si="307"/>
        <v>7190</v>
      </c>
    </row>
    <row r="7468" spans="49:49" ht="15" customHeight="1">
      <c r="AW7468" s="121">
        <f t="shared" si="307"/>
        <v>7191</v>
      </c>
    </row>
    <row r="7469" spans="49:49" ht="15" customHeight="1">
      <c r="AW7469" s="121">
        <f t="shared" si="307"/>
        <v>7192</v>
      </c>
    </row>
    <row r="7470" spans="49:49" ht="15" customHeight="1">
      <c r="AW7470" s="121">
        <f t="shared" si="307"/>
        <v>7193</v>
      </c>
    </row>
    <row r="7471" spans="49:49" ht="15" customHeight="1">
      <c r="AW7471" s="121">
        <f t="shared" si="307"/>
        <v>7194</v>
      </c>
    </row>
    <row r="7472" spans="49:49" ht="15" customHeight="1">
      <c r="AW7472" s="121">
        <f t="shared" si="307"/>
        <v>7195</v>
      </c>
    </row>
    <row r="7473" spans="49:49" ht="15" customHeight="1">
      <c r="AW7473" s="121">
        <f t="shared" si="307"/>
        <v>7196</v>
      </c>
    </row>
    <row r="7474" spans="49:49" ht="15" customHeight="1">
      <c r="AW7474" s="121">
        <f t="shared" si="307"/>
        <v>7197</v>
      </c>
    </row>
    <row r="7475" spans="49:49" ht="15" customHeight="1">
      <c r="AW7475" s="121">
        <f t="shared" si="307"/>
        <v>7198</v>
      </c>
    </row>
    <row r="7476" spans="49:49" ht="15" customHeight="1">
      <c r="AW7476" s="121">
        <f t="shared" si="307"/>
        <v>7199</v>
      </c>
    </row>
    <row r="7477" spans="49:49" ht="15" customHeight="1">
      <c r="AW7477" s="121">
        <f t="shared" si="307"/>
        <v>7200</v>
      </c>
    </row>
    <row r="7478" spans="49:49" ht="15" customHeight="1">
      <c r="AW7478" s="121">
        <f t="shared" si="307"/>
        <v>7201</v>
      </c>
    </row>
    <row r="7479" spans="49:49" ht="15" customHeight="1">
      <c r="AW7479" s="121">
        <f t="shared" si="307"/>
        <v>7202</v>
      </c>
    </row>
    <row r="7480" spans="49:49" ht="15" customHeight="1">
      <c r="AW7480" s="121">
        <f t="shared" si="307"/>
        <v>7203</v>
      </c>
    </row>
    <row r="7481" spans="49:49" ht="15" customHeight="1">
      <c r="AW7481" s="121">
        <f t="shared" si="307"/>
        <v>7204</v>
      </c>
    </row>
    <row r="7482" spans="49:49" ht="15" customHeight="1">
      <c r="AW7482" s="121">
        <f t="shared" si="307"/>
        <v>7205</v>
      </c>
    </row>
    <row r="7483" spans="49:49" ht="15" customHeight="1">
      <c r="AW7483" s="121">
        <f t="shared" si="307"/>
        <v>7206</v>
      </c>
    </row>
    <row r="7484" spans="49:49" ht="15" customHeight="1">
      <c r="AW7484" s="121">
        <f t="shared" si="307"/>
        <v>7207</v>
      </c>
    </row>
    <row r="7485" spans="49:49" ht="15" customHeight="1">
      <c r="AW7485" s="121">
        <f t="shared" si="307"/>
        <v>7208</v>
      </c>
    </row>
    <row r="7486" spans="49:49" ht="15" customHeight="1">
      <c r="AW7486" s="121">
        <f t="shared" si="307"/>
        <v>7209</v>
      </c>
    </row>
    <row r="7487" spans="49:49" ht="15" customHeight="1">
      <c r="AW7487" s="121">
        <f t="shared" si="307"/>
        <v>7210</v>
      </c>
    </row>
    <row r="7488" spans="49:49" ht="15" customHeight="1">
      <c r="AW7488" s="121">
        <f t="shared" si="307"/>
        <v>7211</v>
      </c>
    </row>
    <row r="7489" spans="49:49" ht="15" customHeight="1">
      <c r="AW7489" s="121">
        <f t="shared" si="307"/>
        <v>7212</v>
      </c>
    </row>
    <row r="7490" spans="49:49" ht="15" customHeight="1">
      <c r="AW7490" s="121">
        <f t="shared" si="307"/>
        <v>7213</v>
      </c>
    </row>
    <row r="7491" spans="49:49" ht="15" customHeight="1">
      <c r="AW7491" s="121">
        <f t="shared" si="307"/>
        <v>7214</v>
      </c>
    </row>
    <row r="7492" spans="49:49" ht="15" customHeight="1">
      <c r="AW7492" s="121">
        <f t="shared" si="307"/>
        <v>7215</v>
      </c>
    </row>
    <row r="7493" spans="49:49" ht="15" customHeight="1">
      <c r="AW7493" s="121">
        <f t="shared" si="307"/>
        <v>7216</v>
      </c>
    </row>
    <row r="7494" spans="49:49" ht="15" customHeight="1">
      <c r="AW7494" s="121">
        <f t="shared" si="307"/>
        <v>7217</v>
      </c>
    </row>
    <row r="7495" spans="49:49" ht="15" customHeight="1">
      <c r="AW7495" s="121">
        <f t="shared" si="307"/>
        <v>7218</v>
      </c>
    </row>
    <row r="7496" spans="49:49" ht="15" customHeight="1">
      <c r="AW7496" s="121">
        <f t="shared" si="307"/>
        <v>7219</v>
      </c>
    </row>
    <row r="7497" spans="49:49" ht="15" customHeight="1">
      <c r="AW7497" s="121">
        <f t="shared" si="307"/>
        <v>7220</v>
      </c>
    </row>
    <row r="7498" spans="49:49" ht="15" customHeight="1">
      <c r="AW7498" s="121">
        <f t="shared" si="307"/>
        <v>7221</v>
      </c>
    </row>
    <row r="7499" spans="49:49" ht="15" customHeight="1">
      <c r="AW7499" s="121">
        <f t="shared" si="307"/>
        <v>7222</v>
      </c>
    </row>
    <row r="7500" spans="49:49" ht="15" customHeight="1">
      <c r="AW7500" s="121">
        <f t="shared" si="307"/>
        <v>7223</v>
      </c>
    </row>
    <row r="7501" spans="49:49" ht="15" customHeight="1">
      <c r="AW7501" s="121">
        <f t="shared" si="307"/>
        <v>7224</v>
      </c>
    </row>
    <row r="7502" spans="49:49" ht="15" customHeight="1">
      <c r="AW7502" s="121">
        <f t="shared" si="307"/>
        <v>7225</v>
      </c>
    </row>
    <row r="7503" spans="49:49" ht="15" customHeight="1">
      <c r="AW7503" s="121">
        <f t="shared" si="307"/>
        <v>7226</v>
      </c>
    </row>
    <row r="7504" spans="49:49" ht="15" customHeight="1">
      <c r="AW7504" s="121">
        <f t="shared" si="307"/>
        <v>7227</v>
      </c>
    </row>
    <row r="7505" spans="49:49" ht="15" customHeight="1">
      <c r="AW7505" s="121">
        <f t="shared" si="307"/>
        <v>7228</v>
      </c>
    </row>
    <row r="7506" spans="49:49" ht="15" customHeight="1">
      <c r="AW7506" s="121">
        <f t="shared" si="307"/>
        <v>7229</v>
      </c>
    </row>
    <row r="7507" spans="49:49" ht="15" customHeight="1">
      <c r="AW7507" s="121">
        <f t="shared" si="307"/>
        <v>7230</v>
      </c>
    </row>
    <row r="7508" spans="49:49" ht="15" customHeight="1">
      <c r="AW7508" s="121">
        <f t="shared" si="307"/>
        <v>7231</v>
      </c>
    </row>
    <row r="7509" spans="49:49" ht="15" customHeight="1">
      <c r="AW7509" s="121">
        <f t="shared" si="307"/>
        <v>7232</v>
      </c>
    </row>
    <row r="7510" spans="49:49" ht="15" customHeight="1">
      <c r="AW7510" s="121">
        <f t="shared" si="307"/>
        <v>7233</v>
      </c>
    </row>
    <row r="7511" spans="49:49" ht="15" customHeight="1">
      <c r="AW7511" s="121">
        <f t="shared" ref="AW7511:AW7574" si="308">+AW7510+1</f>
        <v>7234</v>
      </c>
    </row>
    <row r="7512" spans="49:49" ht="15" customHeight="1">
      <c r="AW7512" s="121">
        <f t="shared" si="308"/>
        <v>7235</v>
      </c>
    </row>
    <row r="7513" spans="49:49" ht="15" customHeight="1">
      <c r="AW7513" s="121">
        <f t="shared" si="308"/>
        <v>7236</v>
      </c>
    </row>
    <row r="7514" spans="49:49" ht="15" customHeight="1">
      <c r="AW7514" s="121">
        <f t="shared" si="308"/>
        <v>7237</v>
      </c>
    </row>
    <row r="7515" spans="49:49" ht="15" customHeight="1">
      <c r="AW7515" s="121">
        <f t="shared" si="308"/>
        <v>7238</v>
      </c>
    </row>
    <row r="7516" spans="49:49" ht="15" customHeight="1">
      <c r="AW7516" s="121">
        <f t="shared" si="308"/>
        <v>7239</v>
      </c>
    </row>
    <row r="7517" spans="49:49" ht="15" customHeight="1">
      <c r="AW7517" s="121">
        <f t="shared" si="308"/>
        <v>7240</v>
      </c>
    </row>
    <row r="7518" spans="49:49" ht="15" customHeight="1">
      <c r="AW7518" s="121">
        <f t="shared" si="308"/>
        <v>7241</v>
      </c>
    </row>
    <row r="7519" spans="49:49" ht="15" customHeight="1">
      <c r="AW7519" s="121">
        <f t="shared" si="308"/>
        <v>7242</v>
      </c>
    </row>
    <row r="7520" spans="49:49" ht="15" customHeight="1">
      <c r="AW7520" s="121">
        <f t="shared" si="308"/>
        <v>7243</v>
      </c>
    </row>
    <row r="7521" spans="49:49" ht="15" customHeight="1">
      <c r="AW7521" s="121">
        <f t="shared" si="308"/>
        <v>7244</v>
      </c>
    </row>
    <row r="7522" spans="49:49" ht="15" customHeight="1">
      <c r="AW7522" s="121">
        <f t="shared" si="308"/>
        <v>7245</v>
      </c>
    </row>
    <row r="7523" spans="49:49" ht="15" customHeight="1">
      <c r="AW7523" s="121">
        <f t="shared" si="308"/>
        <v>7246</v>
      </c>
    </row>
    <row r="7524" spans="49:49" ht="15" customHeight="1">
      <c r="AW7524" s="121">
        <f t="shared" si="308"/>
        <v>7247</v>
      </c>
    </row>
    <row r="7525" spans="49:49" ht="15" customHeight="1">
      <c r="AW7525" s="121">
        <f t="shared" si="308"/>
        <v>7248</v>
      </c>
    </row>
    <row r="7526" spans="49:49" ht="15" customHeight="1">
      <c r="AW7526" s="121">
        <f t="shared" si="308"/>
        <v>7249</v>
      </c>
    </row>
    <row r="7527" spans="49:49" ht="15" customHeight="1">
      <c r="AW7527" s="121">
        <f t="shared" si="308"/>
        <v>7250</v>
      </c>
    </row>
    <row r="7528" spans="49:49" ht="15" customHeight="1">
      <c r="AW7528" s="121">
        <f t="shared" si="308"/>
        <v>7251</v>
      </c>
    </row>
    <row r="7529" spans="49:49" ht="15" customHeight="1">
      <c r="AW7529" s="121">
        <f t="shared" si="308"/>
        <v>7252</v>
      </c>
    </row>
    <row r="7530" spans="49:49" ht="15" customHeight="1">
      <c r="AW7530" s="121">
        <f t="shared" si="308"/>
        <v>7253</v>
      </c>
    </row>
    <row r="7531" spans="49:49" ht="15" customHeight="1">
      <c r="AW7531" s="121">
        <f t="shared" si="308"/>
        <v>7254</v>
      </c>
    </row>
    <row r="7532" spans="49:49" ht="15" customHeight="1">
      <c r="AW7532" s="121">
        <f t="shared" si="308"/>
        <v>7255</v>
      </c>
    </row>
    <row r="7533" spans="49:49" ht="15" customHeight="1">
      <c r="AW7533" s="121">
        <f t="shared" si="308"/>
        <v>7256</v>
      </c>
    </row>
    <row r="7534" spans="49:49" ht="15" customHeight="1">
      <c r="AW7534" s="121">
        <f t="shared" si="308"/>
        <v>7257</v>
      </c>
    </row>
    <row r="7535" spans="49:49" ht="15" customHeight="1">
      <c r="AW7535" s="121">
        <f t="shared" si="308"/>
        <v>7258</v>
      </c>
    </row>
    <row r="7536" spans="49:49" ht="15" customHeight="1">
      <c r="AW7536" s="121">
        <f t="shared" si="308"/>
        <v>7259</v>
      </c>
    </row>
    <row r="7537" spans="49:49" ht="15" customHeight="1">
      <c r="AW7537" s="121">
        <f t="shared" si="308"/>
        <v>7260</v>
      </c>
    </row>
    <row r="7538" spans="49:49" ht="15" customHeight="1">
      <c r="AW7538" s="121">
        <f t="shared" si="308"/>
        <v>7261</v>
      </c>
    </row>
    <row r="7539" spans="49:49" ht="15" customHeight="1">
      <c r="AW7539" s="121">
        <f t="shared" si="308"/>
        <v>7262</v>
      </c>
    </row>
    <row r="7540" spans="49:49" ht="15" customHeight="1">
      <c r="AW7540" s="121">
        <f t="shared" si="308"/>
        <v>7263</v>
      </c>
    </row>
    <row r="7541" spans="49:49" ht="15" customHeight="1">
      <c r="AW7541" s="121">
        <f t="shared" si="308"/>
        <v>7264</v>
      </c>
    </row>
    <row r="7542" spans="49:49" ht="15" customHeight="1">
      <c r="AW7542" s="121">
        <f t="shared" si="308"/>
        <v>7265</v>
      </c>
    </row>
    <row r="7543" spans="49:49" ht="15" customHeight="1">
      <c r="AW7543" s="121">
        <f t="shared" si="308"/>
        <v>7266</v>
      </c>
    </row>
    <row r="7544" spans="49:49" ht="15" customHeight="1">
      <c r="AW7544" s="121">
        <f t="shared" si="308"/>
        <v>7267</v>
      </c>
    </row>
    <row r="7545" spans="49:49" ht="15" customHeight="1">
      <c r="AW7545" s="121">
        <f t="shared" si="308"/>
        <v>7268</v>
      </c>
    </row>
    <row r="7546" spans="49:49" ht="15" customHeight="1">
      <c r="AW7546" s="121">
        <f t="shared" si="308"/>
        <v>7269</v>
      </c>
    </row>
    <row r="7547" spans="49:49" ht="15" customHeight="1">
      <c r="AW7547" s="121">
        <f t="shared" si="308"/>
        <v>7270</v>
      </c>
    </row>
    <row r="7548" spans="49:49" ht="15" customHeight="1">
      <c r="AW7548" s="121">
        <f t="shared" si="308"/>
        <v>7271</v>
      </c>
    </row>
    <row r="7549" spans="49:49" ht="15" customHeight="1">
      <c r="AW7549" s="121">
        <f t="shared" si="308"/>
        <v>7272</v>
      </c>
    </row>
    <row r="7550" spans="49:49" ht="15" customHeight="1">
      <c r="AW7550" s="121">
        <f t="shared" si="308"/>
        <v>7273</v>
      </c>
    </row>
    <row r="7551" spans="49:49" ht="15" customHeight="1">
      <c r="AW7551" s="121">
        <f t="shared" si="308"/>
        <v>7274</v>
      </c>
    </row>
    <row r="7552" spans="49:49" ht="15" customHeight="1">
      <c r="AW7552" s="121">
        <f t="shared" si="308"/>
        <v>7275</v>
      </c>
    </row>
    <row r="7553" spans="49:49" ht="15" customHeight="1">
      <c r="AW7553" s="121">
        <f t="shared" si="308"/>
        <v>7276</v>
      </c>
    </row>
    <row r="7554" spans="49:49" ht="15" customHeight="1">
      <c r="AW7554" s="121">
        <f t="shared" si="308"/>
        <v>7277</v>
      </c>
    </row>
    <row r="7555" spans="49:49" ht="15" customHeight="1">
      <c r="AW7555" s="121">
        <f t="shared" si="308"/>
        <v>7278</v>
      </c>
    </row>
    <row r="7556" spans="49:49" ht="15" customHeight="1">
      <c r="AW7556" s="121">
        <f t="shared" si="308"/>
        <v>7279</v>
      </c>
    </row>
    <row r="7557" spans="49:49" ht="15" customHeight="1">
      <c r="AW7557" s="121">
        <f t="shared" si="308"/>
        <v>7280</v>
      </c>
    </row>
    <row r="7558" spans="49:49" ht="15" customHeight="1">
      <c r="AW7558" s="121">
        <f t="shared" si="308"/>
        <v>7281</v>
      </c>
    </row>
    <row r="7559" spans="49:49" ht="15" customHeight="1">
      <c r="AW7559" s="121">
        <f t="shared" si="308"/>
        <v>7282</v>
      </c>
    </row>
    <row r="7560" spans="49:49" ht="15" customHeight="1">
      <c r="AW7560" s="121">
        <f t="shared" si="308"/>
        <v>7283</v>
      </c>
    </row>
    <row r="7561" spans="49:49" ht="15" customHeight="1">
      <c r="AW7561" s="121">
        <f t="shared" si="308"/>
        <v>7284</v>
      </c>
    </row>
    <row r="7562" spans="49:49" ht="15" customHeight="1">
      <c r="AW7562" s="121">
        <f t="shared" si="308"/>
        <v>7285</v>
      </c>
    </row>
    <row r="7563" spans="49:49" ht="15" customHeight="1">
      <c r="AW7563" s="121">
        <f t="shared" si="308"/>
        <v>7286</v>
      </c>
    </row>
    <row r="7564" spans="49:49" ht="15" customHeight="1">
      <c r="AW7564" s="121">
        <f t="shared" si="308"/>
        <v>7287</v>
      </c>
    </row>
    <row r="7565" spans="49:49" ht="15" customHeight="1">
      <c r="AW7565" s="121">
        <f t="shared" si="308"/>
        <v>7288</v>
      </c>
    </row>
    <row r="7566" spans="49:49" ht="15" customHeight="1">
      <c r="AW7566" s="121">
        <f t="shared" si="308"/>
        <v>7289</v>
      </c>
    </row>
    <row r="7567" spans="49:49" ht="15" customHeight="1">
      <c r="AW7567" s="121">
        <f t="shared" si="308"/>
        <v>7290</v>
      </c>
    </row>
    <row r="7568" spans="49:49" ht="15" customHeight="1">
      <c r="AW7568" s="121">
        <f t="shared" si="308"/>
        <v>7291</v>
      </c>
    </row>
    <row r="7569" spans="49:49" ht="15" customHeight="1">
      <c r="AW7569" s="121">
        <f t="shared" si="308"/>
        <v>7292</v>
      </c>
    </row>
    <row r="7570" spans="49:49" ht="15" customHeight="1">
      <c r="AW7570" s="121">
        <f t="shared" si="308"/>
        <v>7293</v>
      </c>
    </row>
    <row r="7571" spans="49:49" ht="15" customHeight="1">
      <c r="AW7571" s="121">
        <f t="shared" si="308"/>
        <v>7294</v>
      </c>
    </row>
    <row r="7572" spans="49:49" ht="15" customHeight="1">
      <c r="AW7572" s="121">
        <f t="shared" si="308"/>
        <v>7295</v>
      </c>
    </row>
    <row r="7573" spans="49:49" ht="15" customHeight="1">
      <c r="AW7573" s="121">
        <f t="shared" si="308"/>
        <v>7296</v>
      </c>
    </row>
    <row r="7574" spans="49:49" ht="15" customHeight="1">
      <c r="AW7574" s="121">
        <f t="shared" si="308"/>
        <v>7297</v>
      </c>
    </row>
    <row r="7575" spans="49:49" ht="15" customHeight="1">
      <c r="AW7575" s="121">
        <f t="shared" ref="AW7575:AW7638" si="309">+AW7574+1</f>
        <v>7298</v>
      </c>
    </row>
    <row r="7576" spans="49:49" ht="15" customHeight="1">
      <c r="AW7576" s="121">
        <f t="shared" si="309"/>
        <v>7299</v>
      </c>
    </row>
    <row r="7577" spans="49:49" ht="15" customHeight="1">
      <c r="AW7577" s="121">
        <f t="shared" si="309"/>
        <v>7300</v>
      </c>
    </row>
    <row r="7578" spans="49:49" ht="15" customHeight="1">
      <c r="AW7578" s="121">
        <f t="shared" si="309"/>
        <v>7301</v>
      </c>
    </row>
    <row r="7579" spans="49:49" ht="15" customHeight="1">
      <c r="AW7579" s="121">
        <f t="shared" si="309"/>
        <v>7302</v>
      </c>
    </row>
    <row r="7580" spans="49:49" ht="15" customHeight="1">
      <c r="AW7580" s="121">
        <f t="shared" si="309"/>
        <v>7303</v>
      </c>
    </row>
    <row r="7581" spans="49:49" ht="15" customHeight="1">
      <c r="AW7581" s="121">
        <f t="shared" si="309"/>
        <v>7304</v>
      </c>
    </row>
    <row r="7582" spans="49:49" ht="15" customHeight="1">
      <c r="AW7582" s="121">
        <f t="shared" si="309"/>
        <v>7305</v>
      </c>
    </row>
    <row r="7583" spans="49:49" ht="15" customHeight="1">
      <c r="AW7583" s="121">
        <f t="shared" si="309"/>
        <v>7306</v>
      </c>
    </row>
    <row r="7584" spans="49:49" ht="15" customHeight="1">
      <c r="AW7584" s="121">
        <f t="shared" si="309"/>
        <v>7307</v>
      </c>
    </row>
    <row r="7585" spans="49:49" ht="15" customHeight="1">
      <c r="AW7585" s="121">
        <f t="shared" si="309"/>
        <v>7308</v>
      </c>
    </row>
    <row r="7586" spans="49:49" ht="15" customHeight="1">
      <c r="AW7586" s="121">
        <f t="shared" si="309"/>
        <v>7309</v>
      </c>
    </row>
    <row r="7587" spans="49:49" ht="15" customHeight="1">
      <c r="AW7587" s="121">
        <f t="shared" si="309"/>
        <v>7310</v>
      </c>
    </row>
    <row r="7588" spans="49:49" ht="15" customHeight="1">
      <c r="AW7588" s="121">
        <f t="shared" si="309"/>
        <v>7311</v>
      </c>
    </row>
    <row r="7589" spans="49:49" ht="15" customHeight="1">
      <c r="AW7589" s="121">
        <f t="shared" si="309"/>
        <v>7312</v>
      </c>
    </row>
    <row r="7590" spans="49:49" ht="15" customHeight="1">
      <c r="AW7590" s="121">
        <f t="shared" si="309"/>
        <v>7313</v>
      </c>
    </row>
    <row r="7591" spans="49:49" ht="15" customHeight="1">
      <c r="AW7591" s="121">
        <f t="shared" si="309"/>
        <v>7314</v>
      </c>
    </row>
    <row r="7592" spans="49:49" ht="15" customHeight="1">
      <c r="AW7592" s="121">
        <f t="shared" si="309"/>
        <v>7315</v>
      </c>
    </row>
    <row r="7593" spans="49:49" ht="15" customHeight="1">
      <c r="AW7593" s="121">
        <f t="shared" si="309"/>
        <v>7316</v>
      </c>
    </row>
    <row r="7594" spans="49:49" ht="15" customHeight="1">
      <c r="AW7594" s="121">
        <f t="shared" si="309"/>
        <v>7317</v>
      </c>
    </row>
    <row r="7595" spans="49:49" ht="15" customHeight="1">
      <c r="AW7595" s="121">
        <f t="shared" si="309"/>
        <v>7318</v>
      </c>
    </row>
    <row r="7596" spans="49:49" ht="15" customHeight="1">
      <c r="AW7596" s="121">
        <f t="shared" si="309"/>
        <v>7319</v>
      </c>
    </row>
    <row r="7597" spans="49:49" ht="15" customHeight="1">
      <c r="AW7597" s="121">
        <f t="shared" si="309"/>
        <v>7320</v>
      </c>
    </row>
    <row r="7598" spans="49:49" ht="15" customHeight="1">
      <c r="AW7598" s="121">
        <f t="shared" si="309"/>
        <v>7321</v>
      </c>
    </row>
    <row r="7599" spans="49:49" ht="15" customHeight="1">
      <c r="AW7599" s="121">
        <f t="shared" si="309"/>
        <v>7322</v>
      </c>
    </row>
    <row r="7600" spans="49:49" ht="15" customHeight="1">
      <c r="AW7600" s="121">
        <f t="shared" si="309"/>
        <v>7323</v>
      </c>
    </row>
    <row r="7601" spans="49:49" ht="15" customHeight="1">
      <c r="AW7601" s="121">
        <f t="shared" si="309"/>
        <v>7324</v>
      </c>
    </row>
    <row r="7602" spans="49:49" ht="15" customHeight="1">
      <c r="AW7602" s="121">
        <f t="shared" si="309"/>
        <v>7325</v>
      </c>
    </row>
    <row r="7603" spans="49:49" ht="15" customHeight="1">
      <c r="AW7603" s="121">
        <f t="shared" si="309"/>
        <v>7326</v>
      </c>
    </row>
    <row r="7604" spans="49:49" ht="15" customHeight="1">
      <c r="AW7604" s="121">
        <f t="shared" si="309"/>
        <v>7327</v>
      </c>
    </row>
    <row r="7605" spans="49:49" ht="15" customHeight="1">
      <c r="AW7605" s="121">
        <f t="shared" si="309"/>
        <v>7328</v>
      </c>
    </row>
    <row r="7606" spans="49:49" ht="15" customHeight="1">
      <c r="AW7606" s="121">
        <f t="shared" si="309"/>
        <v>7329</v>
      </c>
    </row>
    <row r="7607" spans="49:49" ht="15" customHeight="1">
      <c r="AW7607" s="121">
        <f t="shared" si="309"/>
        <v>7330</v>
      </c>
    </row>
    <row r="7608" spans="49:49" ht="15" customHeight="1">
      <c r="AW7608" s="121">
        <f t="shared" si="309"/>
        <v>7331</v>
      </c>
    </row>
    <row r="7609" spans="49:49" ht="15" customHeight="1">
      <c r="AW7609" s="121">
        <f t="shared" si="309"/>
        <v>7332</v>
      </c>
    </row>
    <row r="7610" spans="49:49" ht="15" customHeight="1">
      <c r="AW7610" s="121">
        <f t="shared" si="309"/>
        <v>7333</v>
      </c>
    </row>
    <row r="7611" spans="49:49" ht="15" customHeight="1">
      <c r="AW7611" s="121">
        <f t="shared" si="309"/>
        <v>7334</v>
      </c>
    </row>
    <row r="7612" spans="49:49" ht="15" customHeight="1">
      <c r="AW7612" s="121">
        <f t="shared" si="309"/>
        <v>7335</v>
      </c>
    </row>
    <row r="7613" spans="49:49" ht="15" customHeight="1">
      <c r="AW7613" s="121">
        <f t="shared" si="309"/>
        <v>7336</v>
      </c>
    </row>
    <row r="7614" spans="49:49" ht="15" customHeight="1">
      <c r="AW7614" s="121">
        <f t="shared" si="309"/>
        <v>7337</v>
      </c>
    </row>
    <row r="7615" spans="49:49" ht="15" customHeight="1">
      <c r="AW7615" s="121">
        <f t="shared" si="309"/>
        <v>7338</v>
      </c>
    </row>
    <row r="7616" spans="49:49" ht="15" customHeight="1">
      <c r="AW7616" s="121">
        <f t="shared" si="309"/>
        <v>7339</v>
      </c>
    </row>
    <row r="7617" spans="49:49" ht="15" customHeight="1">
      <c r="AW7617" s="121">
        <f t="shared" si="309"/>
        <v>7340</v>
      </c>
    </row>
    <row r="7618" spans="49:49" ht="15" customHeight="1">
      <c r="AW7618" s="121">
        <f t="shared" si="309"/>
        <v>7341</v>
      </c>
    </row>
    <row r="7619" spans="49:49" ht="15" customHeight="1">
      <c r="AW7619" s="121">
        <f t="shared" si="309"/>
        <v>7342</v>
      </c>
    </row>
    <row r="7620" spans="49:49" ht="15" customHeight="1">
      <c r="AW7620" s="121">
        <f t="shared" si="309"/>
        <v>7343</v>
      </c>
    </row>
    <row r="7621" spans="49:49" ht="15" customHeight="1">
      <c r="AW7621" s="121">
        <f t="shared" si="309"/>
        <v>7344</v>
      </c>
    </row>
    <row r="7622" spans="49:49" ht="15" customHeight="1">
      <c r="AW7622" s="121">
        <f t="shared" si="309"/>
        <v>7345</v>
      </c>
    </row>
    <row r="7623" spans="49:49" ht="15" customHeight="1">
      <c r="AW7623" s="121">
        <f t="shared" si="309"/>
        <v>7346</v>
      </c>
    </row>
    <row r="7624" spans="49:49" ht="15" customHeight="1">
      <c r="AW7624" s="121">
        <f t="shared" si="309"/>
        <v>7347</v>
      </c>
    </row>
    <row r="7625" spans="49:49" ht="15" customHeight="1">
      <c r="AW7625" s="121">
        <f t="shared" si="309"/>
        <v>7348</v>
      </c>
    </row>
    <row r="7626" spans="49:49" ht="15" customHeight="1">
      <c r="AW7626" s="121">
        <f t="shared" si="309"/>
        <v>7349</v>
      </c>
    </row>
    <row r="7627" spans="49:49" ht="15" customHeight="1">
      <c r="AW7627" s="121">
        <f t="shared" si="309"/>
        <v>7350</v>
      </c>
    </row>
    <row r="7628" spans="49:49" ht="15" customHeight="1">
      <c r="AW7628" s="121">
        <f t="shared" si="309"/>
        <v>7351</v>
      </c>
    </row>
    <row r="7629" spans="49:49" ht="15" customHeight="1">
      <c r="AW7629" s="121">
        <f t="shared" si="309"/>
        <v>7352</v>
      </c>
    </row>
    <row r="7630" spans="49:49" ht="15" customHeight="1">
      <c r="AW7630" s="121">
        <f t="shared" si="309"/>
        <v>7353</v>
      </c>
    </row>
    <row r="7631" spans="49:49" ht="15" customHeight="1">
      <c r="AW7631" s="121">
        <f t="shared" si="309"/>
        <v>7354</v>
      </c>
    </row>
    <row r="7632" spans="49:49" ht="15" customHeight="1">
      <c r="AW7632" s="121">
        <f t="shared" si="309"/>
        <v>7355</v>
      </c>
    </row>
    <row r="7633" spans="49:49" ht="15" customHeight="1">
      <c r="AW7633" s="121">
        <f t="shared" si="309"/>
        <v>7356</v>
      </c>
    </row>
    <row r="7634" spans="49:49" ht="15" customHeight="1">
      <c r="AW7634" s="121">
        <f t="shared" si="309"/>
        <v>7357</v>
      </c>
    </row>
    <row r="7635" spans="49:49" ht="15" customHeight="1">
      <c r="AW7635" s="121">
        <f t="shared" si="309"/>
        <v>7358</v>
      </c>
    </row>
    <row r="7636" spans="49:49" ht="15" customHeight="1">
      <c r="AW7636" s="121">
        <f t="shared" si="309"/>
        <v>7359</v>
      </c>
    </row>
    <row r="7637" spans="49:49" ht="15" customHeight="1">
      <c r="AW7637" s="121">
        <f t="shared" si="309"/>
        <v>7360</v>
      </c>
    </row>
    <row r="7638" spans="49:49" ht="15" customHeight="1">
      <c r="AW7638" s="121">
        <f t="shared" si="309"/>
        <v>7361</v>
      </c>
    </row>
    <row r="7639" spans="49:49" ht="15" customHeight="1">
      <c r="AW7639" s="121">
        <f t="shared" ref="AW7639:AW7702" si="310">+AW7638+1</f>
        <v>7362</v>
      </c>
    </row>
    <row r="7640" spans="49:49" ht="15" customHeight="1">
      <c r="AW7640" s="121">
        <f t="shared" si="310"/>
        <v>7363</v>
      </c>
    </row>
    <row r="7641" spans="49:49" ht="15" customHeight="1">
      <c r="AW7641" s="121">
        <f t="shared" si="310"/>
        <v>7364</v>
      </c>
    </row>
    <row r="7642" spans="49:49" ht="15" customHeight="1">
      <c r="AW7642" s="121">
        <f t="shared" si="310"/>
        <v>7365</v>
      </c>
    </row>
    <row r="7643" spans="49:49" ht="15" customHeight="1">
      <c r="AW7643" s="121">
        <f t="shared" si="310"/>
        <v>7366</v>
      </c>
    </row>
    <row r="7644" spans="49:49" ht="15" customHeight="1">
      <c r="AW7644" s="121">
        <f t="shared" si="310"/>
        <v>7367</v>
      </c>
    </row>
    <row r="7645" spans="49:49" ht="15" customHeight="1">
      <c r="AW7645" s="121">
        <f t="shared" si="310"/>
        <v>7368</v>
      </c>
    </row>
    <row r="7646" spans="49:49" ht="15" customHeight="1">
      <c r="AW7646" s="121">
        <f t="shared" si="310"/>
        <v>7369</v>
      </c>
    </row>
    <row r="7647" spans="49:49" ht="15" customHeight="1">
      <c r="AW7647" s="121">
        <f t="shared" si="310"/>
        <v>7370</v>
      </c>
    </row>
    <row r="7648" spans="49:49" ht="15" customHeight="1">
      <c r="AW7648" s="121">
        <f t="shared" si="310"/>
        <v>7371</v>
      </c>
    </row>
    <row r="7649" spans="49:49" ht="15" customHeight="1">
      <c r="AW7649" s="121">
        <f t="shared" si="310"/>
        <v>7372</v>
      </c>
    </row>
    <row r="7650" spans="49:49" ht="15" customHeight="1">
      <c r="AW7650" s="121">
        <f t="shared" si="310"/>
        <v>7373</v>
      </c>
    </row>
    <row r="7651" spans="49:49" ht="15" customHeight="1">
      <c r="AW7651" s="121">
        <f t="shared" si="310"/>
        <v>7374</v>
      </c>
    </row>
    <row r="7652" spans="49:49" ht="15" customHeight="1">
      <c r="AW7652" s="121">
        <f t="shared" si="310"/>
        <v>7375</v>
      </c>
    </row>
    <row r="7653" spans="49:49" ht="15" customHeight="1">
      <c r="AW7653" s="121">
        <f t="shared" si="310"/>
        <v>7376</v>
      </c>
    </row>
    <row r="7654" spans="49:49" ht="15" customHeight="1">
      <c r="AW7654" s="121">
        <f t="shared" si="310"/>
        <v>7377</v>
      </c>
    </row>
    <row r="7655" spans="49:49" ht="15" customHeight="1">
      <c r="AW7655" s="121">
        <f t="shared" si="310"/>
        <v>7378</v>
      </c>
    </row>
    <row r="7656" spans="49:49" ht="15" customHeight="1">
      <c r="AW7656" s="121">
        <f t="shared" si="310"/>
        <v>7379</v>
      </c>
    </row>
    <row r="7657" spans="49:49" ht="15" customHeight="1">
      <c r="AW7657" s="121">
        <f t="shared" si="310"/>
        <v>7380</v>
      </c>
    </row>
    <row r="7658" spans="49:49" ht="15" customHeight="1">
      <c r="AW7658" s="121">
        <f t="shared" si="310"/>
        <v>7381</v>
      </c>
    </row>
    <row r="7659" spans="49:49" ht="15" customHeight="1">
      <c r="AW7659" s="121">
        <f t="shared" si="310"/>
        <v>7382</v>
      </c>
    </row>
    <row r="7660" spans="49:49" ht="15" customHeight="1">
      <c r="AW7660" s="121">
        <f t="shared" si="310"/>
        <v>7383</v>
      </c>
    </row>
    <row r="7661" spans="49:49" ht="15" customHeight="1">
      <c r="AW7661" s="121">
        <f t="shared" si="310"/>
        <v>7384</v>
      </c>
    </row>
    <row r="7662" spans="49:49" ht="15" customHeight="1">
      <c r="AW7662" s="121">
        <f t="shared" si="310"/>
        <v>7385</v>
      </c>
    </row>
    <row r="7663" spans="49:49" ht="15" customHeight="1">
      <c r="AW7663" s="121">
        <f t="shared" si="310"/>
        <v>7386</v>
      </c>
    </row>
    <row r="7664" spans="49:49" ht="15" customHeight="1">
      <c r="AW7664" s="121">
        <f t="shared" si="310"/>
        <v>7387</v>
      </c>
    </row>
    <row r="7665" spans="49:49" ht="15" customHeight="1">
      <c r="AW7665" s="121">
        <f t="shared" si="310"/>
        <v>7388</v>
      </c>
    </row>
    <row r="7666" spans="49:49" ht="15" customHeight="1">
      <c r="AW7666" s="121">
        <f t="shared" si="310"/>
        <v>7389</v>
      </c>
    </row>
    <row r="7667" spans="49:49" ht="15" customHeight="1">
      <c r="AW7667" s="121">
        <f t="shared" si="310"/>
        <v>7390</v>
      </c>
    </row>
    <row r="7668" spans="49:49" ht="15" customHeight="1">
      <c r="AW7668" s="121">
        <f t="shared" si="310"/>
        <v>7391</v>
      </c>
    </row>
    <row r="7669" spans="49:49" ht="15" customHeight="1">
      <c r="AW7669" s="121">
        <f t="shared" si="310"/>
        <v>7392</v>
      </c>
    </row>
    <row r="7670" spans="49:49" ht="15" customHeight="1">
      <c r="AW7670" s="121">
        <f t="shared" si="310"/>
        <v>7393</v>
      </c>
    </row>
    <row r="7671" spans="49:49" ht="15" customHeight="1">
      <c r="AW7671" s="121">
        <f t="shared" si="310"/>
        <v>7394</v>
      </c>
    </row>
    <row r="7672" spans="49:49" ht="15" customHeight="1">
      <c r="AW7672" s="121">
        <f t="shared" si="310"/>
        <v>7395</v>
      </c>
    </row>
    <row r="7673" spans="49:49" ht="15" customHeight="1">
      <c r="AW7673" s="121">
        <f t="shared" si="310"/>
        <v>7396</v>
      </c>
    </row>
    <row r="7674" spans="49:49" ht="15" customHeight="1">
      <c r="AW7674" s="121">
        <f t="shared" si="310"/>
        <v>7397</v>
      </c>
    </row>
    <row r="7675" spans="49:49" ht="15" customHeight="1">
      <c r="AW7675" s="121">
        <f t="shared" si="310"/>
        <v>7398</v>
      </c>
    </row>
    <row r="7676" spans="49:49" ht="15" customHeight="1">
      <c r="AW7676" s="121">
        <f t="shared" si="310"/>
        <v>7399</v>
      </c>
    </row>
    <row r="7677" spans="49:49" ht="15" customHeight="1">
      <c r="AW7677" s="121">
        <f t="shared" si="310"/>
        <v>7400</v>
      </c>
    </row>
    <row r="7678" spans="49:49" ht="15" customHeight="1">
      <c r="AW7678" s="121">
        <f t="shared" si="310"/>
        <v>7401</v>
      </c>
    </row>
    <row r="7679" spans="49:49" ht="15" customHeight="1">
      <c r="AW7679" s="121">
        <f t="shared" si="310"/>
        <v>7402</v>
      </c>
    </row>
    <row r="7680" spans="49:49" ht="15" customHeight="1">
      <c r="AW7680" s="121">
        <f t="shared" si="310"/>
        <v>7403</v>
      </c>
    </row>
    <row r="7681" spans="49:49" ht="15" customHeight="1">
      <c r="AW7681" s="121">
        <f t="shared" si="310"/>
        <v>7404</v>
      </c>
    </row>
    <row r="7682" spans="49:49" ht="15" customHeight="1">
      <c r="AW7682" s="121">
        <f t="shared" si="310"/>
        <v>7405</v>
      </c>
    </row>
    <row r="7683" spans="49:49" ht="15" customHeight="1">
      <c r="AW7683" s="121">
        <f t="shared" si="310"/>
        <v>7406</v>
      </c>
    </row>
    <row r="7684" spans="49:49" ht="15" customHeight="1">
      <c r="AW7684" s="121">
        <f t="shared" si="310"/>
        <v>7407</v>
      </c>
    </row>
    <row r="7685" spans="49:49" ht="15" customHeight="1">
      <c r="AW7685" s="121">
        <f t="shared" si="310"/>
        <v>7408</v>
      </c>
    </row>
    <row r="7686" spans="49:49" ht="15" customHeight="1">
      <c r="AW7686" s="121">
        <f t="shared" si="310"/>
        <v>7409</v>
      </c>
    </row>
    <row r="7687" spans="49:49" ht="15" customHeight="1">
      <c r="AW7687" s="121">
        <f t="shared" si="310"/>
        <v>7410</v>
      </c>
    </row>
    <row r="7688" spans="49:49" ht="15" customHeight="1">
      <c r="AW7688" s="121">
        <f t="shared" si="310"/>
        <v>7411</v>
      </c>
    </row>
    <row r="7689" spans="49:49" ht="15" customHeight="1">
      <c r="AW7689" s="121">
        <f t="shared" si="310"/>
        <v>7412</v>
      </c>
    </row>
    <row r="7690" spans="49:49" ht="15" customHeight="1">
      <c r="AW7690" s="121">
        <f t="shared" si="310"/>
        <v>7413</v>
      </c>
    </row>
    <row r="7691" spans="49:49" ht="15" customHeight="1">
      <c r="AW7691" s="121">
        <f t="shared" si="310"/>
        <v>7414</v>
      </c>
    </row>
    <row r="7692" spans="49:49" ht="15" customHeight="1">
      <c r="AW7692" s="121">
        <f t="shared" si="310"/>
        <v>7415</v>
      </c>
    </row>
    <row r="7693" spans="49:49" ht="15" customHeight="1">
      <c r="AW7693" s="121">
        <f t="shared" si="310"/>
        <v>7416</v>
      </c>
    </row>
    <row r="7694" spans="49:49" ht="15" customHeight="1">
      <c r="AW7694" s="121">
        <f t="shared" si="310"/>
        <v>7417</v>
      </c>
    </row>
    <row r="7695" spans="49:49" ht="15" customHeight="1">
      <c r="AW7695" s="121">
        <f t="shared" si="310"/>
        <v>7418</v>
      </c>
    </row>
    <row r="7696" spans="49:49" ht="15" customHeight="1">
      <c r="AW7696" s="121">
        <f t="shared" si="310"/>
        <v>7419</v>
      </c>
    </row>
    <row r="7697" spans="49:49" ht="15" customHeight="1">
      <c r="AW7697" s="121">
        <f t="shared" si="310"/>
        <v>7420</v>
      </c>
    </row>
    <row r="7698" spans="49:49" ht="15" customHeight="1">
      <c r="AW7698" s="121">
        <f t="shared" si="310"/>
        <v>7421</v>
      </c>
    </row>
    <row r="7699" spans="49:49" ht="15" customHeight="1">
      <c r="AW7699" s="121">
        <f t="shared" si="310"/>
        <v>7422</v>
      </c>
    </row>
    <row r="7700" spans="49:49" ht="15" customHeight="1">
      <c r="AW7700" s="121">
        <f t="shared" si="310"/>
        <v>7423</v>
      </c>
    </row>
    <row r="7701" spans="49:49" ht="15" customHeight="1">
      <c r="AW7701" s="121">
        <f t="shared" si="310"/>
        <v>7424</v>
      </c>
    </row>
    <row r="7702" spans="49:49" ht="15" customHeight="1">
      <c r="AW7702" s="121">
        <f t="shared" si="310"/>
        <v>7425</v>
      </c>
    </row>
    <row r="7703" spans="49:49" ht="15" customHeight="1">
      <c r="AW7703" s="121">
        <f t="shared" ref="AW7703:AW7766" si="311">+AW7702+1</f>
        <v>7426</v>
      </c>
    </row>
    <row r="7704" spans="49:49" ht="15" customHeight="1">
      <c r="AW7704" s="121">
        <f t="shared" si="311"/>
        <v>7427</v>
      </c>
    </row>
    <row r="7705" spans="49:49" ht="15" customHeight="1">
      <c r="AW7705" s="121">
        <f t="shared" si="311"/>
        <v>7428</v>
      </c>
    </row>
    <row r="7706" spans="49:49" ht="15" customHeight="1">
      <c r="AW7706" s="121">
        <f t="shared" si="311"/>
        <v>7429</v>
      </c>
    </row>
    <row r="7707" spans="49:49" ht="15" customHeight="1">
      <c r="AW7707" s="121">
        <f t="shared" si="311"/>
        <v>7430</v>
      </c>
    </row>
    <row r="7708" spans="49:49" ht="15" customHeight="1">
      <c r="AW7708" s="121">
        <f t="shared" si="311"/>
        <v>7431</v>
      </c>
    </row>
    <row r="7709" spans="49:49" ht="15" customHeight="1">
      <c r="AW7709" s="121">
        <f t="shared" si="311"/>
        <v>7432</v>
      </c>
    </row>
    <row r="7710" spans="49:49" ht="15" customHeight="1">
      <c r="AW7710" s="121">
        <f t="shared" si="311"/>
        <v>7433</v>
      </c>
    </row>
    <row r="7711" spans="49:49" ht="15" customHeight="1">
      <c r="AW7711" s="121">
        <f t="shared" si="311"/>
        <v>7434</v>
      </c>
    </row>
    <row r="7712" spans="49:49" ht="15" customHeight="1">
      <c r="AW7712" s="121">
        <f t="shared" si="311"/>
        <v>7435</v>
      </c>
    </row>
    <row r="7713" spans="49:49" ht="15" customHeight="1">
      <c r="AW7713" s="121">
        <f t="shared" si="311"/>
        <v>7436</v>
      </c>
    </row>
    <row r="7714" spans="49:49" ht="15" customHeight="1">
      <c r="AW7714" s="121">
        <f t="shared" si="311"/>
        <v>7437</v>
      </c>
    </row>
    <row r="7715" spans="49:49" ht="15" customHeight="1">
      <c r="AW7715" s="121">
        <f t="shared" si="311"/>
        <v>7438</v>
      </c>
    </row>
    <row r="7716" spans="49:49" ht="15" customHeight="1">
      <c r="AW7716" s="121">
        <f t="shared" si="311"/>
        <v>7439</v>
      </c>
    </row>
    <row r="7717" spans="49:49" ht="15" customHeight="1">
      <c r="AW7717" s="121">
        <f t="shared" si="311"/>
        <v>7440</v>
      </c>
    </row>
    <row r="7718" spans="49:49" ht="15" customHeight="1">
      <c r="AW7718" s="121">
        <f t="shared" si="311"/>
        <v>7441</v>
      </c>
    </row>
    <row r="7719" spans="49:49" ht="15" customHeight="1">
      <c r="AW7719" s="121">
        <f t="shared" si="311"/>
        <v>7442</v>
      </c>
    </row>
    <row r="7720" spans="49:49" ht="15" customHeight="1">
      <c r="AW7720" s="121">
        <f t="shared" si="311"/>
        <v>7443</v>
      </c>
    </row>
    <row r="7721" spans="49:49" ht="15" customHeight="1">
      <c r="AW7721" s="121">
        <f t="shared" si="311"/>
        <v>7444</v>
      </c>
    </row>
    <row r="7722" spans="49:49" ht="15" customHeight="1">
      <c r="AW7722" s="121">
        <f t="shared" si="311"/>
        <v>7445</v>
      </c>
    </row>
    <row r="7723" spans="49:49" ht="15" customHeight="1">
      <c r="AW7723" s="121">
        <f t="shared" si="311"/>
        <v>7446</v>
      </c>
    </row>
    <row r="7724" spans="49:49" ht="15" customHeight="1">
      <c r="AW7724" s="121">
        <f t="shared" si="311"/>
        <v>7447</v>
      </c>
    </row>
    <row r="7725" spans="49:49" ht="15" customHeight="1">
      <c r="AW7725" s="121">
        <f t="shared" si="311"/>
        <v>7448</v>
      </c>
    </row>
    <row r="7726" spans="49:49" ht="15" customHeight="1">
      <c r="AW7726" s="121">
        <f t="shared" si="311"/>
        <v>7449</v>
      </c>
    </row>
    <row r="7727" spans="49:49" ht="15" customHeight="1">
      <c r="AW7727" s="121">
        <f t="shared" si="311"/>
        <v>7450</v>
      </c>
    </row>
    <row r="7728" spans="49:49" ht="15" customHeight="1">
      <c r="AW7728" s="121">
        <f t="shared" si="311"/>
        <v>7451</v>
      </c>
    </row>
    <row r="7729" spans="49:49" ht="15" customHeight="1">
      <c r="AW7729" s="121">
        <f t="shared" si="311"/>
        <v>7452</v>
      </c>
    </row>
    <row r="7730" spans="49:49" ht="15" customHeight="1">
      <c r="AW7730" s="121">
        <f t="shared" si="311"/>
        <v>7453</v>
      </c>
    </row>
    <row r="7731" spans="49:49" ht="15" customHeight="1">
      <c r="AW7731" s="121">
        <f t="shared" si="311"/>
        <v>7454</v>
      </c>
    </row>
    <row r="7732" spans="49:49" ht="15" customHeight="1">
      <c r="AW7732" s="121">
        <f t="shared" si="311"/>
        <v>7455</v>
      </c>
    </row>
    <row r="7733" spans="49:49" ht="15" customHeight="1">
      <c r="AW7733" s="121">
        <f t="shared" si="311"/>
        <v>7456</v>
      </c>
    </row>
    <row r="7734" spans="49:49" ht="15" customHeight="1">
      <c r="AW7734" s="121">
        <f t="shared" si="311"/>
        <v>7457</v>
      </c>
    </row>
    <row r="7735" spans="49:49" ht="15" customHeight="1">
      <c r="AW7735" s="121">
        <f t="shared" si="311"/>
        <v>7458</v>
      </c>
    </row>
    <row r="7736" spans="49:49" ht="15" customHeight="1">
      <c r="AW7736" s="121">
        <f t="shared" si="311"/>
        <v>7459</v>
      </c>
    </row>
    <row r="7737" spans="49:49" ht="15" customHeight="1">
      <c r="AW7737" s="121">
        <f t="shared" si="311"/>
        <v>7460</v>
      </c>
    </row>
    <row r="7738" spans="49:49" ht="15" customHeight="1">
      <c r="AW7738" s="121">
        <f t="shared" si="311"/>
        <v>7461</v>
      </c>
    </row>
    <row r="7739" spans="49:49" ht="15" customHeight="1">
      <c r="AW7739" s="121">
        <f t="shared" si="311"/>
        <v>7462</v>
      </c>
    </row>
    <row r="7740" spans="49:49" ht="15" customHeight="1">
      <c r="AW7740" s="121">
        <f t="shared" si="311"/>
        <v>7463</v>
      </c>
    </row>
    <row r="7741" spans="49:49" ht="15" customHeight="1">
      <c r="AW7741" s="121">
        <f t="shared" si="311"/>
        <v>7464</v>
      </c>
    </row>
    <row r="7742" spans="49:49" ht="15" customHeight="1">
      <c r="AW7742" s="121">
        <f t="shared" si="311"/>
        <v>7465</v>
      </c>
    </row>
    <row r="7743" spans="49:49" ht="15" customHeight="1">
      <c r="AW7743" s="121">
        <f t="shared" si="311"/>
        <v>7466</v>
      </c>
    </row>
    <row r="7744" spans="49:49" ht="15" customHeight="1">
      <c r="AW7744" s="121">
        <f t="shared" si="311"/>
        <v>7467</v>
      </c>
    </row>
    <row r="7745" spans="49:49" ht="15" customHeight="1">
      <c r="AW7745" s="121">
        <f t="shared" si="311"/>
        <v>7468</v>
      </c>
    </row>
    <row r="7746" spans="49:49" ht="15" customHeight="1">
      <c r="AW7746" s="121">
        <f t="shared" si="311"/>
        <v>7469</v>
      </c>
    </row>
    <row r="7747" spans="49:49" ht="15" customHeight="1">
      <c r="AW7747" s="121">
        <f t="shared" si="311"/>
        <v>7470</v>
      </c>
    </row>
    <row r="7748" spans="49:49" ht="15" customHeight="1">
      <c r="AW7748" s="121">
        <f t="shared" si="311"/>
        <v>7471</v>
      </c>
    </row>
    <row r="7749" spans="49:49" ht="15" customHeight="1">
      <c r="AW7749" s="121">
        <f t="shared" si="311"/>
        <v>7472</v>
      </c>
    </row>
    <row r="7750" spans="49:49" ht="15" customHeight="1">
      <c r="AW7750" s="121">
        <f t="shared" si="311"/>
        <v>7473</v>
      </c>
    </row>
    <row r="7751" spans="49:49" ht="15" customHeight="1">
      <c r="AW7751" s="121">
        <f t="shared" si="311"/>
        <v>7474</v>
      </c>
    </row>
    <row r="7752" spans="49:49" ht="15" customHeight="1">
      <c r="AW7752" s="121">
        <f t="shared" si="311"/>
        <v>7475</v>
      </c>
    </row>
    <row r="7753" spans="49:49" ht="15" customHeight="1">
      <c r="AW7753" s="121">
        <f t="shared" si="311"/>
        <v>7476</v>
      </c>
    </row>
    <row r="7754" spans="49:49" ht="15" customHeight="1">
      <c r="AW7754" s="121">
        <f t="shared" si="311"/>
        <v>7477</v>
      </c>
    </row>
    <row r="7755" spans="49:49" ht="15" customHeight="1">
      <c r="AW7755" s="121">
        <f t="shared" si="311"/>
        <v>7478</v>
      </c>
    </row>
    <row r="7756" spans="49:49" ht="15" customHeight="1">
      <c r="AW7756" s="121">
        <f t="shared" si="311"/>
        <v>7479</v>
      </c>
    </row>
    <row r="7757" spans="49:49" ht="15" customHeight="1">
      <c r="AW7757" s="121">
        <f t="shared" si="311"/>
        <v>7480</v>
      </c>
    </row>
    <row r="7758" spans="49:49" ht="15" customHeight="1">
      <c r="AW7758" s="121">
        <f t="shared" si="311"/>
        <v>7481</v>
      </c>
    </row>
    <row r="7759" spans="49:49" ht="15" customHeight="1">
      <c r="AW7759" s="121">
        <f t="shared" si="311"/>
        <v>7482</v>
      </c>
    </row>
    <row r="7760" spans="49:49" ht="15" customHeight="1">
      <c r="AW7760" s="121">
        <f t="shared" si="311"/>
        <v>7483</v>
      </c>
    </row>
    <row r="7761" spans="49:49" ht="15" customHeight="1">
      <c r="AW7761" s="121">
        <f t="shared" si="311"/>
        <v>7484</v>
      </c>
    </row>
    <row r="7762" spans="49:49" ht="15" customHeight="1">
      <c r="AW7762" s="121">
        <f t="shared" si="311"/>
        <v>7485</v>
      </c>
    </row>
    <row r="7763" spans="49:49" ht="15" customHeight="1">
      <c r="AW7763" s="121">
        <f t="shared" si="311"/>
        <v>7486</v>
      </c>
    </row>
    <row r="7764" spans="49:49" ht="15" customHeight="1">
      <c r="AW7764" s="121">
        <f t="shared" si="311"/>
        <v>7487</v>
      </c>
    </row>
    <row r="7765" spans="49:49" ht="15" customHeight="1">
      <c r="AW7765" s="121">
        <f t="shared" si="311"/>
        <v>7488</v>
      </c>
    </row>
    <row r="7766" spans="49:49" ht="15" customHeight="1">
      <c r="AW7766" s="121">
        <f t="shared" si="311"/>
        <v>7489</v>
      </c>
    </row>
    <row r="7767" spans="49:49" ht="15" customHeight="1">
      <c r="AW7767" s="121">
        <f t="shared" ref="AW7767:AW7830" si="312">+AW7766+1</f>
        <v>7490</v>
      </c>
    </row>
    <row r="7768" spans="49:49" ht="15" customHeight="1">
      <c r="AW7768" s="121">
        <f t="shared" si="312"/>
        <v>7491</v>
      </c>
    </row>
    <row r="7769" spans="49:49" ht="15" customHeight="1">
      <c r="AW7769" s="121">
        <f t="shared" si="312"/>
        <v>7492</v>
      </c>
    </row>
    <row r="7770" spans="49:49" ht="15" customHeight="1">
      <c r="AW7770" s="121">
        <f t="shared" si="312"/>
        <v>7493</v>
      </c>
    </row>
    <row r="7771" spans="49:49" ht="15" customHeight="1">
      <c r="AW7771" s="121">
        <f t="shared" si="312"/>
        <v>7494</v>
      </c>
    </row>
    <row r="7772" spans="49:49" ht="15" customHeight="1">
      <c r="AW7772" s="121">
        <f t="shared" si="312"/>
        <v>7495</v>
      </c>
    </row>
    <row r="7773" spans="49:49" ht="15" customHeight="1">
      <c r="AW7773" s="121">
        <f t="shared" si="312"/>
        <v>7496</v>
      </c>
    </row>
    <row r="7774" spans="49:49" ht="15" customHeight="1">
      <c r="AW7774" s="121">
        <f t="shared" si="312"/>
        <v>7497</v>
      </c>
    </row>
    <row r="7775" spans="49:49" ht="15" customHeight="1">
      <c r="AW7775" s="121">
        <f t="shared" si="312"/>
        <v>7498</v>
      </c>
    </row>
    <row r="7776" spans="49:49" ht="15" customHeight="1">
      <c r="AW7776" s="121">
        <f t="shared" si="312"/>
        <v>7499</v>
      </c>
    </row>
    <row r="7777" spans="49:49" ht="15" customHeight="1">
      <c r="AW7777" s="121">
        <f t="shared" si="312"/>
        <v>7500</v>
      </c>
    </row>
    <row r="7778" spans="49:49" ht="15" customHeight="1">
      <c r="AW7778" s="121">
        <f t="shared" si="312"/>
        <v>7501</v>
      </c>
    </row>
    <row r="7779" spans="49:49" ht="15" customHeight="1">
      <c r="AW7779" s="121">
        <f t="shared" si="312"/>
        <v>7502</v>
      </c>
    </row>
    <row r="7780" spans="49:49" ht="15" customHeight="1">
      <c r="AW7780" s="121">
        <f t="shared" si="312"/>
        <v>7503</v>
      </c>
    </row>
    <row r="7781" spans="49:49" ht="15" customHeight="1">
      <c r="AW7781" s="121">
        <f t="shared" si="312"/>
        <v>7504</v>
      </c>
    </row>
    <row r="7782" spans="49:49" ht="15" customHeight="1">
      <c r="AW7782" s="121">
        <f t="shared" si="312"/>
        <v>7505</v>
      </c>
    </row>
    <row r="7783" spans="49:49" ht="15" customHeight="1">
      <c r="AW7783" s="121">
        <f t="shared" si="312"/>
        <v>7506</v>
      </c>
    </row>
    <row r="7784" spans="49:49" ht="15" customHeight="1">
      <c r="AW7784" s="121">
        <f t="shared" si="312"/>
        <v>7507</v>
      </c>
    </row>
    <row r="7785" spans="49:49" ht="15" customHeight="1">
      <c r="AW7785" s="121">
        <f t="shared" si="312"/>
        <v>7508</v>
      </c>
    </row>
    <row r="7786" spans="49:49" ht="15" customHeight="1">
      <c r="AW7786" s="121">
        <f t="shared" si="312"/>
        <v>7509</v>
      </c>
    </row>
    <row r="7787" spans="49:49" ht="15" customHeight="1">
      <c r="AW7787" s="121">
        <f t="shared" si="312"/>
        <v>7510</v>
      </c>
    </row>
    <row r="7788" spans="49:49" ht="15" customHeight="1">
      <c r="AW7788" s="121">
        <f t="shared" si="312"/>
        <v>7511</v>
      </c>
    </row>
    <row r="7789" spans="49:49" ht="15" customHeight="1">
      <c r="AW7789" s="121">
        <f t="shared" si="312"/>
        <v>7512</v>
      </c>
    </row>
    <row r="7790" spans="49:49" ht="15" customHeight="1">
      <c r="AW7790" s="121">
        <f t="shared" si="312"/>
        <v>7513</v>
      </c>
    </row>
    <row r="7791" spans="49:49" ht="15" customHeight="1">
      <c r="AW7791" s="121">
        <f t="shared" si="312"/>
        <v>7514</v>
      </c>
    </row>
    <row r="7792" spans="49:49" ht="15" customHeight="1">
      <c r="AW7792" s="121">
        <f t="shared" si="312"/>
        <v>7515</v>
      </c>
    </row>
    <row r="7793" spans="49:49" ht="15" customHeight="1">
      <c r="AW7793" s="121">
        <f t="shared" si="312"/>
        <v>7516</v>
      </c>
    </row>
    <row r="7794" spans="49:49" ht="15" customHeight="1">
      <c r="AW7794" s="121">
        <f t="shared" si="312"/>
        <v>7517</v>
      </c>
    </row>
    <row r="7795" spans="49:49" ht="15" customHeight="1">
      <c r="AW7795" s="121">
        <f t="shared" si="312"/>
        <v>7518</v>
      </c>
    </row>
    <row r="7796" spans="49:49" ht="15" customHeight="1">
      <c r="AW7796" s="121">
        <f t="shared" si="312"/>
        <v>7519</v>
      </c>
    </row>
    <row r="7797" spans="49:49" ht="15" customHeight="1">
      <c r="AW7797" s="121">
        <f t="shared" si="312"/>
        <v>7520</v>
      </c>
    </row>
    <row r="7798" spans="49:49" ht="15" customHeight="1">
      <c r="AW7798" s="121">
        <f t="shared" si="312"/>
        <v>7521</v>
      </c>
    </row>
    <row r="7799" spans="49:49" ht="15" customHeight="1">
      <c r="AW7799" s="121">
        <f t="shared" si="312"/>
        <v>7522</v>
      </c>
    </row>
    <row r="7800" spans="49:49" ht="15" customHeight="1">
      <c r="AW7800" s="121">
        <f t="shared" si="312"/>
        <v>7523</v>
      </c>
    </row>
    <row r="7801" spans="49:49" ht="15" customHeight="1">
      <c r="AW7801" s="121">
        <f t="shared" si="312"/>
        <v>7524</v>
      </c>
    </row>
    <row r="7802" spans="49:49" ht="15" customHeight="1">
      <c r="AW7802" s="121">
        <f t="shared" si="312"/>
        <v>7525</v>
      </c>
    </row>
    <row r="7803" spans="49:49" ht="15" customHeight="1">
      <c r="AW7803" s="121">
        <f t="shared" si="312"/>
        <v>7526</v>
      </c>
    </row>
    <row r="7804" spans="49:49" ht="15" customHeight="1">
      <c r="AW7804" s="121">
        <f t="shared" si="312"/>
        <v>7527</v>
      </c>
    </row>
    <row r="7805" spans="49:49" ht="15" customHeight="1">
      <c r="AW7805" s="121">
        <f t="shared" si="312"/>
        <v>7528</v>
      </c>
    </row>
    <row r="7806" spans="49:49" ht="15" customHeight="1">
      <c r="AW7806" s="121">
        <f t="shared" si="312"/>
        <v>7529</v>
      </c>
    </row>
    <row r="7807" spans="49:49" ht="15" customHeight="1">
      <c r="AW7807" s="121">
        <f t="shared" si="312"/>
        <v>7530</v>
      </c>
    </row>
    <row r="7808" spans="49:49" ht="15" customHeight="1">
      <c r="AW7808" s="121">
        <f t="shared" si="312"/>
        <v>7531</v>
      </c>
    </row>
    <row r="7809" spans="49:49" ht="15" customHeight="1">
      <c r="AW7809" s="121">
        <f t="shared" si="312"/>
        <v>7532</v>
      </c>
    </row>
    <row r="7810" spans="49:49" ht="15" customHeight="1">
      <c r="AW7810" s="121">
        <f t="shared" si="312"/>
        <v>7533</v>
      </c>
    </row>
    <row r="7811" spans="49:49" ht="15" customHeight="1">
      <c r="AW7811" s="121">
        <f t="shared" si="312"/>
        <v>7534</v>
      </c>
    </row>
    <row r="7812" spans="49:49" ht="15" customHeight="1">
      <c r="AW7812" s="121">
        <f t="shared" si="312"/>
        <v>7535</v>
      </c>
    </row>
    <row r="7813" spans="49:49" ht="15" customHeight="1">
      <c r="AW7813" s="121">
        <f t="shared" si="312"/>
        <v>7536</v>
      </c>
    </row>
    <row r="7814" spans="49:49" ht="15" customHeight="1">
      <c r="AW7814" s="121">
        <f t="shared" si="312"/>
        <v>7537</v>
      </c>
    </row>
    <row r="7815" spans="49:49" ht="15" customHeight="1">
      <c r="AW7815" s="121">
        <f t="shared" si="312"/>
        <v>7538</v>
      </c>
    </row>
    <row r="7816" spans="49:49" ht="15" customHeight="1">
      <c r="AW7816" s="121">
        <f t="shared" si="312"/>
        <v>7539</v>
      </c>
    </row>
    <row r="7817" spans="49:49" ht="15" customHeight="1">
      <c r="AW7817" s="121">
        <f t="shared" si="312"/>
        <v>7540</v>
      </c>
    </row>
    <row r="7818" spans="49:49" ht="15" customHeight="1">
      <c r="AW7818" s="121">
        <f t="shared" si="312"/>
        <v>7541</v>
      </c>
    </row>
    <row r="7819" spans="49:49" ht="15" customHeight="1">
      <c r="AW7819" s="121">
        <f t="shared" si="312"/>
        <v>7542</v>
      </c>
    </row>
    <row r="7820" spans="49:49" ht="15" customHeight="1">
      <c r="AW7820" s="121">
        <f t="shared" si="312"/>
        <v>7543</v>
      </c>
    </row>
    <row r="7821" spans="49:49" ht="15" customHeight="1">
      <c r="AW7821" s="121">
        <f t="shared" si="312"/>
        <v>7544</v>
      </c>
    </row>
    <row r="7822" spans="49:49" ht="15" customHeight="1">
      <c r="AW7822" s="121">
        <f t="shared" si="312"/>
        <v>7545</v>
      </c>
    </row>
    <row r="7823" spans="49:49" ht="15" customHeight="1">
      <c r="AW7823" s="121">
        <f t="shared" si="312"/>
        <v>7546</v>
      </c>
    </row>
    <row r="7824" spans="49:49" ht="15" customHeight="1">
      <c r="AW7824" s="121">
        <f t="shared" si="312"/>
        <v>7547</v>
      </c>
    </row>
    <row r="7825" spans="49:49" ht="15" customHeight="1">
      <c r="AW7825" s="121">
        <f t="shared" si="312"/>
        <v>7548</v>
      </c>
    </row>
    <row r="7826" spans="49:49" ht="15" customHeight="1">
      <c r="AW7826" s="121">
        <f t="shared" si="312"/>
        <v>7549</v>
      </c>
    </row>
    <row r="7827" spans="49:49" ht="15" customHeight="1">
      <c r="AW7827" s="121">
        <f t="shared" si="312"/>
        <v>7550</v>
      </c>
    </row>
    <row r="7828" spans="49:49" ht="15" customHeight="1">
      <c r="AW7828" s="121">
        <f t="shared" si="312"/>
        <v>7551</v>
      </c>
    </row>
    <row r="7829" spans="49:49" ht="15" customHeight="1">
      <c r="AW7829" s="121">
        <f t="shared" si="312"/>
        <v>7552</v>
      </c>
    </row>
    <row r="7830" spans="49:49" ht="15" customHeight="1">
      <c r="AW7830" s="121">
        <f t="shared" si="312"/>
        <v>7553</v>
      </c>
    </row>
    <row r="7831" spans="49:49" ht="15" customHeight="1">
      <c r="AW7831" s="121">
        <f t="shared" ref="AW7831:AW7894" si="313">+AW7830+1</f>
        <v>7554</v>
      </c>
    </row>
    <row r="7832" spans="49:49" ht="15" customHeight="1">
      <c r="AW7832" s="121">
        <f t="shared" si="313"/>
        <v>7555</v>
      </c>
    </row>
    <row r="7833" spans="49:49" ht="15" customHeight="1">
      <c r="AW7833" s="121">
        <f t="shared" si="313"/>
        <v>7556</v>
      </c>
    </row>
    <row r="7834" spans="49:49" ht="15" customHeight="1">
      <c r="AW7834" s="121">
        <f t="shared" si="313"/>
        <v>7557</v>
      </c>
    </row>
    <row r="7835" spans="49:49" ht="15" customHeight="1">
      <c r="AW7835" s="121">
        <f t="shared" si="313"/>
        <v>7558</v>
      </c>
    </row>
    <row r="7836" spans="49:49" ht="15" customHeight="1">
      <c r="AW7836" s="121">
        <f t="shared" si="313"/>
        <v>7559</v>
      </c>
    </row>
    <row r="7837" spans="49:49" ht="15" customHeight="1">
      <c r="AW7837" s="121">
        <f t="shared" si="313"/>
        <v>7560</v>
      </c>
    </row>
    <row r="7838" spans="49:49" ht="15" customHeight="1">
      <c r="AW7838" s="121">
        <f t="shared" si="313"/>
        <v>7561</v>
      </c>
    </row>
    <row r="7839" spans="49:49" ht="15" customHeight="1">
      <c r="AW7839" s="121">
        <f t="shared" si="313"/>
        <v>7562</v>
      </c>
    </row>
    <row r="7840" spans="49:49" ht="15" customHeight="1">
      <c r="AW7840" s="121">
        <f t="shared" si="313"/>
        <v>7563</v>
      </c>
    </row>
    <row r="7841" spans="49:49" ht="15" customHeight="1">
      <c r="AW7841" s="121">
        <f t="shared" si="313"/>
        <v>7564</v>
      </c>
    </row>
    <row r="7842" spans="49:49" ht="15" customHeight="1">
      <c r="AW7842" s="121">
        <f t="shared" si="313"/>
        <v>7565</v>
      </c>
    </row>
    <row r="7843" spans="49:49" ht="15" customHeight="1">
      <c r="AW7843" s="121">
        <f t="shared" si="313"/>
        <v>7566</v>
      </c>
    </row>
    <row r="7844" spans="49:49" ht="15" customHeight="1">
      <c r="AW7844" s="121">
        <f t="shared" si="313"/>
        <v>7567</v>
      </c>
    </row>
    <row r="7845" spans="49:49" ht="15" customHeight="1">
      <c r="AW7845" s="121">
        <f t="shared" si="313"/>
        <v>7568</v>
      </c>
    </row>
    <row r="7846" spans="49:49" ht="15" customHeight="1">
      <c r="AW7846" s="121">
        <f t="shared" si="313"/>
        <v>7569</v>
      </c>
    </row>
    <row r="7847" spans="49:49" ht="15" customHeight="1">
      <c r="AW7847" s="121">
        <f t="shared" si="313"/>
        <v>7570</v>
      </c>
    </row>
    <row r="7848" spans="49:49" ht="15" customHeight="1">
      <c r="AW7848" s="121">
        <f t="shared" si="313"/>
        <v>7571</v>
      </c>
    </row>
    <row r="7849" spans="49:49" ht="15" customHeight="1">
      <c r="AW7849" s="121">
        <f t="shared" si="313"/>
        <v>7572</v>
      </c>
    </row>
    <row r="7850" spans="49:49" ht="15" customHeight="1">
      <c r="AW7850" s="121">
        <f t="shared" si="313"/>
        <v>7573</v>
      </c>
    </row>
    <row r="7851" spans="49:49" ht="15" customHeight="1">
      <c r="AW7851" s="121">
        <f t="shared" si="313"/>
        <v>7574</v>
      </c>
    </row>
    <row r="7852" spans="49:49" ht="15" customHeight="1">
      <c r="AW7852" s="121">
        <f t="shared" si="313"/>
        <v>7575</v>
      </c>
    </row>
    <row r="7853" spans="49:49" ht="15" customHeight="1">
      <c r="AW7853" s="121">
        <f t="shared" si="313"/>
        <v>7576</v>
      </c>
    </row>
    <row r="7854" spans="49:49" ht="15" customHeight="1">
      <c r="AW7854" s="121">
        <f t="shared" si="313"/>
        <v>7577</v>
      </c>
    </row>
    <row r="7855" spans="49:49" ht="15" customHeight="1">
      <c r="AW7855" s="121">
        <f t="shared" si="313"/>
        <v>7578</v>
      </c>
    </row>
    <row r="7856" spans="49:49" ht="15" customHeight="1">
      <c r="AW7856" s="121">
        <f t="shared" si="313"/>
        <v>7579</v>
      </c>
    </row>
    <row r="7857" spans="49:49" ht="15" customHeight="1">
      <c r="AW7857" s="121">
        <f t="shared" si="313"/>
        <v>7580</v>
      </c>
    </row>
    <row r="7858" spans="49:49" ht="15" customHeight="1">
      <c r="AW7858" s="121">
        <f t="shared" si="313"/>
        <v>7581</v>
      </c>
    </row>
    <row r="7859" spans="49:49" ht="15" customHeight="1">
      <c r="AW7859" s="121">
        <f t="shared" si="313"/>
        <v>7582</v>
      </c>
    </row>
    <row r="7860" spans="49:49" ht="15" customHeight="1">
      <c r="AW7860" s="121">
        <f t="shared" si="313"/>
        <v>7583</v>
      </c>
    </row>
    <row r="7861" spans="49:49" ht="15" customHeight="1">
      <c r="AW7861" s="121">
        <f t="shared" si="313"/>
        <v>7584</v>
      </c>
    </row>
    <row r="7862" spans="49:49" ht="15" customHeight="1">
      <c r="AW7862" s="121">
        <f t="shared" si="313"/>
        <v>7585</v>
      </c>
    </row>
    <row r="7863" spans="49:49" ht="15" customHeight="1">
      <c r="AW7863" s="121">
        <f t="shared" si="313"/>
        <v>7586</v>
      </c>
    </row>
    <row r="7864" spans="49:49" ht="15" customHeight="1">
      <c r="AW7864" s="121">
        <f t="shared" si="313"/>
        <v>7587</v>
      </c>
    </row>
    <row r="7865" spans="49:49" ht="15" customHeight="1">
      <c r="AW7865" s="121">
        <f t="shared" si="313"/>
        <v>7588</v>
      </c>
    </row>
    <row r="7866" spans="49:49" ht="15" customHeight="1">
      <c r="AW7866" s="121">
        <f t="shared" si="313"/>
        <v>7589</v>
      </c>
    </row>
    <row r="7867" spans="49:49" ht="15" customHeight="1">
      <c r="AW7867" s="121">
        <f t="shared" si="313"/>
        <v>7590</v>
      </c>
    </row>
    <row r="7868" spans="49:49" ht="15" customHeight="1">
      <c r="AW7868" s="121">
        <f t="shared" si="313"/>
        <v>7591</v>
      </c>
    </row>
    <row r="7869" spans="49:49" ht="15" customHeight="1">
      <c r="AW7869" s="121">
        <f t="shared" si="313"/>
        <v>7592</v>
      </c>
    </row>
    <row r="7870" spans="49:49" ht="15" customHeight="1">
      <c r="AW7870" s="121">
        <f t="shared" si="313"/>
        <v>7593</v>
      </c>
    </row>
    <row r="7871" spans="49:49" ht="15" customHeight="1">
      <c r="AW7871" s="121">
        <f t="shared" si="313"/>
        <v>7594</v>
      </c>
    </row>
    <row r="7872" spans="49:49" ht="15" customHeight="1">
      <c r="AW7872" s="121">
        <f t="shared" si="313"/>
        <v>7595</v>
      </c>
    </row>
    <row r="7873" spans="49:49" ht="15" customHeight="1">
      <c r="AW7873" s="121">
        <f t="shared" si="313"/>
        <v>7596</v>
      </c>
    </row>
    <row r="7874" spans="49:49" ht="15" customHeight="1">
      <c r="AW7874" s="121">
        <f t="shared" si="313"/>
        <v>7597</v>
      </c>
    </row>
    <row r="7875" spans="49:49" ht="15" customHeight="1">
      <c r="AW7875" s="121">
        <f t="shared" si="313"/>
        <v>7598</v>
      </c>
    </row>
    <row r="7876" spans="49:49" ht="15" customHeight="1">
      <c r="AW7876" s="121">
        <f t="shared" si="313"/>
        <v>7599</v>
      </c>
    </row>
    <row r="7877" spans="49:49" ht="15" customHeight="1">
      <c r="AW7877" s="121">
        <f t="shared" si="313"/>
        <v>7600</v>
      </c>
    </row>
    <row r="7878" spans="49:49" ht="15" customHeight="1">
      <c r="AW7878" s="121">
        <f t="shared" si="313"/>
        <v>7601</v>
      </c>
    </row>
    <row r="7879" spans="49:49" ht="15" customHeight="1">
      <c r="AW7879" s="121">
        <f t="shared" si="313"/>
        <v>7602</v>
      </c>
    </row>
    <row r="7880" spans="49:49" ht="15" customHeight="1">
      <c r="AW7880" s="121">
        <f t="shared" si="313"/>
        <v>7603</v>
      </c>
    </row>
    <row r="7881" spans="49:49" ht="15" customHeight="1">
      <c r="AW7881" s="121">
        <f t="shared" si="313"/>
        <v>7604</v>
      </c>
    </row>
    <row r="7882" spans="49:49" ht="15" customHeight="1">
      <c r="AW7882" s="121">
        <f t="shared" si="313"/>
        <v>7605</v>
      </c>
    </row>
    <row r="7883" spans="49:49" ht="15" customHeight="1">
      <c r="AW7883" s="121">
        <f t="shared" si="313"/>
        <v>7606</v>
      </c>
    </row>
    <row r="7884" spans="49:49" ht="15" customHeight="1">
      <c r="AW7884" s="121">
        <f t="shared" si="313"/>
        <v>7607</v>
      </c>
    </row>
    <row r="7885" spans="49:49" ht="15" customHeight="1">
      <c r="AW7885" s="121">
        <f t="shared" si="313"/>
        <v>7608</v>
      </c>
    </row>
    <row r="7886" spans="49:49" ht="15" customHeight="1">
      <c r="AW7886" s="121">
        <f t="shared" si="313"/>
        <v>7609</v>
      </c>
    </row>
    <row r="7887" spans="49:49" ht="15" customHeight="1">
      <c r="AW7887" s="121">
        <f t="shared" si="313"/>
        <v>7610</v>
      </c>
    </row>
    <row r="7888" spans="49:49" ht="15" customHeight="1">
      <c r="AW7888" s="121">
        <f t="shared" si="313"/>
        <v>7611</v>
      </c>
    </row>
    <row r="7889" spans="49:49" ht="15" customHeight="1">
      <c r="AW7889" s="121">
        <f t="shared" si="313"/>
        <v>7612</v>
      </c>
    </row>
    <row r="7890" spans="49:49" ht="15" customHeight="1">
      <c r="AW7890" s="121">
        <f t="shared" si="313"/>
        <v>7613</v>
      </c>
    </row>
    <row r="7891" spans="49:49" ht="15" customHeight="1">
      <c r="AW7891" s="121">
        <f t="shared" si="313"/>
        <v>7614</v>
      </c>
    </row>
    <row r="7892" spans="49:49" ht="15" customHeight="1">
      <c r="AW7892" s="121">
        <f t="shared" si="313"/>
        <v>7615</v>
      </c>
    </row>
    <row r="7893" spans="49:49" ht="15" customHeight="1">
      <c r="AW7893" s="121">
        <f t="shared" si="313"/>
        <v>7616</v>
      </c>
    </row>
    <row r="7894" spans="49:49" ht="15" customHeight="1">
      <c r="AW7894" s="121">
        <f t="shared" si="313"/>
        <v>7617</v>
      </c>
    </row>
    <row r="7895" spans="49:49" ht="15" customHeight="1">
      <c r="AW7895" s="121">
        <f t="shared" ref="AW7895:AW7958" si="314">+AW7894+1</f>
        <v>7618</v>
      </c>
    </row>
    <row r="7896" spans="49:49" ht="15" customHeight="1">
      <c r="AW7896" s="121">
        <f t="shared" si="314"/>
        <v>7619</v>
      </c>
    </row>
    <row r="7897" spans="49:49" ht="15" customHeight="1">
      <c r="AW7897" s="121">
        <f t="shared" si="314"/>
        <v>7620</v>
      </c>
    </row>
    <row r="7898" spans="49:49" ht="15" customHeight="1">
      <c r="AW7898" s="121">
        <f t="shared" si="314"/>
        <v>7621</v>
      </c>
    </row>
    <row r="7899" spans="49:49" ht="15" customHeight="1">
      <c r="AW7899" s="121">
        <f t="shared" si="314"/>
        <v>7622</v>
      </c>
    </row>
    <row r="7900" spans="49:49" ht="15" customHeight="1">
      <c r="AW7900" s="121">
        <f t="shared" si="314"/>
        <v>7623</v>
      </c>
    </row>
    <row r="7901" spans="49:49" ht="15" customHeight="1">
      <c r="AW7901" s="121">
        <f t="shared" si="314"/>
        <v>7624</v>
      </c>
    </row>
    <row r="7902" spans="49:49" ht="15" customHeight="1">
      <c r="AW7902" s="121">
        <f t="shared" si="314"/>
        <v>7625</v>
      </c>
    </row>
    <row r="7903" spans="49:49" ht="15" customHeight="1">
      <c r="AW7903" s="121">
        <f t="shared" si="314"/>
        <v>7626</v>
      </c>
    </row>
    <row r="7904" spans="49:49" ht="15" customHeight="1">
      <c r="AW7904" s="121">
        <f t="shared" si="314"/>
        <v>7627</v>
      </c>
    </row>
    <row r="7905" spans="49:49" ht="15" customHeight="1">
      <c r="AW7905" s="121">
        <f t="shared" si="314"/>
        <v>7628</v>
      </c>
    </row>
    <row r="7906" spans="49:49" ht="15" customHeight="1">
      <c r="AW7906" s="121">
        <f t="shared" si="314"/>
        <v>7629</v>
      </c>
    </row>
    <row r="7907" spans="49:49" ht="15" customHeight="1">
      <c r="AW7907" s="121">
        <f t="shared" si="314"/>
        <v>7630</v>
      </c>
    </row>
    <row r="7908" spans="49:49" ht="15" customHeight="1">
      <c r="AW7908" s="121">
        <f t="shared" si="314"/>
        <v>7631</v>
      </c>
    </row>
    <row r="7909" spans="49:49" ht="15" customHeight="1">
      <c r="AW7909" s="121">
        <f t="shared" si="314"/>
        <v>7632</v>
      </c>
    </row>
    <row r="7910" spans="49:49" ht="15" customHeight="1">
      <c r="AW7910" s="121">
        <f t="shared" si="314"/>
        <v>7633</v>
      </c>
    </row>
    <row r="7911" spans="49:49" ht="15" customHeight="1">
      <c r="AW7911" s="121">
        <f t="shared" si="314"/>
        <v>7634</v>
      </c>
    </row>
    <row r="7912" spans="49:49" ht="15" customHeight="1">
      <c r="AW7912" s="121">
        <f t="shared" si="314"/>
        <v>7635</v>
      </c>
    </row>
    <row r="7913" spans="49:49" ht="15" customHeight="1">
      <c r="AW7913" s="121">
        <f t="shared" si="314"/>
        <v>7636</v>
      </c>
    </row>
    <row r="7914" spans="49:49" ht="15" customHeight="1">
      <c r="AW7914" s="121">
        <f t="shared" si="314"/>
        <v>7637</v>
      </c>
    </row>
    <row r="7915" spans="49:49" ht="15" customHeight="1">
      <c r="AW7915" s="121">
        <f t="shared" si="314"/>
        <v>7638</v>
      </c>
    </row>
    <row r="7916" spans="49:49" ht="15" customHeight="1">
      <c r="AW7916" s="121">
        <f t="shared" si="314"/>
        <v>7639</v>
      </c>
    </row>
    <row r="7917" spans="49:49" ht="15" customHeight="1">
      <c r="AW7917" s="121">
        <f t="shared" si="314"/>
        <v>7640</v>
      </c>
    </row>
    <row r="7918" spans="49:49" ht="15" customHeight="1">
      <c r="AW7918" s="121">
        <f t="shared" si="314"/>
        <v>7641</v>
      </c>
    </row>
    <row r="7919" spans="49:49" ht="15" customHeight="1">
      <c r="AW7919" s="121">
        <f t="shared" si="314"/>
        <v>7642</v>
      </c>
    </row>
    <row r="7920" spans="49:49" ht="15" customHeight="1">
      <c r="AW7920" s="121">
        <f t="shared" si="314"/>
        <v>7643</v>
      </c>
    </row>
    <row r="7921" spans="49:49" ht="15" customHeight="1">
      <c r="AW7921" s="121">
        <f t="shared" si="314"/>
        <v>7644</v>
      </c>
    </row>
    <row r="7922" spans="49:49" ht="15" customHeight="1">
      <c r="AW7922" s="121">
        <f t="shared" si="314"/>
        <v>7645</v>
      </c>
    </row>
    <row r="7923" spans="49:49" ht="15" customHeight="1">
      <c r="AW7923" s="121">
        <f t="shared" si="314"/>
        <v>7646</v>
      </c>
    </row>
    <row r="7924" spans="49:49" ht="15" customHeight="1">
      <c r="AW7924" s="121">
        <f t="shared" si="314"/>
        <v>7647</v>
      </c>
    </row>
    <row r="7925" spans="49:49" ht="15" customHeight="1">
      <c r="AW7925" s="121">
        <f t="shared" si="314"/>
        <v>7648</v>
      </c>
    </row>
    <row r="7926" spans="49:49" ht="15" customHeight="1">
      <c r="AW7926" s="121">
        <f t="shared" si="314"/>
        <v>7649</v>
      </c>
    </row>
    <row r="7927" spans="49:49" ht="15" customHeight="1">
      <c r="AW7927" s="121">
        <f t="shared" si="314"/>
        <v>7650</v>
      </c>
    </row>
    <row r="7928" spans="49:49" ht="15" customHeight="1">
      <c r="AW7928" s="121">
        <f t="shared" si="314"/>
        <v>7651</v>
      </c>
    </row>
    <row r="7929" spans="49:49" ht="15" customHeight="1">
      <c r="AW7929" s="121">
        <f t="shared" si="314"/>
        <v>7652</v>
      </c>
    </row>
    <row r="7930" spans="49:49" ht="15" customHeight="1">
      <c r="AW7930" s="121">
        <f t="shared" si="314"/>
        <v>7653</v>
      </c>
    </row>
    <row r="7931" spans="49:49" ht="15" customHeight="1">
      <c r="AW7931" s="121">
        <f t="shared" si="314"/>
        <v>7654</v>
      </c>
    </row>
    <row r="7932" spans="49:49" ht="15" customHeight="1">
      <c r="AW7932" s="121">
        <f t="shared" si="314"/>
        <v>7655</v>
      </c>
    </row>
    <row r="7933" spans="49:49" ht="15" customHeight="1">
      <c r="AW7933" s="121">
        <f t="shared" si="314"/>
        <v>7656</v>
      </c>
    </row>
    <row r="7934" spans="49:49" ht="15" customHeight="1">
      <c r="AW7934" s="121">
        <f t="shared" si="314"/>
        <v>7657</v>
      </c>
    </row>
    <row r="7935" spans="49:49" ht="15" customHeight="1">
      <c r="AW7935" s="121">
        <f t="shared" si="314"/>
        <v>7658</v>
      </c>
    </row>
    <row r="7936" spans="49:49" ht="15" customHeight="1">
      <c r="AW7936" s="121">
        <f t="shared" si="314"/>
        <v>7659</v>
      </c>
    </row>
    <row r="7937" spans="49:49" ht="15" customHeight="1">
      <c r="AW7937" s="121">
        <f t="shared" si="314"/>
        <v>7660</v>
      </c>
    </row>
    <row r="7938" spans="49:49" ht="15" customHeight="1">
      <c r="AW7938" s="121">
        <f t="shared" si="314"/>
        <v>7661</v>
      </c>
    </row>
    <row r="7939" spans="49:49" ht="15" customHeight="1">
      <c r="AW7939" s="121">
        <f t="shared" si="314"/>
        <v>7662</v>
      </c>
    </row>
    <row r="7940" spans="49:49" ht="15" customHeight="1">
      <c r="AW7940" s="121">
        <f t="shared" si="314"/>
        <v>7663</v>
      </c>
    </row>
    <row r="7941" spans="49:49" ht="15" customHeight="1">
      <c r="AW7941" s="121">
        <f t="shared" si="314"/>
        <v>7664</v>
      </c>
    </row>
    <row r="7942" spans="49:49" ht="15" customHeight="1">
      <c r="AW7942" s="121">
        <f t="shared" si="314"/>
        <v>7665</v>
      </c>
    </row>
    <row r="7943" spans="49:49" ht="15" customHeight="1">
      <c r="AW7943" s="121">
        <f t="shared" si="314"/>
        <v>7666</v>
      </c>
    </row>
    <row r="7944" spans="49:49" ht="15" customHeight="1">
      <c r="AW7944" s="121">
        <f t="shared" si="314"/>
        <v>7667</v>
      </c>
    </row>
    <row r="7945" spans="49:49" ht="15" customHeight="1">
      <c r="AW7945" s="121">
        <f t="shared" si="314"/>
        <v>7668</v>
      </c>
    </row>
    <row r="7946" spans="49:49" ht="15" customHeight="1">
      <c r="AW7946" s="121">
        <f t="shared" si="314"/>
        <v>7669</v>
      </c>
    </row>
    <row r="7947" spans="49:49" ht="15" customHeight="1">
      <c r="AW7947" s="121">
        <f t="shared" si="314"/>
        <v>7670</v>
      </c>
    </row>
    <row r="7948" spans="49:49" ht="15" customHeight="1">
      <c r="AW7948" s="121">
        <f t="shared" si="314"/>
        <v>7671</v>
      </c>
    </row>
    <row r="7949" spans="49:49" ht="15" customHeight="1">
      <c r="AW7949" s="121">
        <f t="shared" si="314"/>
        <v>7672</v>
      </c>
    </row>
    <row r="7950" spans="49:49" ht="15" customHeight="1">
      <c r="AW7950" s="121">
        <f t="shared" si="314"/>
        <v>7673</v>
      </c>
    </row>
    <row r="7951" spans="49:49" ht="15" customHeight="1">
      <c r="AW7951" s="121">
        <f t="shared" si="314"/>
        <v>7674</v>
      </c>
    </row>
    <row r="7952" spans="49:49" ht="15" customHeight="1">
      <c r="AW7952" s="121">
        <f t="shared" si="314"/>
        <v>7675</v>
      </c>
    </row>
    <row r="7953" spans="49:49" ht="15" customHeight="1">
      <c r="AW7953" s="121">
        <f t="shared" si="314"/>
        <v>7676</v>
      </c>
    </row>
    <row r="7954" spans="49:49" ht="15" customHeight="1">
      <c r="AW7954" s="121">
        <f t="shared" si="314"/>
        <v>7677</v>
      </c>
    </row>
    <row r="7955" spans="49:49" ht="15" customHeight="1">
      <c r="AW7955" s="121">
        <f t="shared" si="314"/>
        <v>7678</v>
      </c>
    </row>
    <row r="7956" spans="49:49" ht="15" customHeight="1">
      <c r="AW7956" s="121">
        <f t="shared" si="314"/>
        <v>7679</v>
      </c>
    </row>
    <row r="7957" spans="49:49" ht="15" customHeight="1">
      <c r="AW7957" s="121">
        <f t="shared" si="314"/>
        <v>7680</v>
      </c>
    </row>
    <row r="7958" spans="49:49" ht="15" customHeight="1">
      <c r="AW7958" s="121">
        <f t="shared" si="314"/>
        <v>7681</v>
      </c>
    </row>
    <row r="7959" spans="49:49" ht="15" customHeight="1">
      <c r="AW7959" s="121">
        <f t="shared" ref="AW7959:AW8022" si="315">+AW7958+1</f>
        <v>7682</v>
      </c>
    </row>
    <row r="7960" spans="49:49" ht="15" customHeight="1">
      <c r="AW7960" s="121">
        <f t="shared" si="315"/>
        <v>7683</v>
      </c>
    </row>
    <row r="7961" spans="49:49" ht="15" customHeight="1">
      <c r="AW7961" s="121">
        <f t="shared" si="315"/>
        <v>7684</v>
      </c>
    </row>
    <row r="7962" spans="49:49" ht="15" customHeight="1">
      <c r="AW7962" s="121">
        <f t="shared" si="315"/>
        <v>7685</v>
      </c>
    </row>
    <row r="7963" spans="49:49" ht="15" customHeight="1">
      <c r="AW7963" s="121">
        <f t="shared" si="315"/>
        <v>7686</v>
      </c>
    </row>
    <row r="7964" spans="49:49" ht="15" customHeight="1">
      <c r="AW7964" s="121">
        <f t="shared" si="315"/>
        <v>7687</v>
      </c>
    </row>
    <row r="7965" spans="49:49" ht="15" customHeight="1">
      <c r="AW7965" s="121">
        <f t="shared" si="315"/>
        <v>7688</v>
      </c>
    </row>
    <row r="7966" spans="49:49" ht="15" customHeight="1">
      <c r="AW7966" s="121">
        <f t="shared" si="315"/>
        <v>7689</v>
      </c>
    </row>
    <row r="7967" spans="49:49" ht="15" customHeight="1">
      <c r="AW7967" s="121">
        <f t="shared" si="315"/>
        <v>7690</v>
      </c>
    </row>
    <row r="7968" spans="49:49" ht="15" customHeight="1">
      <c r="AW7968" s="121">
        <f t="shared" si="315"/>
        <v>7691</v>
      </c>
    </row>
    <row r="7969" spans="49:49" ht="15" customHeight="1">
      <c r="AW7969" s="121">
        <f t="shared" si="315"/>
        <v>7692</v>
      </c>
    </row>
    <row r="7970" spans="49:49" ht="15" customHeight="1">
      <c r="AW7970" s="121">
        <f t="shared" si="315"/>
        <v>7693</v>
      </c>
    </row>
    <row r="7971" spans="49:49" ht="15" customHeight="1">
      <c r="AW7971" s="121">
        <f t="shared" si="315"/>
        <v>7694</v>
      </c>
    </row>
    <row r="7972" spans="49:49" ht="15" customHeight="1">
      <c r="AW7972" s="121">
        <f t="shared" si="315"/>
        <v>7695</v>
      </c>
    </row>
    <row r="7973" spans="49:49" ht="15" customHeight="1">
      <c r="AW7973" s="121">
        <f t="shared" si="315"/>
        <v>7696</v>
      </c>
    </row>
    <row r="7974" spans="49:49" ht="15" customHeight="1">
      <c r="AW7974" s="121">
        <f t="shared" si="315"/>
        <v>7697</v>
      </c>
    </row>
    <row r="7975" spans="49:49" ht="15" customHeight="1">
      <c r="AW7975" s="121">
        <f t="shared" si="315"/>
        <v>7698</v>
      </c>
    </row>
    <row r="7976" spans="49:49" ht="15" customHeight="1">
      <c r="AW7976" s="121">
        <f t="shared" si="315"/>
        <v>7699</v>
      </c>
    </row>
    <row r="7977" spans="49:49" ht="15" customHeight="1">
      <c r="AW7977" s="121">
        <f t="shared" si="315"/>
        <v>7700</v>
      </c>
    </row>
    <row r="7978" spans="49:49" ht="15" customHeight="1">
      <c r="AW7978" s="121">
        <f t="shared" si="315"/>
        <v>7701</v>
      </c>
    </row>
    <row r="7979" spans="49:49" ht="15" customHeight="1">
      <c r="AW7979" s="121">
        <f t="shared" si="315"/>
        <v>7702</v>
      </c>
    </row>
    <row r="7980" spans="49:49" ht="15" customHeight="1">
      <c r="AW7980" s="121">
        <f t="shared" si="315"/>
        <v>7703</v>
      </c>
    </row>
    <row r="7981" spans="49:49" ht="15" customHeight="1">
      <c r="AW7981" s="121">
        <f t="shared" si="315"/>
        <v>7704</v>
      </c>
    </row>
    <row r="7982" spans="49:49" ht="15" customHeight="1">
      <c r="AW7982" s="121">
        <f t="shared" si="315"/>
        <v>7705</v>
      </c>
    </row>
    <row r="7983" spans="49:49" ht="15" customHeight="1">
      <c r="AW7983" s="121">
        <f t="shared" si="315"/>
        <v>7706</v>
      </c>
    </row>
    <row r="7984" spans="49:49" ht="15" customHeight="1">
      <c r="AW7984" s="121">
        <f t="shared" si="315"/>
        <v>7707</v>
      </c>
    </row>
    <row r="7985" spans="49:49" ht="15" customHeight="1">
      <c r="AW7985" s="121">
        <f t="shared" si="315"/>
        <v>7708</v>
      </c>
    </row>
    <row r="7986" spans="49:49" ht="15" customHeight="1">
      <c r="AW7986" s="121">
        <f t="shared" si="315"/>
        <v>7709</v>
      </c>
    </row>
    <row r="7987" spans="49:49" ht="15" customHeight="1">
      <c r="AW7987" s="121">
        <f t="shared" si="315"/>
        <v>7710</v>
      </c>
    </row>
    <row r="7988" spans="49:49" ht="15" customHeight="1">
      <c r="AW7988" s="121">
        <f t="shared" si="315"/>
        <v>7711</v>
      </c>
    </row>
    <row r="7989" spans="49:49" ht="15" customHeight="1">
      <c r="AW7989" s="121">
        <f t="shared" si="315"/>
        <v>7712</v>
      </c>
    </row>
    <row r="7990" spans="49:49" ht="15" customHeight="1">
      <c r="AW7990" s="121">
        <f t="shared" si="315"/>
        <v>7713</v>
      </c>
    </row>
    <row r="7991" spans="49:49" ht="15" customHeight="1">
      <c r="AW7991" s="121">
        <f t="shared" si="315"/>
        <v>7714</v>
      </c>
    </row>
    <row r="7992" spans="49:49" ht="15" customHeight="1">
      <c r="AW7992" s="121">
        <f t="shared" si="315"/>
        <v>7715</v>
      </c>
    </row>
    <row r="7993" spans="49:49" ht="15" customHeight="1">
      <c r="AW7993" s="121">
        <f t="shared" si="315"/>
        <v>7716</v>
      </c>
    </row>
    <row r="7994" spans="49:49" ht="15" customHeight="1">
      <c r="AW7994" s="121">
        <f t="shared" si="315"/>
        <v>7717</v>
      </c>
    </row>
    <row r="7995" spans="49:49" ht="15" customHeight="1">
      <c r="AW7995" s="121">
        <f t="shared" si="315"/>
        <v>7718</v>
      </c>
    </row>
    <row r="7996" spans="49:49" ht="15" customHeight="1">
      <c r="AW7996" s="121">
        <f t="shared" si="315"/>
        <v>7719</v>
      </c>
    </row>
    <row r="7997" spans="49:49" ht="15" customHeight="1">
      <c r="AW7997" s="121">
        <f t="shared" si="315"/>
        <v>7720</v>
      </c>
    </row>
    <row r="7998" spans="49:49" ht="15" customHeight="1">
      <c r="AW7998" s="121">
        <f t="shared" si="315"/>
        <v>7721</v>
      </c>
    </row>
    <row r="7999" spans="49:49" ht="15" customHeight="1">
      <c r="AW7999" s="121">
        <f t="shared" si="315"/>
        <v>7722</v>
      </c>
    </row>
    <row r="8000" spans="49:49" ht="15" customHeight="1">
      <c r="AW8000" s="121">
        <f t="shared" si="315"/>
        <v>7723</v>
      </c>
    </row>
    <row r="8001" spans="49:49" ht="15" customHeight="1">
      <c r="AW8001" s="121">
        <f t="shared" si="315"/>
        <v>7724</v>
      </c>
    </row>
    <row r="8002" spans="49:49" ht="15" customHeight="1">
      <c r="AW8002" s="121">
        <f t="shared" si="315"/>
        <v>7725</v>
      </c>
    </row>
    <row r="8003" spans="49:49" ht="15" customHeight="1">
      <c r="AW8003" s="121">
        <f t="shared" si="315"/>
        <v>7726</v>
      </c>
    </row>
    <row r="8004" spans="49:49" ht="15" customHeight="1">
      <c r="AW8004" s="121">
        <f t="shared" si="315"/>
        <v>7727</v>
      </c>
    </row>
    <row r="8005" spans="49:49" ht="15" customHeight="1">
      <c r="AW8005" s="121">
        <f t="shared" si="315"/>
        <v>7728</v>
      </c>
    </row>
    <row r="8006" spans="49:49" ht="15" customHeight="1">
      <c r="AW8006" s="121">
        <f t="shared" si="315"/>
        <v>7729</v>
      </c>
    </row>
    <row r="8007" spans="49:49" ht="15" customHeight="1">
      <c r="AW8007" s="121">
        <f t="shared" si="315"/>
        <v>7730</v>
      </c>
    </row>
    <row r="8008" spans="49:49" ht="15" customHeight="1">
      <c r="AW8008" s="121">
        <f t="shared" si="315"/>
        <v>7731</v>
      </c>
    </row>
    <row r="8009" spans="49:49" ht="15" customHeight="1">
      <c r="AW8009" s="121">
        <f t="shared" si="315"/>
        <v>7732</v>
      </c>
    </row>
    <row r="8010" spans="49:49" ht="15" customHeight="1">
      <c r="AW8010" s="121">
        <f t="shared" si="315"/>
        <v>7733</v>
      </c>
    </row>
    <row r="8011" spans="49:49" ht="15" customHeight="1">
      <c r="AW8011" s="121">
        <f t="shared" si="315"/>
        <v>7734</v>
      </c>
    </row>
    <row r="8012" spans="49:49" ht="15" customHeight="1">
      <c r="AW8012" s="121">
        <f t="shared" si="315"/>
        <v>7735</v>
      </c>
    </row>
    <row r="8013" spans="49:49" ht="15" customHeight="1">
      <c r="AW8013" s="121">
        <f t="shared" si="315"/>
        <v>7736</v>
      </c>
    </row>
    <row r="8014" spans="49:49" ht="15" customHeight="1">
      <c r="AW8014" s="121">
        <f t="shared" si="315"/>
        <v>7737</v>
      </c>
    </row>
    <row r="8015" spans="49:49" ht="15" customHeight="1">
      <c r="AW8015" s="121">
        <f t="shared" si="315"/>
        <v>7738</v>
      </c>
    </row>
    <row r="8016" spans="49:49" ht="15" customHeight="1">
      <c r="AW8016" s="121">
        <f t="shared" si="315"/>
        <v>7739</v>
      </c>
    </row>
    <row r="8017" spans="49:49" ht="15" customHeight="1">
      <c r="AW8017" s="121">
        <f t="shared" si="315"/>
        <v>7740</v>
      </c>
    </row>
    <row r="8018" spans="49:49" ht="15" customHeight="1">
      <c r="AW8018" s="121">
        <f t="shared" si="315"/>
        <v>7741</v>
      </c>
    </row>
    <row r="8019" spans="49:49" ht="15" customHeight="1">
      <c r="AW8019" s="121">
        <f t="shared" si="315"/>
        <v>7742</v>
      </c>
    </row>
    <row r="8020" spans="49:49" ht="15" customHeight="1">
      <c r="AW8020" s="121">
        <f t="shared" si="315"/>
        <v>7743</v>
      </c>
    </row>
    <row r="8021" spans="49:49" ht="15" customHeight="1">
      <c r="AW8021" s="121">
        <f t="shared" si="315"/>
        <v>7744</v>
      </c>
    </row>
    <row r="8022" spans="49:49" ht="15" customHeight="1">
      <c r="AW8022" s="121">
        <f t="shared" si="315"/>
        <v>7745</v>
      </c>
    </row>
    <row r="8023" spans="49:49" ht="15" customHeight="1">
      <c r="AW8023" s="121">
        <f t="shared" ref="AW8023:AW8086" si="316">+AW8022+1</f>
        <v>7746</v>
      </c>
    </row>
    <row r="8024" spans="49:49" ht="15" customHeight="1">
      <c r="AW8024" s="121">
        <f t="shared" si="316"/>
        <v>7747</v>
      </c>
    </row>
    <row r="8025" spans="49:49" ht="15" customHeight="1">
      <c r="AW8025" s="121">
        <f t="shared" si="316"/>
        <v>7748</v>
      </c>
    </row>
    <row r="8026" spans="49:49" ht="15" customHeight="1">
      <c r="AW8026" s="121">
        <f t="shared" si="316"/>
        <v>7749</v>
      </c>
    </row>
    <row r="8027" spans="49:49" ht="15" customHeight="1">
      <c r="AW8027" s="121">
        <f t="shared" si="316"/>
        <v>7750</v>
      </c>
    </row>
    <row r="8028" spans="49:49" ht="15" customHeight="1">
      <c r="AW8028" s="121">
        <f t="shared" si="316"/>
        <v>7751</v>
      </c>
    </row>
    <row r="8029" spans="49:49" ht="15" customHeight="1">
      <c r="AW8029" s="121">
        <f t="shared" si="316"/>
        <v>7752</v>
      </c>
    </row>
    <row r="8030" spans="49:49" ht="15" customHeight="1">
      <c r="AW8030" s="121">
        <f t="shared" si="316"/>
        <v>7753</v>
      </c>
    </row>
    <row r="8031" spans="49:49" ht="15" customHeight="1">
      <c r="AW8031" s="121">
        <f t="shared" si="316"/>
        <v>7754</v>
      </c>
    </row>
    <row r="8032" spans="49:49" ht="15" customHeight="1">
      <c r="AW8032" s="121">
        <f t="shared" si="316"/>
        <v>7755</v>
      </c>
    </row>
    <row r="8033" spans="49:49" ht="15" customHeight="1">
      <c r="AW8033" s="121">
        <f t="shared" si="316"/>
        <v>7756</v>
      </c>
    </row>
    <row r="8034" spans="49:49" ht="15" customHeight="1">
      <c r="AW8034" s="121">
        <f t="shared" si="316"/>
        <v>7757</v>
      </c>
    </row>
    <row r="8035" spans="49:49" ht="15" customHeight="1">
      <c r="AW8035" s="121">
        <f t="shared" si="316"/>
        <v>7758</v>
      </c>
    </row>
    <row r="8036" spans="49:49" ht="15" customHeight="1">
      <c r="AW8036" s="121">
        <f t="shared" si="316"/>
        <v>7759</v>
      </c>
    </row>
    <row r="8037" spans="49:49" ht="15" customHeight="1">
      <c r="AW8037" s="121">
        <f t="shared" si="316"/>
        <v>7760</v>
      </c>
    </row>
    <row r="8038" spans="49:49" ht="15" customHeight="1">
      <c r="AW8038" s="121">
        <f t="shared" si="316"/>
        <v>7761</v>
      </c>
    </row>
    <row r="8039" spans="49:49" ht="15" customHeight="1">
      <c r="AW8039" s="121">
        <f t="shared" si="316"/>
        <v>7762</v>
      </c>
    </row>
    <row r="8040" spans="49:49" ht="15" customHeight="1">
      <c r="AW8040" s="121">
        <f t="shared" si="316"/>
        <v>7763</v>
      </c>
    </row>
    <row r="8041" spans="49:49" ht="15" customHeight="1">
      <c r="AW8041" s="121">
        <f t="shared" si="316"/>
        <v>7764</v>
      </c>
    </row>
    <row r="8042" spans="49:49" ht="15" customHeight="1">
      <c r="AW8042" s="121">
        <f t="shared" si="316"/>
        <v>7765</v>
      </c>
    </row>
    <row r="8043" spans="49:49" ht="15" customHeight="1">
      <c r="AW8043" s="121">
        <f t="shared" si="316"/>
        <v>7766</v>
      </c>
    </row>
    <row r="8044" spans="49:49" ht="15" customHeight="1">
      <c r="AW8044" s="121">
        <f t="shared" si="316"/>
        <v>7767</v>
      </c>
    </row>
    <row r="8045" spans="49:49" ht="15" customHeight="1">
      <c r="AW8045" s="121">
        <f t="shared" si="316"/>
        <v>7768</v>
      </c>
    </row>
    <row r="8046" spans="49:49" ht="15" customHeight="1">
      <c r="AW8046" s="121">
        <f t="shared" si="316"/>
        <v>7769</v>
      </c>
    </row>
    <row r="8047" spans="49:49" ht="15" customHeight="1">
      <c r="AW8047" s="121">
        <f t="shared" si="316"/>
        <v>7770</v>
      </c>
    </row>
    <row r="8048" spans="49:49" ht="15" customHeight="1">
      <c r="AW8048" s="121">
        <f t="shared" si="316"/>
        <v>7771</v>
      </c>
    </row>
    <row r="8049" spans="49:49" ht="15" customHeight="1">
      <c r="AW8049" s="121">
        <f t="shared" si="316"/>
        <v>7772</v>
      </c>
    </row>
    <row r="8050" spans="49:49" ht="15" customHeight="1">
      <c r="AW8050" s="121">
        <f t="shared" si="316"/>
        <v>7773</v>
      </c>
    </row>
    <row r="8051" spans="49:49" ht="15" customHeight="1">
      <c r="AW8051" s="121">
        <f t="shared" si="316"/>
        <v>7774</v>
      </c>
    </row>
    <row r="8052" spans="49:49" ht="15" customHeight="1">
      <c r="AW8052" s="121">
        <f t="shared" si="316"/>
        <v>7775</v>
      </c>
    </row>
    <row r="8053" spans="49:49" ht="15" customHeight="1">
      <c r="AW8053" s="121">
        <f t="shared" si="316"/>
        <v>7776</v>
      </c>
    </row>
    <row r="8054" spans="49:49" ht="15" customHeight="1">
      <c r="AW8054" s="121">
        <f t="shared" si="316"/>
        <v>7777</v>
      </c>
    </row>
    <row r="8055" spans="49:49" ht="15" customHeight="1">
      <c r="AW8055" s="121">
        <f t="shared" si="316"/>
        <v>7778</v>
      </c>
    </row>
    <row r="8056" spans="49:49" ht="15" customHeight="1">
      <c r="AW8056" s="121">
        <f t="shared" si="316"/>
        <v>7779</v>
      </c>
    </row>
    <row r="8057" spans="49:49" ht="15" customHeight="1">
      <c r="AW8057" s="121">
        <f t="shared" si="316"/>
        <v>7780</v>
      </c>
    </row>
    <row r="8058" spans="49:49" ht="15" customHeight="1">
      <c r="AW8058" s="121">
        <f t="shared" si="316"/>
        <v>7781</v>
      </c>
    </row>
    <row r="8059" spans="49:49" ht="15" customHeight="1">
      <c r="AW8059" s="121">
        <f t="shared" si="316"/>
        <v>7782</v>
      </c>
    </row>
    <row r="8060" spans="49:49" ht="15" customHeight="1">
      <c r="AW8060" s="121">
        <f t="shared" si="316"/>
        <v>7783</v>
      </c>
    </row>
    <row r="8061" spans="49:49" ht="15" customHeight="1">
      <c r="AW8061" s="121">
        <f t="shared" si="316"/>
        <v>7784</v>
      </c>
    </row>
    <row r="8062" spans="49:49" ht="15" customHeight="1">
      <c r="AW8062" s="121">
        <f t="shared" si="316"/>
        <v>7785</v>
      </c>
    </row>
    <row r="8063" spans="49:49" ht="15" customHeight="1">
      <c r="AW8063" s="121">
        <f t="shared" si="316"/>
        <v>7786</v>
      </c>
    </row>
    <row r="8064" spans="49:49" ht="15" customHeight="1">
      <c r="AW8064" s="121">
        <f t="shared" si="316"/>
        <v>7787</v>
      </c>
    </row>
    <row r="8065" spans="49:49" ht="15" customHeight="1">
      <c r="AW8065" s="121">
        <f t="shared" si="316"/>
        <v>7788</v>
      </c>
    </row>
    <row r="8066" spans="49:49" ht="15" customHeight="1">
      <c r="AW8066" s="121">
        <f t="shared" si="316"/>
        <v>7789</v>
      </c>
    </row>
    <row r="8067" spans="49:49" ht="15" customHeight="1">
      <c r="AW8067" s="121">
        <f t="shared" si="316"/>
        <v>7790</v>
      </c>
    </row>
    <row r="8068" spans="49:49" ht="15" customHeight="1">
      <c r="AW8068" s="121">
        <f t="shared" si="316"/>
        <v>7791</v>
      </c>
    </row>
    <row r="8069" spans="49:49" ht="15" customHeight="1">
      <c r="AW8069" s="121">
        <f t="shared" si="316"/>
        <v>7792</v>
      </c>
    </row>
    <row r="8070" spans="49:49" ht="15" customHeight="1">
      <c r="AW8070" s="121">
        <f t="shared" si="316"/>
        <v>7793</v>
      </c>
    </row>
    <row r="8071" spans="49:49" ht="15" customHeight="1">
      <c r="AW8071" s="121">
        <f t="shared" si="316"/>
        <v>7794</v>
      </c>
    </row>
    <row r="8072" spans="49:49" ht="15" customHeight="1">
      <c r="AW8072" s="121">
        <f t="shared" si="316"/>
        <v>7795</v>
      </c>
    </row>
    <row r="8073" spans="49:49" ht="15" customHeight="1">
      <c r="AW8073" s="121">
        <f t="shared" si="316"/>
        <v>7796</v>
      </c>
    </row>
    <row r="8074" spans="49:49" ht="15" customHeight="1">
      <c r="AW8074" s="121">
        <f t="shared" si="316"/>
        <v>7797</v>
      </c>
    </row>
    <row r="8075" spans="49:49" ht="15" customHeight="1">
      <c r="AW8075" s="121">
        <f t="shared" si="316"/>
        <v>7798</v>
      </c>
    </row>
    <row r="8076" spans="49:49" ht="15" customHeight="1">
      <c r="AW8076" s="121">
        <f t="shared" si="316"/>
        <v>7799</v>
      </c>
    </row>
    <row r="8077" spans="49:49" ht="15" customHeight="1">
      <c r="AW8077" s="121">
        <f t="shared" si="316"/>
        <v>7800</v>
      </c>
    </row>
    <row r="8078" spans="49:49" ht="15" customHeight="1">
      <c r="AW8078" s="121">
        <f t="shared" si="316"/>
        <v>7801</v>
      </c>
    </row>
    <row r="8079" spans="49:49" ht="15" customHeight="1">
      <c r="AW8079" s="121">
        <f t="shared" si="316"/>
        <v>7802</v>
      </c>
    </row>
    <row r="8080" spans="49:49" ht="15" customHeight="1">
      <c r="AW8080" s="121">
        <f t="shared" si="316"/>
        <v>7803</v>
      </c>
    </row>
    <row r="8081" spans="49:49" ht="15" customHeight="1">
      <c r="AW8081" s="121">
        <f t="shared" si="316"/>
        <v>7804</v>
      </c>
    </row>
    <row r="8082" spans="49:49" ht="15" customHeight="1">
      <c r="AW8082" s="121">
        <f t="shared" si="316"/>
        <v>7805</v>
      </c>
    </row>
    <row r="8083" spans="49:49" ht="15" customHeight="1">
      <c r="AW8083" s="121">
        <f t="shared" si="316"/>
        <v>7806</v>
      </c>
    </row>
    <row r="8084" spans="49:49" ht="15" customHeight="1">
      <c r="AW8084" s="121">
        <f t="shared" si="316"/>
        <v>7807</v>
      </c>
    </row>
    <row r="8085" spans="49:49" ht="15" customHeight="1">
      <c r="AW8085" s="121">
        <f t="shared" si="316"/>
        <v>7808</v>
      </c>
    </row>
    <row r="8086" spans="49:49" ht="15" customHeight="1">
      <c r="AW8086" s="121">
        <f t="shared" si="316"/>
        <v>7809</v>
      </c>
    </row>
    <row r="8087" spans="49:49" ht="15" customHeight="1">
      <c r="AW8087" s="121">
        <f t="shared" ref="AW8087:AW8150" si="317">+AW8086+1</f>
        <v>7810</v>
      </c>
    </row>
    <row r="8088" spans="49:49" ht="15" customHeight="1">
      <c r="AW8088" s="121">
        <f t="shared" si="317"/>
        <v>7811</v>
      </c>
    </row>
    <row r="8089" spans="49:49" ht="15" customHeight="1">
      <c r="AW8089" s="121">
        <f t="shared" si="317"/>
        <v>7812</v>
      </c>
    </row>
    <row r="8090" spans="49:49" ht="15" customHeight="1">
      <c r="AW8090" s="121">
        <f t="shared" si="317"/>
        <v>7813</v>
      </c>
    </row>
    <row r="8091" spans="49:49" ht="15" customHeight="1">
      <c r="AW8091" s="121">
        <f t="shared" si="317"/>
        <v>7814</v>
      </c>
    </row>
    <row r="8092" spans="49:49" ht="15" customHeight="1">
      <c r="AW8092" s="121">
        <f t="shared" si="317"/>
        <v>7815</v>
      </c>
    </row>
    <row r="8093" spans="49:49" ht="15" customHeight="1">
      <c r="AW8093" s="121">
        <f t="shared" si="317"/>
        <v>7816</v>
      </c>
    </row>
    <row r="8094" spans="49:49" ht="15" customHeight="1">
      <c r="AW8094" s="121">
        <f t="shared" si="317"/>
        <v>7817</v>
      </c>
    </row>
    <row r="8095" spans="49:49" ht="15" customHeight="1">
      <c r="AW8095" s="121">
        <f t="shared" si="317"/>
        <v>7818</v>
      </c>
    </row>
    <row r="8096" spans="49:49" ht="15" customHeight="1">
      <c r="AW8096" s="121">
        <f t="shared" si="317"/>
        <v>7819</v>
      </c>
    </row>
    <row r="8097" spans="49:49" ht="15" customHeight="1">
      <c r="AW8097" s="121">
        <f t="shared" si="317"/>
        <v>7820</v>
      </c>
    </row>
    <row r="8098" spans="49:49" ht="15" customHeight="1">
      <c r="AW8098" s="121">
        <f t="shared" si="317"/>
        <v>7821</v>
      </c>
    </row>
    <row r="8099" spans="49:49" ht="15" customHeight="1">
      <c r="AW8099" s="121">
        <f t="shared" si="317"/>
        <v>7822</v>
      </c>
    </row>
    <row r="8100" spans="49:49" ht="15" customHeight="1">
      <c r="AW8100" s="121">
        <f t="shared" si="317"/>
        <v>7823</v>
      </c>
    </row>
    <row r="8101" spans="49:49" ht="15" customHeight="1">
      <c r="AW8101" s="121">
        <f t="shared" si="317"/>
        <v>7824</v>
      </c>
    </row>
    <row r="8102" spans="49:49" ht="15" customHeight="1">
      <c r="AW8102" s="121">
        <f t="shared" si="317"/>
        <v>7825</v>
      </c>
    </row>
    <row r="8103" spans="49:49" ht="15" customHeight="1">
      <c r="AW8103" s="121">
        <f t="shared" si="317"/>
        <v>7826</v>
      </c>
    </row>
    <row r="8104" spans="49:49" ht="15" customHeight="1">
      <c r="AW8104" s="121">
        <f t="shared" si="317"/>
        <v>7827</v>
      </c>
    </row>
    <row r="8105" spans="49:49" ht="15" customHeight="1">
      <c r="AW8105" s="121">
        <f t="shared" si="317"/>
        <v>7828</v>
      </c>
    </row>
    <row r="8106" spans="49:49" ht="15" customHeight="1">
      <c r="AW8106" s="121">
        <f t="shared" si="317"/>
        <v>7829</v>
      </c>
    </row>
    <row r="8107" spans="49:49" ht="15" customHeight="1">
      <c r="AW8107" s="121">
        <f t="shared" si="317"/>
        <v>7830</v>
      </c>
    </row>
    <row r="8108" spans="49:49" ht="15" customHeight="1">
      <c r="AW8108" s="121">
        <f t="shared" si="317"/>
        <v>7831</v>
      </c>
    </row>
    <row r="8109" spans="49:49" ht="15" customHeight="1">
      <c r="AW8109" s="121">
        <f t="shared" si="317"/>
        <v>7832</v>
      </c>
    </row>
    <row r="8110" spans="49:49" ht="15" customHeight="1">
      <c r="AW8110" s="121">
        <f t="shared" si="317"/>
        <v>7833</v>
      </c>
    </row>
    <row r="8111" spans="49:49" ht="15" customHeight="1">
      <c r="AW8111" s="121">
        <f t="shared" si="317"/>
        <v>7834</v>
      </c>
    </row>
    <row r="8112" spans="49:49" ht="15" customHeight="1">
      <c r="AW8112" s="121">
        <f t="shared" si="317"/>
        <v>7835</v>
      </c>
    </row>
    <row r="8113" spans="49:49" ht="15" customHeight="1">
      <c r="AW8113" s="121">
        <f t="shared" si="317"/>
        <v>7836</v>
      </c>
    </row>
    <row r="8114" spans="49:49" ht="15" customHeight="1">
      <c r="AW8114" s="121">
        <f t="shared" si="317"/>
        <v>7837</v>
      </c>
    </row>
    <row r="8115" spans="49:49" ht="15" customHeight="1">
      <c r="AW8115" s="121">
        <f t="shared" si="317"/>
        <v>7838</v>
      </c>
    </row>
    <row r="8116" spans="49:49" ht="15" customHeight="1">
      <c r="AW8116" s="121">
        <f t="shared" si="317"/>
        <v>7839</v>
      </c>
    </row>
    <row r="8117" spans="49:49" ht="15" customHeight="1">
      <c r="AW8117" s="121">
        <f t="shared" si="317"/>
        <v>7840</v>
      </c>
    </row>
    <row r="8118" spans="49:49" ht="15" customHeight="1">
      <c r="AW8118" s="121">
        <f t="shared" si="317"/>
        <v>7841</v>
      </c>
    </row>
    <row r="8119" spans="49:49" ht="15" customHeight="1">
      <c r="AW8119" s="121">
        <f t="shared" si="317"/>
        <v>7842</v>
      </c>
    </row>
    <row r="8120" spans="49:49" ht="15" customHeight="1">
      <c r="AW8120" s="121">
        <f t="shared" si="317"/>
        <v>7843</v>
      </c>
    </row>
    <row r="8121" spans="49:49" ht="15" customHeight="1">
      <c r="AW8121" s="121">
        <f t="shared" si="317"/>
        <v>7844</v>
      </c>
    </row>
    <row r="8122" spans="49:49" ht="15" customHeight="1">
      <c r="AW8122" s="121">
        <f t="shared" si="317"/>
        <v>7845</v>
      </c>
    </row>
    <row r="8123" spans="49:49" ht="15" customHeight="1">
      <c r="AW8123" s="121">
        <f t="shared" si="317"/>
        <v>7846</v>
      </c>
    </row>
    <row r="8124" spans="49:49" ht="15" customHeight="1">
      <c r="AW8124" s="121">
        <f t="shared" si="317"/>
        <v>7847</v>
      </c>
    </row>
    <row r="8125" spans="49:49" ht="15" customHeight="1">
      <c r="AW8125" s="121">
        <f t="shared" si="317"/>
        <v>7848</v>
      </c>
    </row>
    <row r="8126" spans="49:49" ht="15" customHeight="1">
      <c r="AW8126" s="121">
        <f t="shared" si="317"/>
        <v>7849</v>
      </c>
    </row>
    <row r="8127" spans="49:49" ht="15" customHeight="1">
      <c r="AW8127" s="121">
        <f t="shared" si="317"/>
        <v>7850</v>
      </c>
    </row>
    <row r="8128" spans="49:49" ht="15" customHeight="1">
      <c r="AW8128" s="121">
        <f t="shared" si="317"/>
        <v>7851</v>
      </c>
    </row>
    <row r="8129" spans="49:49" ht="15" customHeight="1">
      <c r="AW8129" s="121">
        <f t="shared" si="317"/>
        <v>7852</v>
      </c>
    </row>
    <row r="8130" spans="49:49" ht="15" customHeight="1">
      <c r="AW8130" s="121">
        <f t="shared" si="317"/>
        <v>7853</v>
      </c>
    </row>
    <row r="8131" spans="49:49" ht="15" customHeight="1">
      <c r="AW8131" s="121">
        <f t="shared" si="317"/>
        <v>7854</v>
      </c>
    </row>
    <row r="8132" spans="49:49" ht="15" customHeight="1">
      <c r="AW8132" s="121">
        <f t="shared" si="317"/>
        <v>7855</v>
      </c>
    </row>
    <row r="8133" spans="49:49" ht="15" customHeight="1">
      <c r="AW8133" s="121">
        <f t="shared" si="317"/>
        <v>7856</v>
      </c>
    </row>
    <row r="8134" spans="49:49" ht="15" customHeight="1">
      <c r="AW8134" s="121">
        <f t="shared" si="317"/>
        <v>7857</v>
      </c>
    </row>
    <row r="8135" spans="49:49" ht="15" customHeight="1">
      <c r="AW8135" s="121">
        <f t="shared" si="317"/>
        <v>7858</v>
      </c>
    </row>
    <row r="8136" spans="49:49" ht="15" customHeight="1">
      <c r="AW8136" s="121">
        <f t="shared" si="317"/>
        <v>7859</v>
      </c>
    </row>
    <row r="8137" spans="49:49" ht="15" customHeight="1">
      <c r="AW8137" s="121">
        <f t="shared" si="317"/>
        <v>7860</v>
      </c>
    </row>
    <row r="8138" spans="49:49" ht="15" customHeight="1">
      <c r="AW8138" s="121">
        <f t="shared" si="317"/>
        <v>7861</v>
      </c>
    </row>
    <row r="8139" spans="49:49" ht="15" customHeight="1">
      <c r="AW8139" s="121">
        <f t="shared" si="317"/>
        <v>7862</v>
      </c>
    </row>
    <row r="8140" spans="49:49" ht="15" customHeight="1">
      <c r="AW8140" s="121">
        <f t="shared" si="317"/>
        <v>7863</v>
      </c>
    </row>
    <row r="8141" spans="49:49" ht="15" customHeight="1">
      <c r="AW8141" s="121">
        <f t="shared" si="317"/>
        <v>7864</v>
      </c>
    </row>
    <row r="8142" spans="49:49" ht="15" customHeight="1">
      <c r="AW8142" s="121">
        <f t="shared" si="317"/>
        <v>7865</v>
      </c>
    </row>
    <row r="8143" spans="49:49" ht="15" customHeight="1">
      <c r="AW8143" s="121">
        <f t="shared" si="317"/>
        <v>7866</v>
      </c>
    </row>
    <row r="8144" spans="49:49" ht="15" customHeight="1">
      <c r="AW8144" s="121">
        <f t="shared" si="317"/>
        <v>7867</v>
      </c>
    </row>
    <row r="8145" spans="49:49" ht="15" customHeight="1">
      <c r="AW8145" s="121">
        <f t="shared" si="317"/>
        <v>7868</v>
      </c>
    </row>
    <row r="8146" spans="49:49" ht="15" customHeight="1">
      <c r="AW8146" s="121">
        <f t="shared" si="317"/>
        <v>7869</v>
      </c>
    </row>
    <row r="8147" spans="49:49" ht="15" customHeight="1">
      <c r="AW8147" s="121">
        <f t="shared" si="317"/>
        <v>7870</v>
      </c>
    </row>
    <row r="8148" spans="49:49" ht="15" customHeight="1">
      <c r="AW8148" s="121">
        <f t="shared" si="317"/>
        <v>7871</v>
      </c>
    </row>
    <row r="8149" spans="49:49" ht="15" customHeight="1">
      <c r="AW8149" s="121">
        <f t="shared" si="317"/>
        <v>7872</v>
      </c>
    </row>
    <row r="8150" spans="49:49" ht="15" customHeight="1">
      <c r="AW8150" s="121">
        <f t="shared" si="317"/>
        <v>7873</v>
      </c>
    </row>
    <row r="8151" spans="49:49" ht="15" customHeight="1">
      <c r="AW8151" s="121">
        <f t="shared" ref="AW8151:AW8214" si="318">+AW8150+1</f>
        <v>7874</v>
      </c>
    </row>
    <row r="8152" spans="49:49" ht="15" customHeight="1">
      <c r="AW8152" s="121">
        <f t="shared" si="318"/>
        <v>7875</v>
      </c>
    </row>
    <row r="8153" spans="49:49" ht="15" customHeight="1">
      <c r="AW8153" s="121">
        <f t="shared" si="318"/>
        <v>7876</v>
      </c>
    </row>
    <row r="8154" spans="49:49" ht="15" customHeight="1">
      <c r="AW8154" s="121">
        <f t="shared" si="318"/>
        <v>7877</v>
      </c>
    </row>
    <row r="8155" spans="49:49" ht="15" customHeight="1">
      <c r="AW8155" s="121">
        <f t="shared" si="318"/>
        <v>7878</v>
      </c>
    </row>
    <row r="8156" spans="49:49" ht="15" customHeight="1">
      <c r="AW8156" s="121">
        <f t="shared" si="318"/>
        <v>7879</v>
      </c>
    </row>
    <row r="8157" spans="49:49" ht="15" customHeight="1">
      <c r="AW8157" s="121">
        <f t="shared" si="318"/>
        <v>7880</v>
      </c>
    </row>
    <row r="8158" spans="49:49" ht="15" customHeight="1">
      <c r="AW8158" s="121">
        <f t="shared" si="318"/>
        <v>7881</v>
      </c>
    </row>
    <row r="8159" spans="49:49" ht="15" customHeight="1">
      <c r="AW8159" s="121">
        <f t="shared" si="318"/>
        <v>7882</v>
      </c>
    </row>
    <row r="8160" spans="49:49" ht="15" customHeight="1">
      <c r="AW8160" s="121">
        <f t="shared" si="318"/>
        <v>7883</v>
      </c>
    </row>
    <row r="8161" spans="49:49" ht="15" customHeight="1">
      <c r="AW8161" s="121">
        <f t="shared" si="318"/>
        <v>7884</v>
      </c>
    </row>
    <row r="8162" spans="49:49" ht="15" customHeight="1">
      <c r="AW8162" s="121">
        <f t="shared" si="318"/>
        <v>7885</v>
      </c>
    </row>
    <row r="8163" spans="49:49" ht="15" customHeight="1">
      <c r="AW8163" s="121">
        <f t="shared" si="318"/>
        <v>7886</v>
      </c>
    </row>
    <row r="8164" spans="49:49" ht="15" customHeight="1">
      <c r="AW8164" s="121">
        <f t="shared" si="318"/>
        <v>7887</v>
      </c>
    </row>
    <row r="8165" spans="49:49" ht="15" customHeight="1">
      <c r="AW8165" s="121">
        <f t="shared" si="318"/>
        <v>7888</v>
      </c>
    </row>
    <row r="8166" spans="49:49" ht="15" customHeight="1">
      <c r="AW8166" s="121">
        <f t="shared" si="318"/>
        <v>7889</v>
      </c>
    </row>
    <row r="8167" spans="49:49" ht="15" customHeight="1">
      <c r="AW8167" s="121">
        <f t="shared" si="318"/>
        <v>7890</v>
      </c>
    </row>
    <row r="8168" spans="49:49" ht="15" customHeight="1">
      <c r="AW8168" s="121">
        <f t="shared" si="318"/>
        <v>7891</v>
      </c>
    </row>
    <row r="8169" spans="49:49" ht="15" customHeight="1">
      <c r="AW8169" s="121">
        <f t="shared" si="318"/>
        <v>7892</v>
      </c>
    </row>
    <row r="8170" spans="49:49" ht="15" customHeight="1">
      <c r="AW8170" s="121">
        <f t="shared" si="318"/>
        <v>7893</v>
      </c>
    </row>
    <row r="8171" spans="49:49" ht="15" customHeight="1">
      <c r="AW8171" s="121">
        <f t="shared" si="318"/>
        <v>7894</v>
      </c>
    </row>
    <row r="8172" spans="49:49" ht="15" customHeight="1">
      <c r="AW8172" s="121">
        <f t="shared" si="318"/>
        <v>7895</v>
      </c>
    </row>
    <row r="8173" spans="49:49" ht="15" customHeight="1">
      <c r="AW8173" s="121">
        <f t="shared" si="318"/>
        <v>7896</v>
      </c>
    </row>
    <row r="8174" spans="49:49" ht="15" customHeight="1">
      <c r="AW8174" s="121">
        <f t="shared" si="318"/>
        <v>7897</v>
      </c>
    </row>
    <row r="8175" spans="49:49" ht="15" customHeight="1">
      <c r="AW8175" s="121">
        <f t="shared" si="318"/>
        <v>7898</v>
      </c>
    </row>
    <row r="8176" spans="49:49" ht="15" customHeight="1">
      <c r="AW8176" s="121">
        <f t="shared" si="318"/>
        <v>7899</v>
      </c>
    </row>
    <row r="8177" spans="49:49" ht="15" customHeight="1">
      <c r="AW8177" s="121">
        <f t="shared" si="318"/>
        <v>7900</v>
      </c>
    </row>
    <row r="8178" spans="49:49" ht="15" customHeight="1">
      <c r="AW8178" s="121">
        <f t="shared" si="318"/>
        <v>7901</v>
      </c>
    </row>
    <row r="8179" spans="49:49" ht="15" customHeight="1">
      <c r="AW8179" s="121">
        <f t="shared" si="318"/>
        <v>7902</v>
      </c>
    </row>
    <row r="8180" spans="49:49" ht="15" customHeight="1">
      <c r="AW8180" s="121">
        <f t="shared" si="318"/>
        <v>7903</v>
      </c>
    </row>
    <row r="8181" spans="49:49" ht="15" customHeight="1">
      <c r="AW8181" s="121">
        <f t="shared" si="318"/>
        <v>7904</v>
      </c>
    </row>
    <row r="8182" spans="49:49" ht="15" customHeight="1">
      <c r="AW8182" s="121">
        <f t="shared" si="318"/>
        <v>7905</v>
      </c>
    </row>
    <row r="8183" spans="49:49" ht="15" customHeight="1">
      <c r="AW8183" s="121">
        <f t="shared" si="318"/>
        <v>7906</v>
      </c>
    </row>
    <row r="8184" spans="49:49" ht="15" customHeight="1">
      <c r="AW8184" s="121">
        <f t="shared" si="318"/>
        <v>7907</v>
      </c>
    </row>
    <row r="8185" spans="49:49" ht="15" customHeight="1">
      <c r="AW8185" s="121">
        <f t="shared" si="318"/>
        <v>7908</v>
      </c>
    </row>
    <row r="8186" spans="49:49" ht="15" customHeight="1">
      <c r="AW8186" s="121">
        <f t="shared" si="318"/>
        <v>7909</v>
      </c>
    </row>
    <row r="8187" spans="49:49" ht="15" customHeight="1">
      <c r="AW8187" s="121">
        <f t="shared" si="318"/>
        <v>7910</v>
      </c>
    </row>
    <row r="8188" spans="49:49" ht="15" customHeight="1">
      <c r="AW8188" s="121">
        <f t="shared" si="318"/>
        <v>7911</v>
      </c>
    </row>
    <row r="8189" spans="49:49" ht="15" customHeight="1">
      <c r="AW8189" s="121">
        <f t="shared" si="318"/>
        <v>7912</v>
      </c>
    </row>
    <row r="8190" spans="49:49" ht="15" customHeight="1">
      <c r="AW8190" s="121">
        <f t="shared" si="318"/>
        <v>7913</v>
      </c>
    </row>
    <row r="8191" spans="49:49" ht="15" customHeight="1">
      <c r="AW8191" s="121">
        <f t="shared" si="318"/>
        <v>7914</v>
      </c>
    </row>
    <row r="8192" spans="49:49" ht="15" customHeight="1">
      <c r="AW8192" s="121">
        <f t="shared" si="318"/>
        <v>7915</v>
      </c>
    </row>
    <row r="8193" spans="49:49" ht="15" customHeight="1">
      <c r="AW8193" s="121">
        <f t="shared" si="318"/>
        <v>7916</v>
      </c>
    </row>
    <row r="8194" spans="49:49" ht="15" customHeight="1">
      <c r="AW8194" s="121">
        <f t="shared" si="318"/>
        <v>7917</v>
      </c>
    </row>
    <row r="8195" spans="49:49" ht="15" customHeight="1">
      <c r="AW8195" s="121">
        <f t="shared" si="318"/>
        <v>7918</v>
      </c>
    </row>
    <row r="8196" spans="49:49" ht="15" customHeight="1">
      <c r="AW8196" s="121">
        <f t="shared" si="318"/>
        <v>7919</v>
      </c>
    </row>
    <row r="8197" spans="49:49" ht="15" customHeight="1">
      <c r="AW8197" s="121">
        <f t="shared" si="318"/>
        <v>7920</v>
      </c>
    </row>
    <row r="8198" spans="49:49" ht="15" customHeight="1">
      <c r="AW8198" s="121">
        <f t="shared" si="318"/>
        <v>7921</v>
      </c>
    </row>
    <row r="8199" spans="49:49" ht="15" customHeight="1">
      <c r="AW8199" s="121">
        <f t="shared" si="318"/>
        <v>7922</v>
      </c>
    </row>
    <row r="8200" spans="49:49" ht="15" customHeight="1">
      <c r="AW8200" s="121">
        <f t="shared" si="318"/>
        <v>7923</v>
      </c>
    </row>
    <row r="8201" spans="49:49" ht="15" customHeight="1">
      <c r="AW8201" s="121">
        <f t="shared" si="318"/>
        <v>7924</v>
      </c>
    </row>
    <row r="8202" spans="49:49" ht="15" customHeight="1">
      <c r="AW8202" s="121">
        <f t="shared" si="318"/>
        <v>7925</v>
      </c>
    </row>
    <row r="8203" spans="49:49" ht="15" customHeight="1">
      <c r="AW8203" s="121">
        <f t="shared" si="318"/>
        <v>7926</v>
      </c>
    </row>
    <row r="8204" spans="49:49" ht="15" customHeight="1">
      <c r="AW8204" s="121">
        <f t="shared" si="318"/>
        <v>7927</v>
      </c>
    </row>
    <row r="8205" spans="49:49" ht="15" customHeight="1">
      <c r="AW8205" s="121">
        <f t="shared" si="318"/>
        <v>7928</v>
      </c>
    </row>
    <row r="8206" spans="49:49" ht="15" customHeight="1">
      <c r="AW8206" s="121">
        <f t="shared" si="318"/>
        <v>7929</v>
      </c>
    </row>
    <row r="8207" spans="49:49" ht="15" customHeight="1">
      <c r="AW8207" s="121">
        <f t="shared" si="318"/>
        <v>7930</v>
      </c>
    </row>
    <row r="8208" spans="49:49" ht="15" customHeight="1">
      <c r="AW8208" s="121">
        <f t="shared" si="318"/>
        <v>7931</v>
      </c>
    </row>
    <row r="8209" spans="49:49" ht="15" customHeight="1">
      <c r="AW8209" s="121">
        <f t="shared" si="318"/>
        <v>7932</v>
      </c>
    </row>
    <row r="8210" spans="49:49" ht="15" customHeight="1">
      <c r="AW8210" s="121">
        <f t="shared" si="318"/>
        <v>7933</v>
      </c>
    </row>
    <row r="8211" spans="49:49" ht="15" customHeight="1">
      <c r="AW8211" s="121">
        <f t="shared" si="318"/>
        <v>7934</v>
      </c>
    </row>
    <row r="8212" spans="49:49" ht="15" customHeight="1">
      <c r="AW8212" s="121">
        <f t="shared" si="318"/>
        <v>7935</v>
      </c>
    </row>
    <row r="8213" spans="49:49" ht="15" customHeight="1">
      <c r="AW8213" s="121">
        <f t="shared" si="318"/>
        <v>7936</v>
      </c>
    </row>
    <row r="8214" spans="49:49" ht="15" customHeight="1">
      <c r="AW8214" s="121">
        <f t="shared" si="318"/>
        <v>7937</v>
      </c>
    </row>
    <row r="8215" spans="49:49" ht="15" customHeight="1">
      <c r="AW8215" s="121">
        <f t="shared" ref="AW8215:AW8278" si="319">+AW8214+1</f>
        <v>7938</v>
      </c>
    </row>
    <row r="8216" spans="49:49" ht="15" customHeight="1">
      <c r="AW8216" s="121">
        <f t="shared" si="319"/>
        <v>7939</v>
      </c>
    </row>
    <row r="8217" spans="49:49" ht="15" customHeight="1">
      <c r="AW8217" s="121">
        <f t="shared" si="319"/>
        <v>7940</v>
      </c>
    </row>
    <row r="8218" spans="49:49" ht="15" customHeight="1">
      <c r="AW8218" s="121">
        <f t="shared" si="319"/>
        <v>7941</v>
      </c>
    </row>
    <row r="8219" spans="49:49" ht="15" customHeight="1">
      <c r="AW8219" s="121">
        <f t="shared" si="319"/>
        <v>7942</v>
      </c>
    </row>
    <row r="8220" spans="49:49" ht="15" customHeight="1">
      <c r="AW8220" s="121">
        <f t="shared" si="319"/>
        <v>7943</v>
      </c>
    </row>
    <row r="8221" spans="49:49" ht="15" customHeight="1">
      <c r="AW8221" s="121">
        <f t="shared" si="319"/>
        <v>7944</v>
      </c>
    </row>
    <row r="8222" spans="49:49" ht="15" customHeight="1">
      <c r="AW8222" s="121">
        <f t="shared" si="319"/>
        <v>7945</v>
      </c>
    </row>
    <row r="8223" spans="49:49" ht="15" customHeight="1">
      <c r="AW8223" s="121">
        <f t="shared" si="319"/>
        <v>7946</v>
      </c>
    </row>
    <row r="8224" spans="49:49" ht="15" customHeight="1">
      <c r="AW8224" s="121">
        <f t="shared" si="319"/>
        <v>7947</v>
      </c>
    </row>
    <row r="8225" spans="49:49" ht="15" customHeight="1">
      <c r="AW8225" s="121">
        <f t="shared" si="319"/>
        <v>7948</v>
      </c>
    </row>
    <row r="8226" spans="49:49" ht="15" customHeight="1">
      <c r="AW8226" s="121">
        <f t="shared" si="319"/>
        <v>7949</v>
      </c>
    </row>
    <row r="8227" spans="49:49" ht="15" customHeight="1">
      <c r="AW8227" s="121">
        <f t="shared" si="319"/>
        <v>7950</v>
      </c>
    </row>
    <row r="8228" spans="49:49" ht="15" customHeight="1">
      <c r="AW8228" s="121">
        <f t="shared" si="319"/>
        <v>7951</v>
      </c>
    </row>
    <row r="8229" spans="49:49" ht="15" customHeight="1">
      <c r="AW8229" s="121">
        <f t="shared" si="319"/>
        <v>7952</v>
      </c>
    </row>
    <row r="8230" spans="49:49" ht="15" customHeight="1">
      <c r="AW8230" s="121">
        <f t="shared" si="319"/>
        <v>7953</v>
      </c>
    </row>
    <row r="8231" spans="49:49" ht="15" customHeight="1">
      <c r="AW8231" s="121">
        <f t="shared" si="319"/>
        <v>7954</v>
      </c>
    </row>
    <row r="8232" spans="49:49" ht="15" customHeight="1">
      <c r="AW8232" s="121">
        <f t="shared" si="319"/>
        <v>7955</v>
      </c>
    </row>
    <row r="8233" spans="49:49" ht="15" customHeight="1">
      <c r="AW8233" s="121">
        <f t="shared" si="319"/>
        <v>7956</v>
      </c>
    </row>
    <row r="8234" spans="49:49" ht="15" customHeight="1">
      <c r="AW8234" s="121">
        <f t="shared" si="319"/>
        <v>7957</v>
      </c>
    </row>
    <row r="8235" spans="49:49" ht="15" customHeight="1">
      <c r="AW8235" s="121">
        <f t="shared" si="319"/>
        <v>7958</v>
      </c>
    </row>
    <row r="8236" spans="49:49" ht="15" customHeight="1">
      <c r="AW8236" s="121">
        <f t="shared" si="319"/>
        <v>7959</v>
      </c>
    </row>
    <row r="8237" spans="49:49" ht="15" customHeight="1">
      <c r="AW8237" s="121">
        <f t="shared" si="319"/>
        <v>7960</v>
      </c>
    </row>
    <row r="8238" spans="49:49" ht="15" customHeight="1">
      <c r="AW8238" s="121">
        <f t="shared" si="319"/>
        <v>7961</v>
      </c>
    </row>
    <row r="8239" spans="49:49" ht="15" customHeight="1">
      <c r="AW8239" s="121">
        <f t="shared" si="319"/>
        <v>7962</v>
      </c>
    </row>
    <row r="8240" spans="49:49" ht="15" customHeight="1">
      <c r="AW8240" s="121">
        <f t="shared" si="319"/>
        <v>7963</v>
      </c>
    </row>
    <row r="8241" spans="49:49" ht="15" customHeight="1">
      <c r="AW8241" s="121">
        <f t="shared" si="319"/>
        <v>7964</v>
      </c>
    </row>
    <row r="8242" spans="49:49" ht="15" customHeight="1">
      <c r="AW8242" s="121">
        <f t="shared" si="319"/>
        <v>7965</v>
      </c>
    </row>
    <row r="8243" spans="49:49" ht="15" customHeight="1">
      <c r="AW8243" s="121">
        <f t="shared" si="319"/>
        <v>7966</v>
      </c>
    </row>
    <row r="8244" spans="49:49" ht="15" customHeight="1">
      <c r="AW8244" s="121">
        <f t="shared" si="319"/>
        <v>7967</v>
      </c>
    </row>
    <row r="8245" spans="49:49" ht="15" customHeight="1">
      <c r="AW8245" s="121">
        <f t="shared" si="319"/>
        <v>7968</v>
      </c>
    </row>
    <row r="8246" spans="49:49" ht="15" customHeight="1">
      <c r="AW8246" s="121">
        <f t="shared" si="319"/>
        <v>7969</v>
      </c>
    </row>
    <row r="8247" spans="49:49" ht="15" customHeight="1">
      <c r="AW8247" s="121">
        <f t="shared" si="319"/>
        <v>7970</v>
      </c>
    </row>
    <row r="8248" spans="49:49" ht="15" customHeight="1">
      <c r="AW8248" s="121">
        <f t="shared" si="319"/>
        <v>7971</v>
      </c>
    </row>
    <row r="8249" spans="49:49" ht="15" customHeight="1">
      <c r="AW8249" s="121">
        <f t="shared" si="319"/>
        <v>7972</v>
      </c>
    </row>
    <row r="8250" spans="49:49" ht="15" customHeight="1">
      <c r="AW8250" s="121">
        <f t="shared" si="319"/>
        <v>7973</v>
      </c>
    </row>
    <row r="8251" spans="49:49" ht="15" customHeight="1">
      <c r="AW8251" s="121">
        <f t="shared" si="319"/>
        <v>7974</v>
      </c>
    </row>
    <row r="8252" spans="49:49" ht="15" customHeight="1">
      <c r="AW8252" s="121">
        <f t="shared" si="319"/>
        <v>7975</v>
      </c>
    </row>
    <row r="8253" spans="49:49" ht="15" customHeight="1">
      <c r="AW8253" s="121">
        <f t="shared" si="319"/>
        <v>7976</v>
      </c>
    </row>
    <row r="8254" spans="49:49" ht="15" customHeight="1">
      <c r="AW8254" s="121">
        <f t="shared" si="319"/>
        <v>7977</v>
      </c>
    </row>
    <row r="8255" spans="49:49" ht="15" customHeight="1">
      <c r="AW8255" s="121">
        <f t="shared" si="319"/>
        <v>7978</v>
      </c>
    </row>
    <row r="8256" spans="49:49" ht="15" customHeight="1">
      <c r="AW8256" s="121">
        <f t="shared" si="319"/>
        <v>7979</v>
      </c>
    </row>
    <row r="8257" spans="49:49" ht="15" customHeight="1">
      <c r="AW8257" s="121">
        <f t="shared" si="319"/>
        <v>7980</v>
      </c>
    </row>
    <row r="8258" spans="49:49" ht="15" customHeight="1">
      <c r="AW8258" s="121">
        <f t="shared" si="319"/>
        <v>7981</v>
      </c>
    </row>
    <row r="8259" spans="49:49" ht="15" customHeight="1">
      <c r="AW8259" s="121">
        <f t="shared" si="319"/>
        <v>7982</v>
      </c>
    </row>
    <row r="8260" spans="49:49" ht="15" customHeight="1">
      <c r="AW8260" s="121">
        <f t="shared" si="319"/>
        <v>7983</v>
      </c>
    </row>
    <row r="8261" spans="49:49" ht="15" customHeight="1">
      <c r="AW8261" s="121">
        <f t="shared" si="319"/>
        <v>7984</v>
      </c>
    </row>
    <row r="8262" spans="49:49" ht="15" customHeight="1">
      <c r="AW8262" s="121">
        <f t="shared" si="319"/>
        <v>7985</v>
      </c>
    </row>
    <row r="8263" spans="49:49" ht="15" customHeight="1">
      <c r="AW8263" s="121">
        <f t="shared" si="319"/>
        <v>7986</v>
      </c>
    </row>
    <row r="8264" spans="49:49" ht="15" customHeight="1">
      <c r="AW8264" s="121">
        <f t="shared" si="319"/>
        <v>7987</v>
      </c>
    </row>
    <row r="8265" spans="49:49" ht="15" customHeight="1">
      <c r="AW8265" s="121">
        <f t="shared" si="319"/>
        <v>7988</v>
      </c>
    </row>
    <row r="8266" spans="49:49" ht="15" customHeight="1">
      <c r="AW8266" s="121">
        <f t="shared" si="319"/>
        <v>7989</v>
      </c>
    </row>
    <row r="8267" spans="49:49" ht="15" customHeight="1">
      <c r="AW8267" s="121">
        <f t="shared" si="319"/>
        <v>7990</v>
      </c>
    </row>
    <row r="8268" spans="49:49" ht="15" customHeight="1">
      <c r="AW8268" s="121">
        <f t="shared" si="319"/>
        <v>7991</v>
      </c>
    </row>
    <row r="8269" spans="49:49" ht="15" customHeight="1">
      <c r="AW8269" s="121">
        <f t="shared" si="319"/>
        <v>7992</v>
      </c>
    </row>
    <row r="8270" spans="49:49" ht="15" customHeight="1">
      <c r="AW8270" s="121">
        <f t="shared" si="319"/>
        <v>7993</v>
      </c>
    </row>
    <row r="8271" spans="49:49" ht="15" customHeight="1">
      <c r="AW8271" s="121">
        <f t="shared" si="319"/>
        <v>7994</v>
      </c>
    </row>
    <row r="8272" spans="49:49" ht="15" customHeight="1">
      <c r="AW8272" s="121">
        <f t="shared" si="319"/>
        <v>7995</v>
      </c>
    </row>
    <row r="8273" spans="49:49" ht="15" customHeight="1">
      <c r="AW8273" s="121">
        <f t="shared" si="319"/>
        <v>7996</v>
      </c>
    </row>
    <row r="8274" spans="49:49" ht="15" customHeight="1">
      <c r="AW8274" s="121">
        <f t="shared" si="319"/>
        <v>7997</v>
      </c>
    </row>
    <row r="8275" spans="49:49" ht="15" customHeight="1">
      <c r="AW8275" s="121">
        <f t="shared" si="319"/>
        <v>7998</v>
      </c>
    </row>
    <row r="8276" spans="49:49" ht="15" customHeight="1">
      <c r="AW8276" s="121">
        <f t="shared" si="319"/>
        <v>7999</v>
      </c>
    </row>
    <row r="8277" spans="49:49" ht="15" customHeight="1">
      <c r="AW8277" s="121">
        <f t="shared" si="319"/>
        <v>8000</v>
      </c>
    </row>
    <row r="8278" spans="49:49" ht="15" customHeight="1">
      <c r="AW8278" s="121">
        <f t="shared" si="319"/>
        <v>8001</v>
      </c>
    </row>
    <row r="8279" spans="49:49" ht="15" customHeight="1">
      <c r="AW8279" s="121">
        <f t="shared" ref="AW8279:AW8342" si="320">+AW8278+1</f>
        <v>8002</v>
      </c>
    </row>
    <row r="8280" spans="49:49" ht="15" customHeight="1">
      <c r="AW8280" s="121">
        <f t="shared" si="320"/>
        <v>8003</v>
      </c>
    </row>
    <row r="8281" spans="49:49" ht="15" customHeight="1">
      <c r="AW8281" s="121">
        <f t="shared" si="320"/>
        <v>8004</v>
      </c>
    </row>
    <row r="8282" spans="49:49" ht="15" customHeight="1">
      <c r="AW8282" s="121">
        <f t="shared" si="320"/>
        <v>8005</v>
      </c>
    </row>
    <row r="8283" spans="49:49" ht="15" customHeight="1">
      <c r="AW8283" s="121">
        <f t="shared" si="320"/>
        <v>8006</v>
      </c>
    </row>
    <row r="8284" spans="49:49" ht="15" customHeight="1">
      <c r="AW8284" s="121">
        <f t="shared" si="320"/>
        <v>8007</v>
      </c>
    </row>
    <row r="8285" spans="49:49" ht="15" customHeight="1">
      <c r="AW8285" s="121">
        <f t="shared" si="320"/>
        <v>8008</v>
      </c>
    </row>
    <row r="8286" spans="49:49" ht="15" customHeight="1">
      <c r="AW8286" s="121">
        <f t="shared" si="320"/>
        <v>8009</v>
      </c>
    </row>
    <row r="8287" spans="49:49" ht="15" customHeight="1">
      <c r="AW8287" s="121">
        <f t="shared" si="320"/>
        <v>8010</v>
      </c>
    </row>
    <row r="8288" spans="49:49" ht="15" customHeight="1">
      <c r="AW8288" s="121">
        <f t="shared" si="320"/>
        <v>8011</v>
      </c>
    </row>
    <row r="8289" spans="49:49" ht="15" customHeight="1">
      <c r="AW8289" s="121">
        <f t="shared" si="320"/>
        <v>8012</v>
      </c>
    </row>
    <row r="8290" spans="49:49" ht="15" customHeight="1">
      <c r="AW8290" s="121">
        <f t="shared" si="320"/>
        <v>8013</v>
      </c>
    </row>
    <row r="8291" spans="49:49" ht="15" customHeight="1">
      <c r="AW8291" s="121">
        <f t="shared" si="320"/>
        <v>8014</v>
      </c>
    </row>
    <row r="8292" spans="49:49" ht="15" customHeight="1">
      <c r="AW8292" s="121">
        <f t="shared" si="320"/>
        <v>8015</v>
      </c>
    </row>
    <row r="8293" spans="49:49" ht="15" customHeight="1">
      <c r="AW8293" s="121">
        <f t="shared" si="320"/>
        <v>8016</v>
      </c>
    </row>
    <row r="8294" spans="49:49" ht="15" customHeight="1">
      <c r="AW8294" s="121">
        <f t="shared" si="320"/>
        <v>8017</v>
      </c>
    </row>
    <row r="8295" spans="49:49" ht="15" customHeight="1">
      <c r="AW8295" s="121">
        <f t="shared" si="320"/>
        <v>8018</v>
      </c>
    </row>
    <row r="8296" spans="49:49" ht="15" customHeight="1">
      <c r="AW8296" s="121">
        <f t="shared" si="320"/>
        <v>8019</v>
      </c>
    </row>
    <row r="8297" spans="49:49" ht="15" customHeight="1">
      <c r="AW8297" s="121">
        <f t="shared" si="320"/>
        <v>8020</v>
      </c>
    </row>
    <row r="8298" spans="49:49" ht="15" customHeight="1">
      <c r="AW8298" s="121">
        <f t="shared" si="320"/>
        <v>8021</v>
      </c>
    </row>
    <row r="8299" spans="49:49" ht="15" customHeight="1">
      <c r="AW8299" s="121">
        <f t="shared" si="320"/>
        <v>8022</v>
      </c>
    </row>
    <row r="8300" spans="49:49" ht="15" customHeight="1">
      <c r="AW8300" s="121">
        <f t="shared" si="320"/>
        <v>8023</v>
      </c>
    </row>
    <row r="8301" spans="49:49" ht="15" customHeight="1">
      <c r="AW8301" s="121">
        <f t="shared" si="320"/>
        <v>8024</v>
      </c>
    </row>
    <row r="8302" spans="49:49" ht="15" customHeight="1">
      <c r="AW8302" s="121">
        <f t="shared" si="320"/>
        <v>8025</v>
      </c>
    </row>
    <row r="8303" spans="49:49" ht="15" customHeight="1">
      <c r="AW8303" s="121">
        <f t="shared" si="320"/>
        <v>8026</v>
      </c>
    </row>
    <row r="8304" spans="49:49" ht="15" customHeight="1">
      <c r="AW8304" s="121">
        <f t="shared" si="320"/>
        <v>8027</v>
      </c>
    </row>
    <row r="8305" spans="49:49" ht="15" customHeight="1">
      <c r="AW8305" s="121">
        <f t="shared" si="320"/>
        <v>8028</v>
      </c>
    </row>
    <row r="8306" spans="49:49" ht="15" customHeight="1">
      <c r="AW8306" s="121">
        <f t="shared" si="320"/>
        <v>8029</v>
      </c>
    </row>
    <row r="8307" spans="49:49" ht="15" customHeight="1">
      <c r="AW8307" s="121">
        <f t="shared" si="320"/>
        <v>8030</v>
      </c>
    </row>
    <row r="8308" spans="49:49" ht="15" customHeight="1">
      <c r="AW8308" s="121">
        <f t="shared" si="320"/>
        <v>8031</v>
      </c>
    </row>
    <row r="8309" spans="49:49" ht="15" customHeight="1">
      <c r="AW8309" s="121">
        <f t="shared" si="320"/>
        <v>8032</v>
      </c>
    </row>
    <row r="8310" spans="49:49" ht="15" customHeight="1">
      <c r="AW8310" s="121">
        <f t="shared" si="320"/>
        <v>8033</v>
      </c>
    </row>
    <row r="8311" spans="49:49" ht="15" customHeight="1">
      <c r="AW8311" s="121">
        <f t="shared" si="320"/>
        <v>8034</v>
      </c>
    </row>
    <row r="8312" spans="49:49" ht="15" customHeight="1">
      <c r="AW8312" s="121">
        <f t="shared" si="320"/>
        <v>8035</v>
      </c>
    </row>
    <row r="8313" spans="49:49" ht="15" customHeight="1">
      <c r="AW8313" s="121">
        <f t="shared" si="320"/>
        <v>8036</v>
      </c>
    </row>
    <row r="8314" spans="49:49" ht="15" customHeight="1">
      <c r="AW8314" s="121">
        <f t="shared" si="320"/>
        <v>8037</v>
      </c>
    </row>
    <row r="8315" spans="49:49" ht="15" customHeight="1">
      <c r="AW8315" s="121">
        <f t="shared" si="320"/>
        <v>8038</v>
      </c>
    </row>
    <row r="8316" spans="49:49" ht="15" customHeight="1">
      <c r="AW8316" s="121">
        <f t="shared" si="320"/>
        <v>8039</v>
      </c>
    </row>
    <row r="8317" spans="49:49" ht="15" customHeight="1">
      <c r="AW8317" s="121">
        <f t="shared" si="320"/>
        <v>8040</v>
      </c>
    </row>
    <row r="8318" spans="49:49" ht="15" customHeight="1">
      <c r="AW8318" s="121">
        <f t="shared" si="320"/>
        <v>8041</v>
      </c>
    </row>
    <row r="8319" spans="49:49" ht="15" customHeight="1">
      <c r="AW8319" s="121">
        <f t="shared" si="320"/>
        <v>8042</v>
      </c>
    </row>
    <row r="8320" spans="49:49" ht="15" customHeight="1">
      <c r="AW8320" s="121">
        <f t="shared" si="320"/>
        <v>8043</v>
      </c>
    </row>
    <row r="8321" spans="49:49" ht="15" customHeight="1">
      <c r="AW8321" s="121">
        <f t="shared" si="320"/>
        <v>8044</v>
      </c>
    </row>
    <row r="8322" spans="49:49" ht="15" customHeight="1">
      <c r="AW8322" s="121">
        <f t="shared" si="320"/>
        <v>8045</v>
      </c>
    </row>
    <row r="8323" spans="49:49" ht="15" customHeight="1">
      <c r="AW8323" s="121">
        <f t="shared" si="320"/>
        <v>8046</v>
      </c>
    </row>
    <row r="8324" spans="49:49" ht="15" customHeight="1">
      <c r="AW8324" s="121">
        <f t="shared" si="320"/>
        <v>8047</v>
      </c>
    </row>
    <row r="8325" spans="49:49" ht="15" customHeight="1">
      <c r="AW8325" s="121">
        <f t="shared" si="320"/>
        <v>8048</v>
      </c>
    </row>
    <row r="8326" spans="49:49" ht="15" customHeight="1">
      <c r="AW8326" s="121">
        <f t="shared" si="320"/>
        <v>8049</v>
      </c>
    </row>
    <row r="8327" spans="49:49" ht="15" customHeight="1">
      <c r="AW8327" s="121">
        <f t="shared" si="320"/>
        <v>8050</v>
      </c>
    </row>
    <row r="8328" spans="49:49" ht="15" customHeight="1">
      <c r="AW8328" s="121">
        <f t="shared" si="320"/>
        <v>8051</v>
      </c>
    </row>
    <row r="8329" spans="49:49" ht="15" customHeight="1">
      <c r="AW8329" s="121">
        <f t="shared" si="320"/>
        <v>8052</v>
      </c>
    </row>
    <row r="8330" spans="49:49" ht="15" customHeight="1">
      <c r="AW8330" s="121">
        <f t="shared" si="320"/>
        <v>8053</v>
      </c>
    </row>
    <row r="8331" spans="49:49" ht="15" customHeight="1">
      <c r="AW8331" s="121">
        <f t="shared" si="320"/>
        <v>8054</v>
      </c>
    </row>
    <row r="8332" spans="49:49" ht="15" customHeight="1">
      <c r="AW8332" s="121">
        <f t="shared" si="320"/>
        <v>8055</v>
      </c>
    </row>
    <row r="8333" spans="49:49" ht="15" customHeight="1">
      <c r="AW8333" s="121">
        <f t="shared" si="320"/>
        <v>8056</v>
      </c>
    </row>
    <row r="8334" spans="49:49" ht="15" customHeight="1">
      <c r="AW8334" s="121">
        <f t="shared" si="320"/>
        <v>8057</v>
      </c>
    </row>
    <row r="8335" spans="49:49" ht="15" customHeight="1">
      <c r="AW8335" s="121">
        <f t="shared" si="320"/>
        <v>8058</v>
      </c>
    </row>
    <row r="8336" spans="49:49" ht="15" customHeight="1">
      <c r="AW8336" s="121">
        <f t="shared" si="320"/>
        <v>8059</v>
      </c>
    </row>
    <row r="8337" spans="49:49" ht="15" customHeight="1">
      <c r="AW8337" s="121">
        <f t="shared" si="320"/>
        <v>8060</v>
      </c>
    </row>
    <row r="8338" spans="49:49" ht="15" customHeight="1">
      <c r="AW8338" s="121">
        <f t="shared" si="320"/>
        <v>8061</v>
      </c>
    </row>
    <row r="8339" spans="49:49" ht="15" customHeight="1">
      <c r="AW8339" s="121">
        <f t="shared" si="320"/>
        <v>8062</v>
      </c>
    </row>
    <row r="8340" spans="49:49" ht="15" customHeight="1">
      <c r="AW8340" s="121">
        <f t="shared" si="320"/>
        <v>8063</v>
      </c>
    </row>
    <row r="8341" spans="49:49" ht="15" customHeight="1">
      <c r="AW8341" s="121">
        <f t="shared" si="320"/>
        <v>8064</v>
      </c>
    </row>
    <row r="8342" spans="49:49" ht="15" customHeight="1">
      <c r="AW8342" s="121">
        <f t="shared" si="320"/>
        <v>8065</v>
      </c>
    </row>
    <row r="8343" spans="49:49" ht="15" customHeight="1">
      <c r="AW8343" s="121">
        <f t="shared" ref="AW8343:AW8406" si="321">+AW8342+1</f>
        <v>8066</v>
      </c>
    </row>
    <row r="8344" spans="49:49" ht="15" customHeight="1">
      <c r="AW8344" s="121">
        <f t="shared" si="321"/>
        <v>8067</v>
      </c>
    </row>
    <row r="8345" spans="49:49" ht="15" customHeight="1">
      <c r="AW8345" s="121">
        <f t="shared" si="321"/>
        <v>8068</v>
      </c>
    </row>
    <row r="8346" spans="49:49" ht="15" customHeight="1">
      <c r="AW8346" s="121">
        <f t="shared" si="321"/>
        <v>8069</v>
      </c>
    </row>
    <row r="8347" spans="49:49" ht="15" customHeight="1">
      <c r="AW8347" s="121">
        <f t="shared" si="321"/>
        <v>8070</v>
      </c>
    </row>
    <row r="8348" spans="49:49" ht="15" customHeight="1">
      <c r="AW8348" s="121">
        <f t="shared" si="321"/>
        <v>8071</v>
      </c>
    </row>
    <row r="8349" spans="49:49" ht="15" customHeight="1">
      <c r="AW8349" s="121">
        <f t="shared" si="321"/>
        <v>8072</v>
      </c>
    </row>
    <row r="8350" spans="49:49" ht="15" customHeight="1">
      <c r="AW8350" s="121">
        <f t="shared" si="321"/>
        <v>8073</v>
      </c>
    </row>
    <row r="8351" spans="49:49" ht="15" customHeight="1">
      <c r="AW8351" s="121">
        <f t="shared" si="321"/>
        <v>8074</v>
      </c>
    </row>
    <row r="8352" spans="49:49" ht="15" customHeight="1">
      <c r="AW8352" s="121">
        <f t="shared" si="321"/>
        <v>8075</v>
      </c>
    </row>
    <row r="8353" spans="49:49" ht="15" customHeight="1">
      <c r="AW8353" s="121">
        <f t="shared" si="321"/>
        <v>8076</v>
      </c>
    </row>
    <row r="8354" spans="49:49" ht="15" customHeight="1">
      <c r="AW8354" s="121">
        <f t="shared" si="321"/>
        <v>8077</v>
      </c>
    </row>
    <row r="8355" spans="49:49" ht="15" customHeight="1">
      <c r="AW8355" s="121">
        <f t="shared" si="321"/>
        <v>8078</v>
      </c>
    </row>
    <row r="8356" spans="49:49" ht="15" customHeight="1">
      <c r="AW8356" s="121">
        <f t="shared" si="321"/>
        <v>8079</v>
      </c>
    </row>
    <row r="8357" spans="49:49" ht="15" customHeight="1">
      <c r="AW8357" s="121">
        <f t="shared" si="321"/>
        <v>8080</v>
      </c>
    </row>
    <row r="8358" spans="49:49" ht="15" customHeight="1">
      <c r="AW8358" s="121">
        <f t="shared" si="321"/>
        <v>8081</v>
      </c>
    </row>
    <row r="8359" spans="49:49" ht="15" customHeight="1">
      <c r="AW8359" s="121">
        <f t="shared" si="321"/>
        <v>8082</v>
      </c>
    </row>
    <row r="8360" spans="49:49" ht="15" customHeight="1">
      <c r="AW8360" s="121">
        <f t="shared" si="321"/>
        <v>8083</v>
      </c>
    </row>
    <row r="8361" spans="49:49" ht="15" customHeight="1">
      <c r="AW8361" s="121">
        <f t="shared" si="321"/>
        <v>8084</v>
      </c>
    </row>
    <row r="8362" spans="49:49" ht="15" customHeight="1">
      <c r="AW8362" s="121">
        <f t="shared" si="321"/>
        <v>8085</v>
      </c>
    </row>
    <row r="8363" spans="49:49" ht="15" customHeight="1">
      <c r="AW8363" s="121">
        <f t="shared" si="321"/>
        <v>8086</v>
      </c>
    </row>
    <row r="8364" spans="49:49" ht="15" customHeight="1">
      <c r="AW8364" s="121">
        <f t="shared" si="321"/>
        <v>8087</v>
      </c>
    </row>
    <row r="8365" spans="49:49" ht="15" customHeight="1">
      <c r="AW8365" s="121">
        <f t="shared" si="321"/>
        <v>8088</v>
      </c>
    </row>
    <row r="8366" spans="49:49" ht="15" customHeight="1">
      <c r="AW8366" s="121">
        <f t="shared" si="321"/>
        <v>8089</v>
      </c>
    </row>
    <row r="8367" spans="49:49" ht="15" customHeight="1">
      <c r="AW8367" s="121">
        <f t="shared" si="321"/>
        <v>8090</v>
      </c>
    </row>
    <row r="8368" spans="49:49" ht="15" customHeight="1">
      <c r="AW8368" s="121">
        <f t="shared" si="321"/>
        <v>8091</v>
      </c>
    </row>
    <row r="8369" spans="49:49" ht="15" customHeight="1">
      <c r="AW8369" s="121">
        <f t="shared" si="321"/>
        <v>8092</v>
      </c>
    </row>
    <row r="8370" spans="49:49" ht="15" customHeight="1">
      <c r="AW8370" s="121">
        <f t="shared" si="321"/>
        <v>8093</v>
      </c>
    </row>
    <row r="8371" spans="49:49" ht="15" customHeight="1">
      <c r="AW8371" s="121">
        <f t="shared" si="321"/>
        <v>8094</v>
      </c>
    </row>
    <row r="8372" spans="49:49" ht="15" customHeight="1">
      <c r="AW8372" s="121">
        <f t="shared" si="321"/>
        <v>8095</v>
      </c>
    </row>
    <row r="8373" spans="49:49" ht="15" customHeight="1">
      <c r="AW8373" s="121">
        <f t="shared" si="321"/>
        <v>8096</v>
      </c>
    </row>
    <row r="8374" spans="49:49" ht="15" customHeight="1">
      <c r="AW8374" s="121">
        <f t="shared" si="321"/>
        <v>8097</v>
      </c>
    </row>
    <row r="8375" spans="49:49" ht="15" customHeight="1">
      <c r="AW8375" s="121">
        <f t="shared" si="321"/>
        <v>8098</v>
      </c>
    </row>
    <row r="8376" spans="49:49" ht="15" customHeight="1">
      <c r="AW8376" s="121">
        <f t="shared" si="321"/>
        <v>8099</v>
      </c>
    </row>
    <row r="8377" spans="49:49" ht="15" customHeight="1">
      <c r="AW8377" s="121">
        <f t="shared" si="321"/>
        <v>8100</v>
      </c>
    </row>
    <row r="8378" spans="49:49" ht="15" customHeight="1">
      <c r="AW8378" s="121">
        <f t="shared" si="321"/>
        <v>8101</v>
      </c>
    </row>
    <row r="8379" spans="49:49" ht="15" customHeight="1">
      <c r="AW8379" s="121">
        <f t="shared" si="321"/>
        <v>8102</v>
      </c>
    </row>
    <row r="8380" spans="49:49" ht="15" customHeight="1">
      <c r="AW8380" s="121">
        <f t="shared" si="321"/>
        <v>8103</v>
      </c>
    </row>
    <row r="8381" spans="49:49" ht="15" customHeight="1">
      <c r="AW8381" s="121">
        <f t="shared" si="321"/>
        <v>8104</v>
      </c>
    </row>
    <row r="8382" spans="49:49" ht="15" customHeight="1">
      <c r="AW8382" s="121">
        <f t="shared" si="321"/>
        <v>8105</v>
      </c>
    </row>
    <row r="8383" spans="49:49" ht="15" customHeight="1">
      <c r="AW8383" s="121">
        <f t="shared" si="321"/>
        <v>8106</v>
      </c>
    </row>
    <row r="8384" spans="49:49" ht="15" customHeight="1">
      <c r="AW8384" s="121">
        <f t="shared" si="321"/>
        <v>8107</v>
      </c>
    </row>
    <row r="8385" spans="49:49" ht="15" customHeight="1">
      <c r="AW8385" s="121">
        <f t="shared" si="321"/>
        <v>8108</v>
      </c>
    </row>
    <row r="8386" spans="49:49" ht="15" customHeight="1">
      <c r="AW8386" s="121">
        <f t="shared" si="321"/>
        <v>8109</v>
      </c>
    </row>
    <row r="8387" spans="49:49" ht="15" customHeight="1">
      <c r="AW8387" s="121">
        <f t="shared" si="321"/>
        <v>8110</v>
      </c>
    </row>
    <row r="8388" spans="49:49" ht="15" customHeight="1">
      <c r="AW8388" s="121">
        <f t="shared" si="321"/>
        <v>8111</v>
      </c>
    </row>
    <row r="8389" spans="49:49" ht="15" customHeight="1">
      <c r="AW8389" s="121">
        <f t="shared" si="321"/>
        <v>8112</v>
      </c>
    </row>
    <row r="8390" spans="49:49" ht="15" customHeight="1">
      <c r="AW8390" s="121">
        <f t="shared" si="321"/>
        <v>8113</v>
      </c>
    </row>
    <row r="8391" spans="49:49" ht="15" customHeight="1">
      <c r="AW8391" s="121">
        <f t="shared" si="321"/>
        <v>8114</v>
      </c>
    </row>
    <row r="8392" spans="49:49" ht="15" customHeight="1">
      <c r="AW8392" s="121">
        <f t="shared" si="321"/>
        <v>8115</v>
      </c>
    </row>
    <row r="8393" spans="49:49" ht="15" customHeight="1">
      <c r="AW8393" s="121">
        <f t="shared" si="321"/>
        <v>8116</v>
      </c>
    </row>
    <row r="8394" spans="49:49" ht="15" customHeight="1">
      <c r="AW8394" s="121">
        <f t="shared" si="321"/>
        <v>8117</v>
      </c>
    </row>
    <row r="8395" spans="49:49" ht="15" customHeight="1">
      <c r="AW8395" s="121">
        <f t="shared" si="321"/>
        <v>8118</v>
      </c>
    </row>
    <row r="8396" spans="49:49" ht="15" customHeight="1">
      <c r="AW8396" s="121">
        <f t="shared" si="321"/>
        <v>8119</v>
      </c>
    </row>
    <row r="8397" spans="49:49" ht="15" customHeight="1">
      <c r="AW8397" s="121">
        <f t="shared" si="321"/>
        <v>8120</v>
      </c>
    </row>
    <row r="8398" spans="49:49" ht="15" customHeight="1">
      <c r="AW8398" s="121">
        <f t="shared" si="321"/>
        <v>8121</v>
      </c>
    </row>
    <row r="8399" spans="49:49" ht="15" customHeight="1">
      <c r="AW8399" s="121">
        <f t="shared" si="321"/>
        <v>8122</v>
      </c>
    </row>
    <row r="8400" spans="49:49" ht="15" customHeight="1">
      <c r="AW8400" s="121">
        <f t="shared" si="321"/>
        <v>8123</v>
      </c>
    </row>
    <row r="8401" spans="49:49" ht="15" customHeight="1">
      <c r="AW8401" s="121">
        <f t="shared" si="321"/>
        <v>8124</v>
      </c>
    </row>
    <row r="8402" spans="49:49" ht="15" customHeight="1">
      <c r="AW8402" s="121">
        <f t="shared" si="321"/>
        <v>8125</v>
      </c>
    </row>
    <row r="8403" spans="49:49" ht="15" customHeight="1">
      <c r="AW8403" s="121">
        <f t="shared" si="321"/>
        <v>8126</v>
      </c>
    </row>
    <row r="8404" spans="49:49" ht="15" customHeight="1">
      <c r="AW8404" s="121">
        <f t="shared" si="321"/>
        <v>8127</v>
      </c>
    </row>
    <row r="8405" spans="49:49" ht="15" customHeight="1">
      <c r="AW8405" s="121">
        <f t="shared" si="321"/>
        <v>8128</v>
      </c>
    </row>
    <row r="8406" spans="49:49" ht="15" customHeight="1">
      <c r="AW8406" s="121">
        <f t="shared" si="321"/>
        <v>8129</v>
      </c>
    </row>
    <row r="8407" spans="49:49" ht="15" customHeight="1">
      <c r="AW8407" s="121">
        <f t="shared" ref="AW8407:AW8470" si="322">+AW8406+1</f>
        <v>8130</v>
      </c>
    </row>
    <row r="8408" spans="49:49" ht="15" customHeight="1">
      <c r="AW8408" s="121">
        <f t="shared" si="322"/>
        <v>8131</v>
      </c>
    </row>
    <row r="8409" spans="49:49" ht="15" customHeight="1">
      <c r="AW8409" s="121">
        <f t="shared" si="322"/>
        <v>8132</v>
      </c>
    </row>
    <row r="8410" spans="49:49" ht="15" customHeight="1">
      <c r="AW8410" s="121">
        <f t="shared" si="322"/>
        <v>8133</v>
      </c>
    </row>
    <row r="8411" spans="49:49" ht="15" customHeight="1">
      <c r="AW8411" s="121">
        <f t="shared" si="322"/>
        <v>8134</v>
      </c>
    </row>
    <row r="8412" spans="49:49" ht="15" customHeight="1">
      <c r="AW8412" s="121">
        <f t="shared" si="322"/>
        <v>8135</v>
      </c>
    </row>
    <row r="8413" spans="49:49" ht="15" customHeight="1">
      <c r="AW8413" s="121">
        <f t="shared" si="322"/>
        <v>8136</v>
      </c>
    </row>
    <row r="8414" spans="49:49" ht="15" customHeight="1">
      <c r="AW8414" s="121">
        <f t="shared" si="322"/>
        <v>8137</v>
      </c>
    </row>
    <row r="8415" spans="49:49" ht="15" customHeight="1">
      <c r="AW8415" s="121">
        <f t="shared" si="322"/>
        <v>8138</v>
      </c>
    </row>
    <row r="8416" spans="49:49" ht="15" customHeight="1">
      <c r="AW8416" s="121">
        <f t="shared" si="322"/>
        <v>8139</v>
      </c>
    </row>
    <row r="8417" spans="49:49" ht="15" customHeight="1">
      <c r="AW8417" s="121">
        <f t="shared" si="322"/>
        <v>8140</v>
      </c>
    </row>
    <row r="8418" spans="49:49" ht="15" customHeight="1">
      <c r="AW8418" s="121">
        <f t="shared" si="322"/>
        <v>8141</v>
      </c>
    </row>
    <row r="8419" spans="49:49" ht="15" customHeight="1">
      <c r="AW8419" s="121">
        <f t="shared" si="322"/>
        <v>8142</v>
      </c>
    </row>
    <row r="8420" spans="49:49" ht="15" customHeight="1">
      <c r="AW8420" s="121">
        <f t="shared" si="322"/>
        <v>8143</v>
      </c>
    </row>
    <row r="8421" spans="49:49" ht="15" customHeight="1">
      <c r="AW8421" s="121">
        <f t="shared" si="322"/>
        <v>8144</v>
      </c>
    </row>
    <row r="8422" spans="49:49" ht="15" customHeight="1">
      <c r="AW8422" s="121">
        <f t="shared" si="322"/>
        <v>8145</v>
      </c>
    </row>
    <row r="8423" spans="49:49" ht="15" customHeight="1">
      <c r="AW8423" s="121">
        <f t="shared" si="322"/>
        <v>8146</v>
      </c>
    </row>
    <row r="8424" spans="49:49" ht="15" customHeight="1">
      <c r="AW8424" s="121">
        <f t="shared" si="322"/>
        <v>8147</v>
      </c>
    </row>
    <row r="8425" spans="49:49" ht="15" customHeight="1">
      <c r="AW8425" s="121">
        <f t="shared" si="322"/>
        <v>8148</v>
      </c>
    </row>
    <row r="8426" spans="49:49" ht="15" customHeight="1">
      <c r="AW8426" s="121">
        <f t="shared" si="322"/>
        <v>8149</v>
      </c>
    </row>
    <row r="8427" spans="49:49" ht="15" customHeight="1">
      <c r="AW8427" s="121">
        <f t="shared" si="322"/>
        <v>8150</v>
      </c>
    </row>
    <row r="8428" spans="49:49" ht="15" customHeight="1">
      <c r="AW8428" s="121">
        <f t="shared" si="322"/>
        <v>8151</v>
      </c>
    </row>
    <row r="8429" spans="49:49" ht="15" customHeight="1">
      <c r="AW8429" s="121">
        <f t="shared" si="322"/>
        <v>8152</v>
      </c>
    </row>
    <row r="8430" spans="49:49" ht="15" customHeight="1">
      <c r="AW8430" s="121">
        <f t="shared" si="322"/>
        <v>8153</v>
      </c>
    </row>
    <row r="8431" spans="49:49" ht="15" customHeight="1">
      <c r="AW8431" s="121">
        <f t="shared" si="322"/>
        <v>8154</v>
      </c>
    </row>
    <row r="8432" spans="49:49" ht="15" customHeight="1">
      <c r="AW8432" s="121">
        <f t="shared" si="322"/>
        <v>8155</v>
      </c>
    </row>
    <row r="8433" spans="49:49" ht="15" customHeight="1">
      <c r="AW8433" s="121">
        <f t="shared" si="322"/>
        <v>8156</v>
      </c>
    </row>
    <row r="8434" spans="49:49" ht="15" customHeight="1">
      <c r="AW8434" s="121">
        <f t="shared" si="322"/>
        <v>8157</v>
      </c>
    </row>
    <row r="8435" spans="49:49" ht="15" customHeight="1">
      <c r="AW8435" s="121">
        <f t="shared" si="322"/>
        <v>8158</v>
      </c>
    </row>
    <row r="8436" spans="49:49" ht="15" customHeight="1">
      <c r="AW8436" s="121">
        <f t="shared" si="322"/>
        <v>8159</v>
      </c>
    </row>
    <row r="8437" spans="49:49" ht="15" customHeight="1">
      <c r="AW8437" s="121">
        <f t="shared" si="322"/>
        <v>8160</v>
      </c>
    </row>
    <row r="8438" spans="49:49" ht="15" customHeight="1">
      <c r="AW8438" s="121">
        <f t="shared" si="322"/>
        <v>8161</v>
      </c>
    </row>
    <row r="8439" spans="49:49" ht="15" customHeight="1">
      <c r="AW8439" s="121">
        <f t="shared" si="322"/>
        <v>8162</v>
      </c>
    </row>
    <row r="8440" spans="49:49" ht="15" customHeight="1">
      <c r="AW8440" s="121">
        <f t="shared" si="322"/>
        <v>8163</v>
      </c>
    </row>
    <row r="8441" spans="49:49" ht="15" customHeight="1">
      <c r="AW8441" s="121">
        <f t="shared" si="322"/>
        <v>8164</v>
      </c>
    </row>
    <row r="8442" spans="49:49" ht="15" customHeight="1">
      <c r="AW8442" s="121">
        <f t="shared" si="322"/>
        <v>8165</v>
      </c>
    </row>
    <row r="8443" spans="49:49" ht="15" customHeight="1">
      <c r="AW8443" s="121">
        <f t="shared" si="322"/>
        <v>8166</v>
      </c>
    </row>
    <row r="8444" spans="49:49" ht="15" customHeight="1">
      <c r="AW8444" s="121">
        <f t="shared" si="322"/>
        <v>8167</v>
      </c>
    </row>
    <row r="8445" spans="49:49" ht="15" customHeight="1">
      <c r="AW8445" s="121">
        <f t="shared" si="322"/>
        <v>8168</v>
      </c>
    </row>
    <row r="8446" spans="49:49" ht="15" customHeight="1">
      <c r="AW8446" s="121">
        <f t="shared" si="322"/>
        <v>8169</v>
      </c>
    </row>
    <row r="8447" spans="49:49" ht="15" customHeight="1">
      <c r="AW8447" s="121">
        <f t="shared" si="322"/>
        <v>8170</v>
      </c>
    </row>
    <row r="8448" spans="49:49" ht="15" customHeight="1">
      <c r="AW8448" s="121">
        <f t="shared" si="322"/>
        <v>8171</v>
      </c>
    </row>
    <row r="8449" spans="49:49" ht="15" customHeight="1">
      <c r="AW8449" s="121">
        <f t="shared" si="322"/>
        <v>8172</v>
      </c>
    </row>
    <row r="8450" spans="49:49" ht="15" customHeight="1">
      <c r="AW8450" s="121">
        <f t="shared" si="322"/>
        <v>8173</v>
      </c>
    </row>
    <row r="8451" spans="49:49" ht="15" customHeight="1">
      <c r="AW8451" s="121">
        <f t="shared" si="322"/>
        <v>8174</v>
      </c>
    </row>
    <row r="8452" spans="49:49" ht="15" customHeight="1">
      <c r="AW8452" s="121">
        <f t="shared" si="322"/>
        <v>8175</v>
      </c>
    </row>
    <row r="8453" spans="49:49" ht="15" customHeight="1">
      <c r="AW8453" s="121">
        <f t="shared" si="322"/>
        <v>8176</v>
      </c>
    </row>
    <row r="8454" spans="49:49" ht="15" customHeight="1">
      <c r="AW8454" s="121">
        <f t="shared" si="322"/>
        <v>8177</v>
      </c>
    </row>
    <row r="8455" spans="49:49" ht="15" customHeight="1">
      <c r="AW8455" s="121">
        <f t="shared" si="322"/>
        <v>8178</v>
      </c>
    </row>
    <row r="8456" spans="49:49" ht="15" customHeight="1">
      <c r="AW8456" s="121">
        <f t="shared" si="322"/>
        <v>8179</v>
      </c>
    </row>
    <row r="8457" spans="49:49" ht="15" customHeight="1">
      <c r="AW8457" s="121">
        <f t="shared" si="322"/>
        <v>8180</v>
      </c>
    </row>
    <row r="8458" spans="49:49" ht="15" customHeight="1">
      <c r="AW8458" s="121">
        <f t="shared" si="322"/>
        <v>8181</v>
      </c>
    </row>
    <row r="8459" spans="49:49" ht="15" customHeight="1">
      <c r="AW8459" s="121">
        <f t="shared" si="322"/>
        <v>8182</v>
      </c>
    </row>
    <row r="8460" spans="49:49" ht="15" customHeight="1">
      <c r="AW8460" s="121">
        <f t="shared" si="322"/>
        <v>8183</v>
      </c>
    </row>
    <row r="8461" spans="49:49" ht="15" customHeight="1">
      <c r="AW8461" s="121">
        <f t="shared" si="322"/>
        <v>8184</v>
      </c>
    </row>
    <row r="8462" spans="49:49" ht="15" customHeight="1">
      <c r="AW8462" s="121">
        <f t="shared" si="322"/>
        <v>8185</v>
      </c>
    </row>
    <row r="8463" spans="49:49" ht="15" customHeight="1">
      <c r="AW8463" s="121">
        <f t="shared" si="322"/>
        <v>8186</v>
      </c>
    </row>
    <row r="8464" spans="49:49" ht="15" customHeight="1">
      <c r="AW8464" s="121">
        <f t="shared" si="322"/>
        <v>8187</v>
      </c>
    </row>
    <row r="8465" spans="49:49" ht="15" customHeight="1">
      <c r="AW8465" s="121">
        <f t="shared" si="322"/>
        <v>8188</v>
      </c>
    </row>
    <row r="8466" spans="49:49" ht="15" customHeight="1">
      <c r="AW8466" s="121">
        <f t="shared" si="322"/>
        <v>8189</v>
      </c>
    </row>
    <row r="8467" spans="49:49" ht="15" customHeight="1">
      <c r="AW8467" s="121">
        <f t="shared" si="322"/>
        <v>8190</v>
      </c>
    </row>
    <row r="8468" spans="49:49" ht="15" customHeight="1">
      <c r="AW8468" s="121">
        <f t="shared" si="322"/>
        <v>8191</v>
      </c>
    </row>
    <row r="8469" spans="49:49" ht="15" customHeight="1">
      <c r="AW8469" s="121">
        <f t="shared" si="322"/>
        <v>8192</v>
      </c>
    </row>
    <row r="8470" spans="49:49" ht="15" customHeight="1">
      <c r="AW8470" s="121">
        <f t="shared" si="322"/>
        <v>8193</v>
      </c>
    </row>
    <row r="8471" spans="49:49" ht="15" customHeight="1">
      <c r="AW8471" s="121">
        <f t="shared" ref="AW8471:AW8534" si="323">+AW8470+1</f>
        <v>8194</v>
      </c>
    </row>
    <row r="8472" spans="49:49" ht="15" customHeight="1">
      <c r="AW8472" s="121">
        <f t="shared" si="323"/>
        <v>8195</v>
      </c>
    </row>
    <row r="8473" spans="49:49" ht="15" customHeight="1">
      <c r="AW8473" s="121">
        <f t="shared" si="323"/>
        <v>8196</v>
      </c>
    </row>
    <row r="8474" spans="49:49" ht="15" customHeight="1">
      <c r="AW8474" s="121">
        <f t="shared" si="323"/>
        <v>8197</v>
      </c>
    </row>
    <row r="8475" spans="49:49" ht="15" customHeight="1">
      <c r="AW8475" s="121">
        <f t="shared" si="323"/>
        <v>8198</v>
      </c>
    </row>
    <row r="8476" spans="49:49" ht="15" customHeight="1">
      <c r="AW8476" s="121">
        <f t="shared" si="323"/>
        <v>8199</v>
      </c>
    </row>
    <row r="8477" spans="49:49" ht="15" customHeight="1">
      <c r="AW8477" s="121">
        <f t="shared" si="323"/>
        <v>8200</v>
      </c>
    </row>
    <row r="8478" spans="49:49" ht="15" customHeight="1">
      <c r="AW8478" s="121">
        <f t="shared" si="323"/>
        <v>8201</v>
      </c>
    </row>
    <row r="8479" spans="49:49" ht="15" customHeight="1">
      <c r="AW8479" s="121">
        <f t="shared" si="323"/>
        <v>8202</v>
      </c>
    </row>
    <row r="8480" spans="49:49" ht="15" customHeight="1">
      <c r="AW8480" s="121">
        <f t="shared" si="323"/>
        <v>8203</v>
      </c>
    </row>
    <row r="8481" spans="49:49" ht="15" customHeight="1">
      <c r="AW8481" s="121">
        <f t="shared" si="323"/>
        <v>8204</v>
      </c>
    </row>
    <row r="8482" spans="49:49" ht="15" customHeight="1">
      <c r="AW8482" s="121">
        <f t="shared" si="323"/>
        <v>8205</v>
      </c>
    </row>
    <row r="8483" spans="49:49" ht="15" customHeight="1">
      <c r="AW8483" s="121">
        <f t="shared" si="323"/>
        <v>8206</v>
      </c>
    </row>
    <row r="8484" spans="49:49" ht="15" customHeight="1">
      <c r="AW8484" s="121">
        <f t="shared" si="323"/>
        <v>8207</v>
      </c>
    </row>
    <row r="8485" spans="49:49" ht="15" customHeight="1">
      <c r="AW8485" s="121">
        <f t="shared" si="323"/>
        <v>8208</v>
      </c>
    </row>
    <row r="8486" spans="49:49" ht="15" customHeight="1">
      <c r="AW8486" s="121">
        <f t="shared" si="323"/>
        <v>8209</v>
      </c>
    </row>
    <row r="8487" spans="49:49" ht="15" customHeight="1">
      <c r="AW8487" s="121">
        <f t="shared" si="323"/>
        <v>8210</v>
      </c>
    </row>
    <row r="8488" spans="49:49" ht="15" customHeight="1">
      <c r="AW8488" s="121">
        <f t="shared" si="323"/>
        <v>8211</v>
      </c>
    </row>
    <row r="8489" spans="49:49" ht="15" customHeight="1">
      <c r="AW8489" s="121">
        <f t="shared" si="323"/>
        <v>8212</v>
      </c>
    </row>
    <row r="8490" spans="49:49" ht="15" customHeight="1">
      <c r="AW8490" s="121">
        <f t="shared" si="323"/>
        <v>8213</v>
      </c>
    </row>
    <row r="8491" spans="49:49" ht="15" customHeight="1">
      <c r="AW8491" s="121">
        <f t="shared" si="323"/>
        <v>8214</v>
      </c>
    </row>
    <row r="8492" spans="49:49" ht="15" customHeight="1">
      <c r="AW8492" s="121">
        <f t="shared" si="323"/>
        <v>8215</v>
      </c>
    </row>
    <row r="8493" spans="49:49" ht="15" customHeight="1">
      <c r="AW8493" s="121">
        <f t="shared" si="323"/>
        <v>8216</v>
      </c>
    </row>
    <row r="8494" spans="49:49" ht="15" customHeight="1">
      <c r="AW8494" s="121">
        <f t="shared" si="323"/>
        <v>8217</v>
      </c>
    </row>
    <row r="8495" spans="49:49" ht="15" customHeight="1">
      <c r="AW8495" s="121">
        <f t="shared" si="323"/>
        <v>8218</v>
      </c>
    </row>
    <row r="8496" spans="49:49" ht="15" customHeight="1">
      <c r="AW8496" s="121">
        <f t="shared" si="323"/>
        <v>8219</v>
      </c>
    </row>
    <row r="8497" spans="49:49" ht="15" customHeight="1">
      <c r="AW8497" s="121">
        <f t="shared" si="323"/>
        <v>8220</v>
      </c>
    </row>
    <row r="8498" spans="49:49" ht="15" customHeight="1">
      <c r="AW8498" s="121">
        <f t="shared" si="323"/>
        <v>8221</v>
      </c>
    </row>
    <row r="8499" spans="49:49" ht="15" customHeight="1">
      <c r="AW8499" s="121">
        <f t="shared" si="323"/>
        <v>8222</v>
      </c>
    </row>
    <row r="8500" spans="49:49" ht="15" customHeight="1">
      <c r="AW8500" s="121">
        <f t="shared" si="323"/>
        <v>8223</v>
      </c>
    </row>
    <row r="8501" spans="49:49" ht="15" customHeight="1">
      <c r="AW8501" s="121">
        <f t="shared" si="323"/>
        <v>8224</v>
      </c>
    </row>
    <row r="8502" spans="49:49" ht="15" customHeight="1">
      <c r="AW8502" s="121">
        <f t="shared" si="323"/>
        <v>8225</v>
      </c>
    </row>
    <row r="8503" spans="49:49" ht="15" customHeight="1">
      <c r="AW8503" s="121">
        <f t="shared" si="323"/>
        <v>8226</v>
      </c>
    </row>
    <row r="8504" spans="49:49" ht="15" customHeight="1">
      <c r="AW8504" s="121">
        <f t="shared" si="323"/>
        <v>8227</v>
      </c>
    </row>
    <row r="8505" spans="49:49" ht="15" customHeight="1">
      <c r="AW8505" s="121">
        <f t="shared" si="323"/>
        <v>8228</v>
      </c>
    </row>
    <row r="8506" spans="49:49" ht="15" customHeight="1">
      <c r="AW8506" s="121">
        <f t="shared" si="323"/>
        <v>8229</v>
      </c>
    </row>
    <row r="8507" spans="49:49" ht="15" customHeight="1">
      <c r="AW8507" s="121">
        <f t="shared" si="323"/>
        <v>8230</v>
      </c>
    </row>
    <row r="8508" spans="49:49" ht="15" customHeight="1">
      <c r="AW8508" s="121">
        <f t="shared" si="323"/>
        <v>8231</v>
      </c>
    </row>
    <row r="8509" spans="49:49" ht="15" customHeight="1">
      <c r="AW8509" s="121">
        <f t="shared" si="323"/>
        <v>8232</v>
      </c>
    </row>
    <row r="8510" spans="49:49" ht="15" customHeight="1">
      <c r="AW8510" s="121">
        <f t="shared" si="323"/>
        <v>8233</v>
      </c>
    </row>
    <row r="8511" spans="49:49" ht="15" customHeight="1">
      <c r="AW8511" s="121">
        <f t="shared" si="323"/>
        <v>8234</v>
      </c>
    </row>
    <row r="8512" spans="49:49" ht="15" customHeight="1">
      <c r="AW8512" s="121">
        <f t="shared" si="323"/>
        <v>8235</v>
      </c>
    </row>
    <row r="8513" spans="49:49" ht="15" customHeight="1">
      <c r="AW8513" s="121">
        <f t="shared" si="323"/>
        <v>8236</v>
      </c>
    </row>
    <row r="8514" spans="49:49" ht="15" customHeight="1">
      <c r="AW8514" s="121">
        <f t="shared" si="323"/>
        <v>8237</v>
      </c>
    </row>
    <row r="8515" spans="49:49" ht="15" customHeight="1">
      <c r="AW8515" s="121">
        <f t="shared" si="323"/>
        <v>8238</v>
      </c>
    </row>
    <row r="8516" spans="49:49" ht="15" customHeight="1">
      <c r="AW8516" s="121">
        <f t="shared" si="323"/>
        <v>8239</v>
      </c>
    </row>
    <row r="8517" spans="49:49" ht="15" customHeight="1">
      <c r="AW8517" s="121">
        <f t="shared" si="323"/>
        <v>8240</v>
      </c>
    </row>
    <row r="8518" spans="49:49" ht="15" customHeight="1">
      <c r="AW8518" s="121">
        <f t="shared" si="323"/>
        <v>8241</v>
      </c>
    </row>
    <row r="8519" spans="49:49" ht="15" customHeight="1">
      <c r="AW8519" s="121">
        <f t="shared" si="323"/>
        <v>8242</v>
      </c>
    </row>
    <row r="8520" spans="49:49" ht="15" customHeight="1">
      <c r="AW8520" s="121">
        <f t="shared" si="323"/>
        <v>8243</v>
      </c>
    </row>
    <row r="8521" spans="49:49" ht="15" customHeight="1">
      <c r="AW8521" s="121">
        <f t="shared" si="323"/>
        <v>8244</v>
      </c>
    </row>
    <row r="8522" spans="49:49" ht="15" customHeight="1">
      <c r="AW8522" s="121">
        <f t="shared" si="323"/>
        <v>8245</v>
      </c>
    </row>
    <row r="8523" spans="49:49" ht="15" customHeight="1">
      <c r="AW8523" s="121">
        <f t="shared" si="323"/>
        <v>8246</v>
      </c>
    </row>
    <row r="8524" spans="49:49" ht="15" customHeight="1">
      <c r="AW8524" s="121">
        <f t="shared" si="323"/>
        <v>8247</v>
      </c>
    </row>
    <row r="8525" spans="49:49" ht="15" customHeight="1">
      <c r="AW8525" s="121">
        <f t="shared" si="323"/>
        <v>8248</v>
      </c>
    </row>
    <row r="8526" spans="49:49" ht="15" customHeight="1">
      <c r="AW8526" s="121">
        <f t="shared" si="323"/>
        <v>8249</v>
      </c>
    </row>
    <row r="8527" spans="49:49" ht="15" customHeight="1">
      <c r="AW8527" s="121">
        <f t="shared" si="323"/>
        <v>8250</v>
      </c>
    </row>
    <row r="8528" spans="49:49" ht="15" customHeight="1">
      <c r="AW8528" s="121">
        <f t="shared" si="323"/>
        <v>8251</v>
      </c>
    </row>
    <row r="8529" spans="49:49" ht="15" customHeight="1">
      <c r="AW8529" s="121">
        <f t="shared" si="323"/>
        <v>8252</v>
      </c>
    </row>
    <row r="8530" spans="49:49" ht="15" customHeight="1">
      <c r="AW8530" s="121">
        <f t="shared" si="323"/>
        <v>8253</v>
      </c>
    </row>
    <row r="8531" spans="49:49" ht="15" customHeight="1">
      <c r="AW8531" s="121">
        <f t="shared" si="323"/>
        <v>8254</v>
      </c>
    </row>
    <row r="8532" spans="49:49" ht="15" customHeight="1">
      <c r="AW8532" s="121">
        <f t="shared" si="323"/>
        <v>8255</v>
      </c>
    </row>
    <row r="8533" spans="49:49" ht="15" customHeight="1">
      <c r="AW8533" s="121">
        <f t="shared" si="323"/>
        <v>8256</v>
      </c>
    </row>
    <row r="8534" spans="49:49" ht="15" customHeight="1">
      <c r="AW8534" s="121">
        <f t="shared" si="323"/>
        <v>8257</v>
      </c>
    </row>
    <row r="8535" spans="49:49" ht="15" customHeight="1">
      <c r="AW8535" s="121">
        <f t="shared" ref="AW8535:AW8598" si="324">+AW8534+1</f>
        <v>8258</v>
      </c>
    </row>
    <row r="8536" spans="49:49" ht="15" customHeight="1">
      <c r="AW8536" s="121">
        <f t="shared" si="324"/>
        <v>8259</v>
      </c>
    </row>
    <row r="8537" spans="49:49" ht="15" customHeight="1">
      <c r="AW8537" s="121">
        <f t="shared" si="324"/>
        <v>8260</v>
      </c>
    </row>
    <row r="8538" spans="49:49" ht="15" customHeight="1">
      <c r="AW8538" s="121">
        <f t="shared" si="324"/>
        <v>8261</v>
      </c>
    </row>
    <row r="8539" spans="49:49" ht="15" customHeight="1">
      <c r="AW8539" s="121">
        <f t="shared" si="324"/>
        <v>8262</v>
      </c>
    </row>
    <row r="8540" spans="49:49" ht="15" customHeight="1">
      <c r="AW8540" s="121">
        <f t="shared" si="324"/>
        <v>8263</v>
      </c>
    </row>
    <row r="8541" spans="49:49" ht="15" customHeight="1">
      <c r="AW8541" s="121">
        <f t="shared" si="324"/>
        <v>8264</v>
      </c>
    </row>
    <row r="8542" spans="49:49" ht="15" customHeight="1">
      <c r="AW8542" s="121">
        <f t="shared" si="324"/>
        <v>8265</v>
      </c>
    </row>
    <row r="8543" spans="49:49" ht="15" customHeight="1">
      <c r="AW8543" s="121">
        <f t="shared" si="324"/>
        <v>8266</v>
      </c>
    </row>
    <row r="8544" spans="49:49" ht="15" customHeight="1">
      <c r="AW8544" s="121">
        <f t="shared" si="324"/>
        <v>8267</v>
      </c>
    </row>
    <row r="8545" spans="49:49" ht="15" customHeight="1">
      <c r="AW8545" s="121">
        <f t="shared" si="324"/>
        <v>8268</v>
      </c>
    </row>
    <row r="8546" spans="49:49" ht="15" customHeight="1">
      <c r="AW8546" s="121">
        <f t="shared" si="324"/>
        <v>8269</v>
      </c>
    </row>
    <row r="8547" spans="49:49" ht="15" customHeight="1">
      <c r="AW8547" s="121">
        <f t="shared" si="324"/>
        <v>8270</v>
      </c>
    </row>
    <row r="8548" spans="49:49" ht="15" customHeight="1">
      <c r="AW8548" s="121">
        <f t="shared" si="324"/>
        <v>8271</v>
      </c>
    </row>
    <row r="8549" spans="49:49" ht="15" customHeight="1">
      <c r="AW8549" s="121">
        <f t="shared" si="324"/>
        <v>8272</v>
      </c>
    </row>
    <row r="8550" spans="49:49" ht="15" customHeight="1">
      <c r="AW8550" s="121">
        <f t="shared" si="324"/>
        <v>8273</v>
      </c>
    </row>
    <row r="8551" spans="49:49" ht="15" customHeight="1">
      <c r="AW8551" s="121">
        <f t="shared" si="324"/>
        <v>8274</v>
      </c>
    </row>
    <row r="8552" spans="49:49" ht="15" customHeight="1">
      <c r="AW8552" s="121">
        <f t="shared" si="324"/>
        <v>8275</v>
      </c>
    </row>
    <row r="8553" spans="49:49" ht="15" customHeight="1">
      <c r="AW8553" s="121">
        <f t="shared" si="324"/>
        <v>8276</v>
      </c>
    </row>
    <row r="8554" spans="49:49" ht="15" customHeight="1">
      <c r="AW8554" s="121">
        <f t="shared" si="324"/>
        <v>8277</v>
      </c>
    </row>
    <row r="8555" spans="49:49" ht="15" customHeight="1">
      <c r="AW8555" s="121">
        <f t="shared" si="324"/>
        <v>8278</v>
      </c>
    </row>
    <row r="8556" spans="49:49" ht="15" customHeight="1">
      <c r="AW8556" s="121">
        <f t="shared" si="324"/>
        <v>8279</v>
      </c>
    </row>
    <row r="8557" spans="49:49" ht="15" customHeight="1">
      <c r="AW8557" s="121">
        <f t="shared" si="324"/>
        <v>8280</v>
      </c>
    </row>
    <row r="8558" spans="49:49" ht="15" customHeight="1">
      <c r="AW8558" s="121">
        <f t="shared" si="324"/>
        <v>8281</v>
      </c>
    </row>
    <row r="8559" spans="49:49" ht="15" customHeight="1">
      <c r="AW8559" s="121">
        <f t="shared" si="324"/>
        <v>8282</v>
      </c>
    </row>
    <row r="8560" spans="49:49" ht="15" customHeight="1">
      <c r="AW8560" s="121">
        <f t="shared" si="324"/>
        <v>8283</v>
      </c>
    </row>
    <row r="8561" spans="49:49" ht="15" customHeight="1">
      <c r="AW8561" s="121">
        <f t="shared" si="324"/>
        <v>8284</v>
      </c>
    </row>
    <row r="8562" spans="49:49" ht="15" customHeight="1">
      <c r="AW8562" s="121">
        <f t="shared" si="324"/>
        <v>8285</v>
      </c>
    </row>
    <row r="8563" spans="49:49" ht="15" customHeight="1">
      <c r="AW8563" s="121">
        <f t="shared" si="324"/>
        <v>8286</v>
      </c>
    </row>
    <row r="8564" spans="49:49" ht="15" customHeight="1">
      <c r="AW8564" s="121">
        <f t="shared" si="324"/>
        <v>8287</v>
      </c>
    </row>
    <row r="8565" spans="49:49" ht="15" customHeight="1">
      <c r="AW8565" s="121">
        <f t="shared" si="324"/>
        <v>8288</v>
      </c>
    </row>
    <row r="8566" spans="49:49" ht="15" customHeight="1">
      <c r="AW8566" s="121">
        <f t="shared" si="324"/>
        <v>8289</v>
      </c>
    </row>
    <row r="8567" spans="49:49" ht="15" customHeight="1">
      <c r="AW8567" s="121">
        <f t="shared" si="324"/>
        <v>8290</v>
      </c>
    </row>
    <row r="8568" spans="49:49" ht="15" customHeight="1">
      <c r="AW8568" s="121">
        <f t="shared" si="324"/>
        <v>8291</v>
      </c>
    </row>
    <row r="8569" spans="49:49" ht="15" customHeight="1">
      <c r="AW8569" s="121">
        <f t="shared" si="324"/>
        <v>8292</v>
      </c>
    </row>
    <row r="8570" spans="49:49" ht="15" customHeight="1">
      <c r="AW8570" s="121">
        <f t="shared" si="324"/>
        <v>8293</v>
      </c>
    </row>
    <row r="8571" spans="49:49" ht="15" customHeight="1">
      <c r="AW8571" s="121">
        <f t="shared" si="324"/>
        <v>8294</v>
      </c>
    </row>
    <row r="8572" spans="49:49" ht="15" customHeight="1">
      <c r="AW8572" s="121">
        <f t="shared" si="324"/>
        <v>8295</v>
      </c>
    </row>
    <row r="8573" spans="49:49" ht="15" customHeight="1">
      <c r="AW8573" s="121">
        <f t="shared" si="324"/>
        <v>8296</v>
      </c>
    </row>
    <row r="8574" spans="49:49" ht="15" customHeight="1">
      <c r="AW8574" s="121">
        <f t="shared" si="324"/>
        <v>8297</v>
      </c>
    </row>
    <row r="8575" spans="49:49" ht="15" customHeight="1">
      <c r="AW8575" s="121">
        <f t="shared" si="324"/>
        <v>8298</v>
      </c>
    </row>
    <row r="8576" spans="49:49" ht="15" customHeight="1">
      <c r="AW8576" s="121">
        <f t="shared" si="324"/>
        <v>8299</v>
      </c>
    </row>
    <row r="8577" spans="49:49" ht="15" customHeight="1">
      <c r="AW8577" s="121">
        <f t="shared" si="324"/>
        <v>8300</v>
      </c>
    </row>
    <row r="8578" spans="49:49" ht="15" customHeight="1">
      <c r="AW8578" s="121">
        <f t="shared" si="324"/>
        <v>8301</v>
      </c>
    </row>
    <row r="8579" spans="49:49" ht="15" customHeight="1">
      <c r="AW8579" s="121">
        <f t="shared" si="324"/>
        <v>8302</v>
      </c>
    </row>
    <row r="8580" spans="49:49" ht="15" customHeight="1">
      <c r="AW8580" s="121">
        <f t="shared" si="324"/>
        <v>8303</v>
      </c>
    </row>
    <row r="8581" spans="49:49" ht="15" customHeight="1">
      <c r="AW8581" s="121">
        <f t="shared" si="324"/>
        <v>8304</v>
      </c>
    </row>
    <row r="8582" spans="49:49" ht="15" customHeight="1">
      <c r="AW8582" s="121">
        <f t="shared" si="324"/>
        <v>8305</v>
      </c>
    </row>
    <row r="8583" spans="49:49" ht="15" customHeight="1">
      <c r="AW8583" s="121">
        <f t="shared" si="324"/>
        <v>8306</v>
      </c>
    </row>
    <row r="8584" spans="49:49" ht="15" customHeight="1">
      <c r="AW8584" s="121">
        <f t="shared" si="324"/>
        <v>8307</v>
      </c>
    </row>
    <row r="8585" spans="49:49" ht="15" customHeight="1">
      <c r="AW8585" s="121">
        <f t="shared" si="324"/>
        <v>8308</v>
      </c>
    </row>
    <row r="8586" spans="49:49" ht="15" customHeight="1">
      <c r="AW8586" s="121">
        <f t="shared" si="324"/>
        <v>8309</v>
      </c>
    </row>
    <row r="8587" spans="49:49" ht="15" customHeight="1">
      <c r="AW8587" s="121">
        <f t="shared" si="324"/>
        <v>8310</v>
      </c>
    </row>
    <row r="8588" spans="49:49" ht="15" customHeight="1">
      <c r="AW8588" s="121">
        <f t="shared" si="324"/>
        <v>8311</v>
      </c>
    </row>
    <row r="8589" spans="49:49" ht="15" customHeight="1">
      <c r="AW8589" s="121">
        <f t="shared" si="324"/>
        <v>8312</v>
      </c>
    </row>
    <row r="8590" spans="49:49" ht="15" customHeight="1">
      <c r="AW8590" s="121">
        <f t="shared" si="324"/>
        <v>8313</v>
      </c>
    </row>
    <row r="8591" spans="49:49" ht="15" customHeight="1">
      <c r="AW8591" s="121">
        <f t="shared" si="324"/>
        <v>8314</v>
      </c>
    </row>
    <row r="8592" spans="49:49" ht="15" customHeight="1">
      <c r="AW8592" s="121">
        <f t="shared" si="324"/>
        <v>8315</v>
      </c>
    </row>
    <row r="8593" spans="49:49" ht="15" customHeight="1">
      <c r="AW8593" s="121">
        <f t="shared" si="324"/>
        <v>8316</v>
      </c>
    </row>
    <row r="8594" spans="49:49" ht="15" customHeight="1">
      <c r="AW8594" s="121">
        <f t="shared" si="324"/>
        <v>8317</v>
      </c>
    </row>
    <row r="8595" spans="49:49" ht="15" customHeight="1">
      <c r="AW8595" s="121">
        <f t="shared" si="324"/>
        <v>8318</v>
      </c>
    </row>
    <row r="8596" spans="49:49" ht="15" customHeight="1">
      <c r="AW8596" s="121">
        <f t="shared" si="324"/>
        <v>8319</v>
      </c>
    </row>
    <row r="8597" spans="49:49" ht="15" customHeight="1">
      <c r="AW8597" s="121">
        <f t="shared" si="324"/>
        <v>8320</v>
      </c>
    </row>
    <row r="8598" spans="49:49" ht="15" customHeight="1">
      <c r="AW8598" s="121">
        <f t="shared" si="324"/>
        <v>8321</v>
      </c>
    </row>
    <row r="8599" spans="49:49" ht="15" customHeight="1">
      <c r="AW8599" s="121">
        <f t="shared" ref="AW8599:AW8662" si="325">+AW8598+1</f>
        <v>8322</v>
      </c>
    </row>
    <row r="8600" spans="49:49" ht="15" customHeight="1">
      <c r="AW8600" s="121">
        <f t="shared" si="325"/>
        <v>8323</v>
      </c>
    </row>
    <row r="8601" spans="49:49" ht="15" customHeight="1">
      <c r="AW8601" s="121">
        <f t="shared" si="325"/>
        <v>8324</v>
      </c>
    </row>
    <row r="8602" spans="49:49" ht="15" customHeight="1">
      <c r="AW8602" s="121">
        <f t="shared" si="325"/>
        <v>8325</v>
      </c>
    </row>
    <row r="8603" spans="49:49" ht="15" customHeight="1">
      <c r="AW8603" s="121">
        <f t="shared" si="325"/>
        <v>8326</v>
      </c>
    </row>
    <row r="8604" spans="49:49" ht="15" customHeight="1">
      <c r="AW8604" s="121">
        <f t="shared" si="325"/>
        <v>8327</v>
      </c>
    </row>
    <row r="8605" spans="49:49" ht="15" customHeight="1">
      <c r="AW8605" s="121">
        <f t="shared" si="325"/>
        <v>8328</v>
      </c>
    </row>
    <row r="8606" spans="49:49" ht="15" customHeight="1">
      <c r="AW8606" s="121">
        <f t="shared" si="325"/>
        <v>8329</v>
      </c>
    </row>
    <row r="8607" spans="49:49" ht="15" customHeight="1">
      <c r="AW8607" s="121">
        <f t="shared" si="325"/>
        <v>8330</v>
      </c>
    </row>
    <row r="8608" spans="49:49" ht="15" customHeight="1">
      <c r="AW8608" s="121">
        <f t="shared" si="325"/>
        <v>8331</v>
      </c>
    </row>
    <row r="8609" spans="49:49" ht="15" customHeight="1">
      <c r="AW8609" s="121">
        <f t="shared" si="325"/>
        <v>8332</v>
      </c>
    </row>
    <row r="8610" spans="49:49" ht="15" customHeight="1">
      <c r="AW8610" s="121">
        <f t="shared" si="325"/>
        <v>8333</v>
      </c>
    </row>
    <row r="8611" spans="49:49" ht="15" customHeight="1">
      <c r="AW8611" s="121">
        <f t="shared" si="325"/>
        <v>8334</v>
      </c>
    </row>
    <row r="8612" spans="49:49" ht="15" customHeight="1">
      <c r="AW8612" s="121">
        <f t="shared" si="325"/>
        <v>8335</v>
      </c>
    </row>
    <row r="8613" spans="49:49" ht="15" customHeight="1">
      <c r="AW8613" s="121">
        <f t="shared" si="325"/>
        <v>8336</v>
      </c>
    </row>
    <row r="8614" spans="49:49" ht="15" customHeight="1">
      <c r="AW8614" s="121">
        <f t="shared" si="325"/>
        <v>8337</v>
      </c>
    </row>
    <row r="8615" spans="49:49" ht="15" customHeight="1">
      <c r="AW8615" s="121">
        <f t="shared" si="325"/>
        <v>8338</v>
      </c>
    </row>
    <row r="8616" spans="49:49" ht="15" customHeight="1">
      <c r="AW8616" s="121">
        <f t="shared" si="325"/>
        <v>8339</v>
      </c>
    </row>
    <row r="8617" spans="49:49" ht="15" customHeight="1">
      <c r="AW8617" s="121">
        <f t="shared" si="325"/>
        <v>8340</v>
      </c>
    </row>
    <row r="8618" spans="49:49" ht="15" customHeight="1">
      <c r="AW8618" s="121">
        <f t="shared" si="325"/>
        <v>8341</v>
      </c>
    </row>
    <row r="8619" spans="49:49" ht="15" customHeight="1">
      <c r="AW8619" s="121">
        <f t="shared" si="325"/>
        <v>8342</v>
      </c>
    </row>
    <row r="8620" spans="49:49" ht="15" customHeight="1">
      <c r="AW8620" s="121">
        <f t="shared" si="325"/>
        <v>8343</v>
      </c>
    </row>
    <row r="8621" spans="49:49" ht="15" customHeight="1">
      <c r="AW8621" s="121">
        <f t="shared" si="325"/>
        <v>8344</v>
      </c>
    </row>
    <row r="8622" spans="49:49" ht="15" customHeight="1">
      <c r="AW8622" s="121">
        <f t="shared" si="325"/>
        <v>8345</v>
      </c>
    </row>
    <row r="8623" spans="49:49" ht="15" customHeight="1">
      <c r="AW8623" s="121">
        <f t="shared" si="325"/>
        <v>8346</v>
      </c>
    </row>
    <row r="8624" spans="49:49" ht="15" customHeight="1">
      <c r="AW8624" s="121">
        <f t="shared" si="325"/>
        <v>8347</v>
      </c>
    </row>
    <row r="8625" spans="49:49" ht="15" customHeight="1">
      <c r="AW8625" s="121">
        <f t="shared" si="325"/>
        <v>8348</v>
      </c>
    </row>
    <row r="8626" spans="49:49" ht="15" customHeight="1">
      <c r="AW8626" s="121">
        <f t="shared" si="325"/>
        <v>8349</v>
      </c>
    </row>
    <row r="8627" spans="49:49" ht="15" customHeight="1">
      <c r="AW8627" s="121">
        <f t="shared" si="325"/>
        <v>8350</v>
      </c>
    </row>
    <row r="8628" spans="49:49" ht="15" customHeight="1">
      <c r="AW8628" s="121">
        <f t="shared" si="325"/>
        <v>8351</v>
      </c>
    </row>
    <row r="8629" spans="49:49" ht="15" customHeight="1">
      <c r="AW8629" s="121">
        <f t="shared" si="325"/>
        <v>8352</v>
      </c>
    </row>
    <row r="8630" spans="49:49" ht="15" customHeight="1">
      <c r="AW8630" s="121">
        <f t="shared" si="325"/>
        <v>8353</v>
      </c>
    </row>
    <row r="8631" spans="49:49" ht="15" customHeight="1">
      <c r="AW8631" s="121">
        <f t="shared" si="325"/>
        <v>8354</v>
      </c>
    </row>
    <row r="8632" spans="49:49" ht="15" customHeight="1">
      <c r="AW8632" s="121">
        <f t="shared" si="325"/>
        <v>8355</v>
      </c>
    </row>
    <row r="8633" spans="49:49" ht="15" customHeight="1">
      <c r="AW8633" s="121">
        <f t="shared" si="325"/>
        <v>8356</v>
      </c>
    </row>
    <row r="8634" spans="49:49" ht="15" customHeight="1">
      <c r="AW8634" s="121">
        <f t="shared" si="325"/>
        <v>8357</v>
      </c>
    </row>
    <row r="8635" spans="49:49" ht="15" customHeight="1">
      <c r="AW8635" s="121">
        <f t="shared" si="325"/>
        <v>8358</v>
      </c>
    </row>
    <row r="8636" spans="49:49" ht="15" customHeight="1">
      <c r="AW8636" s="121">
        <f t="shared" si="325"/>
        <v>8359</v>
      </c>
    </row>
    <row r="8637" spans="49:49" ht="15" customHeight="1">
      <c r="AW8637" s="121">
        <f t="shared" si="325"/>
        <v>8360</v>
      </c>
    </row>
    <row r="8638" spans="49:49" ht="15" customHeight="1">
      <c r="AW8638" s="121">
        <f t="shared" si="325"/>
        <v>8361</v>
      </c>
    </row>
    <row r="8639" spans="49:49" ht="15" customHeight="1">
      <c r="AW8639" s="121">
        <f t="shared" si="325"/>
        <v>8362</v>
      </c>
    </row>
    <row r="8640" spans="49:49" ht="15" customHeight="1">
      <c r="AW8640" s="121">
        <f t="shared" si="325"/>
        <v>8363</v>
      </c>
    </row>
    <row r="8641" spans="49:49" ht="15" customHeight="1">
      <c r="AW8641" s="121">
        <f t="shared" si="325"/>
        <v>8364</v>
      </c>
    </row>
    <row r="8642" spans="49:49" ht="15" customHeight="1">
      <c r="AW8642" s="121">
        <f t="shared" si="325"/>
        <v>8365</v>
      </c>
    </row>
    <row r="8643" spans="49:49" ht="15" customHeight="1">
      <c r="AW8643" s="121">
        <f t="shared" si="325"/>
        <v>8366</v>
      </c>
    </row>
    <row r="8644" spans="49:49" ht="15" customHeight="1">
      <c r="AW8644" s="121">
        <f t="shared" si="325"/>
        <v>8367</v>
      </c>
    </row>
    <row r="8645" spans="49:49" ht="15" customHeight="1">
      <c r="AW8645" s="121">
        <f t="shared" si="325"/>
        <v>8368</v>
      </c>
    </row>
    <row r="8646" spans="49:49" ht="15" customHeight="1">
      <c r="AW8646" s="121">
        <f t="shared" si="325"/>
        <v>8369</v>
      </c>
    </row>
    <row r="8647" spans="49:49" ht="15" customHeight="1">
      <c r="AW8647" s="121">
        <f t="shared" si="325"/>
        <v>8370</v>
      </c>
    </row>
    <row r="8648" spans="49:49" ht="15" customHeight="1">
      <c r="AW8648" s="121">
        <f t="shared" si="325"/>
        <v>8371</v>
      </c>
    </row>
    <row r="8649" spans="49:49" ht="15" customHeight="1">
      <c r="AW8649" s="121">
        <f t="shared" si="325"/>
        <v>8372</v>
      </c>
    </row>
    <row r="8650" spans="49:49" ht="15" customHeight="1">
      <c r="AW8650" s="121">
        <f t="shared" si="325"/>
        <v>8373</v>
      </c>
    </row>
    <row r="8651" spans="49:49" ht="15" customHeight="1">
      <c r="AW8651" s="121">
        <f t="shared" si="325"/>
        <v>8374</v>
      </c>
    </row>
    <row r="8652" spans="49:49" ht="15" customHeight="1">
      <c r="AW8652" s="121">
        <f t="shared" si="325"/>
        <v>8375</v>
      </c>
    </row>
    <row r="8653" spans="49:49" ht="15" customHeight="1">
      <c r="AW8653" s="121">
        <f t="shared" si="325"/>
        <v>8376</v>
      </c>
    </row>
    <row r="8654" spans="49:49" ht="15" customHeight="1">
      <c r="AW8654" s="121">
        <f t="shared" si="325"/>
        <v>8377</v>
      </c>
    </row>
    <row r="8655" spans="49:49" ht="15" customHeight="1">
      <c r="AW8655" s="121">
        <f t="shared" si="325"/>
        <v>8378</v>
      </c>
    </row>
    <row r="8656" spans="49:49" ht="15" customHeight="1">
      <c r="AW8656" s="121">
        <f t="shared" si="325"/>
        <v>8379</v>
      </c>
    </row>
    <row r="8657" spans="49:49" ht="15" customHeight="1">
      <c r="AW8657" s="121">
        <f t="shared" si="325"/>
        <v>8380</v>
      </c>
    </row>
    <row r="8658" spans="49:49" ht="15" customHeight="1">
      <c r="AW8658" s="121">
        <f t="shared" si="325"/>
        <v>8381</v>
      </c>
    </row>
    <row r="8659" spans="49:49" ht="15" customHeight="1">
      <c r="AW8659" s="121">
        <f t="shared" si="325"/>
        <v>8382</v>
      </c>
    </row>
    <row r="8660" spans="49:49" ht="15" customHeight="1">
      <c r="AW8660" s="121">
        <f t="shared" si="325"/>
        <v>8383</v>
      </c>
    </row>
    <row r="8661" spans="49:49" ht="15" customHeight="1">
      <c r="AW8661" s="121">
        <f t="shared" si="325"/>
        <v>8384</v>
      </c>
    </row>
    <row r="8662" spans="49:49" ht="15" customHeight="1">
      <c r="AW8662" s="121">
        <f t="shared" si="325"/>
        <v>8385</v>
      </c>
    </row>
    <row r="8663" spans="49:49" ht="15" customHeight="1">
      <c r="AW8663" s="121">
        <f t="shared" ref="AW8663:AW8726" si="326">+AW8662+1</f>
        <v>8386</v>
      </c>
    </row>
    <row r="8664" spans="49:49" ht="15" customHeight="1">
      <c r="AW8664" s="121">
        <f t="shared" si="326"/>
        <v>8387</v>
      </c>
    </row>
    <row r="8665" spans="49:49" ht="15" customHeight="1">
      <c r="AW8665" s="121">
        <f t="shared" si="326"/>
        <v>8388</v>
      </c>
    </row>
    <row r="8666" spans="49:49" ht="15" customHeight="1">
      <c r="AW8666" s="121">
        <f t="shared" si="326"/>
        <v>8389</v>
      </c>
    </row>
    <row r="8667" spans="49:49" ht="15" customHeight="1">
      <c r="AW8667" s="121">
        <f t="shared" si="326"/>
        <v>8390</v>
      </c>
    </row>
    <row r="8668" spans="49:49" ht="15" customHeight="1">
      <c r="AW8668" s="121">
        <f t="shared" si="326"/>
        <v>8391</v>
      </c>
    </row>
    <row r="8669" spans="49:49" ht="15" customHeight="1">
      <c r="AW8669" s="121">
        <f t="shared" si="326"/>
        <v>8392</v>
      </c>
    </row>
    <row r="8670" spans="49:49" ht="15" customHeight="1">
      <c r="AW8670" s="121">
        <f t="shared" si="326"/>
        <v>8393</v>
      </c>
    </row>
    <row r="8671" spans="49:49" ht="15" customHeight="1">
      <c r="AW8671" s="121">
        <f t="shared" si="326"/>
        <v>8394</v>
      </c>
    </row>
    <row r="8672" spans="49:49" ht="15" customHeight="1">
      <c r="AW8672" s="121">
        <f t="shared" si="326"/>
        <v>8395</v>
      </c>
    </row>
    <row r="8673" spans="49:49" ht="15" customHeight="1">
      <c r="AW8673" s="121">
        <f t="shared" si="326"/>
        <v>8396</v>
      </c>
    </row>
    <row r="8674" spans="49:49" ht="15" customHeight="1">
      <c r="AW8674" s="121">
        <f t="shared" si="326"/>
        <v>8397</v>
      </c>
    </row>
    <row r="8675" spans="49:49" ht="15" customHeight="1">
      <c r="AW8675" s="121">
        <f t="shared" si="326"/>
        <v>8398</v>
      </c>
    </row>
    <row r="8676" spans="49:49" ht="15" customHeight="1">
      <c r="AW8676" s="121">
        <f t="shared" si="326"/>
        <v>8399</v>
      </c>
    </row>
    <row r="8677" spans="49:49" ht="15" customHeight="1">
      <c r="AW8677" s="121">
        <f t="shared" si="326"/>
        <v>8400</v>
      </c>
    </row>
    <row r="8678" spans="49:49" ht="15" customHeight="1">
      <c r="AW8678" s="121">
        <f t="shared" si="326"/>
        <v>8401</v>
      </c>
    </row>
    <row r="8679" spans="49:49" ht="15" customHeight="1">
      <c r="AW8679" s="121">
        <f t="shared" si="326"/>
        <v>8402</v>
      </c>
    </row>
    <row r="8680" spans="49:49" ht="15" customHeight="1">
      <c r="AW8680" s="121">
        <f t="shared" si="326"/>
        <v>8403</v>
      </c>
    </row>
    <row r="8681" spans="49:49" ht="15" customHeight="1">
      <c r="AW8681" s="121">
        <f t="shared" si="326"/>
        <v>8404</v>
      </c>
    </row>
    <row r="8682" spans="49:49" ht="15" customHeight="1">
      <c r="AW8682" s="121">
        <f t="shared" si="326"/>
        <v>8405</v>
      </c>
    </row>
    <row r="8683" spans="49:49" ht="15" customHeight="1">
      <c r="AW8683" s="121">
        <f t="shared" si="326"/>
        <v>8406</v>
      </c>
    </row>
    <row r="8684" spans="49:49" ht="15" customHeight="1">
      <c r="AW8684" s="121">
        <f t="shared" si="326"/>
        <v>8407</v>
      </c>
    </row>
    <row r="8685" spans="49:49" ht="15" customHeight="1">
      <c r="AW8685" s="121">
        <f t="shared" si="326"/>
        <v>8408</v>
      </c>
    </row>
    <row r="8686" spans="49:49" ht="15" customHeight="1">
      <c r="AW8686" s="121">
        <f t="shared" si="326"/>
        <v>8409</v>
      </c>
    </row>
    <row r="8687" spans="49:49" ht="15" customHeight="1">
      <c r="AW8687" s="121">
        <f t="shared" si="326"/>
        <v>8410</v>
      </c>
    </row>
    <row r="8688" spans="49:49" ht="15" customHeight="1">
      <c r="AW8688" s="121">
        <f t="shared" si="326"/>
        <v>8411</v>
      </c>
    </row>
    <row r="8689" spans="49:49" ht="15" customHeight="1">
      <c r="AW8689" s="121">
        <f t="shared" si="326"/>
        <v>8412</v>
      </c>
    </row>
    <row r="8690" spans="49:49" ht="15" customHeight="1">
      <c r="AW8690" s="121">
        <f t="shared" si="326"/>
        <v>8413</v>
      </c>
    </row>
    <row r="8691" spans="49:49" ht="15" customHeight="1">
      <c r="AW8691" s="121">
        <f t="shared" si="326"/>
        <v>8414</v>
      </c>
    </row>
    <row r="8692" spans="49:49" ht="15" customHeight="1">
      <c r="AW8692" s="121">
        <f t="shared" si="326"/>
        <v>8415</v>
      </c>
    </row>
    <row r="8693" spans="49:49" ht="15" customHeight="1">
      <c r="AW8693" s="121">
        <f t="shared" si="326"/>
        <v>8416</v>
      </c>
    </row>
    <row r="8694" spans="49:49" ht="15" customHeight="1">
      <c r="AW8694" s="121">
        <f t="shared" si="326"/>
        <v>8417</v>
      </c>
    </row>
    <row r="8695" spans="49:49" ht="15" customHeight="1">
      <c r="AW8695" s="121">
        <f t="shared" si="326"/>
        <v>8418</v>
      </c>
    </row>
    <row r="8696" spans="49:49" ht="15" customHeight="1">
      <c r="AW8696" s="121">
        <f t="shared" si="326"/>
        <v>8419</v>
      </c>
    </row>
    <row r="8697" spans="49:49" ht="15" customHeight="1">
      <c r="AW8697" s="121">
        <f t="shared" si="326"/>
        <v>8420</v>
      </c>
    </row>
    <row r="8698" spans="49:49" ht="15" customHeight="1">
      <c r="AW8698" s="121">
        <f t="shared" si="326"/>
        <v>8421</v>
      </c>
    </row>
    <row r="8699" spans="49:49" ht="15" customHeight="1">
      <c r="AW8699" s="121">
        <f t="shared" si="326"/>
        <v>8422</v>
      </c>
    </row>
    <row r="8700" spans="49:49" ht="15" customHeight="1">
      <c r="AW8700" s="121">
        <f t="shared" si="326"/>
        <v>8423</v>
      </c>
    </row>
    <row r="8701" spans="49:49" ht="15" customHeight="1">
      <c r="AW8701" s="121">
        <f t="shared" si="326"/>
        <v>8424</v>
      </c>
    </row>
    <row r="8702" spans="49:49" ht="15" customHeight="1">
      <c r="AW8702" s="121">
        <f t="shared" si="326"/>
        <v>8425</v>
      </c>
    </row>
    <row r="8703" spans="49:49" ht="15" customHeight="1">
      <c r="AW8703" s="121">
        <f t="shared" si="326"/>
        <v>8426</v>
      </c>
    </row>
    <row r="8704" spans="49:49" ht="15" customHeight="1">
      <c r="AW8704" s="121">
        <f t="shared" si="326"/>
        <v>8427</v>
      </c>
    </row>
    <row r="8705" spans="49:49" ht="15" customHeight="1">
      <c r="AW8705" s="121">
        <f t="shared" si="326"/>
        <v>8428</v>
      </c>
    </row>
    <row r="8706" spans="49:49" ht="15" customHeight="1">
      <c r="AW8706" s="121">
        <f t="shared" si="326"/>
        <v>8429</v>
      </c>
    </row>
    <row r="8707" spans="49:49" ht="15" customHeight="1">
      <c r="AW8707" s="121">
        <f t="shared" si="326"/>
        <v>8430</v>
      </c>
    </row>
    <row r="8708" spans="49:49" ht="15" customHeight="1">
      <c r="AW8708" s="121">
        <f t="shared" si="326"/>
        <v>8431</v>
      </c>
    </row>
    <row r="8709" spans="49:49" ht="15" customHeight="1">
      <c r="AW8709" s="121">
        <f t="shared" si="326"/>
        <v>8432</v>
      </c>
    </row>
    <row r="8710" spans="49:49" ht="15" customHeight="1">
      <c r="AW8710" s="121">
        <f t="shared" si="326"/>
        <v>8433</v>
      </c>
    </row>
    <row r="8711" spans="49:49" ht="15" customHeight="1">
      <c r="AW8711" s="121">
        <f t="shared" si="326"/>
        <v>8434</v>
      </c>
    </row>
    <row r="8712" spans="49:49" ht="15" customHeight="1">
      <c r="AW8712" s="121">
        <f t="shared" si="326"/>
        <v>8435</v>
      </c>
    </row>
    <row r="8713" spans="49:49" ht="15" customHeight="1">
      <c r="AW8713" s="121">
        <f t="shared" si="326"/>
        <v>8436</v>
      </c>
    </row>
    <row r="8714" spans="49:49" ht="15" customHeight="1">
      <c r="AW8714" s="121">
        <f t="shared" si="326"/>
        <v>8437</v>
      </c>
    </row>
    <row r="8715" spans="49:49" ht="15" customHeight="1">
      <c r="AW8715" s="121">
        <f t="shared" si="326"/>
        <v>8438</v>
      </c>
    </row>
    <row r="8716" spans="49:49" ht="15" customHeight="1">
      <c r="AW8716" s="121">
        <f t="shared" si="326"/>
        <v>8439</v>
      </c>
    </row>
    <row r="8717" spans="49:49" ht="15" customHeight="1">
      <c r="AW8717" s="121">
        <f t="shared" si="326"/>
        <v>8440</v>
      </c>
    </row>
    <row r="8718" spans="49:49" ht="15" customHeight="1">
      <c r="AW8718" s="121">
        <f t="shared" si="326"/>
        <v>8441</v>
      </c>
    </row>
    <row r="8719" spans="49:49" ht="15" customHeight="1">
      <c r="AW8719" s="121">
        <f t="shared" si="326"/>
        <v>8442</v>
      </c>
    </row>
    <row r="8720" spans="49:49" ht="15" customHeight="1">
      <c r="AW8720" s="121">
        <f t="shared" si="326"/>
        <v>8443</v>
      </c>
    </row>
    <row r="8721" spans="49:49" ht="15" customHeight="1">
      <c r="AW8721" s="121">
        <f t="shared" si="326"/>
        <v>8444</v>
      </c>
    </row>
    <row r="8722" spans="49:49" ht="15" customHeight="1">
      <c r="AW8722" s="121">
        <f t="shared" si="326"/>
        <v>8445</v>
      </c>
    </row>
    <row r="8723" spans="49:49" ht="15" customHeight="1">
      <c r="AW8723" s="121">
        <f t="shared" si="326"/>
        <v>8446</v>
      </c>
    </row>
    <row r="8724" spans="49:49" ht="15" customHeight="1">
      <c r="AW8724" s="121">
        <f t="shared" si="326"/>
        <v>8447</v>
      </c>
    </row>
    <row r="8725" spans="49:49" ht="15" customHeight="1">
      <c r="AW8725" s="121">
        <f t="shared" si="326"/>
        <v>8448</v>
      </c>
    </row>
    <row r="8726" spans="49:49" ht="15" customHeight="1">
      <c r="AW8726" s="121">
        <f t="shared" si="326"/>
        <v>8449</v>
      </c>
    </row>
    <row r="8727" spans="49:49" ht="15" customHeight="1">
      <c r="AW8727" s="121">
        <f t="shared" ref="AW8727:AW8790" si="327">+AW8726+1</f>
        <v>8450</v>
      </c>
    </row>
    <row r="8728" spans="49:49" ht="15" customHeight="1">
      <c r="AW8728" s="121">
        <f t="shared" si="327"/>
        <v>8451</v>
      </c>
    </row>
    <row r="8729" spans="49:49" ht="15" customHeight="1">
      <c r="AW8729" s="121">
        <f t="shared" si="327"/>
        <v>8452</v>
      </c>
    </row>
    <row r="8730" spans="49:49" ht="15" customHeight="1">
      <c r="AW8730" s="121">
        <f t="shared" si="327"/>
        <v>8453</v>
      </c>
    </row>
    <row r="8731" spans="49:49" ht="15" customHeight="1">
      <c r="AW8731" s="121">
        <f t="shared" si="327"/>
        <v>8454</v>
      </c>
    </row>
    <row r="8732" spans="49:49" ht="15" customHeight="1">
      <c r="AW8732" s="121">
        <f t="shared" si="327"/>
        <v>8455</v>
      </c>
    </row>
    <row r="8733" spans="49:49" ht="15" customHeight="1">
      <c r="AW8733" s="121">
        <f t="shared" si="327"/>
        <v>8456</v>
      </c>
    </row>
    <row r="8734" spans="49:49" ht="15" customHeight="1">
      <c r="AW8734" s="121">
        <f t="shared" si="327"/>
        <v>8457</v>
      </c>
    </row>
    <row r="8735" spans="49:49" ht="15" customHeight="1">
      <c r="AW8735" s="121">
        <f t="shared" si="327"/>
        <v>8458</v>
      </c>
    </row>
    <row r="8736" spans="49:49" ht="15" customHeight="1">
      <c r="AW8736" s="121">
        <f t="shared" si="327"/>
        <v>8459</v>
      </c>
    </row>
    <row r="8737" spans="49:49" ht="15" customHeight="1">
      <c r="AW8737" s="121">
        <f t="shared" si="327"/>
        <v>8460</v>
      </c>
    </row>
    <row r="8738" spans="49:49" ht="15" customHeight="1">
      <c r="AW8738" s="121">
        <f t="shared" si="327"/>
        <v>8461</v>
      </c>
    </row>
    <row r="8739" spans="49:49" ht="15" customHeight="1">
      <c r="AW8739" s="121">
        <f t="shared" si="327"/>
        <v>8462</v>
      </c>
    </row>
    <row r="8740" spans="49:49" ht="15" customHeight="1">
      <c r="AW8740" s="121">
        <f t="shared" si="327"/>
        <v>8463</v>
      </c>
    </row>
    <row r="8741" spans="49:49" ht="15" customHeight="1">
      <c r="AW8741" s="121">
        <f t="shared" si="327"/>
        <v>8464</v>
      </c>
    </row>
    <row r="8742" spans="49:49" ht="15" customHeight="1">
      <c r="AW8742" s="121">
        <f t="shared" si="327"/>
        <v>8465</v>
      </c>
    </row>
    <row r="8743" spans="49:49" ht="15" customHeight="1">
      <c r="AW8743" s="121">
        <f t="shared" si="327"/>
        <v>8466</v>
      </c>
    </row>
    <row r="8744" spans="49:49" ht="15" customHeight="1">
      <c r="AW8744" s="121">
        <f t="shared" si="327"/>
        <v>8467</v>
      </c>
    </row>
    <row r="8745" spans="49:49" ht="15" customHeight="1">
      <c r="AW8745" s="121">
        <f t="shared" si="327"/>
        <v>8468</v>
      </c>
    </row>
    <row r="8746" spans="49:49" ht="15" customHeight="1">
      <c r="AW8746" s="121">
        <f t="shared" si="327"/>
        <v>8469</v>
      </c>
    </row>
    <row r="8747" spans="49:49" ht="15" customHeight="1">
      <c r="AW8747" s="121">
        <f t="shared" si="327"/>
        <v>8470</v>
      </c>
    </row>
    <row r="8748" spans="49:49" ht="15" customHeight="1">
      <c r="AW8748" s="121">
        <f t="shared" si="327"/>
        <v>8471</v>
      </c>
    </row>
    <row r="8749" spans="49:49" ht="15" customHeight="1">
      <c r="AW8749" s="121">
        <f t="shared" si="327"/>
        <v>8472</v>
      </c>
    </row>
    <row r="8750" spans="49:49" ht="15" customHeight="1">
      <c r="AW8750" s="121">
        <f t="shared" si="327"/>
        <v>8473</v>
      </c>
    </row>
    <row r="8751" spans="49:49" ht="15" customHeight="1">
      <c r="AW8751" s="121">
        <f t="shared" si="327"/>
        <v>8474</v>
      </c>
    </row>
    <row r="8752" spans="49:49" ht="15" customHeight="1">
      <c r="AW8752" s="121">
        <f t="shared" si="327"/>
        <v>8475</v>
      </c>
    </row>
    <row r="8753" spans="49:49" ht="15" customHeight="1">
      <c r="AW8753" s="121">
        <f t="shared" si="327"/>
        <v>8476</v>
      </c>
    </row>
    <row r="8754" spans="49:49" ht="15" customHeight="1">
      <c r="AW8754" s="121">
        <f t="shared" si="327"/>
        <v>8477</v>
      </c>
    </row>
    <row r="8755" spans="49:49" ht="15" customHeight="1">
      <c r="AW8755" s="121">
        <f t="shared" si="327"/>
        <v>8478</v>
      </c>
    </row>
    <row r="8756" spans="49:49" ht="15" customHeight="1">
      <c r="AW8756" s="121">
        <f t="shared" si="327"/>
        <v>8479</v>
      </c>
    </row>
    <row r="8757" spans="49:49" ht="15" customHeight="1">
      <c r="AW8757" s="121">
        <f t="shared" si="327"/>
        <v>8480</v>
      </c>
    </row>
    <row r="8758" spans="49:49" ht="15" customHeight="1">
      <c r="AW8758" s="121">
        <f t="shared" si="327"/>
        <v>8481</v>
      </c>
    </row>
    <row r="8759" spans="49:49" ht="15" customHeight="1">
      <c r="AW8759" s="121">
        <f t="shared" si="327"/>
        <v>8482</v>
      </c>
    </row>
    <row r="8760" spans="49:49" ht="15" customHeight="1">
      <c r="AW8760" s="121">
        <f t="shared" si="327"/>
        <v>8483</v>
      </c>
    </row>
    <row r="8761" spans="49:49" ht="15" customHeight="1">
      <c r="AW8761" s="121">
        <f t="shared" si="327"/>
        <v>8484</v>
      </c>
    </row>
    <row r="8762" spans="49:49" ht="15" customHeight="1">
      <c r="AW8762" s="121">
        <f t="shared" si="327"/>
        <v>8485</v>
      </c>
    </row>
    <row r="8763" spans="49:49" ht="15" customHeight="1">
      <c r="AW8763" s="121">
        <f t="shared" si="327"/>
        <v>8486</v>
      </c>
    </row>
    <row r="8764" spans="49:49" ht="15" customHeight="1">
      <c r="AW8764" s="121">
        <f t="shared" si="327"/>
        <v>8487</v>
      </c>
    </row>
    <row r="8765" spans="49:49" ht="15" customHeight="1">
      <c r="AW8765" s="121">
        <f t="shared" si="327"/>
        <v>8488</v>
      </c>
    </row>
    <row r="8766" spans="49:49" ht="15" customHeight="1">
      <c r="AW8766" s="121">
        <f t="shared" si="327"/>
        <v>8489</v>
      </c>
    </row>
    <row r="8767" spans="49:49" ht="15" customHeight="1">
      <c r="AW8767" s="121">
        <f t="shared" si="327"/>
        <v>8490</v>
      </c>
    </row>
    <row r="8768" spans="49:49" ht="15" customHeight="1">
      <c r="AW8768" s="121">
        <f t="shared" si="327"/>
        <v>8491</v>
      </c>
    </row>
    <row r="8769" spans="49:49" ht="15" customHeight="1">
      <c r="AW8769" s="121">
        <f t="shared" si="327"/>
        <v>8492</v>
      </c>
    </row>
    <row r="8770" spans="49:49" ht="15" customHeight="1">
      <c r="AW8770" s="121">
        <f t="shared" si="327"/>
        <v>8493</v>
      </c>
    </row>
    <row r="8771" spans="49:49" ht="15" customHeight="1">
      <c r="AW8771" s="121">
        <f t="shared" si="327"/>
        <v>8494</v>
      </c>
    </row>
    <row r="8772" spans="49:49" ht="15" customHeight="1">
      <c r="AW8772" s="121">
        <f t="shared" si="327"/>
        <v>8495</v>
      </c>
    </row>
    <row r="8773" spans="49:49" ht="15" customHeight="1">
      <c r="AW8773" s="121">
        <f t="shared" si="327"/>
        <v>8496</v>
      </c>
    </row>
    <row r="8774" spans="49:49" ht="15" customHeight="1">
      <c r="AW8774" s="121">
        <f t="shared" si="327"/>
        <v>8497</v>
      </c>
    </row>
    <row r="8775" spans="49:49" ht="15" customHeight="1">
      <c r="AW8775" s="121">
        <f t="shared" si="327"/>
        <v>8498</v>
      </c>
    </row>
    <row r="8776" spans="49:49" ht="15" customHeight="1">
      <c r="AW8776" s="121">
        <f t="shared" si="327"/>
        <v>8499</v>
      </c>
    </row>
    <row r="8777" spans="49:49" ht="15" customHeight="1">
      <c r="AW8777" s="121">
        <f t="shared" si="327"/>
        <v>8500</v>
      </c>
    </row>
    <row r="8778" spans="49:49" ht="15" customHeight="1">
      <c r="AW8778" s="121">
        <f t="shared" si="327"/>
        <v>8501</v>
      </c>
    </row>
    <row r="8779" spans="49:49" ht="15" customHeight="1">
      <c r="AW8779" s="121">
        <f t="shared" si="327"/>
        <v>8502</v>
      </c>
    </row>
    <row r="8780" spans="49:49" ht="15" customHeight="1">
      <c r="AW8780" s="121">
        <f t="shared" si="327"/>
        <v>8503</v>
      </c>
    </row>
    <row r="8781" spans="49:49" ht="15" customHeight="1">
      <c r="AW8781" s="121">
        <f t="shared" si="327"/>
        <v>8504</v>
      </c>
    </row>
    <row r="8782" spans="49:49" ht="15" customHeight="1">
      <c r="AW8782" s="121">
        <f t="shared" si="327"/>
        <v>8505</v>
      </c>
    </row>
    <row r="8783" spans="49:49" ht="15" customHeight="1">
      <c r="AW8783" s="121">
        <f t="shared" si="327"/>
        <v>8506</v>
      </c>
    </row>
    <row r="8784" spans="49:49" ht="15" customHeight="1">
      <c r="AW8784" s="121">
        <f t="shared" si="327"/>
        <v>8507</v>
      </c>
    </row>
    <row r="8785" spans="49:49" ht="15" customHeight="1">
      <c r="AW8785" s="121">
        <f t="shared" si="327"/>
        <v>8508</v>
      </c>
    </row>
    <row r="8786" spans="49:49" ht="15" customHeight="1">
      <c r="AW8786" s="121">
        <f t="shared" si="327"/>
        <v>8509</v>
      </c>
    </row>
    <row r="8787" spans="49:49" ht="15" customHeight="1">
      <c r="AW8787" s="121">
        <f t="shared" si="327"/>
        <v>8510</v>
      </c>
    </row>
    <row r="8788" spans="49:49" ht="15" customHeight="1">
      <c r="AW8788" s="121">
        <f t="shared" si="327"/>
        <v>8511</v>
      </c>
    </row>
    <row r="8789" spans="49:49" ht="15" customHeight="1">
      <c r="AW8789" s="121">
        <f t="shared" si="327"/>
        <v>8512</v>
      </c>
    </row>
    <row r="8790" spans="49:49" ht="15" customHeight="1">
      <c r="AW8790" s="121">
        <f t="shared" si="327"/>
        <v>8513</v>
      </c>
    </row>
    <row r="8791" spans="49:49" ht="15" customHeight="1">
      <c r="AW8791" s="121">
        <f t="shared" ref="AW8791:AW8854" si="328">+AW8790+1</f>
        <v>8514</v>
      </c>
    </row>
    <row r="8792" spans="49:49" ht="15" customHeight="1">
      <c r="AW8792" s="121">
        <f t="shared" si="328"/>
        <v>8515</v>
      </c>
    </row>
    <row r="8793" spans="49:49" ht="15" customHeight="1">
      <c r="AW8793" s="121">
        <f t="shared" si="328"/>
        <v>8516</v>
      </c>
    </row>
    <row r="8794" spans="49:49" ht="15" customHeight="1">
      <c r="AW8794" s="121">
        <f t="shared" si="328"/>
        <v>8517</v>
      </c>
    </row>
    <row r="8795" spans="49:49" ht="15" customHeight="1">
      <c r="AW8795" s="121">
        <f t="shared" si="328"/>
        <v>8518</v>
      </c>
    </row>
    <row r="8796" spans="49:49" ht="15" customHeight="1">
      <c r="AW8796" s="121">
        <f t="shared" si="328"/>
        <v>8519</v>
      </c>
    </row>
    <row r="8797" spans="49:49" ht="15" customHeight="1">
      <c r="AW8797" s="121">
        <f t="shared" si="328"/>
        <v>8520</v>
      </c>
    </row>
    <row r="8798" spans="49:49" ht="15" customHeight="1">
      <c r="AW8798" s="121">
        <f t="shared" si="328"/>
        <v>8521</v>
      </c>
    </row>
    <row r="8799" spans="49:49" ht="15" customHeight="1">
      <c r="AW8799" s="121">
        <f t="shared" si="328"/>
        <v>8522</v>
      </c>
    </row>
    <row r="8800" spans="49:49" ht="15" customHeight="1">
      <c r="AW8800" s="121">
        <f t="shared" si="328"/>
        <v>8523</v>
      </c>
    </row>
    <row r="8801" spans="49:49" ht="15" customHeight="1">
      <c r="AW8801" s="121">
        <f t="shared" si="328"/>
        <v>8524</v>
      </c>
    </row>
    <row r="8802" spans="49:49" ht="15" customHeight="1">
      <c r="AW8802" s="121">
        <f t="shared" si="328"/>
        <v>8525</v>
      </c>
    </row>
    <row r="8803" spans="49:49" ht="15" customHeight="1">
      <c r="AW8803" s="121">
        <f t="shared" si="328"/>
        <v>8526</v>
      </c>
    </row>
    <row r="8804" spans="49:49" ht="15" customHeight="1">
      <c r="AW8804" s="121">
        <f t="shared" si="328"/>
        <v>8527</v>
      </c>
    </row>
    <row r="8805" spans="49:49" ht="15" customHeight="1">
      <c r="AW8805" s="121">
        <f t="shared" si="328"/>
        <v>8528</v>
      </c>
    </row>
    <row r="8806" spans="49:49" ht="15" customHeight="1">
      <c r="AW8806" s="121">
        <f t="shared" si="328"/>
        <v>8529</v>
      </c>
    </row>
    <row r="8807" spans="49:49" ht="15" customHeight="1">
      <c r="AW8807" s="121">
        <f t="shared" si="328"/>
        <v>8530</v>
      </c>
    </row>
    <row r="8808" spans="49:49" ht="15" customHeight="1">
      <c r="AW8808" s="121">
        <f t="shared" si="328"/>
        <v>8531</v>
      </c>
    </row>
    <row r="8809" spans="49:49" ht="15" customHeight="1">
      <c r="AW8809" s="121">
        <f t="shared" si="328"/>
        <v>8532</v>
      </c>
    </row>
    <row r="8810" spans="49:49" ht="15" customHeight="1">
      <c r="AW8810" s="121">
        <f t="shared" si="328"/>
        <v>8533</v>
      </c>
    </row>
    <row r="8811" spans="49:49" ht="15" customHeight="1">
      <c r="AW8811" s="121">
        <f t="shared" si="328"/>
        <v>8534</v>
      </c>
    </row>
    <row r="8812" spans="49:49" ht="15" customHeight="1">
      <c r="AW8812" s="121">
        <f t="shared" si="328"/>
        <v>8535</v>
      </c>
    </row>
    <row r="8813" spans="49:49" ht="15" customHeight="1">
      <c r="AW8813" s="121">
        <f t="shared" si="328"/>
        <v>8536</v>
      </c>
    </row>
    <row r="8814" spans="49:49" ht="15" customHeight="1">
      <c r="AW8814" s="121">
        <f t="shared" si="328"/>
        <v>8537</v>
      </c>
    </row>
    <row r="8815" spans="49:49" ht="15" customHeight="1">
      <c r="AW8815" s="121">
        <f t="shared" si="328"/>
        <v>8538</v>
      </c>
    </row>
    <row r="8816" spans="49:49" ht="15" customHeight="1">
      <c r="AW8816" s="121">
        <f t="shared" si="328"/>
        <v>8539</v>
      </c>
    </row>
    <row r="8817" spans="49:49" ht="15" customHeight="1">
      <c r="AW8817" s="121">
        <f t="shared" si="328"/>
        <v>8540</v>
      </c>
    </row>
    <row r="8818" spans="49:49" ht="15" customHeight="1">
      <c r="AW8818" s="121">
        <f t="shared" si="328"/>
        <v>8541</v>
      </c>
    </row>
    <row r="8819" spans="49:49" ht="15" customHeight="1">
      <c r="AW8819" s="121">
        <f t="shared" si="328"/>
        <v>8542</v>
      </c>
    </row>
    <row r="8820" spans="49:49" ht="15" customHeight="1">
      <c r="AW8820" s="121">
        <f t="shared" si="328"/>
        <v>8543</v>
      </c>
    </row>
    <row r="8821" spans="49:49" ht="15" customHeight="1">
      <c r="AW8821" s="121">
        <f t="shared" si="328"/>
        <v>8544</v>
      </c>
    </row>
    <row r="8822" spans="49:49" ht="15" customHeight="1">
      <c r="AW8822" s="121">
        <f t="shared" si="328"/>
        <v>8545</v>
      </c>
    </row>
    <row r="8823" spans="49:49" ht="15" customHeight="1">
      <c r="AW8823" s="121">
        <f t="shared" si="328"/>
        <v>8546</v>
      </c>
    </row>
    <row r="8824" spans="49:49" ht="15" customHeight="1">
      <c r="AW8824" s="121">
        <f t="shared" si="328"/>
        <v>8547</v>
      </c>
    </row>
    <row r="8825" spans="49:49" ht="15" customHeight="1">
      <c r="AW8825" s="121">
        <f t="shared" si="328"/>
        <v>8548</v>
      </c>
    </row>
    <row r="8826" spans="49:49" ht="15" customHeight="1">
      <c r="AW8826" s="121">
        <f t="shared" si="328"/>
        <v>8549</v>
      </c>
    </row>
    <row r="8827" spans="49:49" ht="15" customHeight="1">
      <c r="AW8827" s="121">
        <f t="shared" si="328"/>
        <v>8550</v>
      </c>
    </row>
    <row r="8828" spans="49:49" ht="15" customHeight="1">
      <c r="AW8828" s="121">
        <f t="shared" si="328"/>
        <v>8551</v>
      </c>
    </row>
    <row r="8829" spans="49:49" ht="15" customHeight="1">
      <c r="AW8829" s="121">
        <f t="shared" si="328"/>
        <v>8552</v>
      </c>
    </row>
    <row r="8830" spans="49:49" ht="15" customHeight="1">
      <c r="AW8830" s="121">
        <f t="shared" si="328"/>
        <v>8553</v>
      </c>
    </row>
    <row r="8831" spans="49:49" ht="15" customHeight="1">
      <c r="AW8831" s="121">
        <f t="shared" si="328"/>
        <v>8554</v>
      </c>
    </row>
    <row r="8832" spans="49:49" ht="15" customHeight="1">
      <c r="AW8832" s="121">
        <f t="shared" si="328"/>
        <v>8555</v>
      </c>
    </row>
    <row r="8833" spans="49:49" ht="15" customHeight="1">
      <c r="AW8833" s="121">
        <f t="shared" si="328"/>
        <v>8556</v>
      </c>
    </row>
    <row r="8834" spans="49:49" ht="15" customHeight="1">
      <c r="AW8834" s="121">
        <f t="shared" si="328"/>
        <v>8557</v>
      </c>
    </row>
    <row r="8835" spans="49:49" ht="15" customHeight="1">
      <c r="AW8835" s="121">
        <f t="shared" si="328"/>
        <v>8558</v>
      </c>
    </row>
    <row r="8836" spans="49:49" ht="15" customHeight="1">
      <c r="AW8836" s="121">
        <f t="shared" si="328"/>
        <v>8559</v>
      </c>
    </row>
    <row r="8837" spans="49:49" ht="15" customHeight="1">
      <c r="AW8837" s="121">
        <f t="shared" si="328"/>
        <v>8560</v>
      </c>
    </row>
    <row r="8838" spans="49:49" ht="15" customHeight="1">
      <c r="AW8838" s="121">
        <f t="shared" si="328"/>
        <v>8561</v>
      </c>
    </row>
    <row r="8839" spans="49:49" ht="15" customHeight="1">
      <c r="AW8839" s="121">
        <f t="shared" si="328"/>
        <v>8562</v>
      </c>
    </row>
    <row r="8840" spans="49:49" ht="15" customHeight="1">
      <c r="AW8840" s="121">
        <f t="shared" si="328"/>
        <v>8563</v>
      </c>
    </row>
    <row r="8841" spans="49:49" ht="15" customHeight="1">
      <c r="AW8841" s="121">
        <f t="shared" si="328"/>
        <v>8564</v>
      </c>
    </row>
    <row r="8842" spans="49:49" ht="15" customHeight="1">
      <c r="AW8842" s="121">
        <f t="shared" si="328"/>
        <v>8565</v>
      </c>
    </row>
    <row r="8843" spans="49:49" ht="15" customHeight="1">
      <c r="AW8843" s="121">
        <f t="shared" si="328"/>
        <v>8566</v>
      </c>
    </row>
    <row r="8844" spans="49:49" ht="15" customHeight="1">
      <c r="AW8844" s="121">
        <f t="shared" si="328"/>
        <v>8567</v>
      </c>
    </row>
    <row r="8845" spans="49:49" ht="15" customHeight="1">
      <c r="AW8845" s="121">
        <f t="shared" si="328"/>
        <v>8568</v>
      </c>
    </row>
    <row r="8846" spans="49:49" ht="15" customHeight="1">
      <c r="AW8846" s="121">
        <f t="shared" si="328"/>
        <v>8569</v>
      </c>
    </row>
    <row r="8847" spans="49:49" ht="15" customHeight="1">
      <c r="AW8847" s="121">
        <f t="shared" si="328"/>
        <v>8570</v>
      </c>
    </row>
    <row r="8848" spans="49:49" ht="15" customHeight="1">
      <c r="AW8848" s="121">
        <f t="shared" si="328"/>
        <v>8571</v>
      </c>
    </row>
    <row r="8849" spans="49:49" ht="15" customHeight="1">
      <c r="AW8849" s="121">
        <f t="shared" si="328"/>
        <v>8572</v>
      </c>
    </row>
    <row r="8850" spans="49:49" ht="15" customHeight="1">
      <c r="AW8850" s="121">
        <f t="shared" si="328"/>
        <v>8573</v>
      </c>
    </row>
    <row r="8851" spans="49:49" ht="15" customHeight="1">
      <c r="AW8851" s="121">
        <f t="shared" si="328"/>
        <v>8574</v>
      </c>
    </row>
    <row r="8852" spans="49:49" ht="15" customHeight="1">
      <c r="AW8852" s="121">
        <f t="shared" si="328"/>
        <v>8575</v>
      </c>
    </row>
    <row r="8853" spans="49:49" ht="15" customHeight="1">
      <c r="AW8853" s="121">
        <f t="shared" si="328"/>
        <v>8576</v>
      </c>
    </row>
    <row r="8854" spans="49:49" ht="15" customHeight="1">
      <c r="AW8854" s="121">
        <f t="shared" si="328"/>
        <v>8577</v>
      </c>
    </row>
    <row r="8855" spans="49:49" ht="15" customHeight="1">
      <c r="AW8855" s="121">
        <f t="shared" ref="AW8855:AW8918" si="329">+AW8854+1</f>
        <v>8578</v>
      </c>
    </row>
    <row r="8856" spans="49:49" ht="15" customHeight="1">
      <c r="AW8856" s="121">
        <f t="shared" si="329"/>
        <v>8579</v>
      </c>
    </row>
    <row r="8857" spans="49:49" ht="15" customHeight="1">
      <c r="AW8857" s="121">
        <f t="shared" si="329"/>
        <v>8580</v>
      </c>
    </row>
    <row r="8858" spans="49:49" ht="15" customHeight="1">
      <c r="AW8858" s="121">
        <f t="shared" si="329"/>
        <v>8581</v>
      </c>
    </row>
    <row r="8859" spans="49:49" ht="15" customHeight="1">
      <c r="AW8859" s="121">
        <f t="shared" si="329"/>
        <v>8582</v>
      </c>
    </row>
    <row r="8860" spans="49:49" ht="15" customHeight="1">
      <c r="AW8860" s="121">
        <f t="shared" si="329"/>
        <v>8583</v>
      </c>
    </row>
    <row r="8861" spans="49:49" ht="15" customHeight="1">
      <c r="AW8861" s="121">
        <f t="shared" si="329"/>
        <v>8584</v>
      </c>
    </row>
    <row r="8862" spans="49:49" ht="15" customHeight="1">
      <c r="AW8862" s="121">
        <f t="shared" si="329"/>
        <v>8585</v>
      </c>
    </row>
    <row r="8863" spans="49:49" ht="15" customHeight="1">
      <c r="AW8863" s="121">
        <f t="shared" si="329"/>
        <v>8586</v>
      </c>
    </row>
    <row r="8864" spans="49:49" ht="15" customHeight="1">
      <c r="AW8864" s="121">
        <f t="shared" si="329"/>
        <v>8587</v>
      </c>
    </row>
    <row r="8865" spans="49:49" ht="15" customHeight="1">
      <c r="AW8865" s="121">
        <f t="shared" si="329"/>
        <v>8588</v>
      </c>
    </row>
    <row r="8866" spans="49:49" ht="15" customHeight="1">
      <c r="AW8866" s="121">
        <f t="shared" si="329"/>
        <v>8589</v>
      </c>
    </row>
    <row r="8867" spans="49:49" ht="15" customHeight="1">
      <c r="AW8867" s="121">
        <f t="shared" si="329"/>
        <v>8590</v>
      </c>
    </row>
    <row r="8868" spans="49:49" ht="15" customHeight="1">
      <c r="AW8868" s="121">
        <f t="shared" si="329"/>
        <v>8591</v>
      </c>
    </row>
    <row r="8869" spans="49:49" ht="15" customHeight="1">
      <c r="AW8869" s="121">
        <f t="shared" si="329"/>
        <v>8592</v>
      </c>
    </row>
    <row r="8870" spans="49:49" ht="15" customHeight="1">
      <c r="AW8870" s="121">
        <f t="shared" si="329"/>
        <v>8593</v>
      </c>
    </row>
    <row r="8871" spans="49:49" ht="15" customHeight="1">
      <c r="AW8871" s="121">
        <f t="shared" si="329"/>
        <v>8594</v>
      </c>
    </row>
    <row r="8872" spans="49:49" ht="15" customHeight="1">
      <c r="AW8872" s="121">
        <f t="shared" si="329"/>
        <v>8595</v>
      </c>
    </row>
    <row r="8873" spans="49:49" ht="15" customHeight="1">
      <c r="AW8873" s="121">
        <f t="shared" si="329"/>
        <v>8596</v>
      </c>
    </row>
    <row r="8874" spans="49:49" ht="15" customHeight="1">
      <c r="AW8874" s="121">
        <f t="shared" si="329"/>
        <v>8597</v>
      </c>
    </row>
    <row r="8875" spans="49:49" ht="15" customHeight="1">
      <c r="AW8875" s="121">
        <f t="shared" si="329"/>
        <v>8598</v>
      </c>
    </row>
    <row r="8876" spans="49:49" ht="15" customHeight="1">
      <c r="AW8876" s="121">
        <f t="shared" si="329"/>
        <v>8599</v>
      </c>
    </row>
    <row r="8877" spans="49:49" ht="15" customHeight="1">
      <c r="AW8877" s="121">
        <f t="shared" si="329"/>
        <v>8600</v>
      </c>
    </row>
    <row r="8878" spans="49:49" ht="15" customHeight="1">
      <c r="AW8878" s="121">
        <f t="shared" si="329"/>
        <v>8601</v>
      </c>
    </row>
    <row r="8879" spans="49:49" ht="15" customHeight="1">
      <c r="AW8879" s="121">
        <f t="shared" si="329"/>
        <v>8602</v>
      </c>
    </row>
    <row r="8880" spans="49:49" ht="15" customHeight="1">
      <c r="AW8880" s="121">
        <f t="shared" si="329"/>
        <v>8603</v>
      </c>
    </row>
    <row r="8881" spans="49:49" ht="15" customHeight="1">
      <c r="AW8881" s="121">
        <f t="shared" si="329"/>
        <v>8604</v>
      </c>
    </row>
    <row r="8882" spans="49:49" ht="15" customHeight="1">
      <c r="AW8882" s="121">
        <f t="shared" si="329"/>
        <v>8605</v>
      </c>
    </row>
    <row r="8883" spans="49:49" ht="15" customHeight="1">
      <c r="AW8883" s="121">
        <f t="shared" si="329"/>
        <v>8606</v>
      </c>
    </row>
    <row r="8884" spans="49:49" ht="15" customHeight="1">
      <c r="AW8884" s="121">
        <f t="shared" si="329"/>
        <v>8607</v>
      </c>
    </row>
    <row r="8885" spans="49:49" ht="15" customHeight="1">
      <c r="AW8885" s="121">
        <f t="shared" si="329"/>
        <v>8608</v>
      </c>
    </row>
    <row r="8886" spans="49:49" ht="15" customHeight="1">
      <c r="AW8886" s="121">
        <f t="shared" si="329"/>
        <v>8609</v>
      </c>
    </row>
    <row r="8887" spans="49:49" ht="15" customHeight="1">
      <c r="AW8887" s="121">
        <f t="shared" si="329"/>
        <v>8610</v>
      </c>
    </row>
    <row r="8888" spans="49:49" ht="15" customHeight="1">
      <c r="AW8888" s="121">
        <f t="shared" si="329"/>
        <v>8611</v>
      </c>
    </row>
    <row r="8889" spans="49:49" ht="15" customHeight="1">
      <c r="AW8889" s="121">
        <f t="shared" si="329"/>
        <v>8612</v>
      </c>
    </row>
    <row r="8890" spans="49:49" ht="15" customHeight="1">
      <c r="AW8890" s="121">
        <f t="shared" si="329"/>
        <v>8613</v>
      </c>
    </row>
    <row r="8891" spans="49:49" ht="15" customHeight="1">
      <c r="AW8891" s="121">
        <f t="shared" si="329"/>
        <v>8614</v>
      </c>
    </row>
    <row r="8892" spans="49:49" ht="15" customHeight="1">
      <c r="AW8892" s="121">
        <f t="shared" si="329"/>
        <v>8615</v>
      </c>
    </row>
    <row r="8893" spans="49:49" ht="15" customHeight="1">
      <c r="AW8893" s="121">
        <f t="shared" si="329"/>
        <v>8616</v>
      </c>
    </row>
    <row r="8894" spans="49:49" ht="15" customHeight="1">
      <c r="AW8894" s="121">
        <f t="shared" si="329"/>
        <v>8617</v>
      </c>
    </row>
    <row r="8895" spans="49:49" ht="15" customHeight="1">
      <c r="AW8895" s="121">
        <f t="shared" si="329"/>
        <v>8618</v>
      </c>
    </row>
    <row r="8896" spans="49:49" ht="15" customHeight="1">
      <c r="AW8896" s="121">
        <f t="shared" si="329"/>
        <v>8619</v>
      </c>
    </row>
    <row r="8897" spans="49:49" ht="15" customHeight="1">
      <c r="AW8897" s="121">
        <f t="shared" si="329"/>
        <v>8620</v>
      </c>
    </row>
    <row r="8898" spans="49:49" ht="15" customHeight="1">
      <c r="AW8898" s="121">
        <f t="shared" si="329"/>
        <v>8621</v>
      </c>
    </row>
    <row r="8899" spans="49:49" ht="15" customHeight="1">
      <c r="AW8899" s="121">
        <f t="shared" si="329"/>
        <v>8622</v>
      </c>
    </row>
    <row r="8900" spans="49:49" ht="15" customHeight="1">
      <c r="AW8900" s="121">
        <f t="shared" si="329"/>
        <v>8623</v>
      </c>
    </row>
    <row r="8901" spans="49:49" ht="15" customHeight="1">
      <c r="AW8901" s="121">
        <f t="shared" si="329"/>
        <v>8624</v>
      </c>
    </row>
    <row r="8902" spans="49:49" ht="15" customHeight="1">
      <c r="AW8902" s="121">
        <f t="shared" si="329"/>
        <v>8625</v>
      </c>
    </row>
    <row r="8903" spans="49:49" ht="15" customHeight="1">
      <c r="AW8903" s="121">
        <f t="shared" si="329"/>
        <v>8626</v>
      </c>
    </row>
    <row r="8904" spans="49:49" ht="15" customHeight="1">
      <c r="AW8904" s="121">
        <f t="shared" si="329"/>
        <v>8627</v>
      </c>
    </row>
    <row r="8905" spans="49:49" ht="15" customHeight="1">
      <c r="AW8905" s="121">
        <f t="shared" si="329"/>
        <v>8628</v>
      </c>
    </row>
    <row r="8906" spans="49:49" ht="15" customHeight="1">
      <c r="AW8906" s="121">
        <f t="shared" si="329"/>
        <v>8629</v>
      </c>
    </row>
    <row r="8907" spans="49:49" ht="15" customHeight="1">
      <c r="AW8907" s="121">
        <f t="shared" si="329"/>
        <v>8630</v>
      </c>
    </row>
    <row r="8908" spans="49:49" ht="15" customHeight="1">
      <c r="AW8908" s="121">
        <f t="shared" si="329"/>
        <v>8631</v>
      </c>
    </row>
    <row r="8909" spans="49:49" ht="15" customHeight="1">
      <c r="AW8909" s="121">
        <f t="shared" si="329"/>
        <v>8632</v>
      </c>
    </row>
    <row r="8910" spans="49:49" ht="15" customHeight="1">
      <c r="AW8910" s="121">
        <f t="shared" si="329"/>
        <v>8633</v>
      </c>
    </row>
    <row r="8911" spans="49:49" ht="15" customHeight="1">
      <c r="AW8911" s="121">
        <f t="shared" si="329"/>
        <v>8634</v>
      </c>
    </row>
    <row r="8912" spans="49:49" ht="15" customHeight="1">
      <c r="AW8912" s="121">
        <f t="shared" si="329"/>
        <v>8635</v>
      </c>
    </row>
    <row r="8913" spans="49:49" ht="15" customHeight="1">
      <c r="AW8913" s="121">
        <f t="shared" si="329"/>
        <v>8636</v>
      </c>
    </row>
    <row r="8914" spans="49:49" ht="15" customHeight="1">
      <c r="AW8914" s="121">
        <f t="shared" si="329"/>
        <v>8637</v>
      </c>
    </row>
    <row r="8915" spans="49:49" ht="15" customHeight="1">
      <c r="AW8915" s="121">
        <f t="shared" si="329"/>
        <v>8638</v>
      </c>
    </row>
    <row r="8916" spans="49:49" ht="15" customHeight="1">
      <c r="AW8916" s="121">
        <f t="shared" si="329"/>
        <v>8639</v>
      </c>
    </row>
    <row r="8917" spans="49:49" ht="15" customHeight="1">
      <c r="AW8917" s="121">
        <f t="shared" si="329"/>
        <v>8640</v>
      </c>
    </row>
    <row r="8918" spans="49:49" ht="15" customHeight="1">
      <c r="AW8918" s="121">
        <f t="shared" si="329"/>
        <v>8641</v>
      </c>
    </row>
    <row r="8919" spans="49:49" ht="15" customHeight="1">
      <c r="AW8919" s="121">
        <f t="shared" ref="AW8919:AW8982" si="330">+AW8918+1</f>
        <v>8642</v>
      </c>
    </row>
    <row r="8920" spans="49:49" ht="15" customHeight="1">
      <c r="AW8920" s="121">
        <f t="shared" si="330"/>
        <v>8643</v>
      </c>
    </row>
    <row r="8921" spans="49:49" ht="15" customHeight="1">
      <c r="AW8921" s="121">
        <f t="shared" si="330"/>
        <v>8644</v>
      </c>
    </row>
    <row r="8922" spans="49:49" ht="15" customHeight="1">
      <c r="AW8922" s="121">
        <f t="shared" si="330"/>
        <v>8645</v>
      </c>
    </row>
    <row r="8923" spans="49:49" ht="15" customHeight="1">
      <c r="AW8923" s="121">
        <f t="shared" si="330"/>
        <v>8646</v>
      </c>
    </row>
    <row r="8924" spans="49:49" ht="15" customHeight="1">
      <c r="AW8924" s="121">
        <f t="shared" si="330"/>
        <v>8647</v>
      </c>
    </row>
    <row r="8925" spans="49:49" ht="15" customHeight="1">
      <c r="AW8925" s="121">
        <f t="shared" si="330"/>
        <v>8648</v>
      </c>
    </row>
    <row r="8926" spans="49:49" ht="15" customHeight="1">
      <c r="AW8926" s="121">
        <f t="shared" si="330"/>
        <v>8649</v>
      </c>
    </row>
    <row r="8927" spans="49:49" ht="15" customHeight="1">
      <c r="AW8927" s="121">
        <f t="shared" si="330"/>
        <v>8650</v>
      </c>
    </row>
    <row r="8928" spans="49:49" ht="15" customHeight="1">
      <c r="AW8928" s="121">
        <f t="shared" si="330"/>
        <v>8651</v>
      </c>
    </row>
    <row r="8929" spans="49:49" ht="15" customHeight="1">
      <c r="AW8929" s="121">
        <f t="shared" si="330"/>
        <v>8652</v>
      </c>
    </row>
    <row r="8930" spans="49:49" ht="15" customHeight="1">
      <c r="AW8930" s="121">
        <f t="shared" si="330"/>
        <v>8653</v>
      </c>
    </row>
    <row r="8931" spans="49:49" ht="15" customHeight="1">
      <c r="AW8931" s="121">
        <f t="shared" si="330"/>
        <v>8654</v>
      </c>
    </row>
    <row r="8932" spans="49:49" ht="15" customHeight="1">
      <c r="AW8932" s="121">
        <f t="shared" si="330"/>
        <v>8655</v>
      </c>
    </row>
    <row r="8933" spans="49:49" ht="15" customHeight="1">
      <c r="AW8933" s="121">
        <f t="shared" si="330"/>
        <v>8656</v>
      </c>
    </row>
    <row r="8934" spans="49:49" ht="15" customHeight="1">
      <c r="AW8934" s="121">
        <f t="shared" si="330"/>
        <v>8657</v>
      </c>
    </row>
    <row r="8935" spans="49:49" ht="15" customHeight="1">
      <c r="AW8935" s="121">
        <f t="shared" si="330"/>
        <v>8658</v>
      </c>
    </row>
    <row r="8936" spans="49:49" ht="15" customHeight="1">
      <c r="AW8936" s="121">
        <f t="shared" si="330"/>
        <v>8659</v>
      </c>
    </row>
    <row r="8937" spans="49:49" ht="15" customHeight="1">
      <c r="AW8937" s="121">
        <f t="shared" si="330"/>
        <v>8660</v>
      </c>
    </row>
    <row r="8938" spans="49:49" ht="15" customHeight="1">
      <c r="AW8938" s="121">
        <f t="shared" si="330"/>
        <v>8661</v>
      </c>
    </row>
    <row r="8939" spans="49:49" ht="15" customHeight="1">
      <c r="AW8939" s="121">
        <f t="shared" si="330"/>
        <v>8662</v>
      </c>
    </row>
    <row r="8940" spans="49:49" ht="15" customHeight="1">
      <c r="AW8940" s="121">
        <f t="shared" si="330"/>
        <v>8663</v>
      </c>
    </row>
    <row r="8941" spans="49:49" ht="15" customHeight="1">
      <c r="AW8941" s="121">
        <f t="shared" si="330"/>
        <v>8664</v>
      </c>
    </row>
    <row r="8942" spans="49:49" ht="15" customHeight="1">
      <c r="AW8942" s="121">
        <f t="shared" si="330"/>
        <v>8665</v>
      </c>
    </row>
    <row r="8943" spans="49:49" ht="15" customHeight="1">
      <c r="AW8943" s="121">
        <f t="shared" si="330"/>
        <v>8666</v>
      </c>
    </row>
    <row r="8944" spans="49:49" ht="15" customHeight="1">
      <c r="AW8944" s="121">
        <f t="shared" si="330"/>
        <v>8667</v>
      </c>
    </row>
    <row r="8945" spans="49:49" ht="15" customHeight="1">
      <c r="AW8945" s="121">
        <f t="shared" si="330"/>
        <v>8668</v>
      </c>
    </row>
    <row r="8946" spans="49:49" ht="15" customHeight="1">
      <c r="AW8946" s="121">
        <f t="shared" si="330"/>
        <v>8669</v>
      </c>
    </row>
    <row r="8947" spans="49:49" ht="15" customHeight="1">
      <c r="AW8947" s="121">
        <f t="shared" si="330"/>
        <v>8670</v>
      </c>
    </row>
    <row r="8948" spans="49:49" ht="15" customHeight="1">
      <c r="AW8948" s="121">
        <f t="shared" si="330"/>
        <v>8671</v>
      </c>
    </row>
    <row r="8949" spans="49:49" ht="15" customHeight="1">
      <c r="AW8949" s="121">
        <f t="shared" si="330"/>
        <v>8672</v>
      </c>
    </row>
    <row r="8950" spans="49:49" ht="15" customHeight="1">
      <c r="AW8950" s="121">
        <f t="shared" si="330"/>
        <v>8673</v>
      </c>
    </row>
    <row r="8951" spans="49:49" ht="15" customHeight="1">
      <c r="AW8951" s="121">
        <f t="shared" si="330"/>
        <v>8674</v>
      </c>
    </row>
    <row r="8952" spans="49:49" ht="15" customHeight="1">
      <c r="AW8952" s="121">
        <f t="shared" si="330"/>
        <v>8675</v>
      </c>
    </row>
    <row r="8953" spans="49:49" ht="15" customHeight="1">
      <c r="AW8953" s="121">
        <f t="shared" si="330"/>
        <v>8676</v>
      </c>
    </row>
    <row r="8954" spans="49:49" ht="15" customHeight="1">
      <c r="AW8954" s="121">
        <f t="shared" si="330"/>
        <v>8677</v>
      </c>
    </row>
    <row r="8955" spans="49:49" ht="15" customHeight="1">
      <c r="AW8955" s="121">
        <f t="shared" si="330"/>
        <v>8678</v>
      </c>
    </row>
    <row r="8956" spans="49:49" ht="15" customHeight="1">
      <c r="AW8956" s="121">
        <f t="shared" si="330"/>
        <v>8679</v>
      </c>
    </row>
    <row r="8957" spans="49:49" ht="15" customHeight="1">
      <c r="AW8957" s="121">
        <f t="shared" si="330"/>
        <v>8680</v>
      </c>
    </row>
    <row r="8958" spans="49:49" ht="15" customHeight="1">
      <c r="AW8958" s="121">
        <f t="shared" si="330"/>
        <v>8681</v>
      </c>
    </row>
    <row r="8959" spans="49:49" ht="15" customHeight="1">
      <c r="AW8959" s="121">
        <f t="shared" si="330"/>
        <v>8682</v>
      </c>
    </row>
    <row r="8960" spans="49:49" ht="15" customHeight="1">
      <c r="AW8960" s="121">
        <f t="shared" si="330"/>
        <v>8683</v>
      </c>
    </row>
    <row r="8961" spans="49:49" ht="15" customHeight="1">
      <c r="AW8961" s="121">
        <f t="shared" si="330"/>
        <v>8684</v>
      </c>
    </row>
    <row r="8962" spans="49:49" ht="15" customHeight="1">
      <c r="AW8962" s="121">
        <f t="shared" si="330"/>
        <v>8685</v>
      </c>
    </row>
    <row r="8963" spans="49:49" ht="15" customHeight="1">
      <c r="AW8963" s="121">
        <f t="shared" si="330"/>
        <v>8686</v>
      </c>
    </row>
    <row r="8964" spans="49:49" ht="15" customHeight="1">
      <c r="AW8964" s="121">
        <f t="shared" si="330"/>
        <v>8687</v>
      </c>
    </row>
    <row r="8965" spans="49:49" ht="15" customHeight="1">
      <c r="AW8965" s="121">
        <f t="shared" si="330"/>
        <v>8688</v>
      </c>
    </row>
    <row r="8966" spans="49:49" ht="15" customHeight="1">
      <c r="AW8966" s="121">
        <f t="shared" si="330"/>
        <v>8689</v>
      </c>
    </row>
    <row r="8967" spans="49:49" ht="15" customHeight="1">
      <c r="AW8967" s="121">
        <f t="shared" si="330"/>
        <v>8690</v>
      </c>
    </row>
    <row r="8968" spans="49:49" ht="15" customHeight="1">
      <c r="AW8968" s="121">
        <f t="shared" si="330"/>
        <v>8691</v>
      </c>
    </row>
    <row r="8969" spans="49:49" ht="15" customHeight="1">
      <c r="AW8969" s="121">
        <f t="shared" si="330"/>
        <v>8692</v>
      </c>
    </row>
    <row r="8970" spans="49:49" ht="15" customHeight="1">
      <c r="AW8970" s="121">
        <f t="shared" si="330"/>
        <v>8693</v>
      </c>
    </row>
    <row r="8971" spans="49:49" ht="15" customHeight="1">
      <c r="AW8971" s="121">
        <f t="shared" si="330"/>
        <v>8694</v>
      </c>
    </row>
    <row r="8972" spans="49:49" ht="15" customHeight="1">
      <c r="AW8972" s="121">
        <f t="shared" si="330"/>
        <v>8695</v>
      </c>
    </row>
    <row r="8973" spans="49:49" ht="15" customHeight="1">
      <c r="AW8973" s="121">
        <f t="shared" si="330"/>
        <v>8696</v>
      </c>
    </row>
    <row r="8974" spans="49:49" ht="15" customHeight="1">
      <c r="AW8974" s="121">
        <f t="shared" si="330"/>
        <v>8697</v>
      </c>
    </row>
    <row r="8975" spans="49:49" ht="15" customHeight="1">
      <c r="AW8975" s="121">
        <f t="shared" si="330"/>
        <v>8698</v>
      </c>
    </row>
    <row r="8976" spans="49:49" ht="15" customHeight="1">
      <c r="AW8976" s="121">
        <f t="shared" si="330"/>
        <v>8699</v>
      </c>
    </row>
    <row r="8977" spans="49:49" ht="15" customHeight="1">
      <c r="AW8977" s="121">
        <f t="shared" si="330"/>
        <v>8700</v>
      </c>
    </row>
    <row r="8978" spans="49:49" ht="15" customHeight="1">
      <c r="AW8978" s="121">
        <f t="shared" si="330"/>
        <v>8701</v>
      </c>
    </row>
    <row r="8979" spans="49:49" ht="15" customHeight="1">
      <c r="AW8979" s="121">
        <f t="shared" si="330"/>
        <v>8702</v>
      </c>
    </row>
    <row r="8980" spans="49:49" ht="15" customHeight="1">
      <c r="AW8980" s="121">
        <f t="shared" si="330"/>
        <v>8703</v>
      </c>
    </row>
    <row r="8981" spans="49:49" ht="15" customHeight="1">
      <c r="AW8981" s="121">
        <f t="shared" si="330"/>
        <v>8704</v>
      </c>
    </row>
    <row r="8982" spans="49:49" ht="15" customHeight="1">
      <c r="AW8982" s="121">
        <f t="shared" si="330"/>
        <v>8705</v>
      </c>
    </row>
    <row r="8983" spans="49:49" ht="15" customHeight="1">
      <c r="AW8983" s="121">
        <f t="shared" ref="AW8983:AW9046" si="331">+AW8982+1</f>
        <v>8706</v>
      </c>
    </row>
    <row r="8984" spans="49:49" ht="15" customHeight="1">
      <c r="AW8984" s="121">
        <f t="shared" si="331"/>
        <v>8707</v>
      </c>
    </row>
    <row r="8985" spans="49:49" ht="15" customHeight="1">
      <c r="AW8985" s="121">
        <f t="shared" si="331"/>
        <v>8708</v>
      </c>
    </row>
    <row r="8986" spans="49:49" ht="15" customHeight="1">
      <c r="AW8986" s="121">
        <f t="shared" si="331"/>
        <v>8709</v>
      </c>
    </row>
    <row r="8987" spans="49:49" ht="15" customHeight="1">
      <c r="AW8987" s="121">
        <f t="shared" si="331"/>
        <v>8710</v>
      </c>
    </row>
    <row r="8988" spans="49:49" ht="15" customHeight="1">
      <c r="AW8988" s="121">
        <f t="shared" si="331"/>
        <v>8711</v>
      </c>
    </row>
    <row r="8989" spans="49:49" ht="15" customHeight="1">
      <c r="AW8989" s="121">
        <f t="shared" si="331"/>
        <v>8712</v>
      </c>
    </row>
    <row r="8990" spans="49:49" ht="15" customHeight="1">
      <c r="AW8990" s="121">
        <f t="shared" si="331"/>
        <v>8713</v>
      </c>
    </row>
    <row r="8991" spans="49:49" ht="15" customHeight="1">
      <c r="AW8991" s="121">
        <f t="shared" si="331"/>
        <v>8714</v>
      </c>
    </row>
    <row r="8992" spans="49:49" ht="15" customHeight="1">
      <c r="AW8992" s="121">
        <f t="shared" si="331"/>
        <v>8715</v>
      </c>
    </row>
    <row r="8993" spans="49:49" ht="15" customHeight="1">
      <c r="AW8993" s="121">
        <f t="shared" si="331"/>
        <v>8716</v>
      </c>
    </row>
    <row r="8994" spans="49:49" ht="15" customHeight="1">
      <c r="AW8994" s="121">
        <f t="shared" si="331"/>
        <v>8717</v>
      </c>
    </row>
    <row r="8995" spans="49:49" ht="15" customHeight="1">
      <c r="AW8995" s="121">
        <f t="shared" si="331"/>
        <v>8718</v>
      </c>
    </row>
    <row r="8996" spans="49:49" ht="15" customHeight="1">
      <c r="AW8996" s="121">
        <f t="shared" si="331"/>
        <v>8719</v>
      </c>
    </row>
    <row r="8997" spans="49:49" ht="15" customHeight="1">
      <c r="AW8997" s="121">
        <f t="shared" si="331"/>
        <v>8720</v>
      </c>
    </row>
    <row r="8998" spans="49:49" ht="15" customHeight="1">
      <c r="AW8998" s="121">
        <f t="shared" si="331"/>
        <v>8721</v>
      </c>
    </row>
    <row r="8999" spans="49:49" ht="15" customHeight="1">
      <c r="AW8999" s="121">
        <f t="shared" si="331"/>
        <v>8722</v>
      </c>
    </row>
    <row r="9000" spans="49:49" ht="15" customHeight="1">
      <c r="AW9000" s="121">
        <f t="shared" si="331"/>
        <v>8723</v>
      </c>
    </row>
    <row r="9001" spans="49:49" ht="15" customHeight="1">
      <c r="AW9001" s="121">
        <f t="shared" si="331"/>
        <v>8724</v>
      </c>
    </row>
    <row r="9002" spans="49:49" ht="15" customHeight="1">
      <c r="AW9002" s="121">
        <f t="shared" si="331"/>
        <v>8725</v>
      </c>
    </row>
    <row r="9003" spans="49:49" ht="15" customHeight="1">
      <c r="AW9003" s="121">
        <f t="shared" si="331"/>
        <v>8726</v>
      </c>
    </row>
    <row r="9004" spans="49:49" ht="15" customHeight="1">
      <c r="AW9004" s="121">
        <f t="shared" si="331"/>
        <v>8727</v>
      </c>
    </row>
    <row r="9005" spans="49:49" ht="15" customHeight="1">
      <c r="AW9005" s="121">
        <f t="shared" si="331"/>
        <v>8728</v>
      </c>
    </row>
    <row r="9006" spans="49:49" ht="15" customHeight="1">
      <c r="AW9006" s="121">
        <f t="shared" si="331"/>
        <v>8729</v>
      </c>
    </row>
    <row r="9007" spans="49:49" ht="15" customHeight="1">
      <c r="AW9007" s="121">
        <f t="shared" si="331"/>
        <v>8730</v>
      </c>
    </row>
    <row r="9008" spans="49:49" ht="15" customHeight="1">
      <c r="AW9008" s="121">
        <f t="shared" si="331"/>
        <v>8731</v>
      </c>
    </row>
    <row r="9009" spans="49:49" ht="15" customHeight="1">
      <c r="AW9009" s="121">
        <f t="shared" si="331"/>
        <v>8732</v>
      </c>
    </row>
    <row r="9010" spans="49:49" ht="15" customHeight="1">
      <c r="AW9010" s="121">
        <f t="shared" si="331"/>
        <v>8733</v>
      </c>
    </row>
    <row r="9011" spans="49:49" ht="15" customHeight="1">
      <c r="AW9011" s="121">
        <f t="shared" si="331"/>
        <v>8734</v>
      </c>
    </row>
    <row r="9012" spans="49:49" ht="15" customHeight="1">
      <c r="AW9012" s="121">
        <f t="shared" si="331"/>
        <v>8735</v>
      </c>
    </row>
    <row r="9013" spans="49:49" ht="15" customHeight="1">
      <c r="AW9013" s="121">
        <f t="shared" si="331"/>
        <v>8736</v>
      </c>
    </row>
    <row r="9014" spans="49:49" ht="15" customHeight="1">
      <c r="AW9014" s="121">
        <f t="shared" si="331"/>
        <v>8737</v>
      </c>
    </row>
    <row r="9015" spans="49:49" ht="15" customHeight="1">
      <c r="AW9015" s="121">
        <f t="shared" si="331"/>
        <v>8738</v>
      </c>
    </row>
    <row r="9016" spans="49:49" ht="15" customHeight="1">
      <c r="AW9016" s="121">
        <f t="shared" si="331"/>
        <v>8739</v>
      </c>
    </row>
    <row r="9017" spans="49:49" ht="15" customHeight="1">
      <c r="AW9017" s="121">
        <f t="shared" si="331"/>
        <v>8740</v>
      </c>
    </row>
    <row r="9018" spans="49:49" ht="15" customHeight="1">
      <c r="AW9018" s="121">
        <f t="shared" si="331"/>
        <v>8741</v>
      </c>
    </row>
    <row r="9019" spans="49:49" ht="15" customHeight="1">
      <c r="AW9019" s="121">
        <f t="shared" si="331"/>
        <v>8742</v>
      </c>
    </row>
    <row r="9020" spans="49:49" ht="15" customHeight="1">
      <c r="AW9020" s="121">
        <f t="shared" si="331"/>
        <v>8743</v>
      </c>
    </row>
    <row r="9021" spans="49:49" ht="15" customHeight="1">
      <c r="AW9021" s="121">
        <f t="shared" si="331"/>
        <v>8744</v>
      </c>
    </row>
    <row r="9022" spans="49:49" ht="15" customHeight="1">
      <c r="AW9022" s="121">
        <f t="shared" si="331"/>
        <v>8745</v>
      </c>
    </row>
    <row r="9023" spans="49:49" ht="15" customHeight="1">
      <c r="AW9023" s="121">
        <f t="shared" si="331"/>
        <v>8746</v>
      </c>
    </row>
    <row r="9024" spans="49:49" ht="15" customHeight="1">
      <c r="AW9024" s="121">
        <f t="shared" si="331"/>
        <v>8747</v>
      </c>
    </row>
    <row r="9025" spans="49:49" ht="15" customHeight="1">
      <c r="AW9025" s="121">
        <f t="shared" si="331"/>
        <v>8748</v>
      </c>
    </row>
    <row r="9026" spans="49:49" ht="15" customHeight="1">
      <c r="AW9026" s="121">
        <f t="shared" si="331"/>
        <v>8749</v>
      </c>
    </row>
    <row r="9027" spans="49:49" ht="15" customHeight="1">
      <c r="AW9027" s="121">
        <f t="shared" si="331"/>
        <v>8750</v>
      </c>
    </row>
    <row r="9028" spans="49:49" ht="15" customHeight="1">
      <c r="AW9028" s="121">
        <f t="shared" si="331"/>
        <v>8751</v>
      </c>
    </row>
    <row r="9029" spans="49:49" ht="15" customHeight="1">
      <c r="AW9029" s="121">
        <f t="shared" si="331"/>
        <v>8752</v>
      </c>
    </row>
    <row r="9030" spans="49:49" ht="15" customHeight="1">
      <c r="AW9030" s="121">
        <f t="shared" si="331"/>
        <v>8753</v>
      </c>
    </row>
    <row r="9031" spans="49:49" ht="15" customHeight="1">
      <c r="AW9031" s="121">
        <f t="shared" si="331"/>
        <v>8754</v>
      </c>
    </row>
    <row r="9032" spans="49:49" ht="15" customHeight="1">
      <c r="AW9032" s="121">
        <f t="shared" si="331"/>
        <v>8755</v>
      </c>
    </row>
    <row r="9033" spans="49:49" ht="15" customHeight="1">
      <c r="AW9033" s="121">
        <f t="shared" si="331"/>
        <v>8756</v>
      </c>
    </row>
    <row r="9034" spans="49:49" ht="15" customHeight="1">
      <c r="AW9034" s="121">
        <f t="shared" si="331"/>
        <v>8757</v>
      </c>
    </row>
    <row r="9035" spans="49:49" ht="15" customHeight="1">
      <c r="AW9035" s="121">
        <f t="shared" si="331"/>
        <v>8758</v>
      </c>
    </row>
    <row r="9036" spans="49:49" ht="15" customHeight="1">
      <c r="AW9036" s="121">
        <f t="shared" si="331"/>
        <v>8759</v>
      </c>
    </row>
    <row r="9037" spans="49:49" ht="15" customHeight="1">
      <c r="AW9037" s="121">
        <f t="shared" si="331"/>
        <v>8760</v>
      </c>
    </row>
    <row r="9038" spans="49:49" ht="15" customHeight="1">
      <c r="AW9038" s="121">
        <f t="shared" si="331"/>
        <v>8761</v>
      </c>
    </row>
    <row r="9039" spans="49:49" ht="15" customHeight="1">
      <c r="AW9039" s="121">
        <f t="shared" si="331"/>
        <v>8762</v>
      </c>
    </row>
    <row r="9040" spans="49:49" ht="15" customHeight="1">
      <c r="AW9040" s="121">
        <f t="shared" si="331"/>
        <v>8763</v>
      </c>
    </row>
    <row r="9041" spans="49:49" ht="15" customHeight="1">
      <c r="AW9041" s="121">
        <f t="shared" si="331"/>
        <v>8764</v>
      </c>
    </row>
    <row r="9042" spans="49:49" ht="15" customHeight="1">
      <c r="AW9042" s="121">
        <f t="shared" si="331"/>
        <v>8765</v>
      </c>
    </row>
    <row r="9043" spans="49:49" ht="15" customHeight="1">
      <c r="AW9043" s="121">
        <f t="shared" si="331"/>
        <v>8766</v>
      </c>
    </row>
    <row r="9044" spans="49:49" ht="15" customHeight="1">
      <c r="AW9044" s="121">
        <f t="shared" si="331"/>
        <v>8767</v>
      </c>
    </row>
    <row r="9045" spans="49:49" ht="15" customHeight="1">
      <c r="AW9045" s="121">
        <f t="shared" si="331"/>
        <v>8768</v>
      </c>
    </row>
    <row r="9046" spans="49:49" ht="15" customHeight="1">
      <c r="AW9046" s="121">
        <f t="shared" si="331"/>
        <v>8769</v>
      </c>
    </row>
    <row r="9047" spans="49:49" ht="15" customHeight="1">
      <c r="AW9047" s="121">
        <f t="shared" ref="AW9047:AW9110" si="332">+AW9046+1</f>
        <v>8770</v>
      </c>
    </row>
    <row r="9048" spans="49:49" ht="15" customHeight="1">
      <c r="AW9048" s="121">
        <f t="shared" si="332"/>
        <v>8771</v>
      </c>
    </row>
    <row r="9049" spans="49:49" ht="15" customHeight="1">
      <c r="AW9049" s="121">
        <f t="shared" si="332"/>
        <v>8772</v>
      </c>
    </row>
    <row r="9050" spans="49:49" ht="15" customHeight="1">
      <c r="AW9050" s="121">
        <f t="shared" si="332"/>
        <v>8773</v>
      </c>
    </row>
    <row r="9051" spans="49:49" ht="15" customHeight="1">
      <c r="AW9051" s="121">
        <f t="shared" si="332"/>
        <v>8774</v>
      </c>
    </row>
    <row r="9052" spans="49:49" ht="15" customHeight="1">
      <c r="AW9052" s="121">
        <f t="shared" si="332"/>
        <v>8775</v>
      </c>
    </row>
    <row r="9053" spans="49:49" ht="15" customHeight="1">
      <c r="AW9053" s="121">
        <f t="shared" si="332"/>
        <v>8776</v>
      </c>
    </row>
    <row r="9054" spans="49:49" ht="15" customHeight="1">
      <c r="AW9054" s="121">
        <f t="shared" si="332"/>
        <v>8777</v>
      </c>
    </row>
    <row r="9055" spans="49:49" ht="15" customHeight="1">
      <c r="AW9055" s="121">
        <f t="shared" si="332"/>
        <v>8778</v>
      </c>
    </row>
    <row r="9056" spans="49:49" ht="15" customHeight="1">
      <c r="AW9056" s="121">
        <f t="shared" si="332"/>
        <v>8779</v>
      </c>
    </row>
    <row r="9057" spans="49:49" ht="15" customHeight="1">
      <c r="AW9057" s="121">
        <f t="shared" si="332"/>
        <v>8780</v>
      </c>
    </row>
    <row r="9058" spans="49:49" ht="15" customHeight="1">
      <c r="AW9058" s="121">
        <f t="shared" si="332"/>
        <v>8781</v>
      </c>
    </row>
    <row r="9059" spans="49:49" ht="15" customHeight="1">
      <c r="AW9059" s="121">
        <f t="shared" si="332"/>
        <v>8782</v>
      </c>
    </row>
    <row r="9060" spans="49:49" ht="15" customHeight="1">
      <c r="AW9060" s="121">
        <f t="shared" si="332"/>
        <v>8783</v>
      </c>
    </row>
    <row r="9061" spans="49:49" ht="15" customHeight="1">
      <c r="AW9061" s="121">
        <f t="shared" si="332"/>
        <v>8784</v>
      </c>
    </row>
    <row r="9062" spans="49:49" ht="15" customHeight="1">
      <c r="AW9062" s="121">
        <f t="shared" si="332"/>
        <v>8785</v>
      </c>
    </row>
    <row r="9063" spans="49:49" ht="15" customHeight="1">
      <c r="AW9063" s="121">
        <f t="shared" si="332"/>
        <v>8786</v>
      </c>
    </row>
    <row r="9064" spans="49:49" ht="15" customHeight="1">
      <c r="AW9064" s="121">
        <f t="shared" si="332"/>
        <v>8787</v>
      </c>
    </row>
    <row r="9065" spans="49:49" ht="15" customHeight="1">
      <c r="AW9065" s="121">
        <f t="shared" si="332"/>
        <v>8788</v>
      </c>
    </row>
    <row r="9066" spans="49:49" ht="15" customHeight="1">
      <c r="AW9066" s="121">
        <f t="shared" si="332"/>
        <v>8789</v>
      </c>
    </row>
    <row r="9067" spans="49:49" ht="15" customHeight="1">
      <c r="AW9067" s="121">
        <f t="shared" si="332"/>
        <v>8790</v>
      </c>
    </row>
    <row r="9068" spans="49:49" ht="15" customHeight="1">
      <c r="AW9068" s="121">
        <f t="shared" si="332"/>
        <v>8791</v>
      </c>
    </row>
    <row r="9069" spans="49:49" ht="15" customHeight="1">
      <c r="AW9069" s="121">
        <f t="shared" si="332"/>
        <v>8792</v>
      </c>
    </row>
    <row r="9070" spans="49:49" ht="15" customHeight="1">
      <c r="AW9070" s="121">
        <f t="shared" si="332"/>
        <v>8793</v>
      </c>
    </row>
    <row r="9071" spans="49:49" ht="15" customHeight="1">
      <c r="AW9071" s="121">
        <f t="shared" si="332"/>
        <v>8794</v>
      </c>
    </row>
    <row r="9072" spans="49:49" ht="15" customHeight="1">
      <c r="AW9072" s="121">
        <f t="shared" si="332"/>
        <v>8795</v>
      </c>
    </row>
    <row r="9073" spans="49:49" ht="15" customHeight="1">
      <c r="AW9073" s="121">
        <f t="shared" si="332"/>
        <v>8796</v>
      </c>
    </row>
    <row r="9074" spans="49:49" ht="15" customHeight="1">
      <c r="AW9074" s="121">
        <f t="shared" si="332"/>
        <v>8797</v>
      </c>
    </row>
    <row r="9075" spans="49:49" ht="15" customHeight="1">
      <c r="AW9075" s="121">
        <f t="shared" si="332"/>
        <v>8798</v>
      </c>
    </row>
    <row r="9076" spans="49:49" ht="15" customHeight="1">
      <c r="AW9076" s="121">
        <f t="shared" si="332"/>
        <v>8799</v>
      </c>
    </row>
    <row r="9077" spans="49:49" ht="15" customHeight="1">
      <c r="AW9077" s="121">
        <f t="shared" si="332"/>
        <v>8800</v>
      </c>
    </row>
    <row r="9078" spans="49:49" ht="15" customHeight="1">
      <c r="AW9078" s="121">
        <f t="shared" si="332"/>
        <v>8801</v>
      </c>
    </row>
    <row r="9079" spans="49:49" ht="15" customHeight="1">
      <c r="AW9079" s="121">
        <f t="shared" si="332"/>
        <v>8802</v>
      </c>
    </row>
    <row r="9080" spans="49:49" ht="15" customHeight="1">
      <c r="AW9080" s="121">
        <f t="shared" si="332"/>
        <v>8803</v>
      </c>
    </row>
    <row r="9081" spans="49:49" ht="15" customHeight="1">
      <c r="AW9081" s="121">
        <f t="shared" si="332"/>
        <v>8804</v>
      </c>
    </row>
    <row r="9082" spans="49:49" ht="15" customHeight="1">
      <c r="AW9082" s="121">
        <f t="shared" si="332"/>
        <v>8805</v>
      </c>
    </row>
    <row r="9083" spans="49:49" ht="15" customHeight="1">
      <c r="AW9083" s="121">
        <f t="shared" si="332"/>
        <v>8806</v>
      </c>
    </row>
    <row r="9084" spans="49:49" ht="15" customHeight="1">
      <c r="AW9084" s="121">
        <f t="shared" si="332"/>
        <v>8807</v>
      </c>
    </row>
    <row r="9085" spans="49:49" ht="15" customHeight="1">
      <c r="AW9085" s="121">
        <f t="shared" si="332"/>
        <v>8808</v>
      </c>
    </row>
    <row r="9086" spans="49:49" ht="15" customHeight="1">
      <c r="AW9086" s="121">
        <f t="shared" si="332"/>
        <v>8809</v>
      </c>
    </row>
    <row r="9087" spans="49:49" ht="15" customHeight="1">
      <c r="AW9087" s="121">
        <f t="shared" si="332"/>
        <v>8810</v>
      </c>
    </row>
    <row r="9088" spans="49:49" ht="15" customHeight="1">
      <c r="AW9088" s="121">
        <f t="shared" si="332"/>
        <v>8811</v>
      </c>
    </row>
    <row r="9089" spans="49:49" ht="15" customHeight="1">
      <c r="AW9089" s="121">
        <f t="shared" si="332"/>
        <v>8812</v>
      </c>
    </row>
    <row r="9090" spans="49:49" ht="15" customHeight="1">
      <c r="AW9090" s="121">
        <f t="shared" si="332"/>
        <v>8813</v>
      </c>
    </row>
    <row r="9091" spans="49:49" ht="15" customHeight="1">
      <c r="AW9091" s="121">
        <f t="shared" si="332"/>
        <v>8814</v>
      </c>
    </row>
    <row r="9092" spans="49:49" ht="15" customHeight="1">
      <c r="AW9092" s="121">
        <f t="shared" si="332"/>
        <v>8815</v>
      </c>
    </row>
    <row r="9093" spans="49:49" ht="15" customHeight="1">
      <c r="AW9093" s="121">
        <f t="shared" si="332"/>
        <v>8816</v>
      </c>
    </row>
    <row r="9094" spans="49:49" ht="15" customHeight="1">
      <c r="AW9094" s="121">
        <f t="shared" si="332"/>
        <v>8817</v>
      </c>
    </row>
    <row r="9095" spans="49:49" ht="15" customHeight="1">
      <c r="AW9095" s="121">
        <f t="shared" si="332"/>
        <v>8818</v>
      </c>
    </row>
    <row r="9096" spans="49:49" ht="15" customHeight="1">
      <c r="AW9096" s="121">
        <f t="shared" si="332"/>
        <v>8819</v>
      </c>
    </row>
    <row r="9097" spans="49:49" ht="15" customHeight="1">
      <c r="AW9097" s="121">
        <f t="shared" si="332"/>
        <v>8820</v>
      </c>
    </row>
    <row r="9098" spans="49:49" ht="15" customHeight="1">
      <c r="AW9098" s="121">
        <f t="shared" si="332"/>
        <v>8821</v>
      </c>
    </row>
    <row r="9099" spans="49:49" ht="15" customHeight="1">
      <c r="AW9099" s="121">
        <f t="shared" si="332"/>
        <v>8822</v>
      </c>
    </row>
    <row r="9100" spans="49:49" ht="15" customHeight="1">
      <c r="AW9100" s="121">
        <f t="shared" si="332"/>
        <v>8823</v>
      </c>
    </row>
    <row r="9101" spans="49:49" ht="15" customHeight="1">
      <c r="AW9101" s="121">
        <f t="shared" si="332"/>
        <v>8824</v>
      </c>
    </row>
    <row r="9102" spans="49:49" ht="15" customHeight="1">
      <c r="AW9102" s="121">
        <f t="shared" si="332"/>
        <v>8825</v>
      </c>
    </row>
    <row r="9103" spans="49:49" ht="15" customHeight="1">
      <c r="AW9103" s="121">
        <f t="shared" si="332"/>
        <v>8826</v>
      </c>
    </row>
    <row r="9104" spans="49:49" ht="15" customHeight="1">
      <c r="AW9104" s="121">
        <f t="shared" si="332"/>
        <v>8827</v>
      </c>
    </row>
    <row r="9105" spans="49:49" ht="15" customHeight="1">
      <c r="AW9105" s="121">
        <f t="shared" si="332"/>
        <v>8828</v>
      </c>
    </row>
    <row r="9106" spans="49:49" ht="15" customHeight="1">
      <c r="AW9106" s="121">
        <f t="shared" si="332"/>
        <v>8829</v>
      </c>
    </row>
    <row r="9107" spans="49:49" ht="15" customHeight="1">
      <c r="AW9107" s="121">
        <f t="shared" si="332"/>
        <v>8830</v>
      </c>
    </row>
    <row r="9108" spans="49:49" ht="15" customHeight="1">
      <c r="AW9108" s="121">
        <f t="shared" si="332"/>
        <v>8831</v>
      </c>
    </row>
    <row r="9109" spans="49:49" ht="15" customHeight="1">
      <c r="AW9109" s="121">
        <f t="shared" si="332"/>
        <v>8832</v>
      </c>
    </row>
    <row r="9110" spans="49:49" ht="15" customHeight="1">
      <c r="AW9110" s="121">
        <f t="shared" si="332"/>
        <v>8833</v>
      </c>
    </row>
    <row r="9111" spans="49:49" ht="15" customHeight="1">
      <c r="AW9111" s="121">
        <f t="shared" ref="AW9111:AW9174" si="333">+AW9110+1</f>
        <v>8834</v>
      </c>
    </row>
    <row r="9112" spans="49:49" ht="15" customHeight="1">
      <c r="AW9112" s="121">
        <f t="shared" si="333"/>
        <v>8835</v>
      </c>
    </row>
    <row r="9113" spans="49:49" ht="15" customHeight="1">
      <c r="AW9113" s="121">
        <f t="shared" si="333"/>
        <v>8836</v>
      </c>
    </row>
    <row r="9114" spans="49:49" ht="15" customHeight="1">
      <c r="AW9114" s="121">
        <f t="shared" si="333"/>
        <v>8837</v>
      </c>
    </row>
    <row r="9115" spans="49:49" ht="15" customHeight="1">
      <c r="AW9115" s="121">
        <f t="shared" si="333"/>
        <v>8838</v>
      </c>
    </row>
    <row r="9116" spans="49:49" ht="15" customHeight="1">
      <c r="AW9116" s="121">
        <f t="shared" si="333"/>
        <v>8839</v>
      </c>
    </row>
    <row r="9117" spans="49:49" ht="15" customHeight="1">
      <c r="AW9117" s="121">
        <f t="shared" si="333"/>
        <v>8840</v>
      </c>
    </row>
    <row r="9118" spans="49:49" ht="15" customHeight="1">
      <c r="AW9118" s="121">
        <f t="shared" si="333"/>
        <v>8841</v>
      </c>
    </row>
    <row r="9119" spans="49:49" ht="15" customHeight="1">
      <c r="AW9119" s="121">
        <f t="shared" si="333"/>
        <v>8842</v>
      </c>
    </row>
    <row r="9120" spans="49:49" ht="15" customHeight="1">
      <c r="AW9120" s="121">
        <f t="shared" si="333"/>
        <v>8843</v>
      </c>
    </row>
    <row r="9121" spans="49:49" ht="15" customHeight="1">
      <c r="AW9121" s="121">
        <f t="shared" si="333"/>
        <v>8844</v>
      </c>
    </row>
    <row r="9122" spans="49:49" ht="15" customHeight="1">
      <c r="AW9122" s="121">
        <f t="shared" si="333"/>
        <v>8845</v>
      </c>
    </row>
    <row r="9123" spans="49:49" ht="15" customHeight="1">
      <c r="AW9123" s="121">
        <f t="shared" si="333"/>
        <v>8846</v>
      </c>
    </row>
    <row r="9124" spans="49:49" ht="15" customHeight="1">
      <c r="AW9124" s="121">
        <f t="shared" si="333"/>
        <v>8847</v>
      </c>
    </row>
    <row r="9125" spans="49:49" ht="15" customHeight="1">
      <c r="AW9125" s="121">
        <f t="shared" si="333"/>
        <v>8848</v>
      </c>
    </row>
    <row r="9126" spans="49:49" ht="15" customHeight="1">
      <c r="AW9126" s="121">
        <f t="shared" si="333"/>
        <v>8849</v>
      </c>
    </row>
    <row r="9127" spans="49:49" ht="15" customHeight="1">
      <c r="AW9127" s="121">
        <f t="shared" si="333"/>
        <v>8850</v>
      </c>
    </row>
    <row r="9128" spans="49:49" ht="15" customHeight="1">
      <c r="AW9128" s="121">
        <f t="shared" si="333"/>
        <v>8851</v>
      </c>
    </row>
    <row r="9129" spans="49:49" ht="15" customHeight="1">
      <c r="AW9129" s="121">
        <f t="shared" si="333"/>
        <v>8852</v>
      </c>
    </row>
    <row r="9130" spans="49:49" ht="15" customHeight="1">
      <c r="AW9130" s="121">
        <f t="shared" si="333"/>
        <v>8853</v>
      </c>
    </row>
    <row r="9131" spans="49:49" ht="15" customHeight="1">
      <c r="AW9131" s="121">
        <f t="shared" si="333"/>
        <v>8854</v>
      </c>
    </row>
    <row r="9132" spans="49:49" ht="15" customHeight="1">
      <c r="AW9132" s="121">
        <f t="shared" si="333"/>
        <v>8855</v>
      </c>
    </row>
    <row r="9133" spans="49:49" ht="15" customHeight="1">
      <c r="AW9133" s="121">
        <f t="shared" si="333"/>
        <v>8856</v>
      </c>
    </row>
    <row r="9134" spans="49:49" ht="15" customHeight="1">
      <c r="AW9134" s="121">
        <f t="shared" si="333"/>
        <v>8857</v>
      </c>
    </row>
    <row r="9135" spans="49:49" ht="15" customHeight="1">
      <c r="AW9135" s="121">
        <f t="shared" si="333"/>
        <v>8858</v>
      </c>
    </row>
    <row r="9136" spans="49:49" ht="15" customHeight="1">
      <c r="AW9136" s="121">
        <f t="shared" si="333"/>
        <v>8859</v>
      </c>
    </row>
    <row r="9137" spans="49:49" ht="15" customHeight="1">
      <c r="AW9137" s="121">
        <f t="shared" si="333"/>
        <v>8860</v>
      </c>
    </row>
    <row r="9138" spans="49:49" ht="15" customHeight="1">
      <c r="AW9138" s="121">
        <f t="shared" si="333"/>
        <v>8861</v>
      </c>
    </row>
    <row r="9139" spans="49:49" ht="15" customHeight="1">
      <c r="AW9139" s="121">
        <f t="shared" si="333"/>
        <v>8862</v>
      </c>
    </row>
    <row r="9140" spans="49:49" ht="15" customHeight="1">
      <c r="AW9140" s="121">
        <f t="shared" si="333"/>
        <v>8863</v>
      </c>
    </row>
    <row r="9141" spans="49:49" ht="15" customHeight="1">
      <c r="AW9141" s="121">
        <f t="shared" si="333"/>
        <v>8864</v>
      </c>
    </row>
    <row r="9142" spans="49:49" ht="15" customHeight="1">
      <c r="AW9142" s="121">
        <f t="shared" si="333"/>
        <v>8865</v>
      </c>
    </row>
    <row r="9143" spans="49:49" ht="15" customHeight="1">
      <c r="AW9143" s="121">
        <f t="shared" si="333"/>
        <v>8866</v>
      </c>
    </row>
    <row r="9144" spans="49:49" ht="15" customHeight="1">
      <c r="AW9144" s="121">
        <f t="shared" si="333"/>
        <v>8867</v>
      </c>
    </row>
    <row r="9145" spans="49:49" ht="15" customHeight="1">
      <c r="AW9145" s="121">
        <f t="shared" si="333"/>
        <v>8868</v>
      </c>
    </row>
    <row r="9146" spans="49:49" ht="15" customHeight="1">
      <c r="AW9146" s="121">
        <f t="shared" si="333"/>
        <v>8869</v>
      </c>
    </row>
    <row r="9147" spans="49:49" ht="15" customHeight="1">
      <c r="AW9147" s="121">
        <f t="shared" si="333"/>
        <v>8870</v>
      </c>
    </row>
    <row r="9148" spans="49:49" ht="15" customHeight="1">
      <c r="AW9148" s="121">
        <f t="shared" si="333"/>
        <v>8871</v>
      </c>
    </row>
    <row r="9149" spans="49:49" ht="15" customHeight="1">
      <c r="AW9149" s="121">
        <f t="shared" si="333"/>
        <v>8872</v>
      </c>
    </row>
    <row r="9150" spans="49:49" ht="15" customHeight="1">
      <c r="AW9150" s="121">
        <f t="shared" si="333"/>
        <v>8873</v>
      </c>
    </row>
    <row r="9151" spans="49:49" ht="15" customHeight="1">
      <c r="AW9151" s="121">
        <f t="shared" si="333"/>
        <v>8874</v>
      </c>
    </row>
    <row r="9152" spans="49:49" ht="15" customHeight="1">
      <c r="AW9152" s="121">
        <f t="shared" si="333"/>
        <v>8875</v>
      </c>
    </row>
    <row r="9153" spans="49:49" ht="15" customHeight="1">
      <c r="AW9153" s="121">
        <f t="shared" si="333"/>
        <v>8876</v>
      </c>
    </row>
    <row r="9154" spans="49:49" ht="15" customHeight="1">
      <c r="AW9154" s="121">
        <f t="shared" si="333"/>
        <v>8877</v>
      </c>
    </row>
    <row r="9155" spans="49:49" ht="15" customHeight="1">
      <c r="AW9155" s="121">
        <f t="shared" si="333"/>
        <v>8878</v>
      </c>
    </row>
    <row r="9156" spans="49:49" ht="15" customHeight="1">
      <c r="AW9156" s="121">
        <f t="shared" si="333"/>
        <v>8879</v>
      </c>
    </row>
    <row r="9157" spans="49:49" ht="15" customHeight="1">
      <c r="AW9157" s="121">
        <f t="shared" si="333"/>
        <v>8880</v>
      </c>
    </row>
    <row r="9158" spans="49:49" ht="15" customHeight="1">
      <c r="AW9158" s="121">
        <f t="shared" si="333"/>
        <v>8881</v>
      </c>
    </row>
    <row r="9159" spans="49:49" ht="15" customHeight="1">
      <c r="AW9159" s="121">
        <f t="shared" si="333"/>
        <v>8882</v>
      </c>
    </row>
    <row r="9160" spans="49:49" ht="15" customHeight="1">
      <c r="AW9160" s="121">
        <f t="shared" si="333"/>
        <v>8883</v>
      </c>
    </row>
    <row r="9161" spans="49:49" ht="15" customHeight="1">
      <c r="AW9161" s="121">
        <f t="shared" si="333"/>
        <v>8884</v>
      </c>
    </row>
    <row r="9162" spans="49:49" ht="15" customHeight="1">
      <c r="AW9162" s="121">
        <f t="shared" si="333"/>
        <v>8885</v>
      </c>
    </row>
    <row r="9163" spans="49:49" ht="15" customHeight="1">
      <c r="AW9163" s="121">
        <f t="shared" si="333"/>
        <v>8886</v>
      </c>
    </row>
    <row r="9164" spans="49:49" ht="15" customHeight="1">
      <c r="AW9164" s="121">
        <f t="shared" si="333"/>
        <v>8887</v>
      </c>
    </row>
    <row r="9165" spans="49:49" ht="15" customHeight="1">
      <c r="AW9165" s="121">
        <f t="shared" si="333"/>
        <v>8888</v>
      </c>
    </row>
    <row r="9166" spans="49:49" ht="15" customHeight="1">
      <c r="AW9166" s="121">
        <f t="shared" si="333"/>
        <v>8889</v>
      </c>
    </row>
    <row r="9167" spans="49:49" ht="15" customHeight="1">
      <c r="AW9167" s="121">
        <f t="shared" si="333"/>
        <v>8890</v>
      </c>
    </row>
    <row r="9168" spans="49:49" ht="15" customHeight="1">
      <c r="AW9168" s="121">
        <f t="shared" si="333"/>
        <v>8891</v>
      </c>
    </row>
    <row r="9169" spans="49:49" ht="15" customHeight="1">
      <c r="AW9169" s="121">
        <f t="shared" si="333"/>
        <v>8892</v>
      </c>
    </row>
    <row r="9170" spans="49:49" ht="15" customHeight="1">
      <c r="AW9170" s="121">
        <f t="shared" si="333"/>
        <v>8893</v>
      </c>
    </row>
    <row r="9171" spans="49:49" ht="15" customHeight="1">
      <c r="AW9171" s="121">
        <f t="shared" si="333"/>
        <v>8894</v>
      </c>
    </row>
    <row r="9172" spans="49:49" ht="15" customHeight="1">
      <c r="AW9172" s="121">
        <f t="shared" si="333"/>
        <v>8895</v>
      </c>
    </row>
    <row r="9173" spans="49:49" ht="15" customHeight="1">
      <c r="AW9173" s="121">
        <f t="shared" si="333"/>
        <v>8896</v>
      </c>
    </row>
    <row r="9174" spans="49:49" ht="15" customHeight="1">
      <c r="AW9174" s="121">
        <f t="shared" si="333"/>
        <v>8897</v>
      </c>
    </row>
    <row r="9175" spans="49:49" ht="15" customHeight="1">
      <c r="AW9175" s="121">
        <f t="shared" ref="AW9175:AW9238" si="334">+AW9174+1</f>
        <v>8898</v>
      </c>
    </row>
    <row r="9176" spans="49:49" ht="15" customHeight="1">
      <c r="AW9176" s="121">
        <f t="shared" si="334"/>
        <v>8899</v>
      </c>
    </row>
    <row r="9177" spans="49:49" ht="15" customHeight="1">
      <c r="AW9177" s="121">
        <f t="shared" si="334"/>
        <v>8900</v>
      </c>
    </row>
    <row r="9178" spans="49:49" ht="15" customHeight="1">
      <c r="AW9178" s="121">
        <f t="shared" si="334"/>
        <v>8901</v>
      </c>
    </row>
    <row r="9179" spans="49:49" ht="15" customHeight="1">
      <c r="AW9179" s="121">
        <f t="shared" si="334"/>
        <v>8902</v>
      </c>
    </row>
    <row r="9180" spans="49:49" ht="15" customHeight="1">
      <c r="AW9180" s="121">
        <f t="shared" si="334"/>
        <v>8903</v>
      </c>
    </row>
    <row r="9181" spans="49:49" ht="15" customHeight="1">
      <c r="AW9181" s="121">
        <f t="shared" si="334"/>
        <v>8904</v>
      </c>
    </row>
    <row r="9182" spans="49:49" ht="15" customHeight="1">
      <c r="AW9182" s="121">
        <f t="shared" si="334"/>
        <v>8905</v>
      </c>
    </row>
    <row r="9183" spans="49:49" ht="15" customHeight="1">
      <c r="AW9183" s="121">
        <f t="shared" si="334"/>
        <v>8906</v>
      </c>
    </row>
    <row r="9184" spans="49:49" ht="15" customHeight="1">
      <c r="AW9184" s="121">
        <f t="shared" si="334"/>
        <v>8907</v>
      </c>
    </row>
    <row r="9185" spans="49:49" ht="15" customHeight="1">
      <c r="AW9185" s="121">
        <f t="shared" si="334"/>
        <v>8908</v>
      </c>
    </row>
    <row r="9186" spans="49:49" ht="15" customHeight="1">
      <c r="AW9186" s="121">
        <f t="shared" si="334"/>
        <v>8909</v>
      </c>
    </row>
    <row r="9187" spans="49:49" ht="15" customHeight="1">
      <c r="AW9187" s="121">
        <f t="shared" si="334"/>
        <v>8910</v>
      </c>
    </row>
    <row r="9188" spans="49:49" ht="15" customHeight="1">
      <c r="AW9188" s="121">
        <f t="shared" si="334"/>
        <v>8911</v>
      </c>
    </row>
    <row r="9189" spans="49:49" ht="15" customHeight="1">
      <c r="AW9189" s="121">
        <f t="shared" si="334"/>
        <v>8912</v>
      </c>
    </row>
    <row r="9190" spans="49:49" ht="15" customHeight="1">
      <c r="AW9190" s="121">
        <f t="shared" si="334"/>
        <v>8913</v>
      </c>
    </row>
    <row r="9191" spans="49:49" ht="15" customHeight="1">
      <c r="AW9191" s="121">
        <f t="shared" si="334"/>
        <v>8914</v>
      </c>
    </row>
    <row r="9192" spans="49:49" ht="15" customHeight="1">
      <c r="AW9192" s="121">
        <f t="shared" si="334"/>
        <v>8915</v>
      </c>
    </row>
    <row r="9193" spans="49:49" ht="15" customHeight="1">
      <c r="AW9193" s="121">
        <f t="shared" si="334"/>
        <v>8916</v>
      </c>
    </row>
    <row r="9194" spans="49:49" ht="15" customHeight="1">
      <c r="AW9194" s="121">
        <f t="shared" si="334"/>
        <v>8917</v>
      </c>
    </row>
    <row r="9195" spans="49:49" ht="15" customHeight="1">
      <c r="AW9195" s="121">
        <f t="shared" si="334"/>
        <v>8918</v>
      </c>
    </row>
    <row r="9196" spans="49:49" ht="15" customHeight="1">
      <c r="AW9196" s="121">
        <f t="shared" si="334"/>
        <v>8919</v>
      </c>
    </row>
    <row r="9197" spans="49:49" ht="15" customHeight="1">
      <c r="AW9197" s="121">
        <f t="shared" si="334"/>
        <v>8920</v>
      </c>
    </row>
    <row r="9198" spans="49:49" ht="15" customHeight="1">
      <c r="AW9198" s="121">
        <f t="shared" si="334"/>
        <v>8921</v>
      </c>
    </row>
    <row r="9199" spans="49:49" ht="15" customHeight="1">
      <c r="AW9199" s="121">
        <f t="shared" si="334"/>
        <v>8922</v>
      </c>
    </row>
    <row r="9200" spans="49:49" ht="15" customHeight="1">
      <c r="AW9200" s="121">
        <f t="shared" si="334"/>
        <v>8923</v>
      </c>
    </row>
    <row r="9201" spans="49:49" ht="15" customHeight="1">
      <c r="AW9201" s="121">
        <f t="shared" si="334"/>
        <v>8924</v>
      </c>
    </row>
    <row r="9202" spans="49:49" ht="15" customHeight="1">
      <c r="AW9202" s="121">
        <f t="shared" si="334"/>
        <v>8925</v>
      </c>
    </row>
    <row r="9203" spans="49:49" ht="15" customHeight="1">
      <c r="AW9203" s="121">
        <f t="shared" si="334"/>
        <v>8926</v>
      </c>
    </row>
    <row r="9204" spans="49:49" ht="15" customHeight="1">
      <c r="AW9204" s="121">
        <f t="shared" si="334"/>
        <v>8927</v>
      </c>
    </row>
    <row r="9205" spans="49:49" ht="15" customHeight="1">
      <c r="AW9205" s="121">
        <f t="shared" si="334"/>
        <v>8928</v>
      </c>
    </row>
    <row r="9206" spans="49:49" ht="15" customHeight="1">
      <c r="AW9206" s="121">
        <f t="shared" si="334"/>
        <v>8929</v>
      </c>
    </row>
    <row r="9207" spans="49:49" ht="15" customHeight="1">
      <c r="AW9207" s="121">
        <f t="shared" si="334"/>
        <v>8930</v>
      </c>
    </row>
    <row r="9208" spans="49:49" ht="15" customHeight="1">
      <c r="AW9208" s="121">
        <f t="shared" si="334"/>
        <v>8931</v>
      </c>
    </row>
    <row r="9209" spans="49:49" ht="15" customHeight="1">
      <c r="AW9209" s="121">
        <f t="shared" si="334"/>
        <v>8932</v>
      </c>
    </row>
    <row r="9210" spans="49:49" ht="15" customHeight="1">
      <c r="AW9210" s="121">
        <f t="shared" si="334"/>
        <v>8933</v>
      </c>
    </row>
    <row r="9211" spans="49:49" ht="15" customHeight="1">
      <c r="AW9211" s="121">
        <f t="shared" si="334"/>
        <v>8934</v>
      </c>
    </row>
    <row r="9212" spans="49:49" ht="15" customHeight="1">
      <c r="AW9212" s="121">
        <f t="shared" si="334"/>
        <v>8935</v>
      </c>
    </row>
    <row r="9213" spans="49:49" ht="15" customHeight="1">
      <c r="AW9213" s="121">
        <f t="shared" si="334"/>
        <v>8936</v>
      </c>
    </row>
    <row r="9214" spans="49:49" ht="15" customHeight="1">
      <c r="AW9214" s="121">
        <f t="shared" si="334"/>
        <v>8937</v>
      </c>
    </row>
    <row r="9215" spans="49:49" ht="15" customHeight="1">
      <c r="AW9215" s="121">
        <f t="shared" si="334"/>
        <v>8938</v>
      </c>
    </row>
    <row r="9216" spans="49:49" ht="15" customHeight="1">
      <c r="AW9216" s="121">
        <f t="shared" si="334"/>
        <v>8939</v>
      </c>
    </row>
    <row r="9217" spans="49:49" ht="15" customHeight="1">
      <c r="AW9217" s="121">
        <f t="shared" si="334"/>
        <v>8940</v>
      </c>
    </row>
    <row r="9218" spans="49:49" ht="15" customHeight="1">
      <c r="AW9218" s="121">
        <f t="shared" si="334"/>
        <v>8941</v>
      </c>
    </row>
    <row r="9219" spans="49:49" ht="15" customHeight="1">
      <c r="AW9219" s="121">
        <f t="shared" si="334"/>
        <v>8942</v>
      </c>
    </row>
    <row r="9220" spans="49:49" ht="15" customHeight="1">
      <c r="AW9220" s="121">
        <f t="shared" si="334"/>
        <v>8943</v>
      </c>
    </row>
    <row r="9221" spans="49:49" ht="15" customHeight="1">
      <c r="AW9221" s="121">
        <f t="shared" si="334"/>
        <v>8944</v>
      </c>
    </row>
    <row r="9222" spans="49:49" ht="15" customHeight="1">
      <c r="AW9222" s="121">
        <f t="shared" si="334"/>
        <v>8945</v>
      </c>
    </row>
    <row r="9223" spans="49:49" ht="15" customHeight="1">
      <c r="AW9223" s="121">
        <f t="shared" si="334"/>
        <v>8946</v>
      </c>
    </row>
    <row r="9224" spans="49:49" ht="15" customHeight="1">
      <c r="AW9224" s="121">
        <f t="shared" si="334"/>
        <v>8947</v>
      </c>
    </row>
    <row r="9225" spans="49:49" ht="15" customHeight="1">
      <c r="AW9225" s="121">
        <f t="shared" si="334"/>
        <v>8948</v>
      </c>
    </row>
    <row r="9226" spans="49:49" ht="15" customHeight="1">
      <c r="AW9226" s="121">
        <f t="shared" si="334"/>
        <v>8949</v>
      </c>
    </row>
    <row r="9227" spans="49:49" ht="15" customHeight="1">
      <c r="AW9227" s="121">
        <f t="shared" si="334"/>
        <v>8950</v>
      </c>
    </row>
    <row r="9228" spans="49:49" ht="15" customHeight="1">
      <c r="AW9228" s="121">
        <f t="shared" si="334"/>
        <v>8951</v>
      </c>
    </row>
    <row r="9229" spans="49:49" ht="15" customHeight="1">
      <c r="AW9229" s="121">
        <f t="shared" si="334"/>
        <v>8952</v>
      </c>
    </row>
    <row r="9230" spans="49:49" ht="15" customHeight="1">
      <c r="AW9230" s="121">
        <f t="shared" si="334"/>
        <v>8953</v>
      </c>
    </row>
    <row r="9231" spans="49:49" ht="15" customHeight="1">
      <c r="AW9231" s="121">
        <f t="shared" si="334"/>
        <v>8954</v>
      </c>
    </row>
    <row r="9232" spans="49:49" ht="15" customHeight="1">
      <c r="AW9232" s="121">
        <f t="shared" si="334"/>
        <v>8955</v>
      </c>
    </row>
    <row r="9233" spans="49:49" ht="15" customHeight="1">
      <c r="AW9233" s="121">
        <f t="shared" si="334"/>
        <v>8956</v>
      </c>
    </row>
    <row r="9234" spans="49:49" ht="15" customHeight="1">
      <c r="AW9234" s="121">
        <f t="shared" si="334"/>
        <v>8957</v>
      </c>
    </row>
    <row r="9235" spans="49:49" ht="15" customHeight="1">
      <c r="AW9235" s="121">
        <f t="shared" si="334"/>
        <v>8958</v>
      </c>
    </row>
    <row r="9236" spans="49:49" ht="15" customHeight="1">
      <c r="AW9236" s="121">
        <f t="shared" si="334"/>
        <v>8959</v>
      </c>
    </row>
    <row r="9237" spans="49:49" ht="15" customHeight="1">
      <c r="AW9237" s="121">
        <f t="shared" si="334"/>
        <v>8960</v>
      </c>
    </row>
    <row r="9238" spans="49:49" ht="15" customHeight="1">
      <c r="AW9238" s="121">
        <f t="shared" si="334"/>
        <v>8961</v>
      </c>
    </row>
    <row r="9239" spans="49:49" ht="15" customHeight="1">
      <c r="AW9239" s="121">
        <f t="shared" ref="AW9239:AW9302" si="335">+AW9238+1</f>
        <v>8962</v>
      </c>
    </row>
    <row r="9240" spans="49:49" ht="15" customHeight="1">
      <c r="AW9240" s="121">
        <f t="shared" si="335"/>
        <v>8963</v>
      </c>
    </row>
    <row r="9241" spans="49:49" ht="15" customHeight="1">
      <c r="AW9241" s="121">
        <f t="shared" si="335"/>
        <v>8964</v>
      </c>
    </row>
    <row r="9242" spans="49:49" ht="15" customHeight="1">
      <c r="AW9242" s="121">
        <f t="shared" si="335"/>
        <v>8965</v>
      </c>
    </row>
    <row r="9243" spans="49:49" ht="15" customHeight="1">
      <c r="AW9243" s="121">
        <f t="shared" si="335"/>
        <v>8966</v>
      </c>
    </row>
    <row r="9244" spans="49:49" ht="15" customHeight="1">
      <c r="AW9244" s="121">
        <f t="shared" si="335"/>
        <v>8967</v>
      </c>
    </row>
    <row r="9245" spans="49:49" ht="15" customHeight="1">
      <c r="AW9245" s="121">
        <f t="shared" si="335"/>
        <v>8968</v>
      </c>
    </row>
    <row r="9246" spans="49:49" ht="15" customHeight="1">
      <c r="AW9246" s="121">
        <f t="shared" si="335"/>
        <v>8969</v>
      </c>
    </row>
    <row r="9247" spans="49:49" ht="15" customHeight="1">
      <c r="AW9247" s="121">
        <f t="shared" si="335"/>
        <v>8970</v>
      </c>
    </row>
    <row r="9248" spans="49:49" ht="15" customHeight="1">
      <c r="AW9248" s="121">
        <f t="shared" si="335"/>
        <v>8971</v>
      </c>
    </row>
    <row r="9249" spans="49:49" ht="15" customHeight="1">
      <c r="AW9249" s="121">
        <f t="shared" si="335"/>
        <v>8972</v>
      </c>
    </row>
    <row r="9250" spans="49:49" ht="15" customHeight="1">
      <c r="AW9250" s="121">
        <f t="shared" si="335"/>
        <v>8973</v>
      </c>
    </row>
    <row r="9251" spans="49:49" ht="15" customHeight="1">
      <c r="AW9251" s="121">
        <f t="shared" si="335"/>
        <v>8974</v>
      </c>
    </row>
    <row r="9252" spans="49:49" ht="15" customHeight="1">
      <c r="AW9252" s="121">
        <f t="shared" si="335"/>
        <v>8975</v>
      </c>
    </row>
    <row r="9253" spans="49:49" ht="15" customHeight="1">
      <c r="AW9253" s="121">
        <f t="shared" si="335"/>
        <v>8976</v>
      </c>
    </row>
    <row r="9254" spans="49:49" ht="15" customHeight="1">
      <c r="AW9254" s="121">
        <f t="shared" si="335"/>
        <v>8977</v>
      </c>
    </row>
    <row r="9255" spans="49:49" ht="15" customHeight="1">
      <c r="AW9255" s="121">
        <f t="shared" si="335"/>
        <v>8978</v>
      </c>
    </row>
    <row r="9256" spans="49:49" ht="15" customHeight="1">
      <c r="AW9256" s="121">
        <f t="shared" si="335"/>
        <v>8979</v>
      </c>
    </row>
    <row r="9257" spans="49:49" ht="15" customHeight="1">
      <c r="AW9257" s="121">
        <f t="shared" si="335"/>
        <v>8980</v>
      </c>
    </row>
    <row r="9258" spans="49:49" ht="15" customHeight="1">
      <c r="AW9258" s="121">
        <f t="shared" si="335"/>
        <v>8981</v>
      </c>
    </row>
    <row r="9259" spans="49:49" ht="15" customHeight="1">
      <c r="AW9259" s="121">
        <f t="shared" si="335"/>
        <v>8982</v>
      </c>
    </row>
    <row r="9260" spans="49:49" ht="15" customHeight="1">
      <c r="AW9260" s="121">
        <f t="shared" si="335"/>
        <v>8983</v>
      </c>
    </row>
    <row r="9261" spans="49:49" ht="15" customHeight="1">
      <c r="AW9261" s="121">
        <f t="shared" si="335"/>
        <v>8984</v>
      </c>
    </row>
    <row r="9262" spans="49:49" ht="15" customHeight="1">
      <c r="AW9262" s="121">
        <f t="shared" si="335"/>
        <v>8985</v>
      </c>
    </row>
    <row r="9263" spans="49:49" ht="15" customHeight="1">
      <c r="AW9263" s="121">
        <f t="shared" si="335"/>
        <v>8986</v>
      </c>
    </row>
    <row r="9264" spans="49:49" ht="15" customHeight="1">
      <c r="AW9264" s="121">
        <f t="shared" si="335"/>
        <v>8987</v>
      </c>
    </row>
    <row r="9265" spans="49:49" ht="15" customHeight="1">
      <c r="AW9265" s="121">
        <f t="shared" si="335"/>
        <v>8988</v>
      </c>
    </row>
    <row r="9266" spans="49:49" ht="15" customHeight="1">
      <c r="AW9266" s="121">
        <f t="shared" si="335"/>
        <v>8989</v>
      </c>
    </row>
    <row r="9267" spans="49:49" ht="15" customHeight="1">
      <c r="AW9267" s="121">
        <f t="shared" si="335"/>
        <v>8990</v>
      </c>
    </row>
    <row r="9268" spans="49:49" ht="15" customHeight="1">
      <c r="AW9268" s="121">
        <f t="shared" si="335"/>
        <v>8991</v>
      </c>
    </row>
    <row r="9269" spans="49:49" ht="15" customHeight="1">
      <c r="AW9269" s="121">
        <f t="shared" si="335"/>
        <v>8992</v>
      </c>
    </row>
    <row r="9270" spans="49:49" ht="15" customHeight="1">
      <c r="AW9270" s="121">
        <f t="shared" si="335"/>
        <v>8993</v>
      </c>
    </row>
    <row r="9271" spans="49:49" ht="15" customHeight="1">
      <c r="AW9271" s="121">
        <f t="shared" si="335"/>
        <v>8994</v>
      </c>
    </row>
    <row r="9272" spans="49:49" ht="15" customHeight="1">
      <c r="AW9272" s="121">
        <f t="shared" si="335"/>
        <v>8995</v>
      </c>
    </row>
    <row r="9273" spans="49:49" ht="15" customHeight="1">
      <c r="AW9273" s="121">
        <f t="shared" si="335"/>
        <v>8996</v>
      </c>
    </row>
    <row r="9274" spans="49:49" ht="15" customHeight="1">
      <c r="AW9274" s="121">
        <f t="shared" si="335"/>
        <v>8997</v>
      </c>
    </row>
    <row r="9275" spans="49:49" ht="15" customHeight="1">
      <c r="AW9275" s="121">
        <f t="shared" si="335"/>
        <v>8998</v>
      </c>
    </row>
    <row r="9276" spans="49:49" ht="15" customHeight="1">
      <c r="AW9276" s="121">
        <f t="shared" si="335"/>
        <v>8999</v>
      </c>
    </row>
    <row r="9277" spans="49:49" ht="15" customHeight="1">
      <c r="AW9277" s="121">
        <f t="shared" si="335"/>
        <v>9000</v>
      </c>
    </row>
    <row r="9278" spans="49:49" ht="15" customHeight="1">
      <c r="AW9278" s="121">
        <f t="shared" si="335"/>
        <v>9001</v>
      </c>
    </row>
    <row r="9279" spans="49:49" ht="15" customHeight="1">
      <c r="AW9279" s="121">
        <f t="shared" si="335"/>
        <v>9002</v>
      </c>
    </row>
    <row r="9280" spans="49:49" ht="15" customHeight="1">
      <c r="AW9280" s="121">
        <f t="shared" si="335"/>
        <v>9003</v>
      </c>
    </row>
    <row r="9281" spans="49:49" ht="15" customHeight="1">
      <c r="AW9281" s="121">
        <f t="shared" si="335"/>
        <v>9004</v>
      </c>
    </row>
    <row r="9282" spans="49:49" ht="15" customHeight="1">
      <c r="AW9282" s="121">
        <f t="shared" si="335"/>
        <v>9005</v>
      </c>
    </row>
    <row r="9283" spans="49:49" ht="15" customHeight="1">
      <c r="AW9283" s="121">
        <f t="shared" si="335"/>
        <v>9006</v>
      </c>
    </row>
    <row r="9284" spans="49:49" ht="15" customHeight="1">
      <c r="AW9284" s="121">
        <f t="shared" si="335"/>
        <v>9007</v>
      </c>
    </row>
    <row r="9285" spans="49:49" ht="15" customHeight="1">
      <c r="AW9285" s="121">
        <f t="shared" si="335"/>
        <v>9008</v>
      </c>
    </row>
    <row r="9286" spans="49:49" ht="15" customHeight="1">
      <c r="AW9286" s="121">
        <f t="shared" si="335"/>
        <v>9009</v>
      </c>
    </row>
    <row r="9287" spans="49:49" ht="15" customHeight="1">
      <c r="AW9287" s="121">
        <f t="shared" si="335"/>
        <v>9010</v>
      </c>
    </row>
    <row r="9288" spans="49:49" ht="15" customHeight="1">
      <c r="AW9288" s="121">
        <f t="shared" si="335"/>
        <v>9011</v>
      </c>
    </row>
    <row r="9289" spans="49:49" ht="15" customHeight="1">
      <c r="AW9289" s="121">
        <f t="shared" si="335"/>
        <v>9012</v>
      </c>
    </row>
    <row r="9290" spans="49:49" ht="15" customHeight="1">
      <c r="AW9290" s="121">
        <f t="shared" si="335"/>
        <v>9013</v>
      </c>
    </row>
    <row r="9291" spans="49:49" ht="15" customHeight="1">
      <c r="AW9291" s="121">
        <f t="shared" si="335"/>
        <v>9014</v>
      </c>
    </row>
    <row r="9292" spans="49:49" ht="15" customHeight="1">
      <c r="AW9292" s="121">
        <f t="shared" si="335"/>
        <v>9015</v>
      </c>
    </row>
    <row r="9293" spans="49:49" ht="15" customHeight="1">
      <c r="AW9293" s="121">
        <f t="shared" si="335"/>
        <v>9016</v>
      </c>
    </row>
    <row r="9294" spans="49:49" ht="15" customHeight="1">
      <c r="AW9294" s="121">
        <f t="shared" si="335"/>
        <v>9017</v>
      </c>
    </row>
    <row r="9295" spans="49:49" ht="15" customHeight="1">
      <c r="AW9295" s="121">
        <f t="shared" si="335"/>
        <v>9018</v>
      </c>
    </row>
    <row r="9296" spans="49:49" ht="15" customHeight="1">
      <c r="AW9296" s="121">
        <f t="shared" si="335"/>
        <v>9019</v>
      </c>
    </row>
    <row r="9297" spans="49:49" ht="15" customHeight="1">
      <c r="AW9297" s="121">
        <f t="shared" si="335"/>
        <v>9020</v>
      </c>
    </row>
    <row r="9298" spans="49:49" ht="15" customHeight="1">
      <c r="AW9298" s="121">
        <f t="shared" si="335"/>
        <v>9021</v>
      </c>
    </row>
    <row r="9299" spans="49:49" ht="15" customHeight="1">
      <c r="AW9299" s="121">
        <f t="shared" si="335"/>
        <v>9022</v>
      </c>
    </row>
    <row r="9300" spans="49:49" ht="15" customHeight="1">
      <c r="AW9300" s="121">
        <f t="shared" si="335"/>
        <v>9023</v>
      </c>
    </row>
    <row r="9301" spans="49:49" ht="15" customHeight="1">
      <c r="AW9301" s="121">
        <f t="shared" si="335"/>
        <v>9024</v>
      </c>
    </row>
    <row r="9302" spans="49:49" ht="15" customHeight="1">
      <c r="AW9302" s="121">
        <f t="shared" si="335"/>
        <v>9025</v>
      </c>
    </row>
    <row r="9303" spans="49:49" ht="15" customHeight="1">
      <c r="AW9303" s="121">
        <f t="shared" ref="AW9303:AW9366" si="336">+AW9302+1</f>
        <v>9026</v>
      </c>
    </row>
    <row r="9304" spans="49:49" ht="15" customHeight="1">
      <c r="AW9304" s="121">
        <f t="shared" si="336"/>
        <v>9027</v>
      </c>
    </row>
    <row r="9305" spans="49:49" ht="15" customHeight="1">
      <c r="AW9305" s="121">
        <f t="shared" si="336"/>
        <v>9028</v>
      </c>
    </row>
    <row r="9306" spans="49:49" ht="15" customHeight="1">
      <c r="AW9306" s="121">
        <f t="shared" si="336"/>
        <v>9029</v>
      </c>
    </row>
    <row r="9307" spans="49:49" ht="15" customHeight="1">
      <c r="AW9307" s="121">
        <f t="shared" si="336"/>
        <v>9030</v>
      </c>
    </row>
    <row r="9308" spans="49:49" ht="15" customHeight="1">
      <c r="AW9308" s="121">
        <f t="shared" si="336"/>
        <v>9031</v>
      </c>
    </row>
    <row r="9309" spans="49:49" ht="15" customHeight="1">
      <c r="AW9309" s="121">
        <f t="shared" si="336"/>
        <v>9032</v>
      </c>
    </row>
    <row r="9310" spans="49:49" ht="15" customHeight="1">
      <c r="AW9310" s="121">
        <f t="shared" si="336"/>
        <v>9033</v>
      </c>
    </row>
    <row r="9311" spans="49:49" ht="15" customHeight="1">
      <c r="AW9311" s="121">
        <f t="shared" si="336"/>
        <v>9034</v>
      </c>
    </row>
    <row r="9312" spans="49:49" ht="15" customHeight="1">
      <c r="AW9312" s="121">
        <f t="shared" si="336"/>
        <v>9035</v>
      </c>
    </row>
    <row r="9313" spans="49:49" ht="15" customHeight="1">
      <c r="AW9313" s="121">
        <f t="shared" si="336"/>
        <v>9036</v>
      </c>
    </row>
    <row r="9314" spans="49:49" ht="15" customHeight="1">
      <c r="AW9314" s="121">
        <f t="shared" si="336"/>
        <v>9037</v>
      </c>
    </row>
    <row r="9315" spans="49:49" ht="15" customHeight="1">
      <c r="AW9315" s="121">
        <f t="shared" si="336"/>
        <v>9038</v>
      </c>
    </row>
    <row r="9316" spans="49:49" ht="15" customHeight="1">
      <c r="AW9316" s="121">
        <f t="shared" si="336"/>
        <v>9039</v>
      </c>
    </row>
    <row r="9317" spans="49:49" ht="15" customHeight="1">
      <c r="AW9317" s="121">
        <f t="shared" si="336"/>
        <v>9040</v>
      </c>
    </row>
    <row r="9318" spans="49:49" ht="15" customHeight="1">
      <c r="AW9318" s="121">
        <f t="shared" si="336"/>
        <v>9041</v>
      </c>
    </row>
    <row r="9319" spans="49:49" ht="15" customHeight="1">
      <c r="AW9319" s="121">
        <f t="shared" si="336"/>
        <v>9042</v>
      </c>
    </row>
    <row r="9320" spans="49:49" ht="15" customHeight="1">
      <c r="AW9320" s="121">
        <f t="shared" si="336"/>
        <v>9043</v>
      </c>
    </row>
    <row r="9321" spans="49:49" ht="15" customHeight="1">
      <c r="AW9321" s="121">
        <f t="shared" si="336"/>
        <v>9044</v>
      </c>
    </row>
    <row r="9322" spans="49:49" ht="15" customHeight="1">
      <c r="AW9322" s="121">
        <f t="shared" si="336"/>
        <v>9045</v>
      </c>
    </row>
    <row r="9323" spans="49:49" ht="15" customHeight="1">
      <c r="AW9323" s="121">
        <f t="shared" si="336"/>
        <v>9046</v>
      </c>
    </row>
    <row r="9324" spans="49:49" ht="15" customHeight="1">
      <c r="AW9324" s="121">
        <f t="shared" si="336"/>
        <v>9047</v>
      </c>
    </row>
    <row r="9325" spans="49:49" ht="15" customHeight="1">
      <c r="AW9325" s="121">
        <f t="shared" si="336"/>
        <v>9048</v>
      </c>
    </row>
    <row r="9326" spans="49:49" ht="15" customHeight="1">
      <c r="AW9326" s="121">
        <f t="shared" si="336"/>
        <v>9049</v>
      </c>
    </row>
    <row r="9327" spans="49:49" ht="15" customHeight="1">
      <c r="AW9327" s="121">
        <f t="shared" si="336"/>
        <v>9050</v>
      </c>
    </row>
    <row r="9328" spans="49:49" ht="15" customHeight="1">
      <c r="AW9328" s="121">
        <f t="shared" si="336"/>
        <v>9051</v>
      </c>
    </row>
    <row r="9329" spans="49:49" ht="15" customHeight="1">
      <c r="AW9329" s="121">
        <f t="shared" si="336"/>
        <v>9052</v>
      </c>
    </row>
    <row r="9330" spans="49:49" ht="15" customHeight="1">
      <c r="AW9330" s="121">
        <f t="shared" si="336"/>
        <v>9053</v>
      </c>
    </row>
    <row r="9331" spans="49:49" ht="15" customHeight="1">
      <c r="AW9331" s="121">
        <f t="shared" si="336"/>
        <v>9054</v>
      </c>
    </row>
    <row r="9332" spans="49:49" ht="15" customHeight="1">
      <c r="AW9332" s="121">
        <f t="shared" si="336"/>
        <v>9055</v>
      </c>
    </row>
    <row r="9333" spans="49:49" ht="15" customHeight="1">
      <c r="AW9333" s="121">
        <f t="shared" si="336"/>
        <v>9056</v>
      </c>
    </row>
    <row r="9334" spans="49:49" ht="15" customHeight="1">
      <c r="AW9334" s="121">
        <f t="shared" si="336"/>
        <v>9057</v>
      </c>
    </row>
    <row r="9335" spans="49:49" ht="15" customHeight="1">
      <c r="AW9335" s="121">
        <f t="shared" si="336"/>
        <v>9058</v>
      </c>
    </row>
    <row r="9336" spans="49:49" ht="15" customHeight="1">
      <c r="AW9336" s="121">
        <f t="shared" si="336"/>
        <v>9059</v>
      </c>
    </row>
    <row r="9337" spans="49:49" ht="15" customHeight="1">
      <c r="AW9337" s="121">
        <f t="shared" si="336"/>
        <v>9060</v>
      </c>
    </row>
    <row r="9338" spans="49:49" ht="15" customHeight="1">
      <c r="AW9338" s="121">
        <f t="shared" si="336"/>
        <v>9061</v>
      </c>
    </row>
    <row r="9339" spans="49:49" ht="15" customHeight="1">
      <c r="AW9339" s="121">
        <f t="shared" si="336"/>
        <v>9062</v>
      </c>
    </row>
    <row r="9340" spans="49:49" ht="15" customHeight="1">
      <c r="AW9340" s="121">
        <f t="shared" si="336"/>
        <v>9063</v>
      </c>
    </row>
    <row r="9341" spans="49:49" ht="15" customHeight="1">
      <c r="AW9341" s="121">
        <f t="shared" si="336"/>
        <v>9064</v>
      </c>
    </row>
    <row r="9342" spans="49:49" ht="15" customHeight="1">
      <c r="AW9342" s="121">
        <f t="shared" si="336"/>
        <v>9065</v>
      </c>
    </row>
    <row r="9343" spans="49:49" ht="15" customHeight="1">
      <c r="AW9343" s="121">
        <f t="shared" si="336"/>
        <v>9066</v>
      </c>
    </row>
    <row r="9344" spans="49:49" ht="15" customHeight="1">
      <c r="AW9344" s="121">
        <f t="shared" si="336"/>
        <v>9067</v>
      </c>
    </row>
    <row r="9345" spans="49:49" ht="15" customHeight="1">
      <c r="AW9345" s="121">
        <f t="shared" si="336"/>
        <v>9068</v>
      </c>
    </row>
    <row r="9346" spans="49:49" ht="15" customHeight="1">
      <c r="AW9346" s="121">
        <f t="shared" si="336"/>
        <v>9069</v>
      </c>
    </row>
    <row r="9347" spans="49:49" ht="15" customHeight="1">
      <c r="AW9347" s="121">
        <f t="shared" si="336"/>
        <v>9070</v>
      </c>
    </row>
    <row r="9348" spans="49:49" ht="15" customHeight="1">
      <c r="AW9348" s="121">
        <f t="shared" si="336"/>
        <v>9071</v>
      </c>
    </row>
    <row r="9349" spans="49:49" ht="15" customHeight="1">
      <c r="AW9349" s="121">
        <f t="shared" si="336"/>
        <v>9072</v>
      </c>
    </row>
    <row r="9350" spans="49:49" ht="15" customHeight="1">
      <c r="AW9350" s="121">
        <f t="shared" si="336"/>
        <v>9073</v>
      </c>
    </row>
    <row r="9351" spans="49:49" ht="15" customHeight="1">
      <c r="AW9351" s="121">
        <f t="shared" si="336"/>
        <v>9074</v>
      </c>
    </row>
    <row r="9352" spans="49:49" ht="15" customHeight="1">
      <c r="AW9352" s="121">
        <f t="shared" si="336"/>
        <v>9075</v>
      </c>
    </row>
    <row r="9353" spans="49:49" ht="15" customHeight="1">
      <c r="AW9353" s="121">
        <f t="shared" si="336"/>
        <v>9076</v>
      </c>
    </row>
    <row r="9354" spans="49:49" ht="15" customHeight="1">
      <c r="AW9354" s="121">
        <f t="shared" si="336"/>
        <v>9077</v>
      </c>
    </row>
    <row r="9355" spans="49:49" ht="15" customHeight="1">
      <c r="AW9355" s="121">
        <f t="shared" si="336"/>
        <v>9078</v>
      </c>
    </row>
    <row r="9356" spans="49:49" ht="15" customHeight="1">
      <c r="AW9356" s="121">
        <f t="shared" si="336"/>
        <v>9079</v>
      </c>
    </row>
    <row r="9357" spans="49:49" ht="15" customHeight="1">
      <c r="AW9357" s="121">
        <f t="shared" si="336"/>
        <v>9080</v>
      </c>
    </row>
    <row r="9358" spans="49:49" ht="15" customHeight="1">
      <c r="AW9358" s="121">
        <f t="shared" si="336"/>
        <v>9081</v>
      </c>
    </row>
    <row r="9359" spans="49:49" ht="15" customHeight="1">
      <c r="AW9359" s="121">
        <f t="shared" si="336"/>
        <v>9082</v>
      </c>
    </row>
    <row r="9360" spans="49:49" ht="15" customHeight="1">
      <c r="AW9360" s="121">
        <f t="shared" si="336"/>
        <v>9083</v>
      </c>
    </row>
    <row r="9361" spans="49:49" ht="15" customHeight="1">
      <c r="AW9361" s="121">
        <f t="shared" si="336"/>
        <v>9084</v>
      </c>
    </row>
    <row r="9362" spans="49:49" ht="15" customHeight="1">
      <c r="AW9362" s="121">
        <f t="shared" si="336"/>
        <v>9085</v>
      </c>
    </row>
    <row r="9363" spans="49:49" ht="15" customHeight="1">
      <c r="AW9363" s="121">
        <f t="shared" si="336"/>
        <v>9086</v>
      </c>
    </row>
    <row r="9364" spans="49:49" ht="15" customHeight="1">
      <c r="AW9364" s="121">
        <f t="shared" si="336"/>
        <v>9087</v>
      </c>
    </row>
    <row r="9365" spans="49:49" ht="15" customHeight="1">
      <c r="AW9365" s="121">
        <f t="shared" si="336"/>
        <v>9088</v>
      </c>
    </row>
    <row r="9366" spans="49:49" ht="15" customHeight="1">
      <c r="AW9366" s="121">
        <f t="shared" si="336"/>
        <v>9089</v>
      </c>
    </row>
    <row r="9367" spans="49:49" ht="15" customHeight="1">
      <c r="AW9367" s="121">
        <f t="shared" ref="AW9367:AW9430" si="337">+AW9366+1</f>
        <v>9090</v>
      </c>
    </row>
    <row r="9368" spans="49:49" ht="15" customHeight="1">
      <c r="AW9368" s="121">
        <f t="shared" si="337"/>
        <v>9091</v>
      </c>
    </row>
    <row r="9369" spans="49:49" ht="15" customHeight="1">
      <c r="AW9369" s="121">
        <f t="shared" si="337"/>
        <v>9092</v>
      </c>
    </row>
    <row r="9370" spans="49:49" ht="15" customHeight="1">
      <c r="AW9370" s="121">
        <f t="shared" si="337"/>
        <v>9093</v>
      </c>
    </row>
    <row r="9371" spans="49:49" ht="15" customHeight="1">
      <c r="AW9371" s="121">
        <f t="shared" si="337"/>
        <v>9094</v>
      </c>
    </row>
    <row r="9372" spans="49:49" ht="15" customHeight="1">
      <c r="AW9372" s="121">
        <f t="shared" si="337"/>
        <v>9095</v>
      </c>
    </row>
    <row r="9373" spans="49:49" ht="15" customHeight="1">
      <c r="AW9373" s="121">
        <f t="shared" si="337"/>
        <v>9096</v>
      </c>
    </row>
    <row r="9374" spans="49:49" ht="15" customHeight="1">
      <c r="AW9374" s="121">
        <f t="shared" si="337"/>
        <v>9097</v>
      </c>
    </row>
    <row r="9375" spans="49:49" ht="15" customHeight="1">
      <c r="AW9375" s="121">
        <f t="shared" si="337"/>
        <v>9098</v>
      </c>
    </row>
    <row r="9376" spans="49:49" ht="15" customHeight="1">
      <c r="AW9376" s="121">
        <f t="shared" si="337"/>
        <v>9099</v>
      </c>
    </row>
    <row r="9377" spans="49:49" ht="15" customHeight="1">
      <c r="AW9377" s="121">
        <f t="shared" si="337"/>
        <v>9100</v>
      </c>
    </row>
    <row r="9378" spans="49:49" ht="15" customHeight="1">
      <c r="AW9378" s="121">
        <f t="shared" si="337"/>
        <v>9101</v>
      </c>
    </row>
    <row r="9379" spans="49:49" ht="15" customHeight="1">
      <c r="AW9379" s="121">
        <f t="shared" si="337"/>
        <v>9102</v>
      </c>
    </row>
    <row r="9380" spans="49:49" ht="15" customHeight="1">
      <c r="AW9380" s="121">
        <f t="shared" si="337"/>
        <v>9103</v>
      </c>
    </row>
    <row r="9381" spans="49:49" ht="15" customHeight="1">
      <c r="AW9381" s="121">
        <f t="shared" si="337"/>
        <v>9104</v>
      </c>
    </row>
    <row r="9382" spans="49:49" ht="15" customHeight="1">
      <c r="AW9382" s="121">
        <f t="shared" si="337"/>
        <v>9105</v>
      </c>
    </row>
    <row r="9383" spans="49:49" ht="15" customHeight="1">
      <c r="AW9383" s="121">
        <f t="shared" si="337"/>
        <v>9106</v>
      </c>
    </row>
    <row r="9384" spans="49:49" ht="15" customHeight="1">
      <c r="AW9384" s="121">
        <f t="shared" si="337"/>
        <v>9107</v>
      </c>
    </row>
    <row r="9385" spans="49:49" ht="15" customHeight="1">
      <c r="AW9385" s="121">
        <f t="shared" si="337"/>
        <v>9108</v>
      </c>
    </row>
    <row r="9386" spans="49:49" ht="15" customHeight="1">
      <c r="AW9386" s="121">
        <f t="shared" si="337"/>
        <v>9109</v>
      </c>
    </row>
    <row r="9387" spans="49:49" ht="15" customHeight="1">
      <c r="AW9387" s="121">
        <f t="shared" si="337"/>
        <v>9110</v>
      </c>
    </row>
    <row r="9388" spans="49:49" ht="15" customHeight="1">
      <c r="AW9388" s="121">
        <f t="shared" si="337"/>
        <v>9111</v>
      </c>
    </row>
    <row r="9389" spans="49:49" ht="15" customHeight="1">
      <c r="AW9389" s="121">
        <f t="shared" si="337"/>
        <v>9112</v>
      </c>
    </row>
    <row r="9390" spans="49:49" ht="15" customHeight="1">
      <c r="AW9390" s="121">
        <f t="shared" si="337"/>
        <v>9113</v>
      </c>
    </row>
    <row r="9391" spans="49:49" ht="15" customHeight="1">
      <c r="AW9391" s="121">
        <f t="shared" si="337"/>
        <v>9114</v>
      </c>
    </row>
    <row r="9392" spans="49:49" ht="15" customHeight="1">
      <c r="AW9392" s="121">
        <f t="shared" si="337"/>
        <v>9115</v>
      </c>
    </row>
    <row r="9393" spans="49:49" ht="15" customHeight="1">
      <c r="AW9393" s="121">
        <f t="shared" si="337"/>
        <v>9116</v>
      </c>
    </row>
    <row r="9394" spans="49:49" ht="15" customHeight="1">
      <c r="AW9394" s="121">
        <f t="shared" si="337"/>
        <v>9117</v>
      </c>
    </row>
    <row r="9395" spans="49:49" ht="15" customHeight="1">
      <c r="AW9395" s="121">
        <f t="shared" si="337"/>
        <v>9118</v>
      </c>
    </row>
    <row r="9396" spans="49:49" ht="15" customHeight="1">
      <c r="AW9396" s="121">
        <f t="shared" si="337"/>
        <v>9119</v>
      </c>
    </row>
    <row r="9397" spans="49:49" ht="15" customHeight="1">
      <c r="AW9397" s="121">
        <f t="shared" si="337"/>
        <v>9120</v>
      </c>
    </row>
    <row r="9398" spans="49:49" ht="15" customHeight="1">
      <c r="AW9398" s="121">
        <f t="shared" si="337"/>
        <v>9121</v>
      </c>
    </row>
    <row r="9399" spans="49:49" ht="15" customHeight="1">
      <c r="AW9399" s="121">
        <f t="shared" si="337"/>
        <v>9122</v>
      </c>
    </row>
    <row r="9400" spans="49:49" ht="15" customHeight="1">
      <c r="AW9400" s="121">
        <f t="shared" si="337"/>
        <v>9123</v>
      </c>
    </row>
    <row r="9401" spans="49:49" ht="15" customHeight="1">
      <c r="AW9401" s="121">
        <f t="shared" si="337"/>
        <v>9124</v>
      </c>
    </row>
    <row r="9402" spans="49:49" ht="15" customHeight="1">
      <c r="AW9402" s="121">
        <f t="shared" si="337"/>
        <v>9125</v>
      </c>
    </row>
    <row r="9403" spans="49:49" ht="15" customHeight="1">
      <c r="AW9403" s="121">
        <f t="shared" si="337"/>
        <v>9126</v>
      </c>
    </row>
    <row r="9404" spans="49:49" ht="15" customHeight="1">
      <c r="AW9404" s="121">
        <f t="shared" si="337"/>
        <v>9127</v>
      </c>
    </row>
    <row r="9405" spans="49:49" ht="15" customHeight="1">
      <c r="AW9405" s="121">
        <f t="shared" si="337"/>
        <v>9128</v>
      </c>
    </row>
    <row r="9406" spans="49:49" ht="15" customHeight="1">
      <c r="AW9406" s="121">
        <f t="shared" si="337"/>
        <v>9129</v>
      </c>
    </row>
    <row r="9407" spans="49:49" ht="15" customHeight="1">
      <c r="AW9407" s="121">
        <f t="shared" si="337"/>
        <v>9130</v>
      </c>
    </row>
    <row r="9408" spans="49:49" ht="15" customHeight="1">
      <c r="AW9408" s="121">
        <f t="shared" si="337"/>
        <v>9131</v>
      </c>
    </row>
    <row r="9409" spans="49:49" ht="15" customHeight="1">
      <c r="AW9409" s="121">
        <f t="shared" si="337"/>
        <v>9132</v>
      </c>
    </row>
    <row r="9410" spans="49:49" ht="15" customHeight="1">
      <c r="AW9410" s="121">
        <f t="shared" si="337"/>
        <v>9133</v>
      </c>
    </row>
    <row r="9411" spans="49:49" ht="15" customHeight="1">
      <c r="AW9411" s="121">
        <f t="shared" si="337"/>
        <v>9134</v>
      </c>
    </row>
    <row r="9412" spans="49:49" ht="15" customHeight="1">
      <c r="AW9412" s="121">
        <f t="shared" si="337"/>
        <v>9135</v>
      </c>
    </row>
    <row r="9413" spans="49:49" ht="15" customHeight="1">
      <c r="AW9413" s="121">
        <f t="shared" si="337"/>
        <v>9136</v>
      </c>
    </row>
    <row r="9414" spans="49:49" ht="15" customHeight="1">
      <c r="AW9414" s="121">
        <f t="shared" si="337"/>
        <v>9137</v>
      </c>
    </row>
    <row r="9415" spans="49:49" ht="15" customHeight="1">
      <c r="AW9415" s="121">
        <f t="shared" si="337"/>
        <v>9138</v>
      </c>
    </row>
    <row r="9416" spans="49:49" ht="15" customHeight="1">
      <c r="AW9416" s="121">
        <f t="shared" si="337"/>
        <v>9139</v>
      </c>
    </row>
    <row r="9417" spans="49:49" ht="15" customHeight="1">
      <c r="AW9417" s="121">
        <f t="shared" si="337"/>
        <v>9140</v>
      </c>
    </row>
    <row r="9418" spans="49:49" ht="15" customHeight="1">
      <c r="AW9418" s="121">
        <f t="shared" si="337"/>
        <v>9141</v>
      </c>
    </row>
    <row r="9419" spans="49:49" ht="15" customHeight="1">
      <c r="AW9419" s="121">
        <f t="shared" si="337"/>
        <v>9142</v>
      </c>
    </row>
    <row r="9420" spans="49:49" ht="15" customHeight="1">
      <c r="AW9420" s="121">
        <f t="shared" si="337"/>
        <v>9143</v>
      </c>
    </row>
    <row r="9421" spans="49:49" ht="15" customHeight="1">
      <c r="AW9421" s="121">
        <f t="shared" si="337"/>
        <v>9144</v>
      </c>
    </row>
    <row r="9422" spans="49:49" ht="15" customHeight="1">
      <c r="AW9422" s="121">
        <f t="shared" si="337"/>
        <v>9145</v>
      </c>
    </row>
    <row r="9423" spans="49:49" ht="15" customHeight="1">
      <c r="AW9423" s="121">
        <f t="shared" si="337"/>
        <v>9146</v>
      </c>
    </row>
    <row r="9424" spans="49:49" ht="15" customHeight="1">
      <c r="AW9424" s="121">
        <f t="shared" si="337"/>
        <v>9147</v>
      </c>
    </row>
    <row r="9425" spans="49:49" ht="15" customHeight="1">
      <c r="AW9425" s="121">
        <f t="shared" si="337"/>
        <v>9148</v>
      </c>
    </row>
    <row r="9426" spans="49:49" ht="15" customHeight="1">
      <c r="AW9426" s="121">
        <f t="shared" si="337"/>
        <v>9149</v>
      </c>
    </row>
    <row r="9427" spans="49:49" ht="15" customHeight="1">
      <c r="AW9427" s="121">
        <f t="shared" si="337"/>
        <v>9150</v>
      </c>
    </row>
    <row r="9428" spans="49:49" ht="15" customHeight="1">
      <c r="AW9428" s="121">
        <f t="shared" si="337"/>
        <v>9151</v>
      </c>
    </row>
    <row r="9429" spans="49:49" ht="15" customHeight="1">
      <c r="AW9429" s="121">
        <f t="shared" si="337"/>
        <v>9152</v>
      </c>
    </row>
    <row r="9430" spans="49:49" ht="15" customHeight="1">
      <c r="AW9430" s="121">
        <f t="shared" si="337"/>
        <v>9153</v>
      </c>
    </row>
    <row r="9431" spans="49:49" ht="15" customHeight="1">
      <c r="AW9431" s="121">
        <f t="shared" ref="AW9431:AW9494" si="338">+AW9430+1</f>
        <v>9154</v>
      </c>
    </row>
    <row r="9432" spans="49:49" ht="15" customHeight="1">
      <c r="AW9432" s="121">
        <f t="shared" si="338"/>
        <v>9155</v>
      </c>
    </row>
    <row r="9433" spans="49:49" ht="15" customHeight="1">
      <c r="AW9433" s="121">
        <f t="shared" si="338"/>
        <v>9156</v>
      </c>
    </row>
    <row r="9434" spans="49:49" ht="15" customHeight="1">
      <c r="AW9434" s="121">
        <f t="shared" si="338"/>
        <v>9157</v>
      </c>
    </row>
    <row r="9435" spans="49:49" ht="15" customHeight="1">
      <c r="AW9435" s="121">
        <f t="shared" si="338"/>
        <v>9158</v>
      </c>
    </row>
    <row r="9436" spans="49:49" ht="15" customHeight="1">
      <c r="AW9436" s="121">
        <f t="shared" si="338"/>
        <v>9159</v>
      </c>
    </row>
    <row r="9437" spans="49:49" ht="15" customHeight="1">
      <c r="AW9437" s="121">
        <f t="shared" si="338"/>
        <v>9160</v>
      </c>
    </row>
    <row r="9438" spans="49:49" ht="15" customHeight="1">
      <c r="AW9438" s="121">
        <f t="shared" si="338"/>
        <v>9161</v>
      </c>
    </row>
    <row r="9439" spans="49:49" ht="15" customHeight="1">
      <c r="AW9439" s="121">
        <f t="shared" si="338"/>
        <v>9162</v>
      </c>
    </row>
    <row r="9440" spans="49:49" ht="15" customHeight="1">
      <c r="AW9440" s="121">
        <f t="shared" si="338"/>
        <v>9163</v>
      </c>
    </row>
    <row r="9441" spans="49:49" ht="15" customHeight="1">
      <c r="AW9441" s="121">
        <f t="shared" si="338"/>
        <v>9164</v>
      </c>
    </row>
    <row r="9442" spans="49:49" ht="15" customHeight="1">
      <c r="AW9442" s="121">
        <f t="shared" si="338"/>
        <v>9165</v>
      </c>
    </row>
    <row r="9443" spans="49:49" ht="15" customHeight="1">
      <c r="AW9443" s="121">
        <f t="shared" si="338"/>
        <v>9166</v>
      </c>
    </row>
    <row r="9444" spans="49:49" ht="15" customHeight="1">
      <c r="AW9444" s="121">
        <f t="shared" si="338"/>
        <v>9167</v>
      </c>
    </row>
    <row r="9445" spans="49:49" ht="15" customHeight="1">
      <c r="AW9445" s="121">
        <f t="shared" si="338"/>
        <v>9168</v>
      </c>
    </row>
    <row r="9446" spans="49:49" ht="15" customHeight="1">
      <c r="AW9446" s="121">
        <f t="shared" si="338"/>
        <v>9169</v>
      </c>
    </row>
    <row r="9447" spans="49:49" ht="15" customHeight="1">
      <c r="AW9447" s="121">
        <f t="shared" si="338"/>
        <v>9170</v>
      </c>
    </row>
    <row r="9448" spans="49:49" ht="15" customHeight="1">
      <c r="AW9448" s="121">
        <f t="shared" si="338"/>
        <v>9171</v>
      </c>
    </row>
    <row r="9449" spans="49:49" ht="15" customHeight="1">
      <c r="AW9449" s="121">
        <f t="shared" si="338"/>
        <v>9172</v>
      </c>
    </row>
    <row r="9450" spans="49:49" ht="15" customHeight="1">
      <c r="AW9450" s="121">
        <f t="shared" si="338"/>
        <v>9173</v>
      </c>
    </row>
    <row r="9451" spans="49:49" ht="15" customHeight="1">
      <c r="AW9451" s="121">
        <f t="shared" si="338"/>
        <v>9174</v>
      </c>
    </row>
    <row r="9452" spans="49:49" ht="15" customHeight="1">
      <c r="AW9452" s="121">
        <f t="shared" si="338"/>
        <v>9175</v>
      </c>
    </row>
    <row r="9453" spans="49:49" ht="15" customHeight="1">
      <c r="AW9453" s="121">
        <f t="shared" si="338"/>
        <v>9176</v>
      </c>
    </row>
    <row r="9454" spans="49:49" ht="15" customHeight="1">
      <c r="AW9454" s="121">
        <f t="shared" si="338"/>
        <v>9177</v>
      </c>
    </row>
    <row r="9455" spans="49:49" ht="15" customHeight="1">
      <c r="AW9455" s="121">
        <f t="shared" si="338"/>
        <v>9178</v>
      </c>
    </row>
    <row r="9456" spans="49:49" ht="15" customHeight="1">
      <c r="AW9456" s="121">
        <f t="shared" si="338"/>
        <v>9179</v>
      </c>
    </row>
    <row r="9457" spans="49:49" ht="15" customHeight="1">
      <c r="AW9457" s="121">
        <f t="shared" si="338"/>
        <v>9180</v>
      </c>
    </row>
    <row r="9458" spans="49:49" ht="15" customHeight="1">
      <c r="AW9458" s="121">
        <f t="shared" si="338"/>
        <v>9181</v>
      </c>
    </row>
    <row r="9459" spans="49:49" ht="15" customHeight="1">
      <c r="AW9459" s="121">
        <f t="shared" si="338"/>
        <v>9182</v>
      </c>
    </row>
    <row r="9460" spans="49:49" ht="15" customHeight="1">
      <c r="AW9460" s="121">
        <f t="shared" si="338"/>
        <v>9183</v>
      </c>
    </row>
    <row r="9461" spans="49:49" ht="15" customHeight="1">
      <c r="AW9461" s="121">
        <f t="shared" si="338"/>
        <v>9184</v>
      </c>
    </row>
    <row r="9462" spans="49:49" ht="15" customHeight="1">
      <c r="AW9462" s="121">
        <f t="shared" si="338"/>
        <v>9185</v>
      </c>
    </row>
    <row r="9463" spans="49:49" ht="15" customHeight="1">
      <c r="AW9463" s="121">
        <f t="shared" si="338"/>
        <v>9186</v>
      </c>
    </row>
    <row r="9464" spans="49:49" ht="15" customHeight="1">
      <c r="AW9464" s="121">
        <f t="shared" si="338"/>
        <v>9187</v>
      </c>
    </row>
    <row r="9465" spans="49:49" ht="15" customHeight="1">
      <c r="AW9465" s="121">
        <f t="shared" si="338"/>
        <v>9188</v>
      </c>
    </row>
    <row r="9466" spans="49:49" ht="15" customHeight="1">
      <c r="AW9466" s="121">
        <f t="shared" si="338"/>
        <v>9189</v>
      </c>
    </row>
    <row r="9467" spans="49:49" ht="15" customHeight="1">
      <c r="AW9467" s="121">
        <f t="shared" si="338"/>
        <v>9190</v>
      </c>
    </row>
    <row r="9468" spans="49:49" ht="15" customHeight="1">
      <c r="AW9468" s="121">
        <f t="shared" si="338"/>
        <v>9191</v>
      </c>
    </row>
    <row r="9469" spans="49:49" ht="15" customHeight="1">
      <c r="AW9469" s="121">
        <f t="shared" si="338"/>
        <v>9192</v>
      </c>
    </row>
    <row r="9470" spans="49:49" ht="15" customHeight="1">
      <c r="AW9470" s="121">
        <f t="shared" si="338"/>
        <v>9193</v>
      </c>
    </row>
    <row r="9471" spans="49:49" ht="15" customHeight="1">
      <c r="AW9471" s="121">
        <f t="shared" si="338"/>
        <v>9194</v>
      </c>
    </row>
    <row r="9472" spans="49:49" ht="15" customHeight="1">
      <c r="AW9472" s="121">
        <f t="shared" si="338"/>
        <v>9195</v>
      </c>
    </row>
    <row r="9473" spans="49:49" ht="15" customHeight="1">
      <c r="AW9473" s="121">
        <f t="shared" si="338"/>
        <v>9196</v>
      </c>
    </row>
    <row r="9474" spans="49:49" ht="15" customHeight="1">
      <c r="AW9474" s="121">
        <f t="shared" si="338"/>
        <v>9197</v>
      </c>
    </row>
    <row r="9475" spans="49:49" ht="15" customHeight="1">
      <c r="AW9475" s="121">
        <f t="shared" si="338"/>
        <v>9198</v>
      </c>
    </row>
    <row r="9476" spans="49:49" ht="15" customHeight="1">
      <c r="AW9476" s="121">
        <f t="shared" si="338"/>
        <v>9199</v>
      </c>
    </row>
    <row r="9477" spans="49:49" ht="15" customHeight="1">
      <c r="AW9477" s="121">
        <f t="shared" si="338"/>
        <v>9200</v>
      </c>
    </row>
    <row r="9478" spans="49:49" ht="15" customHeight="1">
      <c r="AW9478" s="121">
        <f t="shared" si="338"/>
        <v>9201</v>
      </c>
    </row>
    <row r="9479" spans="49:49" ht="15" customHeight="1">
      <c r="AW9479" s="121">
        <f t="shared" si="338"/>
        <v>9202</v>
      </c>
    </row>
    <row r="9480" spans="49:49" ht="15" customHeight="1">
      <c r="AW9480" s="121">
        <f t="shared" si="338"/>
        <v>9203</v>
      </c>
    </row>
    <row r="9481" spans="49:49" ht="15" customHeight="1">
      <c r="AW9481" s="121">
        <f t="shared" si="338"/>
        <v>9204</v>
      </c>
    </row>
    <row r="9482" spans="49:49" ht="15" customHeight="1">
      <c r="AW9482" s="121">
        <f t="shared" si="338"/>
        <v>9205</v>
      </c>
    </row>
    <row r="9483" spans="49:49" ht="15" customHeight="1">
      <c r="AW9483" s="121">
        <f t="shared" si="338"/>
        <v>9206</v>
      </c>
    </row>
    <row r="9484" spans="49:49" ht="15" customHeight="1">
      <c r="AW9484" s="121">
        <f t="shared" si="338"/>
        <v>9207</v>
      </c>
    </row>
    <row r="9485" spans="49:49" ht="15" customHeight="1">
      <c r="AW9485" s="121">
        <f t="shared" si="338"/>
        <v>9208</v>
      </c>
    </row>
    <row r="9486" spans="49:49" ht="15" customHeight="1">
      <c r="AW9486" s="121">
        <f t="shared" si="338"/>
        <v>9209</v>
      </c>
    </row>
    <row r="9487" spans="49:49" ht="15" customHeight="1">
      <c r="AW9487" s="121">
        <f t="shared" si="338"/>
        <v>9210</v>
      </c>
    </row>
    <row r="9488" spans="49:49" ht="15" customHeight="1">
      <c r="AW9488" s="121">
        <f t="shared" si="338"/>
        <v>9211</v>
      </c>
    </row>
    <row r="9489" spans="49:49" ht="15" customHeight="1">
      <c r="AW9489" s="121">
        <f t="shared" si="338"/>
        <v>9212</v>
      </c>
    </row>
    <row r="9490" spans="49:49" ht="15" customHeight="1">
      <c r="AW9490" s="121">
        <f t="shared" si="338"/>
        <v>9213</v>
      </c>
    </row>
    <row r="9491" spans="49:49" ht="15" customHeight="1">
      <c r="AW9491" s="121">
        <f t="shared" si="338"/>
        <v>9214</v>
      </c>
    </row>
    <row r="9492" spans="49:49" ht="15" customHeight="1">
      <c r="AW9492" s="121">
        <f t="shared" si="338"/>
        <v>9215</v>
      </c>
    </row>
    <row r="9493" spans="49:49" ht="15" customHeight="1">
      <c r="AW9493" s="121">
        <f t="shared" si="338"/>
        <v>9216</v>
      </c>
    </row>
    <row r="9494" spans="49:49" ht="15" customHeight="1">
      <c r="AW9494" s="121">
        <f t="shared" si="338"/>
        <v>9217</v>
      </c>
    </row>
    <row r="9495" spans="49:49" ht="15" customHeight="1">
      <c r="AW9495" s="121">
        <f t="shared" ref="AW9495:AW9558" si="339">+AW9494+1</f>
        <v>9218</v>
      </c>
    </row>
    <row r="9496" spans="49:49" ht="15" customHeight="1">
      <c r="AW9496" s="121">
        <f t="shared" si="339"/>
        <v>9219</v>
      </c>
    </row>
    <row r="9497" spans="49:49" ht="15" customHeight="1">
      <c r="AW9497" s="121">
        <f t="shared" si="339"/>
        <v>9220</v>
      </c>
    </row>
    <row r="9498" spans="49:49" ht="15" customHeight="1">
      <c r="AW9498" s="121">
        <f t="shared" si="339"/>
        <v>9221</v>
      </c>
    </row>
    <row r="9499" spans="49:49" ht="15" customHeight="1">
      <c r="AW9499" s="121">
        <f t="shared" si="339"/>
        <v>9222</v>
      </c>
    </row>
    <row r="9500" spans="49:49" ht="15" customHeight="1">
      <c r="AW9500" s="121">
        <f t="shared" si="339"/>
        <v>9223</v>
      </c>
    </row>
    <row r="9501" spans="49:49" ht="15" customHeight="1">
      <c r="AW9501" s="121">
        <f t="shared" si="339"/>
        <v>9224</v>
      </c>
    </row>
    <row r="9502" spans="49:49" ht="15" customHeight="1">
      <c r="AW9502" s="121">
        <f t="shared" si="339"/>
        <v>9225</v>
      </c>
    </row>
    <row r="9503" spans="49:49" ht="15" customHeight="1">
      <c r="AW9503" s="121">
        <f t="shared" si="339"/>
        <v>9226</v>
      </c>
    </row>
    <row r="9504" spans="49:49" ht="15" customHeight="1">
      <c r="AW9504" s="121">
        <f t="shared" si="339"/>
        <v>9227</v>
      </c>
    </row>
    <row r="9505" spans="49:49" ht="15" customHeight="1">
      <c r="AW9505" s="121">
        <f t="shared" si="339"/>
        <v>9228</v>
      </c>
    </row>
    <row r="9506" spans="49:49" ht="15" customHeight="1">
      <c r="AW9506" s="121">
        <f t="shared" si="339"/>
        <v>9229</v>
      </c>
    </row>
    <row r="9507" spans="49:49" ht="15" customHeight="1">
      <c r="AW9507" s="121">
        <f t="shared" si="339"/>
        <v>9230</v>
      </c>
    </row>
    <row r="9508" spans="49:49" ht="15" customHeight="1">
      <c r="AW9508" s="121">
        <f t="shared" si="339"/>
        <v>9231</v>
      </c>
    </row>
    <row r="9509" spans="49:49" ht="15" customHeight="1">
      <c r="AW9509" s="121">
        <f t="shared" si="339"/>
        <v>9232</v>
      </c>
    </row>
    <row r="9510" spans="49:49" ht="15" customHeight="1">
      <c r="AW9510" s="121">
        <f t="shared" si="339"/>
        <v>9233</v>
      </c>
    </row>
    <row r="9511" spans="49:49" ht="15" customHeight="1">
      <c r="AW9511" s="121">
        <f t="shared" si="339"/>
        <v>9234</v>
      </c>
    </row>
    <row r="9512" spans="49:49" ht="15" customHeight="1">
      <c r="AW9512" s="121">
        <f t="shared" si="339"/>
        <v>9235</v>
      </c>
    </row>
    <row r="9513" spans="49:49" ht="15" customHeight="1">
      <c r="AW9513" s="121">
        <f t="shared" si="339"/>
        <v>9236</v>
      </c>
    </row>
    <row r="9514" spans="49:49" ht="15" customHeight="1">
      <c r="AW9514" s="121">
        <f t="shared" si="339"/>
        <v>9237</v>
      </c>
    </row>
    <row r="9515" spans="49:49" ht="15" customHeight="1">
      <c r="AW9515" s="121">
        <f t="shared" si="339"/>
        <v>9238</v>
      </c>
    </row>
    <row r="9516" spans="49:49" ht="15" customHeight="1">
      <c r="AW9516" s="121">
        <f t="shared" si="339"/>
        <v>9239</v>
      </c>
    </row>
    <row r="9517" spans="49:49" ht="15" customHeight="1">
      <c r="AW9517" s="121">
        <f t="shared" si="339"/>
        <v>9240</v>
      </c>
    </row>
    <row r="9518" spans="49:49" ht="15" customHeight="1">
      <c r="AW9518" s="121">
        <f t="shared" si="339"/>
        <v>9241</v>
      </c>
    </row>
    <row r="9519" spans="49:49" ht="15" customHeight="1">
      <c r="AW9519" s="121">
        <f t="shared" si="339"/>
        <v>9242</v>
      </c>
    </row>
    <row r="9520" spans="49:49" ht="15" customHeight="1">
      <c r="AW9520" s="121">
        <f t="shared" si="339"/>
        <v>9243</v>
      </c>
    </row>
    <row r="9521" spans="49:49" ht="15" customHeight="1">
      <c r="AW9521" s="121">
        <f t="shared" si="339"/>
        <v>9244</v>
      </c>
    </row>
    <row r="9522" spans="49:49" ht="15" customHeight="1">
      <c r="AW9522" s="121">
        <f t="shared" si="339"/>
        <v>9245</v>
      </c>
    </row>
    <row r="9523" spans="49:49" ht="15" customHeight="1">
      <c r="AW9523" s="121">
        <f t="shared" si="339"/>
        <v>9246</v>
      </c>
    </row>
    <row r="9524" spans="49:49" ht="15" customHeight="1">
      <c r="AW9524" s="121">
        <f t="shared" si="339"/>
        <v>9247</v>
      </c>
    </row>
    <row r="9525" spans="49:49" ht="15" customHeight="1">
      <c r="AW9525" s="121">
        <f t="shared" si="339"/>
        <v>9248</v>
      </c>
    </row>
    <row r="9526" spans="49:49" ht="15" customHeight="1">
      <c r="AW9526" s="121">
        <f t="shared" si="339"/>
        <v>9249</v>
      </c>
    </row>
    <row r="9527" spans="49:49" ht="15" customHeight="1">
      <c r="AW9527" s="121">
        <f t="shared" si="339"/>
        <v>9250</v>
      </c>
    </row>
    <row r="9528" spans="49:49" ht="15" customHeight="1">
      <c r="AW9528" s="121">
        <f t="shared" si="339"/>
        <v>9251</v>
      </c>
    </row>
    <row r="9529" spans="49:49" ht="15" customHeight="1">
      <c r="AW9529" s="121">
        <f t="shared" si="339"/>
        <v>9252</v>
      </c>
    </row>
    <row r="9530" spans="49:49" ht="15" customHeight="1">
      <c r="AW9530" s="121">
        <f t="shared" si="339"/>
        <v>9253</v>
      </c>
    </row>
    <row r="9531" spans="49:49" ht="15" customHeight="1">
      <c r="AW9531" s="121">
        <f t="shared" si="339"/>
        <v>9254</v>
      </c>
    </row>
    <row r="9532" spans="49:49" ht="15" customHeight="1">
      <c r="AW9532" s="121">
        <f t="shared" si="339"/>
        <v>9255</v>
      </c>
    </row>
    <row r="9533" spans="49:49" ht="15" customHeight="1">
      <c r="AW9533" s="121">
        <f t="shared" si="339"/>
        <v>9256</v>
      </c>
    </row>
    <row r="9534" spans="49:49" ht="15" customHeight="1">
      <c r="AW9534" s="121">
        <f t="shared" si="339"/>
        <v>9257</v>
      </c>
    </row>
    <row r="9535" spans="49:49" ht="15" customHeight="1">
      <c r="AW9535" s="121">
        <f t="shared" si="339"/>
        <v>9258</v>
      </c>
    </row>
    <row r="9536" spans="49:49" ht="15" customHeight="1">
      <c r="AW9536" s="121">
        <f t="shared" si="339"/>
        <v>9259</v>
      </c>
    </row>
    <row r="9537" spans="49:49" ht="15" customHeight="1">
      <c r="AW9537" s="121">
        <f t="shared" si="339"/>
        <v>9260</v>
      </c>
    </row>
    <row r="9538" spans="49:49" ht="15" customHeight="1">
      <c r="AW9538" s="121">
        <f t="shared" si="339"/>
        <v>9261</v>
      </c>
    </row>
    <row r="9539" spans="49:49" ht="15" customHeight="1">
      <c r="AW9539" s="121">
        <f t="shared" si="339"/>
        <v>9262</v>
      </c>
    </row>
    <row r="9540" spans="49:49" ht="15" customHeight="1">
      <c r="AW9540" s="121">
        <f t="shared" si="339"/>
        <v>9263</v>
      </c>
    </row>
    <row r="9541" spans="49:49" ht="15" customHeight="1">
      <c r="AW9541" s="121">
        <f t="shared" si="339"/>
        <v>9264</v>
      </c>
    </row>
    <row r="9542" spans="49:49" ht="15" customHeight="1">
      <c r="AW9542" s="121">
        <f t="shared" si="339"/>
        <v>9265</v>
      </c>
    </row>
    <row r="9543" spans="49:49" ht="15" customHeight="1">
      <c r="AW9543" s="121">
        <f t="shared" si="339"/>
        <v>9266</v>
      </c>
    </row>
    <row r="9544" spans="49:49" ht="15" customHeight="1">
      <c r="AW9544" s="121">
        <f t="shared" si="339"/>
        <v>9267</v>
      </c>
    </row>
    <row r="9545" spans="49:49" ht="15" customHeight="1">
      <c r="AW9545" s="121">
        <f t="shared" si="339"/>
        <v>9268</v>
      </c>
    </row>
    <row r="9546" spans="49:49" ht="15" customHeight="1">
      <c r="AW9546" s="121">
        <f t="shared" si="339"/>
        <v>9269</v>
      </c>
    </row>
    <row r="9547" spans="49:49" ht="15" customHeight="1">
      <c r="AW9547" s="121">
        <f t="shared" si="339"/>
        <v>9270</v>
      </c>
    </row>
    <row r="9548" spans="49:49" ht="15" customHeight="1">
      <c r="AW9548" s="121">
        <f t="shared" si="339"/>
        <v>9271</v>
      </c>
    </row>
    <row r="9549" spans="49:49" ht="15" customHeight="1">
      <c r="AW9549" s="121">
        <f t="shared" si="339"/>
        <v>9272</v>
      </c>
    </row>
    <row r="9550" spans="49:49" ht="15" customHeight="1">
      <c r="AW9550" s="121">
        <f t="shared" si="339"/>
        <v>9273</v>
      </c>
    </row>
    <row r="9551" spans="49:49" ht="15" customHeight="1">
      <c r="AW9551" s="121">
        <f t="shared" si="339"/>
        <v>9274</v>
      </c>
    </row>
    <row r="9552" spans="49:49" ht="15" customHeight="1">
      <c r="AW9552" s="121">
        <f t="shared" si="339"/>
        <v>9275</v>
      </c>
    </row>
    <row r="9553" spans="49:49" ht="15" customHeight="1">
      <c r="AW9553" s="121">
        <f t="shared" si="339"/>
        <v>9276</v>
      </c>
    </row>
    <row r="9554" spans="49:49" ht="15" customHeight="1">
      <c r="AW9554" s="121">
        <f t="shared" si="339"/>
        <v>9277</v>
      </c>
    </row>
    <row r="9555" spans="49:49" ht="15" customHeight="1">
      <c r="AW9555" s="121">
        <f t="shared" si="339"/>
        <v>9278</v>
      </c>
    </row>
    <row r="9556" spans="49:49" ht="15" customHeight="1">
      <c r="AW9556" s="121">
        <f t="shared" si="339"/>
        <v>9279</v>
      </c>
    </row>
    <row r="9557" spans="49:49" ht="15" customHeight="1">
      <c r="AW9557" s="121">
        <f t="shared" si="339"/>
        <v>9280</v>
      </c>
    </row>
    <row r="9558" spans="49:49" ht="15" customHeight="1">
      <c r="AW9558" s="121">
        <f t="shared" si="339"/>
        <v>9281</v>
      </c>
    </row>
    <row r="9559" spans="49:49" ht="15" customHeight="1">
      <c r="AW9559" s="121">
        <f t="shared" ref="AW9559:AW9622" si="340">+AW9558+1</f>
        <v>9282</v>
      </c>
    </row>
    <row r="9560" spans="49:49" ht="15" customHeight="1">
      <c r="AW9560" s="121">
        <f t="shared" si="340"/>
        <v>9283</v>
      </c>
    </row>
    <row r="9561" spans="49:49" ht="15" customHeight="1">
      <c r="AW9561" s="121">
        <f t="shared" si="340"/>
        <v>9284</v>
      </c>
    </row>
    <row r="9562" spans="49:49" ht="15" customHeight="1">
      <c r="AW9562" s="121">
        <f t="shared" si="340"/>
        <v>9285</v>
      </c>
    </row>
    <row r="9563" spans="49:49" ht="15" customHeight="1">
      <c r="AW9563" s="121">
        <f t="shared" si="340"/>
        <v>9286</v>
      </c>
    </row>
    <row r="9564" spans="49:49" ht="15" customHeight="1">
      <c r="AW9564" s="121">
        <f t="shared" si="340"/>
        <v>9287</v>
      </c>
    </row>
    <row r="9565" spans="49:49" ht="15" customHeight="1">
      <c r="AW9565" s="121">
        <f t="shared" si="340"/>
        <v>9288</v>
      </c>
    </row>
    <row r="9566" spans="49:49" ht="15" customHeight="1">
      <c r="AW9566" s="121">
        <f t="shared" si="340"/>
        <v>9289</v>
      </c>
    </row>
    <row r="9567" spans="49:49" ht="15" customHeight="1">
      <c r="AW9567" s="121">
        <f t="shared" si="340"/>
        <v>9290</v>
      </c>
    </row>
    <row r="9568" spans="49:49" ht="15" customHeight="1">
      <c r="AW9568" s="121">
        <f t="shared" si="340"/>
        <v>9291</v>
      </c>
    </row>
    <row r="9569" spans="49:49" ht="15" customHeight="1">
      <c r="AW9569" s="121">
        <f t="shared" si="340"/>
        <v>9292</v>
      </c>
    </row>
    <row r="9570" spans="49:49" ht="15" customHeight="1">
      <c r="AW9570" s="121">
        <f t="shared" si="340"/>
        <v>9293</v>
      </c>
    </row>
    <row r="9571" spans="49:49" ht="15" customHeight="1">
      <c r="AW9571" s="121">
        <f t="shared" si="340"/>
        <v>9294</v>
      </c>
    </row>
    <row r="9572" spans="49:49" ht="15" customHeight="1">
      <c r="AW9572" s="121">
        <f t="shared" si="340"/>
        <v>9295</v>
      </c>
    </row>
    <row r="9573" spans="49:49" ht="15" customHeight="1">
      <c r="AW9573" s="121">
        <f t="shared" si="340"/>
        <v>9296</v>
      </c>
    </row>
    <row r="9574" spans="49:49" ht="15" customHeight="1">
      <c r="AW9574" s="121">
        <f t="shared" si="340"/>
        <v>9297</v>
      </c>
    </row>
    <row r="9575" spans="49:49" ht="15" customHeight="1">
      <c r="AW9575" s="121">
        <f t="shared" si="340"/>
        <v>9298</v>
      </c>
    </row>
    <row r="9576" spans="49:49" ht="15" customHeight="1">
      <c r="AW9576" s="121">
        <f t="shared" si="340"/>
        <v>9299</v>
      </c>
    </row>
    <row r="9577" spans="49:49" ht="15" customHeight="1">
      <c r="AW9577" s="121">
        <f t="shared" si="340"/>
        <v>9300</v>
      </c>
    </row>
    <row r="9578" spans="49:49" ht="15" customHeight="1">
      <c r="AW9578" s="121">
        <f t="shared" si="340"/>
        <v>9301</v>
      </c>
    </row>
    <row r="9579" spans="49:49" ht="15" customHeight="1">
      <c r="AW9579" s="121">
        <f t="shared" si="340"/>
        <v>9302</v>
      </c>
    </row>
    <row r="9580" spans="49:49" ht="15" customHeight="1">
      <c r="AW9580" s="121">
        <f t="shared" si="340"/>
        <v>9303</v>
      </c>
    </row>
    <row r="9581" spans="49:49" ht="15" customHeight="1">
      <c r="AW9581" s="121">
        <f t="shared" si="340"/>
        <v>9304</v>
      </c>
    </row>
    <row r="9582" spans="49:49" ht="15" customHeight="1">
      <c r="AW9582" s="121">
        <f t="shared" si="340"/>
        <v>9305</v>
      </c>
    </row>
    <row r="9583" spans="49:49" ht="15" customHeight="1">
      <c r="AW9583" s="121">
        <f t="shared" si="340"/>
        <v>9306</v>
      </c>
    </row>
    <row r="9584" spans="49:49" ht="15" customHeight="1">
      <c r="AW9584" s="121">
        <f t="shared" si="340"/>
        <v>9307</v>
      </c>
    </row>
    <row r="9585" spans="49:49" ht="15" customHeight="1">
      <c r="AW9585" s="121">
        <f t="shared" si="340"/>
        <v>9308</v>
      </c>
    </row>
    <row r="9586" spans="49:49" ht="15" customHeight="1">
      <c r="AW9586" s="121">
        <f t="shared" si="340"/>
        <v>9309</v>
      </c>
    </row>
    <row r="9587" spans="49:49" ht="15" customHeight="1">
      <c r="AW9587" s="121">
        <f t="shared" si="340"/>
        <v>9310</v>
      </c>
    </row>
    <row r="9588" spans="49:49" ht="15" customHeight="1">
      <c r="AW9588" s="121">
        <f t="shared" si="340"/>
        <v>9311</v>
      </c>
    </row>
    <row r="9589" spans="49:49" ht="15" customHeight="1">
      <c r="AW9589" s="121">
        <f t="shared" si="340"/>
        <v>9312</v>
      </c>
    </row>
    <row r="9590" spans="49:49" ht="15" customHeight="1">
      <c r="AW9590" s="121">
        <f t="shared" si="340"/>
        <v>9313</v>
      </c>
    </row>
    <row r="9591" spans="49:49" ht="15" customHeight="1">
      <c r="AW9591" s="121">
        <f t="shared" si="340"/>
        <v>9314</v>
      </c>
    </row>
    <row r="9592" spans="49:49" ht="15" customHeight="1">
      <c r="AW9592" s="121">
        <f t="shared" si="340"/>
        <v>9315</v>
      </c>
    </row>
    <row r="9593" spans="49:49" ht="15" customHeight="1">
      <c r="AW9593" s="121">
        <f t="shared" si="340"/>
        <v>9316</v>
      </c>
    </row>
    <row r="9594" spans="49:49" ht="15" customHeight="1">
      <c r="AW9594" s="121">
        <f t="shared" si="340"/>
        <v>9317</v>
      </c>
    </row>
    <row r="9595" spans="49:49" ht="15" customHeight="1">
      <c r="AW9595" s="121">
        <f t="shared" si="340"/>
        <v>9318</v>
      </c>
    </row>
    <row r="9596" spans="49:49" ht="15" customHeight="1">
      <c r="AW9596" s="121">
        <f t="shared" si="340"/>
        <v>9319</v>
      </c>
    </row>
    <row r="9597" spans="49:49" ht="15" customHeight="1">
      <c r="AW9597" s="121">
        <f t="shared" si="340"/>
        <v>9320</v>
      </c>
    </row>
    <row r="9598" spans="49:49" ht="15" customHeight="1">
      <c r="AW9598" s="121">
        <f t="shared" si="340"/>
        <v>9321</v>
      </c>
    </row>
    <row r="9599" spans="49:49" ht="15" customHeight="1">
      <c r="AW9599" s="121">
        <f t="shared" si="340"/>
        <v>9322</v>
      </c>
    </row>
    <row r="9600" spans="49:49" ht="15" customHeight="1">
      <c r="AW9600" s="121">
        <f t="shared" si="340"/>
        <v>9323</v>
      </c>
    </row>
    <row r="9601" spans="49:49" ht="15" customHeight="1">
      <c r="AW9601" s="121">
        <f t="shared" si="340"/>
        <v>9324</v>
      </c>
    </row>
    <row r="9602" spans="49:49" ht="15" customHeight="1">
      <c r="AW9602" s="121">
        <f t="shared" si="340"/>
        <v>9325</v>
      </c>
    </row>
    <row r="9603" spans="49:49" ht="15" customHeight="1">
      <c r="AW9603" s="121">
        <f t="shared" si="340"/>
        <v>9326</v>
      </c>
    </row>
    <row r="9604" spans="49:49" ht="15" customHeight="1">
      <c r="AW9604" s="121">
        <f t="shared" si="340"/>
        <v>9327</v>
      </c>
    </row>
    <row r="9605" spans="49:49" ht="15" customHeight="1">
      <c r="AW9605" s="121">
        <f t="shared" si="340"/>
        <v>9328</v>
      </c>
    </row>
    <row r="9606" spans="49:49" ht="15" customHeight="1">
      <c r="AW9606" s="121">
        <f t="shared" si="340"/>
        <v>9329</v>
      </c>
    </row>
    <row r="9607" spans="49:49" ht="15" customHeight="1">
      <c r="AW9607" s="121">
        <f t="shared" si="340"/>
        <v>9330</v>
      </c>
    </row>
    <row r="9608" spans="49:49" ht="15" customHeight="1">
      <c r="AW9608" s="121">
        <f t="shared" si="340"/>
        <v>9331</v>
      </c>
    </row>
    <row r="9609" spans="49:49" ht="15" customHeight="1">
      <c r="AW9609" s="121">
        <f t="shared" si="340"/>
        <v>9332</v>
      </c>
    </row>
    <row r="9610" spans="49:49" ht="15" customHeight="1">
      <c r="AW9610" s="121">
        <f t="shared" si="340"/>
        <v>9333</v>
      </c>
    </row>
    <row r="9611" spans="49:49" ht="15" customHeight="1">
      <c r="AW9611" s="121">
        <f t="shared" si="340"/>
        <v>9334</v>
      </c>
    </row>
    <row r="9612" spans="49:49" ht="15" customHeight="1">
      <c r="AW9612" s="121">
        <f t="shared" si="340"/>
        <v>9335</v>
      </c>
    </row>
    <row r="9613" spans="49:49" ht="15" customHeight="1">
      <c r="AW9613" s="121">
        <f t="shared" si="340"/>
        <v>9336</v>
      </c>
    </row>
    <row r="9614" spans="49:49" ht="15" customHeight="1">
      <c r="AW9614" s="121">
        <f t="shared" si="340"/>
        <v>9337</v>
      </c>
    </row>
    <row r="9615" spans="49:49" ht="15" customHeight="1">
      <c r="AW9615" s="121">
        <f t="shared" si="340"/>
        <v>9338</v>
      </c>
    </row>
    <row r="9616" spans="49:49" ht="15" customHeight="1">
      <c r="AW9616" s="121">
        <f t="shared" si="340"/>
        <v>9339</v>
      </c>
    </row>
    <row r="9617" spans="49:49" ht="15" customHeight="1">
      <c r="AW9617" s="121">
        <f t="shared" si="340"/>
        <v>9340</v>
      </c>
    </row>
    <row r="9618" spans="49:49" ht="15" customHeight="1">
      <c r="AW9618" s="121">
        <f t="shared" si="340"/>
        <v>9341</v>
      </c>
    </row>
    <row r="9619" spans="49:49" ht="15" customHeight="1">
      <c r="AW9619" s="121">
        <f t="shared" si="340"/>
        <v>9342</v>
      </c>
    </row>
    <row r="9620" spans="49:49" ht="15" customHeight="1">
      <c r="AW9620" s="121">
        <f t="shared" si="340"/>
        <v>9343</v>
      </c>
    </row>
    <row r="9621" spans="49:49" ht="15" customHeight="1">
      <c r="AW9621" s="121">
        <f t="shared" si="340"/>
        <v>9344</v>
      </c>
    </row>
    <row r="9622" spans="49:49" ht="15" customHeight="1">
      <c r="AW9622" s="121">
        <f t="shared" si="340"/>
        <v>9345</v>
      </c>
    </row>
    <row r="9623" spans="49:49" ht="15" customHeight="1">
      <c r="AW9623" s="121">
        <f t="shared" ref="AW9623:AW9686" si="341">+AW9622+1</f>
        <v>9346</v>
      </c>
    </row>
    <row r="9624" spans="49:49" ht="15" customHeight="1">
      <c r="AW9624" s="121">
        <f t="shared" si="341"/>
        <v>9347</v>
      </c>
    </row>
    <row r="9625" spans="49:49" ht="15" customHeight="1">
      <c r="AW9625" s="121">
        <f t="shared" si="341"/>
        <v>9348</v>
      </c>
    </row>
    <row r="9626" spans="49:49" ht="15" customHeight="1">
      <c r="AW9626" s="121">
        <f t="shared" si="341"/>
        <v>9349</v>
      </c>
    </row>
    <row r="9627" spans="49:49" ht="15" customHeight="1">
      <c r="AW9627" s="121">
        <f t="shared" si="341"/>
        <v>9350</v>
      </c>
    </row>
    <row r="9628" spans="49:49" ht="15" customHeight="1">
      <c r="AW9628" s="121">
        <f t="shared" si="341"/>
        <v>9351</v>
      </c>
    </row>
    <row r="9629" spans="49:49" ht="15" customHeight="1">
      <c r="AW9629" s="121">
        <f t="shared" si="341"/>
        <v>9352</v>
      </c>
    </row>
    <row r="9630" spans="49:49" ht="15" customHeight="1">
      <c r="AW9630" s="121">
        <f t="shared" si="341"/>
        <v>9353</v>
      </c>
    </row>
    <row r="9631" spans="49:49" ht="15" customHeight="1">
      <c r="AW9631" s="121">
        <f t="shared" si="341"/>
        <v>9354</v>
      </c>
    </row>
    <row r="9632" spans="49:49" ht="15" customHeight="1">
      <c r="AW9632" s="121">
        <f t="shared" si="341"/>
        <v>9355</v>
      </c>
    </row>
    <row r="9633" spans="49:49" ht="15" customHeight="1">
      <c r="AW9633" s="121">
        <f t="shared" si="341"/>
        <v>9356</v>
      </c>
    </row>
    <row r="9634" spans="49:49" ht="15" customHeight="1">
      <c r="AW9634" s="121">
        <f t="shared" si="341"/>
        <v>9357</v>
      </c>
    </row>
    <row r="9635" spans="49:49" ht="15" customHeight="1">
      <c r="AW9635" s="121">
        <f t="shared" si="341"/>
        <v>9358</v>
      </c>
    </row>
    <row r="9636" spans="49:49" ht="15" customHeight="1">
      <c r="AW9636" s="121">
        <f t="shared" si="341"/>
        <v>9359</v>
      </c>
    </row>
    <row r="9637" spans="49:49" ht="15" customHeight="1">
      <c r="AW9637" s="121">
        <f t="shared" si="341"/>
        <v>9360</v>
      </c>
    </row>
    <row r="9638" spans="49:49" ht="15" customHeight="1">
      <c r="AW9638" s="121">
        <f t="shared" si="341"/>
        <v>9361</v>
      </c>
    </row>
    <row r="9639" spans="49:49" ht="15" customHeight="1">
      <c r="AW9639" s="121">
        <f t="shared" si="341"/>
        <v>9362</v>
      </c>
    </row>
    <row r="9640" spans="49:49" ht="15" customHeight="1">
      <c r="AW9640" s="121">
        <f t="shared" si="341"/>
        <v>9363</v>
      </c>
    </row>
    <row r="9641" spans="49:49" ht="15" customHeight="1">
      <c r="AW9641" s="121">
        <f t="shared" si="341"/>
        <v>9364</v>
      </c>
    </row>
    <row r="9642" spans="49:49" ht="15" customHeight="1">
      <c r="AW9642" s="121">
        <f t="shared" si="341"/>
        <v>9365</v>
      </c>
    </row>
    <row r="9643" spans="49:49" ht="15" customHeight="1">
      <c r="AW9643" s="121">
        <f t="shared" si="341"/>
        <v>9366</v>
      </c>
    </row>
    <row r="9644" spans="49:49" ht="15" customHeight="1">
      <c r="AW9644" s="121">
        <f t="shared" si="341"/>
        <v>9367</v>
      </c>
    </row>
    <row r="9645" spans="49:49" ht="15" customHeight="1">
      <c r="AW9645" s="121">
        <f t="shared" si="341"/>
        <v>9368</v>
      </c>
    </row>
    <row r="9646" spans="49:49" ht="15" customHeight="1">
      <c r="AW9646" s="121">
        <f t="shared" si="341"/>
        <v>9369</v>
      </c>
    </row>
    <row r="9647" spans="49:49" ht="15" customHeight="1">
      <c r="AW9647" s="121">
        <f t="shared" si="341"/>
        <v>9370</v>
      </c>
    </row>
    <row r="9648" spans="49:49" ht="15" customHeight="1">
      <c r="AW9648" s="121">
        <f t="shared" si="341"/>
        <v>9371</v>
      </c>
    </row>
    <row r="9649" spans="49:49" ht="15" customHeight="1">
      <c r="AW9649" s="121">
        <f t="shared" si="341"/>
        <v>9372</v>
      </c>
    </row>
    <row r="9650" spans="49:49" ht="15" customHeight="1">
      <c r="AW9650" s="121">
        <f t="shared" si="341"/>
        <v>9373</v>
      </c>
    </row>
    <row r="9651" spans="49:49" ht="15" customHeight="1">
      <c r="AW9651" s="121">
        <f t="shared" si="341"/>
        <v>9374</v>
      </c>
    </row>
    <row r="9652" spans="49:49" ht="15" customHeight="1">
      <c r="AW9652" s="121">
        <f t="shared" si="341"/>
        <v>9375</v>
      </c>
    </row>
    <row r="9653" spans="49:49" ht="15" customHeight="1">
      <c r="AW9653" s="121">
        <f t="shared" si="341"/>
        <v>9376</v>
      </c>
    </row>
    <row r="9654" spans="49:49" ht="15" customHeight="1">
      <c r="AW9654" s="121">
        <f t="shared" si="341"/>
        <v>9377</v>
      </c>
    </row>
    <row r="9655" spans="49:49" ht="15" customHeight="1">
      <c r="AW9655" s="121">
        <f t="shared" si="341"/>
        <v>9378</v>
      </c>
    </row>
    <row r="9656" spans="49:49" ht="15" customHeight="1">
      <c r="AW9656" s="121">
        <f t="shared" si="341"/>
        <v>9379</v>
      </c>
    </row>
    <row r="9657" spans="49:49" ht="15" customHeight="1">
      <c r="AW9657" s="121">
        <f t="shared" si="341"/>
        <v>9380</v>
      </c>
    </row>
    <row r="9658" spans="49:49" ht="15" customHeight="1">
      <c r="AW9658" s="121">
        <f t="shared" si="341"/>
        <v>9381</v>
      </c>
    </row>
    <row r="9659" spans="49:49" ht="15" customHeight="1">
      <c r="AW9659" s="121">
        <f t="shared" si="341"/>
        <v>9382</v>
      </c>
    </row>
    <row r="9660" spans="49:49" ht="15" customHeight="1">
      <c r="AW9660" s="121">
        <f t="shared" si="341"/>
        <v>9383</v>
      </c>
    </row>
    <row r="9661" spans="49:49" ht="15" customHeight="1">
      <c r="AW9661" s="121">
        <f t="shared" si="341"/>
        <v>9384</v>
      </c>
    </row>
    <row r="9662" spans="49:49" ht="15" customHeight="1">
      <c r="AW9662" s="121">
        <f t="shared" si="341"/>
        <v>9385</v>
      </c>
    </row>
    <row r="9663" spans="49:49" ht="15" customHeight="1">
      <c r="AW9663" s="121">
        <f t="shared" si="341"/>
        <v>9386</v>
      </c>
    </row>
    <row r="9664" spans="49:49" ht="15" customHeight="1">
      <c r="AW9664" s="121">
        <f t="shared" si="341"/>
        <v>9387</v>
      </c>
    </row>
    <row r="9665" spans="49:49" ht="15" customHeight="1">
      <c r="AW9665" s="121">
        <f t="shared" si="341"/>
        <v>9388</v>
      </c>
    </row>
    <row r="9666" spans="49:49" ht="15" customHeight="1">
      <c r="AW9666" s="121">
        <f t="shared" si="341"/>
        <v>9389</v>
      </c>
    </row>
    <row r="9667" spans="49:49" ht="15" customHeight="1">
      <c r="AW9667" s="121">
        <f t="shared" si="341"/>
        <v>9390</v>
      </c>
    </row>
    <row r="9668" spans="49:49" ht="15" customHeight="1">
      <c r="AW9668" s="121">
        <f t="shared" si="341"/>
        <v>9391</v>
      </c>
    </row>
    <row r="9669" spans="49:49" ht="15" customHeight="1">
      <c r="AW9669" s="121">
        <f t="shared" si="341"/>
        <v>9392</v>
      </c>
    </row>
    <row r="9670" spans="49:49" ht="15" customHeight="1">
      <c r="AW9670" s="121">
        <f t="shared" si="341"/>
        <v>9393</v>
      </c>
    </row>
    <row r="9671" spans="49:49" ht="15" customHeight="1">
      <c r="AW9671" s="121">
        <f t="shared" si="341"/>
        <v>9394</v>
      </c>
    </row>
    <row r="9672" spans="49:49" ht="15" customHeight="1">
      <c r="AW9672" s="121">
        <f t="shared" si="341"/>
        <v>9395</v>
      </c>
    </row>
    <row r="9673" spans="49:49" ht="15" customHeight="1">
      <c r="AW9673" s="121">
        <f t="shared" si="341"/>
        <v>9396</v>
      </c>
    </row>
    <row r="9674" spans="49:49" ht="15" customHeight="1">
      <c r="AW9674" s="121">
        <f t="shared" si="341"/>
        <v>9397</v>
      </c>
    </row>
    <row r="9675" spans="49:49" ht="15" customHeight="1">
      <c r="AW9675" s="121">
        <f t="shared" si="341"/>
        <v>9398</v>
      </c>
    </row>
    <row r="9676" spans="49:49" ht="15" customHeight="1">
      <c r="AW9676" s="121">
        <f t="shared" si="341"/>
        <v>9399</v>
      </c>
    </row>
    <row r="9677" spans="49:49" ht="15" customHeight="1">
      <c r="AW9677" s="121">
        <f t="shared" si="341"/>
        <v>9400</v>
      </c>
    </row>
    <row r="9678" spans="49:49" ht="15" customHeight="1">
      <c r="AW9678" s="121">
        <f t="shared" si="341"/>
        <v>9401</v>
      </c>
    </row>
    <row r="9679" spans="49:49" ht="15" customHeight="1">
      <c r="AW9679" s="121">
        <f t="shared" si="341"/>
        <v>9402</v>
      </c>
    </row>
    <row r="9680" spans="49:49" ht="15" customHeight="1">
      <c r="AW9680" s="121">
        <f t="shared" si="341"/>
        <v>9403</v>
      </c>
    </row>
    <row r="9681" spans="49:49" ht="15" customHeight="1">
      <c r="AW9681" s="121">
        <f t="shared" si="341"/>
        <v>9404</v>
      </c>
    </row>
    <row r="9682" spans="49:49" ht="15" customHeight="1">
      <c r="AW9682" s="121">
        <f t="shared" si="341"/>
        <v>9405</v>
      </c>
    </row>
    <row r="9683" spans="49:49" ht="15" customHeight="1">
      <c r="AW9683" s="121">
        <f t="shared" si="341"/>
        <v>9406</v>
      </c>
    </row>
    <row r="9684" spans="49:49" ht="15" customHeight="1">
      <c r="AW9684" s="121">
        <f t="shared" si="341"/>
        <v>9407</v>
      </c>
    </row>
    <row r="9685" spans="49:49" ht="15" customHeight="1">
      <c r="AW9685" s="121">
        <f t="shared" si="341"/>
        <v>9408</v>
      </c>
    </row>
    <row r="9686" spans="49:49" ht="15" customHeight="1">
      <c r="AW9686" s="121">
        <f t="shared" si="341"/>
        <v>9409</v>
      </c>
    </row>
    <row r="9687" spans="49:49" ht="15" customHeight="1">
      <c r="AW9687" s="121">
        <f t="shared" ref="AW9687:AW9750" si="342">+AW9686+1</f>
        <v>9410</v>
      </c>
    </row>
    <row r="9688" spans="49:49" ht="15" customHeight="1">
      <c r="AW9688" s="121">
        <f t="shared" si="342"/>
        <v>9411</v>
      </c>
    </row>
    <row r="9689" spans="49:49" ht="15" customHeight="1">
      <c r="AW9689" s="121">
        <f t="shared" si="342"/>
        <v>9412</v>
      </c>
    </row>
    <row r="9690" spans="49:49" ht="15" customHeight="1">
      <c r="AW9690" s="121">
        <f t="shared" si="342"/>
        <v>9413</v>
      </c>
    </row>
    <row r="9691" spans="49:49" ht="15" customHeight="1">
      <c r="AW9691" s="121">
        <f t="shared" si="342"/>
        <v>9414</v>
      </c>
    </row>
    <row r="9692" spans="49:49" ht="15" customHeight="1">
      <c r="AW9692" s="121">
        <f t="shared" si="342"/>
        <v>9415</v>
      </c>
    </row>
    <row r="9693" spans="49:49" ht="15" customHeight="1">
      <c r="AW9693" s="121">
        <f t="shared" si="342"/>
        <v>9416</v>
      </c>
    </row>
    <row r="9694" spans="49:49" ht="15" customHeight="1">
      <c r="AW9694" s="121">
        <f t="shared" si="342"/>
        <v>9417</v>
      </c>
    </row>
    <row r="9695" spans="49:49" ht="15" customHeight="1">
      <c r="AW9695" s="121">
        <f t="shared" si="342"/>
        <v>9418</v>
      </c>
    </row>
    <row r="9696" spans="49:49" ht="15" customHeight="1">
      <c r="AW9696" s="121">
        <f t="shared" si="342"/>
        <v>9419</v>
      </c>
    </row>
    <row r="9697" spans="49:49" ht="15" customHeight="1">
      <c r="AW9697" s="121">
        <f t="shared" si="342"/>
        <v>9420</v>
      </c>
    </row>
    <row r="9698" spans="49:49" ht="15" customHeight="1">
      <c r="AW9698" s="121">
        <f t="shared" si="342"/>
        <v>9421</v>
      </c>
    </row>
    <row r="9699" spans="49:49" ht="15" customHeight="1">
      <c r="AW9699" s="121">
        <f t="shared" si="342"/>
        <v>9422</v>
      </c>
    </row>
    <row r="9700" spans="49:49" ht="15" customHeight="1">
      <c r="AW9700" s="121">
        <f t="shared" si="342"/>
        <v>9423</v>
      </c>
    </row>
    <row r="9701" spans="49:49" ht="15" customHeight="1">
      <c r="AW9701" s="121">
        <f t="shared" si="342"/>
        <v>9424</v>
      </c>
    </row>
    <row r="9702" spans="49:49" ht="15" customHeight="1">
      <c r="AW9702" s="121">
        <f t="shared" si="342"/>
        <v>9425</v>
      </c>
    </row>
    <row r="9703" spans="49:49" ht="15" customHeight="1">
      <c r="AW9703" s="121">
        <f t="shared" si="342"/>
        <v>9426</v>
      </c>
    </row>
    <row r="9704" spans="49:49" ht="15" customHeight="1">
      <c r="AW9704" s="121">
        <f t="shared" si="342"/>
        <v>9427</v>
      </c>
    </row>
    <row r="9705" spans="49:49" ht="15" customHeight="1">
      <c r="AW9705" s="121">
        <f t="shared" si="342"/>
        <v>9428</v>
      </c>
    </row>
    <row r="9706" spans="49:49" ht="15" customHeight="1">
      <c r="AW9706" s="121">
        <f t="shared" si="342"/>
        <v>9429</v>
      </c>
    </row>
    <row r="9707" spans="49:49" ht="15" customHeight="1">
      <c r="AW9707" s="121">
        <f t="shared" si="342"/>
        <v>9430</v>
      </c>
    </row>
    <row r="9708" spans="49:49" ht="15" customHeight="1">
      <c r="AW9708" s="121">
        <f t="shared" si="342"/>
        <v>9431</v>
      </c>
    </row>
    <row r="9709" spans="49:49" ht="15" customHeight="1">
      <c r="AW9709" s="121">
        <f t="shared" si="342"/>
        <v>9432</v>
      </c>
    </row>
    <row r="9710" spans="49:49" ht="15" customHeight="1">
      <c r="AW9710" s="121">
        <f t="shared" si="342"/>
        <v>9433</v>
      </c>
    </row>
    <row r="9711" spans="49:49" ht="15" customHeight="1">
      <c r="AW9711" s="121">
        <f t="shared" si="342"/>
        <v>9434</v>
      </c>
    </row>
    <row r="9712" spans="49:49" ht="15" customHeight="1">
      <c r="AW9712" s="121">
        <f t="shared" si="342"/>
        <v>9435</v>
      </c>
    </row>
    <row r="9713" spans="49:49" ht="15" customHeight="1">
      <c r="AW9713" s="121">
        <f t="shared" si="342"/>
        <v>9436</v>
      </c>
    </row>
    <row r="9714" spans="49:49" ht="15" customHeight="1">
      <c r="AW9714" s="121">
        <f t="shared" si="342"/>
        <v>9437</v>
      </c>
    </row>
    <row r="9715" spans="49:49" ht="15" customHeight="1">
      <c r="AW9715" s="121">
        <f t="shared" si="342"/>
        <v>9438</v>
      </c>
    </row>
    <row r="9716" spans="49:49" ht="15" customHeight="1">
      <c r="AW9716" s="121">
        <f t="shared" si="342"/>
        <v>9439</v>
      </c>
    </row>
    <row r="9717" spans="49:49" ht="15" customHeight="1">
      <c r="AW9717" s="121">
        <f t="shared" si="342"/>
        <v>9440</v>
      </c>
    </row>
    <row r="9718" spans="49:49" ht="15" customHeight="1">
      <c r="AW9718" s="121">
        <f t="shared" si="342"/>
        <v>9441</v>
      </c>
    </row>
    <row r="9719" spans="49:49" ht="15" customHeight="1">
      <c r="AW9719" s="121">
        <f t="shared" si="342"/>
        <v>9442</v>
      </c>
    </row>
    <row r="9720" spans="49:49" ht="15" customHeight="1">
      <c r="AW9720" s="121">
        <f t="shared" si="342"/>
        <v>9443</v>
      </c>
    </row>
    <row r="9721" spans="49:49" ht="15" customHeight="1">
      <c r="AW9721" s="121">
        <f t="shared" si="342"/>
        <v>9444</v>
      </c>
    </row>
    <row r="9722" spans="49:49" ht="15" customHeight="1">
      <c r="AW9722" s="121">
        <f t="shared" si="342"/>
        <v>9445</v>
      </c>
    </row>
    <row r="9723" spans="49:49" ht="15" customHeight="1">
      <c r="AW9723" s="121">
        <f t="shared" si="342"/>
        <v>9446</v>
      </c>
    </row>
    <row r="9724" spans="49:49" ht="15" customHeight="1">
      <c r="AW9724" s="121">
        <f t="shared" si="342"/>
        <v>9447</v>
      </c>
    </row>
    <row r="9725" spans="49:49" ht="15" customHeight="1">
      <c r="AW9725" s="121">
        <f t="shared" si="342"/>
        <v>9448</v>
      </c>
    </row>
    <row r="9726" spans="49:49" ht="15" customHeight="1">
      <c r="AW9726" s="121">
        <f t="shared" si="342"/>
        <v>9449</v>
      </c>
    </row>
    <row r="9727" spans="49:49" ht="15" customHeight="1">
      <c r="AW9727" s="121">
        <f t="shared" si="342"/>
        <v>9450</v>
      </c>
    </row>
    <row r="9728" spans="49:49" ht="15" customHeight="1">
      <c r="AW9728" s="121">
        <f t="shared" si="342"/>
        <v>9451</v>
      </c>
    </row>
    <row r="9729" spans="49:49" ht="15" customHeight="1">
      <c r="AW9729" s="121">
        <f t="shared" si="342"/>
        <v>9452</v>
      </c>
    </row>
    <row r="9730" spans="49:49" ht="15" customHeight="1">
      <c r="AW9730" s="121">
        <f t="shared" si="342"/>
        <v>9453</v>
      </c>
    </row>
    <row r="9731" spans="49:49" ht="15" customHeight="1">
      <c r="AW9731" s="121">
        <f t="shared" si="342"/>
        <v>9454</v>
      </c>
    </row>
    <row r="9732" spans="49:49" ht="15" customHeight="1">
      <c r="AW9732" s="121">
        <f t="shared" si="342"/>
        <v>9455</v>
      </c>
    </row>
    <row r="9733" spans="49:49" ht="15" customHeight="1">
      <c r="AW9733" s="121">
        <f t="shared" si="342"/>
        <v>9456</v>
      </c>
    </row>
    <row r="9734" spans="49:49" ht="15" customHeight="1">
      <c r="AW9734" s="121">
        <f t="shared" si="342"/>
        <v>9457</v>
      </c>
    </row>
    <row r="9735" spans="49:49" ht="15" customHeight="1">
      <c r="AW9735" s="121">
        <f t="shared" si="342"/>
        <v>9458</v>
      </c>
    </row>
    <row r="9736" spans="49:49" ht="15" customHeight="1">
      <c r="AW9736" s="121">
        <f t="shared" si="342"/>
        <v>9459</v>
      </c>
    </row>
    <row r="9737" spans="49:49" ht="15" customHeight="1">
      <c r="AW9737" s="121">
        <f t="shared" si="342"/>
        <v>9460</v>
      </c>
    </row>
    <row r="9738" spans="49:49" ht="15" customHeight="1">
      <c r="AW9738" s="121">
        <f t="shared" si="342"/>
        <v>9461</v>
      </c>
    </row>
    <row r="9739" spans="49:49" ht="15" customHeight="1">
      <c r="AW9739" s="121">
        <f t="shared" si="342"/>
        <v>9462</v>
      </c>
    </row>
    <row r="9740" spans="49:49" ht="15" customHeight="1">
      <c r="AW9740" s="121">
        <f t="shared" si="342"/>
        <v>9463</v>
      </c>
    </row>
    <row r="9741" spans="49:49" ht="15" customHeight="1">
      <c r="AW9741" s="121">
        <f t="shared" si="342"/>
        <v>9464</v>
      </c>
    </row>
    <row r="9742" spans="49:49" ht="15" customHeight="1">
      <c r="AW9742" s="121">
        <f t="shared" si="342"/>
        <v>9465</v>
      </c>
    </row>
    <row r="9743" spans="49:49" ht="15" customHeight="1">
      <c r="AW9743" s="121">
        <f t="shared" si="342"/>
        <v>9466</v>
      </c>
    </row>
    <row r="9744" spans="49:49" ht="15" customHeight="1">
      <c r="AW9744" s="121">
        <f t="shared" si="342"/>
        <v>9467</v>
      </c>
    </row>
    <row r="9745" spans="49:49" ht="15" customHeight="1">
      <c r="AW9745" s="121">
        <f t="shared" si="342"/>
        <v>9468</v>
      </c>
    </row>
    <row r="9746" spans="49:49" ht="15" customHeight="1">
      <c r="AW9746" s="121">
        <f t="shared" si="342"/>
        <v>9469</v>
      </c>
    </row>
    <row r="9747" spans="49:49" ht="15" customHeight="1">
      <c r="AW9747" s="121">
        <f t="shared" si="342"/>
        <v>9470</v>
      </c>
    </row>
    <row r="9748" spans="49:49" ht="15" customHeight="1">
      <c r="AW9748" s="121">
        <f t="shared" si="342"/>
        <v>9471</v>
      </c>
    </row>
    <row r="9749" spans="49:49" ht="15" customHeight="1">
      <c r="AW9749" s="121">
        <f t="shared" si="342"/>
        <v>9472</v>
      </c>
    </row>
    <row r="9750" spans="49:49" ht="15" customHeight="1">
      <c r="AW9750" s="121">
        <f t="shared" si="342"/>
        <v>9473</v>
      </c>
    </row>
    <row r="9751" spans="49:49" ht="15" customHeight="1">
      <c r="AW9751" s="121">
        <f t="shared" ref="AW9751:AW9814" si="343">+AW9750+1</f>
        <v>9474</v>
      </c>
    </row>
    <row r="9752" spans="49:49" ht="15" customHeight="1">
      <c r="AW9752" s="121">
        <f t="shared" si="343"/>
        <v>9475</v>
      </c>
    </row>
    <row r="9753" spans="49:49" ht="15" customHeight="1">
      <c r="AW9753" s="121">
        <f t="shared" si="343"/>
        <v>9476</v>
      </c>
    </row>
    <row r="9754" spans="49:49" ht="15" customHeight="1">
      <c r="AW9754" s="121">
        <f t="shared" si="343"/>
        <v>9477</v>
      </c>
    </row>
    <row r="9755" spans="49:49" ht="15" customHeight="1">
      <c r="AW9755" s="121">
        <f t="shared" si="343"/>
        <v>9478</v>
      </c>
    </row>
    <row r="9756" spans="49:49" ht="15" customHeight="1">
      <c r="AW9756" s="121">
        <f t="shared" si="343"/>
        <v>9479</v>
      </c>
    </row>
    <row r="9757" spans="49:49" ht="15" customHeight="1">
      <c r="AW9757" s="121">
        <f t="shared" si="343"/>
        <v>9480</v>
      </c>
    </row>
    <row r="9758" spans="49:49" ht="15" customHeight="1">
      <c r="AW9758" s="121">
        <f t="shared" si="343"/>
        <v>9481</v>
      </c>
    </row>
    <row r="9759" spans="49:49" ht="15" customHeight="1">
      <c r="AW9759" s="121">
        <f t="shared" si="343"/>
        <v>9482</v>
      </c>
    </row>
    <row r="9760" spans="49:49" ht="15" customHeight="1">
      <c r="AW9760" s="121">
        <f t="shared" si="343"/>
        <v>9483</v>
      </c>
    </row>
    <row r="9761" spans="49:49" ht="15" customHeight="1">
      <c r="AW9761" s="121">
        <f t="shared" si="343"/>
        <v>9484</v>
      </c>
    </row>
    <row r="9762" spans="49:49" ht="15" customHeight="1">
      <c r="AW9762" s="121">
        <f t="shared" si="343"/>
        <v>9485</v>
      </c>
    </row>
    <row r="9763" spans="49:49" ht="15" customHeight="1">
      <c r="AW9763" s="121">
        <f t="shared" si="343"/>
        <v>9486</v>
      </c>
    </row>
    <row r="9764" spans="49:49" ht="15" customHeight="1">
      <c r="AW9764" s="121">
        <f t="shared" si="343"/>
        <v>9487</v>
      </c>
    </row>
    <row r="9765" spans="49:49" ht="15" customHeight="1">
      <c r="AW9765" s="121">
        <f t="shared" si="343"/>
        <v>9488</v>
      </c>
    </row>
    <row r="9766" spans="49:49" ht="15" customHeight="1">
      <c r="AW9766" s="121">
        <f t="shared" si="343"/>
        <v>9489</v>
      </c>
    </row>
    <row r="9767" spans="49:49" ht="15" customHeight="1">
      <c r="AW9767" s="121">
        <f t="shared" si="343"/>
        <v>9490</v>
      </c>
    </row>
    <row r="9768" spans="49:49" ht="15" customHeight="1">
      <c r="AW9768" s="121">
        <f t="shared" si="343"/>
        <v>9491</v>
      </c>
    </row>
    <row r="9769" spans="49:49" ht="15" customHeight="1">
      <c r="AW9769" s="121">
        <f t="shared" si="343"/>
        <v>9492</v>
      </c>
    </row>
    <row r="9770" spans="49:49" ht="15" customHeight="1">
      <c r="AW9770" s="121">
        <f t="shared" si="343"/>
        <v>9493</v>
      </c>
    </row>
    <row r="9771" spans="49:49" ht="15" customHeight="1">
      <c r="AW9771" s="121">
        <f t="shared" si="343"/>
        <v>9494</v>
      </c>
    </row>
    <row r="9772" spans="49:49" ht="15" customHeight="1">
      <c r="AW9772" s="121">
        <f t="shared" si="343"/>
        <v>9495</v>
      </c>
    </row>
    <row r="9773" spans="49:49" ht="15" customHeight="1">
      <c r="AW9773" s="121">
        <f t="shared" si="343"/>
        <v>9496</v>
      </c>
    </row>
    <row r="9774" spans="49:49" ht="15" customHeight="1">
      <c r="AW9774" s="121">
        <f t="shared" si="343"/>
        <v>9497</v>
      </c>
    </row>
    <row r="9775" spans="49:49" ht="15" customHeight="1">
      <c r="AW9775" s="121">
        <f t="shared" si="343"/>
        <v>9498</v>
      </c>
    </row>
    <row r="9776" spans="49:49" ht="15" customHeight="1">
      <c r="AW9776" s="121">
        <f t="shared" si="343"/>
        <v>9499</v>
      </c>
    </row>
    <row r="9777" spans="49:49" ht="15" customHeight="1">
      <c r="AW9777" s="121">
        <f t="shared" si="343"/>
        <v>9500</v>
      </c>
    </row>
    <row r="9778" spans="49:49" ht="15" customHeight="1">
      <c r="AW9778" s="121">
        <f t="shared" si="343"/>
        <v>9501</v>
      </c>
    </row>
    <row r="9779" spans="49:49" ht="15" customHeight="1">
      <c r="AW9779" s="121">
        <f t="shared" si="343"/>
        <v>9502</v>
      </c>
    </row>
    <row r="9780" spans="49:49" ht="15" customHeight="1">
      <c r="AW9780" s="121">
        <f t="shared" si="343"/>
        <v>9503</v>
      </c>
    </row>
    <row r="9781" spans="49:49" ht="15" customHeight="1">
      <c r="AW9781" s="121">
        <f t="shared" si="343"/>
        <v>9504</v>
      </c>
    </row>
    <row r="9782" spans="49:49" ht="15" customHeight="1">
      <c r="AW9782" s="121">
        <f t="shared" si="343"/>
        <v>9505</v>
      </c>
    </row>
    <row r="9783" spans="49:49" ht="15" customHeight="1">
      <c r="AW9783" s="121">
        <f t="shared" si="343"/>
        <v>9506</v>
      </c>
    </row>
    <row r="9784" spans="49:49" ht="15" customHeight="1">
      <c r="AW9784" s="121">
        <f t="shared" si="343"/>
        <v>9507</v>
      </c>
    </row>
    <row r="9785" spans="49:49" ht="15" customHeight="1">
      <c r="AW9785" s="121">
        <f t="shared" si="343"/>
        <v>9508</v>
      </c>
    </row>
    <row r="9786" spans="49:49" ht="15" customHeight="1">
      <c r="AW9786" s="121">
        <f t="shared" si="343"/>
        <v>9509</v>
      </c>
    </row>
    <row r="9787" spans="49:49" ht="15" customHeight="1">
      <c r="AW9787" s="121">
        <f t="shared" si="343"/>
        <v>9510</v>
      </c>
    </row>
    <row r="9788" spans="49:49" ht="15" customHeight="1">
      <c r="AW9788" s="121">
        <f t="shared" si="343"/>
        <v>9511</v>
      </c>
    </row>
    <row r="9789" spans="49:49" ht="15" customHeight="1">
      <c r="AW9789" s="121">
        <f t="shared" si="343"/>
        <v>9512</v>
      </c>
    </row>
    <row r="9790" spans="49:49" ht="15" customHeight="1">
      <c r="AW9790" s="121">
        <f t="shared" si="343"/>
        <v>9513</v>
      </c>
    </row>
    <row r="9791" spans="49:49" ht="15" customHeight="1">
      <c r="AW9791" s="121">
        <f t="shared" si="343"/>
        <v>9514</v>
      </c>
    </row>
    <row r="9792" spans="49:49" ht="15" customHeight="1">
      <c r="AW9792" s="121">
        <f t="shared" si="343"/>
        <v>9515</v>
      </c>
    </row>
    <row r="9793" spans="49:49" ht="15" customHeight="1">
      <c r="AW9793" s="121">
        <f t="shared" si="343"/>
        <v>9516</v>
      </c>
    </row>
    <row r="9794" spans="49:49" ht="15" customHeight="1">
      <c r="AW9794" s="121">
        <f t="shared" si="343"/>
        <v>9517</v>
      </c>
    </row>
    <row r="9795" spans="49:49" ht="15" customHeight="1">
      <c r="AW9795" s="121">
        <f t="shared" si="343"/>
        <v>9518</v>
      </c>
    </row>
    <row r="9796" spans="49:49" ht="15" customHeight="1">
      <c r="AW9796" s="121">
        <f t="shared" si="343"/>
        <v>9519</v>
      </c>
    </row>
    <row r="9797" spans="49:49" ht="15" customHeight="1">
      <c r="AW9797" s="121">
        <f t="shared" si="343"/>
        <v>9520</v>
      </c>
    </row>
    <row r="9798" spans="49:49" ht="15" customHeight="1">
      <c r="AW9798" s="121">
        <f t="shared" si="343"/>
        <v>9521</v>
      </c>
    </row>
    <row r="9799" spans="49:49" ht="15" customHeight="1">
      <c r="AW9799" s="121">
        <f t="shared" si="343"/>
        <v>9522</v>
      </c>
    </row>
    <row r="9800" spans="49:49" ht="15" customHeight="1">
      <c r="AW9800" s="121">
        <f t="shared" si="343"/>
        <v>9523</v>
      </c>
    </row>
    <row r="9801" spans="49:49" ht="15" customHeight="1">
      <c r="AW9801" s="121">
        <f t="shared" si="343"/>
        <v>9524</v>
      </c>
    </row>
    <row r="9802" spans="49:49" ht="15" customHeight="1">
      <c r="AW9802" s="121">
        <f t="shared" si="343"/>
        <v>9525</v>
      </c>
    </row>
    <row r="9803" spans="49:49" ht="15" customHeight="1">
      <c r="AW9803" s="121">
        <f t="shared" si="343"/>
        <v>9526</v>
      </c>
    </row>
    <row r="9804" spans="49:49" ht="15" customHeight="1">
      <c r="AW9804" s="121">
        <f t="shared" si="343"/>
        <v>9527</v>
      </c>
    </row>
    <row r="9805" spans="49:49" ht="15" customHeight="1">
      <c r="AW9805" s="121">
        <f t="shared" si="343"/>
        <v>9528</v>
      </c>
    </row>
    <row r="9806" spans="49:49" ht="15" customHeight="1">
      <c r="AW9806" s="121">
        <f t="shared" si="343"/>
        <v>9529</v>
      </c>
    </row>
    <row r="9807" spans="49:49" ht="15" customHeight="1">
      <c r="AW9807" s="121">
        <f t="shared" si="343"/>
        <v>9530</v>
      </c>
    </row>
    <row r="9808" spans="49:49" ht="15" customHeight="1">
      <c r="AW9808" s="121">
        <f t="shared" si="343"/>
        <v>9531</v>
      </c>
    </row>
    <row r="9809" spans="49:49" ht="15" customHeight="1">
      <c r="AW9809" s="121">
        <f t="shared" si="343"/>
        <v>9532</v>
      </c>
    </row>
    <row r="9810" spans="49:49" ht="15" customHeight="1">
      <c r="AW9810" s="121">
        <f t="shared" si="343"/>
        <v>9533</v>
      </c>
    </row>
    <row r="9811" spans="49:49" ht="15" customHeight="1">
      <c r="AW9811" s="121">
        <f t="shared" si="343"/>
        <v>9534</v>
      </c>
    </row>
    <row r="9812" spans="49:49" ht="15" customHeight="1">
      <c r="AW9812" s="121">
        <f t="shared" si="343"/>
        <v>9535</v>
      </c>
    </row>
    <row r="9813" spans="49:49" ht="15" customHeight="1">
      <c r="AW9813" s="121">
        <f t="shared" si="343"/>
        <v>9536</v>
      </c>
    </row>
    <row r="9814" spans="49:49" ht="15" customHeight="1">
      <c r="AW9814" s="121">
        <f t="shared" si="343"/>
        <v>9537</v>
      </c>
    </row>
    <row r="9815" spans="49:49" ht="15" customHeight="1">
      <c r="AW9815" s="121">
        <f t="shared" ref="AW9815:AW9878" si="344">+AW9814+1</f>
        <v>9538</v>
      </c>
    </row>
    <row r="9816" spans="49:49" ht="15" customHeight="1">
      <c r="AW9816" s="121">
        <f t="shared" si="344"/>
        <v>9539</v>
      </c>
    </row>
    <row r="9817" spans="49:49" ht="15" customHeight="1">
      <c r="AW9817" s="121">
        <f t="shared" si="344"/>
        <v>9540</v>
      </c>
    </row>
    <row r="9818" spans="49:49" ht="15" customHeight="1">
      <c r="AW9818" s="121">
        <f t="shared" si="344"/>
        <v>9541</v>
      </c>
    </row>
    <row r="9819" spans="49:49" ht="15" customHeight="1">
      <c r="AW9819" s="121">
        <f t="shared" si="344"/>
        <v>9542</v>
      </c>
    </row>
    <row r="9820" spans="49:49" ht="15" customHeight="1">
      <c r="AW9820" s="121">
        <f t="shared" si="344"/>
        <v>9543</v>
      </c>
    </row>
    <row r="9821" spans="49:49" ht="15" customHeight="1">
      <c r="AW9821" s="121">
        <f t="shared" si="344"/>
        <v>9544</v>
      </c>
    </row>
    <row r="9822" spans="49:49" ht="15" customHeight="1">
      <c r="AW9822" s="121">
        <f t="shared" si="344"/>
        <v>9545</v>
      </c>
    </row>
    <row r="9823" spans="49:49" ht="15" customHeight="1">
      <c r="AW9823" s="121">
        <f t="shared" si="344"/>
        <v>9546</v>
      </c>
    </row>
    <row r="9824" spans="49:49" ht="15" customHeight="1">
      <c r="AW9824" s="121">
        <f t="shared" si="344"/>
        <v>9547</v>
      </c>
    </row>
    <row r="9825" spans="49:49" ht="15" customHeight="1">
      <c r="AW9825" s="121">
        <f t="shared" si="344"/>
        <v>9548</v>
      </c>
    </row>
    <row r="9826" spans="49:49" ht="15" customHeight="1">
      <c r="AW9826" s="121">
        <f t="shared" si="344"/>
        <v>9549</v>
      </c>
    </row>
    <row r="9827" spans="49:49" ht="15" customHeight="1">
      <c r="AW9827" s="121">
        <f t="shared" si="344"/>
        <v>9550</v>
      </c>
    </row>
    <row r="9828" spans="49:49" ht="15" customHeight="1">
      <c r="AW9828" s="121">
        <f t="shared" si="344"/>
        <v>9551</v>
      </c>
    </row>
    <row r="9829" spans="49:49" ht="15" customHeight="1">
      <c r="AW9829" s="121">
        <f t="shared" si="344"/>
        <v>9552</v>
      </c>
    </row>
    <row r="9830" spans="49:49" ht="15" customHeight="1">
      <c r="AW9830" s="121">
        <f t="shared" si="344"/>
        <v>9553</v>
      </c>
    </row>
    <row r="9831" spans="49:49" ht="15" customHeight="1">
      <c r="AW9831" s="121">
        <f t="shared" si="344"/>
        <v>9554</v>
      </c>
    </row>
    <row r="9832" spans="49:49" ht="15" customHeight="1">
      <c r="AW9832" s="121">
        <f t="shared" si="344"/>
        <v>9555</v>
      </c>
    </row>
    <row r="9833" spans="49:49" ht="15" customHeight="1">
      <c r="AW9833" s="121">
        <f t="shared" si="344"/>
        <v>9556</v>
      </c>
    </row>
    <row r="9834" spans="49:49" ht="15" customHeight="1">
      <c r="AW9834" s="121">
        <f t="shared" si="344"/>
        <v>9557</v>
      </c>
    </row>
    <row r="9835" spans="49:49" ht="15" customHeight="1">
      <c r="AW9835" s="121">
        <f t="shared" si="344"/>
        <v>9558</v>
      </c>
    </row>
    <row r="9836" spans="49:49" ht="15" customHeight="1">
      <c r="AW9836" s="121">
        <f t="shared" si="344"/>
        <v>9559</v>
      </c>
    </row>
    <row r="9837" spans="49:49" ht="15" customHeight="1">
      <c r="AW9837" s="121">
        <f t="shared" si="344"/>
        <v>9560</v>
      </c>
    </row>
    <row r="9838" spans="49:49" ht="15" customHeight="1">
      <c r="AW9838" s="121">
        <f t="shared" si="344"/>
        <v>9561</v>
      </c>
    </row>
    <row r="9839" spans="49:49" ht="15" customHeight="1">
      <c r="AW9839" s="121">
        <f t="shared" si="344"/>
        <v>9562</v>
      </c>
    </row>
    <row r="9840" spans="49:49" ht="15" customHeight="1">
      <c r="AW9840" s="121">
        <f t="shared" si="344"/>
        <v>9563</v>
      </c>
    </row>
    <row r="9841" spans="49:49" ht="15" customHeight="1">
      <c r="AW9841" s="121">
        <f t="shared" si="344"/>
        <v>9564</v>
      </c>
    </row>
    <row r="9842" spans="49:49" ht="15" customHeight="1">
      <c r="AW9842" s="121">
        <f t="shared" si="344"/>
        <v>9565</v>
      </c>
    </row>
    <row r="9843" spans="49:49" ht="15" customHeight="1">
      <c r="AW9843" s="121">
        <f t="shared" si="344"/>
        <v>9566</v>
      </c>
    </row>
    <row r="9844" spans="49:49" ht="15" customHeight="1">
      <c r="AW9844" s="121">
        <f t="shared" si="344"/>
        <v>9567</v>
      </c>
    </row>
    <row r="9845" spans="49:49" ht="15" customHeight="1">
      <c r="AW9845" s="121">
        <f t="shared" si="344"/>
        <v>9568</v>
      </c>
    </row>
    <row r="9846" spans="49:49" ht="15" customHeight="1">
      <c r="AW9846" s="121">
        <f t="shared" si="344"/>
        <v>9569</v>
      </c>
    </row>
    <row r="9847" spans="49:49" ht="15" customHeight="1">
      <c r="AW9847" s="121">
        <f t="shared" si="344"/>
        <v>9570</v>
      </c>
    </row>
    <row r="9848" spans="49:49" ht="15" customHeight="1">
      <c r="AW9848" s="121">
        <f t="shared" si="344"/>
        <v>9571</v>
      </c>
    </row>
    <row r="9849" spans="49:49" ht="15" customHeight="1">
      <c r="AW9849" s="121">
        <f t="shared" si="344"/>
        <v>9572</v>
      </c>
    </row>
    <row r="9850" spans="49:49" ht="15" customHeight="1">
      <c r="AW9850" s="121">
        <f t="shared" si="344"/>
        <v>9573</v>
      </c>
    </row>
    <row r="9851" spans="49:49" ht="15" customHeight="1">
      <c r="AW9851" s="121">
        <f t="shared" si="344"/>
        <v>9574</v>
      </c>
    </row>
    <row r="9852" spans="49:49" ht="15" customHeight="1">
      <c r="AW9852" s="121">
        <f t="shared" si="344"/>
        <v>9575</v>
      </c>
    </row>
    <row r="9853" spans="49:49" ht="15" customHeight="1">
      <c r="AW9853" s="121">
        <f t="shared" si="344"/>
        <v>9576</v>
      </c>
    </row>
    <row r="9854" spans="49:49" ht="15" customHeight="1">
      <c r="AW9854" s="121">
        <f t="shared" si="344"/>
        <v>9577</v>
      </c>
    </row>
    <row r="9855" spans="49:49" ht="15" customHeight="1">
      <c r="AW9855" s="121">
        <f t="shared" si="344"/>
        <v>9578</v>
      </c>
    </row>
    <row r="9856" spans="49:49" ht="15" customHeight="1">
      <c r="AW9856" s="121">
        <f t="shared" si="344"/>
        <v>9579</v>
      </c>
    </row>
    <row r="9857" spans="49:49" ht="15" customHeight="1">
      <c r="AW9857" s="121">
        <f t="shared" si="344"/>
        <v>9580</v>
      </c>
    </row>
    <row r="9858" spans="49:49" ht="15" customHeight="1">
      <c r="AW9858" s="121">
        <f t="shared" si="344"/>
        <v>9581</v>
      </c>
    </row>
    <row r="9859" spans="49:49" ht="15" customHeight="1">
      <c r="AW9859" s="121">
        <f t="shared" si="344"/>
        <v>9582</v>
      </c>
    </row>
    <row r="9860" spans="49:49" ht="15" customHeight="1">
      <c r="AW9860" s="121">
        <f t="shared" si="344"/>
        <v>9583</v>
      </c>
    </row>
    <row r="9861" spans="49:49" ht="15" customHeight="1">
      <c r="AW9861" s="121">
        <f t="shared" si="344"/>
        <v>9584</v>
      </c>
    </row>
    <row r="9862" spans="49:49" ht="15" customHeight="1">
      <c r="AW9862" s="121">
        <f t="shared" si="344"/>
        <v>9585</v>
      </c>
    </row>
    <row r="9863" spans="49:49" ht="15" customHeight="1">
      <c r="AW9863" s="121">
        <f t="shared" si="344"/>
        <v>9586</v>
      </c>
    </row>
    <row r="9864" spans="49:49" ht="15" customHeight="1">
      <c r="AW9864" s="121">
        <f t="shared" si="344"/>
        <v>9587</v>
      </c>
    </row>
    <row r="9865" spans="49:49" ht="15" customHeight="1">
      <c r="AW9865" s="121">
        <f t="shared" si="344"/>
        <v>9588</v>
      </c>
    </row>
    <row r="9866" spans="49:49" ht="15" customHeight="1">
      <c r="AW9866" s="121">
        <f t="shared" si="344"/>
        <v>9589</v>
      </c>
    </row>
    <row r="9867" spans="49:49" ht="15" customHeight="1">
      <c r="AW9867" s="121">
        <f t="shared" si="344"/>
        <v>9590</v>
      </c>
    </row>
    <row r="9868" spans="49:49" ht="15" customHeight="1">
      <c r="AW9868" s="121">
        <f t="shared" si="344"/>
        <v>9591</v>
      </c>
    </row>
    <row r="9869" spans="49:49" ht="15" customHeight="1">
      <c r="AW9869" s="121">
        <f t="shared" si="344"/>
        <v>9592</v>
      </c>
    </row>
    <row r="9870" spans="49:49" ht="15" customHeight="1">
      <c r="AW9870" s="121">
        <f t="shared" si="344"/>
        <v>9593</v>
      </c>
    </row>
    <row r="9871" spans="49:49" ht="15" customHeight="1">
      <c r="AW9871" s="121">
        <f t="shared" si="344"/>
        <v>9594</v>
      </c>
    </row>
    <row r="9872" spans="49:49" ht="15" customHeight="1">
      <c r="AW9872" s="121">
        <f t="shared" si="344"/>
        <v>9595</v>
      </c>
    </row>
    <row r="9873" spans="49:49" ht="15" customHeight="1">
      <c r="AW9873" s="121">
        <f t="shared" si="344"/>
        <v>9596</v>
      </c>
    </row>
    <row r="9874" spans="49:49" ht="15" customHeight="1">
      <c r="AW9874" s="121">
        <f t="shared" si="344"/>
        <v>9597</v>
      </c>
    </row>
    <row r="9875" spans="49:49" ht="15" customHeight="1">
      <c r="AW9875" s="121">
        <f t="shared" si="344"/>
        <v>9598</v>
      </c>
    </row>
    <row r="9876" spans="49:49" ht="15" customHeight="1">
      <c r="AW9876" s="121">
        <f t="shared" si="344"/>
        <v>9599</v>
      </c>
    </row>
    <row r="9877" spans="49:49" ht="15" customHeight="1">
      <c r="AW9877" s="121">
        <f t="shared" si="344"/>
        <v>9600</v>
      </c>
    </row>
    <row r="9878" spans="49:49" ht="15" customHeight="1">
      <c r="AW9878" s="121">
        <f t="shared" si="344"/>
        <v>9601</v>
      </c>
    </row>
    <row r="9879" spans="49:49" ht="15" customHeight="1">
      <c r="AW9879" s="121">
        <f t="shared" ref="AW9879:AW9942" si="345">+AW9878+1</f>
        <v>9602</v>
      </c>
    </row>
    <row r="9880" spans="49:49" ht="15" customHeight="1">
      <c r="AW9880" s="121">
        <f t="shared" si="345"/>
        <v>9603</v>
      </c>
    </row>
    <row r="9881" spans="49:49" ht="15" customHeight="1">
      <c r="AW9881" s="121">
        <f t="shared" si="345"/>
        <v>9604</v>
      </c>
    </row>
    <row r="9882" spans="49:49" ht="15" customHeight="1">
      <c r="AW9882" s="121">
        <f t="shared" si="345"/>
        <v>9605</v>
      </c>
    </row>
    <row r="9883" spans="49:49" ht="15" customHeight="1">
      <c r="AW9883" s="121">
        <f t="shared" si="345"/>
        <v>9606</v>
      </c>
    </row>
    <row r="9884" spans="49:49" ht="15" customHeight="1">
      <c r="AW9884" s="121">
        <f t="shared" si="345"/>
        <v>9607</v>
      </c>
    </row>
    <row r="9885" spans="49:49" ht="15" customHeight="1">
      <c r="AW9885" s="121">
        <f t="shared" si="345"/>
        <v>9608</v>
      </c>
    </row>
    <row r="9886" spans="49:49" ht="15" customHeight="1">
      <c r="AW9886" s="121">
        <f t="shared" si="345"/>
        <v>9609</v>
      </c>
    </row>
    <row r="9887" spans="49:49" ht="15" customHeight="1">
      <c r="AW9887" s="121">
        <f t="shared" si="345"/>
        <v>9610</v>
      </c>
    </row>
    <row r="9888" spans="49:49" ht="15" customHeight="1">
      <c r="AW9888" s="121">
        <f t="shared" si="345"/>
        <v>9611</v>
      </c>
    </row>
    <row r="9889" spans="49:49" ht="15" customHeight="1">
      <c r="AW9889" s="121">
        <f t="shared" si="345"/>
        <v>9612</v>
      </c>
    </row>
    <row r="9890" spans="49:49" ht="15" customHeight="1">
      <c r="AW9890" s="121">
        <f t="shared" si="345"/>
        <v>9613</v>
      </c>
    </row>
    <row r="9891" spans="49:49" ht="15" customHeight="1">
      <c r="AW9891" s="121">
        <f t="shared" si="345"/>
        <v>9614</v>
      </c>
    </row>
    <row r="9892" spans="49:49" ht="15" customHeight="1">
      <c r="AW9892" s="121">
        <f t="shared" si="345"/>
        <v>9615</v>
      </c>
    </row>
    <row r="9893" spans="49:49" ht="15" customHeight="1">
      <c r="AW9893" s="121">
        <f t="shared" si="345"/>
        <v>9616</v>
      </c>
    </row>
    <row r="9894" spans="49:49" ht="15" customHeight="1">
      <c r="AW9894" s="121">
        <f t="shared" si="345"/>
        <v>9617</v>
      </c>
    </row>
    <row r="9895" spans="49:49" ht="15" customHeight="1">
      <c r="AW9895" s="121">
        <f t="shared" si="345"/>
        <v>9618</v>
      </c>
    </row>
    <row r="9896" spans="49:49" ht="15" customHeight="1">
      <c r="AW9896" s="121">
        <f t="shared" si="345"/>
        <v>9619</v>
      </c>
    </row>
    <row r="9897" spans="49:49" ht="15" customHeight="1">
      <c r="AW9897" s="121">
        <f t="shared" si="345"/>
        <v>9620</v>
      </c>
    </row>
    <row r="9898" spans="49:49" ht="15" customHeight="1">
      <c r="AW9898" s="121">
        <f t="shared" si="345"/>
        <v>9621</v>
      </c>
    </row>
    <row r="9899" spans="49:49" ht="15" customHeight="1">
      <c r="AW9899" s="121">
        <f t="shared" si="345"/>
        <v>9622</v>
      </c>
    </row>
    <row r="9900" spans="49:49" ht="15" customHeight="1">
      <c r="AW9900" s="121">
        <f t="shared" si="345"/>
        <v>9623</v>
      </c>
    </row>
    <row r="9901" spans="49:49" ht="15" customHeight="1">
      <c r="AW9901" s="121">
        <f t="shared" si="345"/>
        <v>9624</v>
      </c>
    </row>
    <row r="9902" spans="49:49" ht="15" customHeight="1">
      <c r="AW9902" s="121">
        <f t="shared" si="345"/>
        <v>9625</v>
      </c>
    </row>
    <row r="9903" spans="49:49" ht="15" customHeight="1">
      <c r="AW9903" s="121">
        <f t="shared" si="345"/>
        <v>9626</v>
      </c>
    </row>
    <row r="9904" spans="49:49" ht="15" customHeight="1">
      <c r="AW9904" s="121">
        <f t="shared" si="345"/>
        <v>9627</v>
      </c>
    </row>
    <row r="9905" spans="49:49" ht="15" customHeight="1">
      <c r="AW9905" s="121">
        <f t="shared" si="345"/>
        <v>9628</v>
      </c>
    </row>
    <row r="9906" spans="49:49" ht="15" customHeight="1">
      <c r="AW9906" s="121">
        <f t="shared" si="345"/>
        <v>9629</v>
      </c>
    </row>
    <row r="9907" spans="49:49" ht="15" customHeight="1">
      <c r="AW9907" s="121">
        <f t="shared" si="345"/>
        <v>9630</v>
      </c>
    </row>
    <row r="9908" spans="49:49" ht="15" customHeight="1">
      <c r="AW9908" s="121">
        <f t="shared" si="345"/>
        <v>9631</v>
      </c>
    </row>
    <row r="9909" spans="49:49" ht="15" customHeight="1">
      <c r="AW9909" s="121">
        <f t="shared" si="345"/>
        <v>9632</v>
      </c>
    </row>
    <row r="9910" spans="49:49" ht="15" customHeight="1">
      <c r="AW9910" s="121">
        <f t="shared" si="345"/>
        <v>9633</v>
      </c>
    </row>
    <row r="9911" spans="49:49" ht="15" customHeight="1">
      <c r="AW9911" s="121">
        <f t="shared" si="345"/>
        <v>9634</v>
      </c>
    </row>
    <row r="9912" spans="49:49" ht="15" customHeight="1">
      <c r="AW9912" s="121">
        <f t="shared" si="345"/>
        <v>9635</v>
      </c>
    </row>
    <row r="9913" spans="49:49" ht="15" customHeight="1">
      <c r="AW9913" s="121">
        <f t="shared" si="345"/>
        <v>9636</v>
      </c>
    </row>
    <row r="9914" spans="49:49" ht="15" customHeight="1">
      <c r="AW9914" s="121">
        <f t="shared" si="345"/>
        <v>9637</v>
      </c>
    </row>
    <row r="9915" spans="49:49" ht="15" customHeight="1">
      <c r="AW9915" s="121">
        <f t="shared" si="345"/>
        <v>9638</v>
      </c>
    </row>
    <row r="9916" spans="49:49" ht="15" customHeight="1">
      <c r="AW9916" s="121">
        <f t="shared" si="345"/>
        <v>9639</v>
      </c>
    </row>
    <row r="9917" spans="49:49" ht="15" customHeight="1">
      <c r="AW9917" s="121">
        <f t="shared" si="345"/>
        <v>9640</v>
      </c>
    </row>
    <row r="9918" spans="49:49" ht="15" customHeight="1">
      <c r="AW9918" s="121">
        <f t="shared" si="345"/>
        <v>9641</v>
      </c>
    </row>
    <row r="9919" spans="49:49" ht="15" customHeight="1">
      <c r="AW9919" s="121">
        <f t="shared" si="345"/>
        <v>9642</v>
      </c>
    </row>
    <row r="9920" spans="49:49" ht="15" customHeight="1">
      <c r="AW9920" s="121">
        <f t="shared" si="345"/>
        <v>9643</v>
      </c>
    </row>
    <row r="9921" spans="49:49" ht="15" customHeight="1">
      <c r="AW9921" s="121">
        <f t="shared" si="345"/>
        <v>9644</v>
      </c>
    </row>
    <row r="9922" spans="49:49" ht="15" customHeight="1">
      <c r="AW9922" s="121">
        <f t="shared" si="345"/>
        <v>9645</v>
      </c>
    </row>
    <row r="9923" spans="49:49" ht="15" customHeight="1">
      <c r="AW9923" s="121">
        <f t="shared" si="345"/>
        <v>9646</v>
      </c>
    </row>
    <row r="9924" spans="49:49" ht="15" customHeight="1">
      <c r="AW9924" s="121">
        <f t="shared" si="345"/>
        <v>9647</v>
      </c>
    </row>
    <row r="9925" spans="49:49" ht="15" customHeight="1">
      <c r="AW9925" s="121">
        <f t="shared" si="345"/>
        <v>9648</v>
      </c>
    </row>
    <row r="9926" spans="49:49" ht="15" customHeight="1">
      <c r="AW9926" s="121">
        <f t="shared" si="345"/>
        <v>9649</v>
      </c>
    </row>
    <row r="9927" spans="49:49" ht="15" customHeight="1">
      <c r="AW9927" s="121">
        <f t="shared" si="345"/>
        <v>9650</v>
      </c>
    </row>
    <row r="9928" spans="49:49" ht="15" customHeight="1">
      <c r="AW9928" s="121">
        <f t="shared" si="345"/>
        <v>9651</v>
      </c>
    </row>
    <row r="9929" spans="49:49" ht="15" customHeight="1">
      <c r="AW9929" s="121">
        <f t="shared" si="345"/>
        <v>9652</v>
      </c>
    </row>
    <row r="9930" spans="49:49" ht="15" customHeight="1">
      <c r="AW9930" s="121">
        <f t="shared" si="345"/>
        <v>9653</v>
      </c>
    </row>
    <row r="9931" spans="49:49" ht="15" customHeight="1">
      <c r="AW9931" s="121">
        <f t="shared" si="345"/>
        <v>9654</v>
      </c>
    </row>
    <row r="9932" spans="49:49" ht="15" customHeight="1">
      <c r="AW9932" s="121">
        <f t="shared" si="345"/>
        <v>9655</v>
      </c>
    </row>
    <row r="9933" spans="49:49" ht="15" customHeight="1">
      <c r="AW9933" s="121">
        <f t="shared" si="345"/>
        <v>9656</v>
      </c>
    </row>
    <row r="9934" spans="49:49" ht="15" customHeight="1">
      <c r="AW9934" s="121">
        <f t="shared" si="345"/>
        <v>9657</v>
      </c>
    </row>
    <row r="9935" spans="49:49" ht="15" customHeight="1">
      <c r="AW9935" s="121">
        <f t="shared" si="345"/>
        <v>9658</v>
      </c>
    </row>
    <row r="9936" spans="49:49" ht="15" customHeight="1">
      <c r="AW9936" s="121">
        <f t="shared" si="345"/>
        <v>9659</v>
      </c>
    </row>
    <row r="9937" spans="49:49" ht="15" customHeight="1">
      <c r="AW9937" s="121">
        <f t="shared" si="345"/>
        <v>9660</v>
      </c>
    </row>
    <row r="9938" spans="49:49" ht="15" customHeight="1">
      <c r="AW9938" s="121">
        <f t="shared" si="345"/>
        <v>9661</v>
      </c>
    </row>
    <row r="9939" spans="49:49" ht="15" customHeight="1">
      <c r="AW9939" s="121">
        <f t="shared" si="345"/>
        <v>9662</v>
      </c>
    </row>
    <row r="9940" spans="49:49" ht="15" customHeight="1">
      <c r="AW9940" s="121">
        <f t="shared" si="345"/>
        <v>9663</v>
      </c>
    </row>
    <row r="9941" spans="49:49" ht="15" customHeight="1">
      <c r="AW9941" s="121">
        <f t="shared" si="345"/>
        <v>9664</v>
      </c>
    </row>
    <row r="9942" spans="49:49" ht="15" customHeight="1">
      <c r="AW9942" s="121">
        <f t="shared" si="345"/>
        <v>9665</v>
      </c>
    </row>
    <row r="9943" spans="49:49" ht="15" customHeight="1">
      <c r="AW9943" s="121">
        <f t="shared" ref="AW9943:AW10006" si="346">+AW9942+1</f>
        <v>9666</v>
      </c>
    </row>
    <row r="9944" spans="49:49" ht="15" customHeight="1">
      <c r="AW9944" s="121">
        <f t="shared" si="346"/>
        <v>9667</v>
      </c>
    </row>
    <row r="9945" spans="49:49" ht="15" customHeight="1">
      <c r="AW9945" s="121">
        <f t="shared" si="346"/>
        <v>9668</v>
      </c>
    </row>
    <row r="9946" spans="49:49" ht="15" customHeight="1">
      <c r="AW9946" s="121">
        <f t="shared" si="346"/>
        <v>9669</v>
      </c>
    </row>
    <row r="9947" spans="49:49" ht="15" customHeight="1">
      <c r="AW9947" s="121">
        <f t="shared" si="346"/>
        <v>9670</v>
      </c>
    </row>
    <row r="9948" spans="49:49" ht="15" customHeight="1">
      <c r="AW9948" s="121">
        <f t="shared" si="346"/>
        <v>9671</v>
      </c>
    </row>
    <row r="9949" spans="49:49" ht="15" customHeight="1">
      <c r="AW9949" s="121">
        <f t="shared" si="346"/>
        <v>9672</v>
      </c>
    </row>
    <row r="9950" spans="49:49" ht="15" customHeight="1">
      <c r="AW9950" s="121">
        <f t="shared" si="346"/>
        <v>9673</v>
      </c>
    </row>
    <row r="9951" spans="49:49" ht="15" customHeight="1">
      <c r="AW9951" s="121">
        <f t="shared" si="346"/>
        <v>9674</v>
      </c>
    </row>
    <row r="9952" spans="49:49" ht="15" customHeight="1">
      <c r="AW9952" s="121">
        <f t="shared" si="346"/>
        <v>9675</v>
      </c>
    </row>
    <row r="9953" spans="49:49" ht="15" customHeight="1">
      <c r="AW9953" s="121">
        <f t="shared" si="346"/>
        <v>9676</v>
      </c>
    </row>
    <row r="9954" spans="49:49" ht="15" customHeight="1">
      <c r="AW9954" s="121">
        <f t="shared" si="346"/>
        <v>9677</v>
      </c>
    </row>
    <row r="9955" spans="49:49" ht="15" customHeight="1">
      <c r="AW9955" s="121">
        <f t="shared" si="346"/>
        <v>9678</v>
      </c>
    </row>
    <row r="9956" spans="49:49" ht="15" customHeight="1">
      <c r="AW9956" s="121">
        <f t="shared" si="346"/>
        <v>9679</v>
      </c>
    </row>
    <row r="9957" spans="49:49" ht="15" customHeight="1">
      <c r="AW9957" s="121">
        <f t="shared" si="346"/>
        <v>9680</v>
      </c>
    </row>
    <row r="9958" spans="49:49" ht="15" customHeight="1">
      <c r="AW9958" s="121">
        <f t="shared" si="346"/>
        <v>9681</v>
      </c>
    </row>
    <row r="9959" spans="49:49" ht="15" customHeight="1">
      <c r="AW9959" s="121">
        <f t="shared" si="346"/>
        <v>9682</v>
      </c>
    </row>
    <row r="9960" spans="49:49" ht="15" customHeight="1">
      <c r="AW9960" s="121">
        <f t="shared" si="346"/>
        <v>9683</v>
      </c>
    </row>
    <row r="9961" spans="49:49" ht="15" customHeight="1">
      <c r="AW9961" s="121">
        <f t="shared" si="346"/>
        <v>9684</v>
      </c>
    </row>
    <row r="9962" spans="49:49" ht="15" customHeight="1">
      <c r="AW9962" s="121">
        <f t="shared" si="346"/>
        <v>9685</v>
      </c>
    </row>
    <row r="9963" spans="49:49" ht="15" customHeight="1">
      <c r="AW9963" s="121">
        <f t="shared" si="346"/>
        <v>9686</v>
      </c>
    </row>
    <row r="9964" spans="49:49" ht="15" customHeight="1">
      <c r="AW9964" s="121">
        <f t="shared" si="346"/>
        <v>9687</v>
      </c>
    </row>
    <row r="9965" spans="49:49" ht="15" customHeight="1">
      <c r="AW9965" s="121">
        <f t="shared" si="346"/>
        <v>9688</v>
      </c>
    </row>
    <row r="9966" spans="49:49" ht="15" customHeight="1">
      <c r="AW9966" s="121">
        <f t="shared" si="346"/>
        <v>9689</v>
      </c>
    </row>
    <row r="9967" spans="49:49" ht="15" customHeight="1">
      <c r="AW9967" s="121">
        <f t="shared" si="346"/>
        <v>9690</v>
      </c>
    </row>
    <row r="9968" spans="49:49" ht="15" customHeight="1">
      <c r="AW9968" s="121">
        <f t="shared" si="346"/>
        <v>9691</v>
      </c>
    </row>
    <row r="9969" spans="49:49" ht="15" customHeight="1">
      <c r="AW9969" s="121">
        <f t="shared" si="346"/>
        <v>9692</v>
      </c>
    </row>
    <row r="9970" spans="49:49" ht="15" customHeight="1">
      <c r="AW9970" s="121">
        <f t="shared" si="346"/>
        <v>9693</v>
      </c>
    </row>
    <row r="9971" spans="49:49" ht="15" customHeight="1">
      <c r="AW9971" s="121">
        <f t="shared" si="346"/>
        <v>9694</v>
      </c>
    </row>
    <row r="9972" spans="49:49" ht="15" customHeight="1">
      <c r="AW9972" s="121">
        <f t="shared" si="346"/>
        <v>9695</v>
      </c>
    </row>
    <row r="9973" spans="49:49" ht="15" customHeight="1">
      <c r="AW9973" s="121">
        <f t="shared" si="346"/>
        <v>9696</v>
      </c>
    </row>
    <row r="9974" spans="49:49" ht="15" customHeight="1">
      <c r="AW9974" s="121">
        <f t="shared" si="346"/>
        <v>9697</v>
      </c>
    </row>
    <row r="9975" spans="49:49" ht="15" customHeight="1">
      <c r="AW9975" s="121">
        <f t="shared" si="346"/>
        <v>9698</v>
      </c>
    </row>
    <row r="9976" spans="49:49" ht="15" customHeight="1">
      <c r="AW9976" s="121">
        <f t="shared" si="346"/>
        <v>9699</v>
      </c>
    </row>
    <row r="9977" spans="49:49" ht="15" customHeight="1">
      <c r="AW9977" s="121">
        <f t="shared" si="346"/>
        <v>9700</v>
      </c>
    </row>
    <row r="9978" spans="49:49" ht="15" customHeight="1">
      <c r="AW9978" s="121">
        <f t="shared" si="346"/>
        <v>9701</v>
      </c>
    </row>
    <row r="9979" spans="49:49" ht="15" customHeight="1">
      <c r="AW9979" s="121">
        <f t="shared" si="346"/>
        <v>9702</v>
      </c>
    </row>
    <row r="9980" spans="49:49" ht="15" customHeight="1">
      <c r="AW9980" s="121">
        <f t="shared" si="346"/>
        <v>9703</v>
      </c>
    </row>
    <row r="9981" spans="49:49" ht="15" customHeight="1">
      <c r="AW9981" s="121">
        <f t="shared" si="346"/>
        <v>9704</v>
      </c>
    </row>
    <row r="9982" spans="49:49" ht="15" customHeight="1">
      <c r="AW9982" s="121">
        <f t="shared" si="346"/>
        <v>9705</v>
      </c>
    </row>
    <row r="9983" spans="49:49" ht="15" customHeight="1">
      <c r="AW9983" s="121">
        <f t="shared" si="346"/>
        <v>9706</v>
      </c>
    </row>
    <row r="9984" spans="49:49" ht="15" customHeight="1">
      <c r="AW9984" s="121">
        <f t="shared" si="346"/>
        <v>9707</v>
      </c>
    </row>
    <row r="9985" spans="49:49" ht="15" customHeight="1">
      <c r="AW9985" s="121">
        <f t="shared" si="346"/>
        <v>9708</v>
      </c>
    </row>
    <row r="9986" spans="49:49" ht="15" customHeight="1">
      <c r="AW9986" s="121">
        <f t="shared" si="346"/>
        <v>9709</v>
      </c>
    </row>
    <row r="9987" spans="49:49" ht="15" customHeight="1">
      <c r="AW9987" s="121">
        <f t="shared" si="346"/>
        <v>9710</v>
      </c>
    </row>
    <row r="9988" spans="49:49" ht="15" customHeight="1">
      <c r="AW9988" s="121">
        <f t="shared" si="346"/>
        <v>9711</v>
      </c>
    </row>
    <row r="9989" spans="49:49" ht="15" customHeight="1">
      <c r="AW9989" s="121">
        <f t="shared" si="346"/>
        <v>9712</v>
      </c>
    </row>
    <row r="9990" spans="49:49" ht="15" customHeight="1">
      <c r="AW9990" s="121">
        <f t="shared" si="346"/>
        <v>9713</v>
      </c>
    </row>
    <row r="9991" spans="49:49" ht="15" customHeight="1">
      <c r="AW9991" s="121">
        <f t="shared" si="346"/>
        <v>9714</v>
      </c>
    </row>
    <row r="9992" spans="49:49" ht="15" customHeight="1">
      <c r="AW9992" s="121">
        <f t="shared" si="346"/>
        <v>9715</v>
      </c>
    </row>
    <row r="9993" spans="49:49" ht="15" customHeight="1">
      <c r="AW9993" s="121">
        <f t="shared" si="346"/>
        <v>9716</v>
      </c>
    </row>
    <row r="9994" spans="49:49" ht="15" customHeight="1">
      <c r="AW9994" s="121">
        <f t="shared" si="346"/>
        <v>9717</v>
      </c>
    </row>
    <row r="9995" spans="49:49" ht="15" customHeight="1">
      <c r="AW9995" s="121">
        <f t="shared" si="346"/>
        <v>9718</v>
      </c>
    </row>
    <row r="9996" spans="49:49" ht="15" customHeight="1">
      <c r="AW9996" s="121">
        <f t="shared" si="346"/>
        <v>9719</v>
      </c>
    </row>
    <row r="9997" spans="49:49" ht="15" customHeight="1">
      <c r="AW9997" s="121">
        <f t="shared" si="346"/>
        <v>9720</v>
      </c>
    </row>
    <row r="9998" spans="49:49" ht="15" customHeight="1">
      <c r="AW9998" s="121">
        <f t="shared" si="346"/>
        <v>9721</v>
      </c>
    </row>
    <row r="9999" spans="49:49" ht="15" customHeight="1">
      <c r="AW9999" s="121">
        <f t="shared" si="346"/>
        <v>9722</v>
      </c>
    </row>
    <row r="10000" spans="49:49" ht="15" customHeight="1">
      <c r="AW10000" s="121">
        <f t="shared" si="346"/>
        <v>9723</v>
      </c>
    </row>
    <row r="10001" spans="49:49" ht="15" customHeight="1">
      <c r="AW10001" s="121">
        <f t="shared" si="346"/>
        <v>9724</v>
      </c>
    </row>
    <row r="10002" spans="49:49" ht="15" customHeight="1">
      <c r="AW10002" s="121">
        <f t="shared" si="346"/>
        <v>9725</v>
      </c>
    </row>
    <row r="10003" spans="49:49" ht="15" customHeight="1">
      <c r="AW10003" s="121">
        <f t="shared" si="346"/>
        <v>9726</v>
      </c>
    </row>
    <row r="10004" spans="49:49" ht="15" customHeight="1">
      <c r="AW10004" s="121">
        <f t="shared" si="346"/>
        <v>9727</v>
      </c>
    </row>
    <row r="10005" spans="49:49" ht="15" customHeight="1">
      <c r="AW10005" s="121">
        <f t="shared" si="346"/>
        <v>9728</v>
      </c>
    </row>
    <row r="10006" spans="49:49" ht="15" customHeight="1">
      <c r="AW10006" s="121">
        <f t="shared" si="346"/>
        <v>9729</v>
      </c>
    </row>
    <row r="10007" spans="49:49" ht="15" customHeight="1">
      <c r="AW10007" s="121">
        <f t="shared" ref="AW10007:AW10070" si="347">+AW10006+1</f>
        <v>9730</v>
      </c>
    </row>
    <row r="10008" spans="49:49" ht="15" customHeight="1">
      <c r="AW10008" s="121">
        <f t="shared" si="347"/>
        <v>9731</v>
      </c>
    </row>
    <row r="10009" spans="49:49" ht="15" customHeight="1">
      <c r="AW10009" s="121">
        <f t="shared" si="347"/>
        <v>9732</v>
      </c>
    </row>
    <row r="10010" spans="49:49" ht="15" customHeight="1">
      <c r="AW10010" s="121">
        <f t="shared" si="347"/>
        <v>9733</v>
      </c>
    </row>
    <row r="10011" spans="49:49" ht="15" customHeight="1">
      <c r="AW10011" s="121">
        <f t="shared" si="347"/>
        <v>9734</v>
      </c>
    </row>
    <row r="10012" spans="49:49" ht="15" customHeight="1">
      <c r="AW10012" s="121">
        <f t="shared" si="347"/>
        <v>9735</v>
      </c>
    </row>
    <row r="10013" spans="49:49" ht="15" customHeight="1">
      <c r="AW10013" s="121">
        <f t="shared" si="347"/>
        <v>9736</v>
      </c>
    </row>
    <row r="10014" spans="49:49" ht="15" customHeight="1">
      <c r="AW10014" s="121">
        <f t="shared" si="347"/>
        <v>9737</v>
      </c>
    </row>
    <row r="10015" spans="49:49" ht="15" customHeight="1">
      <c r="AW10015" s="121">
        <f t="shared" si="347"/>
        <v>9738</v>
      </c>
    </row>
    <row r="10016" spans="49:49" ht="15" customHeight="1">
      <c r="AW10016" s="121">
        <f t="shared" si="347"/>
        <v>9739</v>
      </c>
    </row>
    <row r="10017" spans="49:49" ht="15" customHeight="1">
      <c r="AW10017" s="121">
        <f t="shared" si="347"/>
        <v>9740</v>
      </c>
    </row>
    <row r="10018" spans="49:49" ht="15" customHeight="1">
      <c r="AW10018" s="121">
        <f t="shared" si="347"/>
        <v>9741</v>
      </c>
    </row>
    <row r="10019" spans="49:49" ht="15" customHeight="1">
      <c r="AW10019" s="121">
        <f t="shared" si="347"/>
        <v>9742</v>
      </c>
    </row>
    <row r="10020" spans="49:49" ht="15" customHeight="1">
      <c r="AW10020" s="121">
        <f t="shared" si="347"/>
        <v>9743</v>
      </c>
    </row>
    <row r="10021" spans="49:49" ht="15" customHeight="1">
      <c r="AW10021" s="121">
        <f t="shared" si="347"/>
        <v>9744</v>
      </c>
    </row>
    <row r="10022" spans="49:49" ht="15" customHeight="1">
      <c r="AW10022" s="121">
        <f t="shared" si="347"/>
        <v>9745</v>
      </c>
    </row>
    <row r="10023" spans="49:49" ht="15" customHeight="1">
      <c r="AW10023" s="121">
        <f t="shared" si="347"/>
        <v>9746</v>
      </c>
    </row>
    <row r="10024" spans="49:49" ht="15" customHeight="1">
      <c r="AW10024" s="121">
        <f t="shared" si="347"/>
        <v>9747</v>
      </c>
    </row>
    <row r="10025" spans="49:49" ht="15" customHeight="1">
      <c r="AW10025" s="121">
        <f t="shared" si="347"/>
        <v>9748</v>
      </c>
    </row>
    <row r="10026" spans="49:49" ht="15" customHeight="1">
      <c r="AW10026" s="121">
        <f t="shared" si="347"/>
        <v>9749</v>
      </c>
    </row>
    <row r="10027" spans="49:49" ht="15" customHeight="1">
      <c r="AW10027" s="121">
        <f t="shared" si="347"/>
        <v>9750</v>
      </c>
    </row>
    <row r="10028" spans="49:49" ht="15" customHeight="1">
      <c r="AW10028" s="121">
        <f t="shared" si="347"/>
        <v>9751</v>
      </c>
    </row>
    <row r="10029" spans="49:49" ht="15" customHeight="1">
      <c r="AW10029" s="121">
        <f t="shared" si="347"/>
        <v>9752</v>
      </c>
    </row>
    <row r="10030" spans="49:49" ht="15" customHeight="1">
      <c r="AW10030" s="121">
        <f t="shared" si="347"/>
        <v>9753</v>
      </c>
    </row>
    <row r="10031" spans="49:49" ht="15" customHeight="1">
      <c r="AW10031" s="121">
        <f t="shared" si="347"/>
        <v>9754</v>
      </c>
    </row>
    <row r="10032" spans="49:49" ht="15" customHeight="1">
      <c r="AW10032" s="121">
        <f t="shared" si="347"/>
        <v>9755</v>
      </c>
    </row>
    <row r="10033" spans="49:49" ht="15" customHeight="1">
      <c r="AW10033" s="121">
        <f t="shared" si="347"/>
        <v>9756</v>
      </c>
    </row>
    <row r="10034" spans="49:49" ht="15" customHeight="1">
      <c r="AW10034" s="121">
        <f t="shared" si="347"/>
        <v>9757</v>
      </c>
    </row>
    <row r="10035" spans="49:49" ht="15" customHeight="1">
      <c r="AW10035" s="121">
        <f t="shared" si="347"/>
        <v>9758</v>
      </c>
    </row>
    <row r="10036" spans="49:49" ht="15" customHeight="1">
      <c r="AW10036" s="121">
        <f t="shared" si="347"/>
        <v>9759</v>
      </c>
    </row>
    <row r="10037" spans="49:49" ht="15" customHeight="1">
      <c r="AW10037" s="121">
        <f t="shared" si="347"/>
        <v>9760</v>
      </c>
    </row>
    <row r="10038" spans="49:49" ht="15" customHeight="1">
      <c r="AW10038" s="121">
        <f t="shared" si="347"/>
        <v>9761</v>
      </c>
    </row>
    <row r="10039" spans="49:49" ht="15" customHeight="1">
      <c r="AW10039" s="121">
        <f t="shared" si="347"/>
        <v>9762</v>
      </c>
    </row>
    <row r="10040" spans="49:49" ht="15" customHeight="1">
      <c r="AW10040" s="121">
        <f t="shared" si="347"/>
        <v>9763</v>
      </c>
    </row>
    <row r="10041" spans="49:49" ht="15" customHeight="1">
      <c r="AW10041" s="121">
        <f t="shared" si="347"/>
        <v>9764</v>
      </c>
    </row>
    <row r="10042" spans="49:49" ht="15" customHeight="1">
      <c r="AW10042" s="121">
        <f t="shared" si="347"/>
        <v>9765</v>
      </c>
    </row>
    <row r="10043" spans="49:49" ht="15" customHeight="1">
      <c r="AW10043" s="121">
        <f t="shared" si="347"/>
        <v>9766</v>
      </c>
    </row>
    <row r="10044" spans="49:49" ht="15" customHeight="1">
      <c r="AW10044" s="121">
        <f t="shared" si="347"/>
        <v>9767</v>
      </c>
    </row>
    <row r="10045" spans="49:49" ht="15" customHeight="1">
      <c r="AW10045" s="121">
        <f t="shared" si="347"/>
        <v>9768</v>
      </c>
    </row>
    <row r="10046" spans="49:49" ht="15" customHeight="1">
      <c r="AW10046" s="121">
        <f t="shared" si="347"/>
        <v>9769</v>
      </c>
    </row>
    <row r="10047" spans="49:49" ht="15" customHeight="1">
      <c r="AW10047" s="121">
        <f t="shared" si="347"/>
        <v>9770</v>
      </c>
    </row>
    <row r="10048" spans="49:49" ht="15" customHeight="1">
      <c r="AW10048" s="121">
        <f t="shared" si="347"/>
        <v>9771</v>
      </c>
    </row>
    <row r="10049" spans="49:49" ht="15" customHeight="1">
      <c r="AW10049" s="121">
        <f t="shared" si="347"/>
        <v>9772</v>
      </c>
    </row>
    <row r="10050" spans="49:49" ht="15" customHeight="1">
      <c r="AW10050" s="121">
        <f t="shared" si="347"/>
        <v>9773</v>
      </c>
    </row>
    <row r="10051" spans="49:49" ht="15" customHeight="1">
      <c r="AW10051" s="121">
        <f t="shared" si="347"/>
        <v>9774</v>
      </c>
    </row>
    <row r="10052" spans="49:49" ht="15" customHeight="1">
      <c r="AW10052" s="121">
        <f t="shared" si="347"/>
        <v>9775</v>
      </c>
    </row>
    <row r="10053" spans="49:49" ht="15" customHeight="1">
      <c r="AW10053" s="121">
        <f t="shared" si="347"/>
        <v>9776</v>
      </c>
    </row>
    <row r="10054" spans="49:49" ht="15" customHeight="1">
      <c r="AW10054" s="121">
        <f t="shared" si="347"/>
        <v>9777</v>
      </c>
    </row>
    <row r="10055" spans="49:49" ht="15" customHeight="1">
      <c r="AW10055" s="121">
        <f t="shared" si="347"/>
        <v>9778</v>
      </c>
    </row>
    <row r="10056" spans="49:49" ht="15" customHeight="1">
      <c r="AW10056" s="121">
        <f t="shared" si="347"/>
        <v>9779</v>
      </c>
    </row>
    <row r="10057" spans="49:49" ht="15" customHeight="1">
      <c r="AW10057" s="121">
        <f t="shared" si="347"/>
        <v>9780</v>
      </c>
    </row>
    <row r="10058" spans="49:49" ht="15" customHeight="1">
      <c r="AW10058" s="121">
        <f t="shared" si="347"/>
        <v>9781</v>
      </c>
    </row>
    <row r="10059" spans="49:49" ht="15" customHeight="1">
      <c r="AW10059" s="121">
        <f t="shared" si="347"/>
        <v>9782</v>
      </c>
    </row>
    <row r="10060" spans="49:49" ht="15" customHeight="1">
      <c r="AW10060" s="121">
        <f t="shared" si="347"/>
        <v>9783</v>
      </c>
    </row>
    <row r="10061" spans="49:49" ht="15" customHeight="1">
      <c r="AW10061" s="121">
        <f t="shared" si="347"/>
        <v>9784</v>
      </c>
    </row>
    <row r="10062" spans="49:49" ht="15" customHeight="1">
      <c r="AW10062" s="121">
        <f t="shared" si="347"/>
        <v>9785</v>
      </c>
    </row>
    <row r="10063" spans="49:49" ht="15" customHeight="1">
      <c r="AW10063" s="121">
        <f t="shared" si="347"/>
        <v>9786</v>
      </c>
    </row>
    <row r="10064" spans="49:49" ht="15" customHeight="1">
      <c r="AW10064" s="121">
        <f t="shared" si="347"/>
        <v>9787</v>
      </c>
    </row>
    <row r="10065" spans="49:49" ht="15" customHeight="1">
      <c r="AW10065" s="121">
        <f t="shared" si="347"/>
        <v>9788</v>
      </c>
    </row>
    <row r="10066" spans="49:49" ht="15" customHeight="1">
      <c r="AW10066" s="121">
        <f t="shared" si="347"/>
        <v>9789</v>
      </c>
    </row>
    <row r="10067" spans="49:49" ht="15" customHeight="1">
      <c r="AW10067" s="121">
        <f t="shared" si="347"/>
        <v>9790</v>
      </c>
    </row>
    <row r="10068" spans="49:49" ht="15" customHeight="1">
      <c r="AW10068" s="121">
        <f t="shared" si="347"/>
        <v>9791</v>
      </c>
    </row>
    <row r="10069" spans="49:49" ht="15" customHeight="1">
      <c r="AW10069" s="121">
        <f t="shared" si="347"/>
        <v>9792</v>
      </c>
    </row>
    <row r="10070" spans="49:49" ht="15" customHeight="1">
      <c r="AW10070" s="121">
        <f t="shared" si="347"/>
        <v>9793</v>
      </c>
    </row>
    <row r="10071" spans="49:49" ht="15" customHeight="1">
      <c r="AW10071" s="121">
        <f t="shared" ref="AW10071:AW10134" si="348">+AW10070+1</f>
        <v>9794</v>
      </c>
    </row>
    <row r="10072" spans="49:49" ht="15" customHeight="1">
      <c r="AW10072" s="121">
        <f t="shared" si="348"/>
        <v>9795</v>
      </c>
    </row>
    <row r="10073" spans="49:49" ht="15" customHeight="1">
      <c r="AW10073" s="121">
        <f t="shared" si="348"/>
        <v>9796</v>
      </c>
    </row>
    <row r="10074" spans="49:49" ht="15" customHeight="1">
      <c r="AW10074" s="121">
        <f t="shared" si="348"/>
        <v>9797</v>
      </c>
    </row>
    <row r="10075" spans="49:49" ht="15" customHeight="1">
      <c r="AW10075" s="121">
        <f t="shared" si="348"/>
        <v>9798</v>
      </c>
    </row>
    <row r="10076" spans="49:49" ht="15" customHeight="1">
      <c r="AW10076" s="121">
        <f t="shared" si="348"/>
        <v>9799</v>
      </c>
    </row>
    <row r="10077" spans="49:49" ht="15" customHeight="1">
      <c r="AW10077" s="121">
        <f t="shared" si="348"/>
        <v>9800</v>
      </c>
    </row>
    <row r="10078" spans="49:49" ht="15" customHeight="1">
      <c r="AW10078" s="121">
        <f t="shared" si="348"/>
        <v>9801</v>
      </c>
    </row>
    <row r="10079" spans="49:49" ht="15" customHeight="1">
      <c r="AW10079" s="121">
        <f t="shared" si="348"/>
        <v>9802</v>
      </c>
    </row>
    <row r="10080" spans="49:49" ht="15" customHeight="1">
      <c r="AW10080" s="121">
        <f t="shared" si="348"/>
        <v>9803</v>
      </c>
    </row>
    <row r="10081" spans="49:49" ht="15" customHeight="1">
      <c r="AW10081" s="121">
        <f t="shared" si="348"/>
        <v>9804</v>
      </c>
    </row>
    <row r="10082" spans="49:49" ht="15" customHeight="1">
      <c r="AW10082" s="121">
        <f t="shared" si="348"/>
        <v>9805</v>
      </c>
    </row>
    <row r="10083" spans="49:49" ht="15" customHeight="1">
      <c r="AW10083" s="121">
        <f t="shared" si="348"/>
        <v>9806</v>
      </c>
    </row>
    <row r="10084" spans="49:49" ht="15" customHeight="1">
      <c r="AW10084" s="121">
        <f t="shared" si="348"/>
        <v>9807</v>
      </c>
    </row>
    <row r="10085" spans="49:49" ht="15" customHeight="1">
      <c r="AW10085" s="121">
        <f t="shared" si="348"/>
        <v>9808</v>
      </c>
    </row>
    <row r="10086" spans="49:49" ht="15" customHeight="1">
      <c r="AW10086" s="121">
        <f t="shared" si="348"/>
        <v>9809</v>
      </c>
    </row>
    <row r="10087" spans="49:49" ht="15" customHeight="1">
      <c r="AW10087" s="121">
        <f t="shared" si="348"/>
        <v>9810</v>
      </c>
    </row>
    <row r="10088" spans="49:49" ht="15" customHeight="1">
      <c r="AW10088" s="121">
        <f t="shared" si="348"/>
        <v>9811</v>
      </c>
    </row>
    <row r="10089" spans="49:49" ht="15" customHeight="1">
      <c r="AW10089" s="121">
        <f t="shared" si="348"/>
        <v>9812</v>
      </c>
    </row>
    <row r="10090" spans="49:49" ht="15" customHeight="1">
      <c r="AW10090" s="121">
        <f t="shared" si="348"/>
        <v>9813</v>
      </c>
    </row>
    <row r="10091" spans="49:49" ht="15" customHeight="1">
      <c r="AW10091" s="121">
        <f t="shared" si="348"/>
        <v>9814</v>
      </c>
    </row>
    <row r="10092" spans="49:49" ht="15" customHeight="1">
      <c r="AW10092" s="121">
        <f t="shared" si="348"/>
        <v>9815</v>
      </c>
    </row>
    <row r="10093" spans="49:49" ht="15" customHeight="1">
      <c r="AW10093" s="121">
        <f t="shared" si="348"/>
        <v>9816</v>
      </c>
    </row>
    <row r="10094" spans="49:49" ht="15" customHeight="1">
      <c r="AW10094" s="121">
        <f t="shared" si="348"/>
        <v>9817</v>
      </c>
    </row>
    <row r="10095" spans="49:49" ht="15" customHeight="1">
      <c r="AW10095" s="121">
        <f t="shared" si="348"/>
        <v>9818</v>
      </c>
    </row>
    <row r="10096" spans="49:49" ht="15" customHeight="1">
      <c r="AW10096" s="121">
        <f t="shared" si="348"/>
        <v>9819</v>
      </c>
    </row>
    <row r="10097" spans="49:49" ht="15" customHeight="1">
      <c r="AW10097" s="121">
        <f t="shared" si="348"/>
        <v>9820</v>
      </c>
    </row>
    <row r="10098" spans="49:49" ht="15" customHeight="1">
      <c r="AW10098" s="121">
        <f t="shared" si="348"/>
        <v>9821</v>
      </c>
    </row>
    <row r="10099" spans="49:49" ht="15" customHeight="1">
      <c r="AW10099" s="121">
        <f t="shared" si="348"/>
        <v>9822</v>
      </c>
    </row>
    <row r="10100" spans="49:49" ht="15" customHeight="1">
      <c r="AW10100" s="121">
        <f t="shared" si="348"/>
        <v>9823</v>
      </c>
    </row>
    <row r="10101" spans="49:49" ht="15" customHeight="1">
      <c r="AW10101" s="121">
        <f t="shared" si="348"/>
        <v>9824</v>
      </c>
    </row>
    <row r="10102" spans="49:49" ht="15" customHeight="1">
      <c r="AW10102" s="121">
        <f t="shared" si="348"/>
        <v>9825</v>
      </c>
    </row>
    <row r="10103" spans="49:49" ht="15" customHeight="1">
      <c r="AW10103" s="121">
        <f t="shared" si="348"/>
        <v>9826</v>
      </c>
    </row>
    <row r="10104" spans="49:49" ht="15" customHeight="1">
      <c r="AW10104" s="121">
        <f t="shared" si="348"/>
        <v>9827</v>
      </c>
    </row>
    <row r="10105" spans="49:49" ht="15" customHeight="1">
      <c r="AW10105" s="121">
        <f t="shared" si="348"/>
        <v>9828</v>
      </c>
    </row>
    <row r="10106" spans="49:49" ht="15" customHeight="1">
      <c r="AW10106" s="121">
        <f t="shared" si="348"/>
        <v>9829</v>
      </c>
    </row>
    <row r="10107" spans="49:49" ht="15" customHeight="1">
      <c r="AW10107" s="121">
        <f t="shared" si="348"/>
        <v>9830</v>
      </c>
    </row>
    <row r="10108" spans="49:49" ht="15" customHeight="1">
      <c r="AW10108" s="121">
        <f t="shared" si="348"/>
        <v>9831</v>
      </c>
    </row>
    <row r="10109" spans="49:49" ht="15" customHeight="1">
      <c r="AW10109" s="121">
        <f t="shared" si="348"/>
        <v>9832</v>
      </c>
    </row>
    <row r="10110" spans="49:49" ht="15" customHeight="1">
      <c r="AW10110" s="121">
        <f t="shared" si="348"/>
        <v>9833</v>
      </c>
    </row>
    <row r="10111" spans="49:49" ht="15" customHeight="1">
      <c r="AW10111" s="121">
        <f t="shared" si="348"/>
        <v>9834</v>
      </c>
    </row>
    <row r="10112" spans="49:49" ht="15" customHeight="1">
      <c r="AW10112" s="121">
        <f t="shared" si="348"/>
        <v>9835</v>
      </c>
    </row>
    <row r="10113" spans="49:49" ht="15" customHeight="1">
      <c r="AW10113" s="121">
        <f t="shared" si="348"/>
        <v>9836</v>
      </c>
    </row>
    <row r="10114" spans="49:49" ht="15" customHeight="1">
      <c r="AW10114" s="121">
        <f t="shared" si="348"/>
        <v>9837</v>
      </c>
    </row>
    <row r="10115" spans="49:49" ht="15" customHeight="1">
      <c r="AW10115" s="121">
        <f t="shared" si="348"/>
        <v>9838</v>
      </c>
    </row>
    <row r="10116" spans="49:49" ht="15" customHeight="1">
      <c r="AW10116" s="121">
        <f t="shared" si="348"/>
        <v>9839</v>
      </c>
    </row>
    <row r="10117" spans="49:49" ht="15" customHeight="1">
      <c r="AW10117" s="121">
        <f t="shared" si="348"/>
        <v>9840</v>
      </c>
    </row>
    <row r="10118" spans="49:49" ht="15" customHeight="1">
      <c r="AW10118" s="121">
        <f t="shared" si="348"/>
        <v>9841</v>
      </c>
    </row>
    <row r="10119" spans="49:49" ht="15" customHeight="1">
      <c r="AW10119" s="121">
        <f t="shared" si="348"/>
        <v>9842</v>
      </c>
    </row>
    <row r="10120" spans="49:49" ht="15" customHeight="1">
      <c r="AW10120" s="121">
        <f t="shared" si="348"/>
        <v>9843</v>
      </c>
    </row>
    <row r="10121" spans="49:49" ht="15" customHeight="1">
      <c r="AW10121" s="121">
        <f t="shared" si="348"/>
        <v>9844</v>
      </c>
    </row>
    <row r="10122" spans="49:49" ht="15" customHeight="1">
      <c r="AW10122" s="121">
        <f t="shared" si="348"/>
        <v>9845</v>
      </c>
    </row>
    <row r="10123" spans="49:49" ht="15" customHeight="1">
      <c r="AW10123" s="121">
        <f t="shared" si="348"/>
        <v>9846</v>
      </c>
    </row>
    <row r="10124" spans="49:49" ht="15" customHeight="1">
      <c r="AW10124" s="121">
        <f t="shared" si="348"/>
        <v>9847</v>
      </c>
    </row>
    <row r="10125" spans="49:49" ht="15" customHeight="1">
      <c r="AW10125" s="121">
        <f t="shared" si="348"/>
        <v>9848</v>
      </c>
    </row>
    <row r="10126" spans="49:49" ht="15" customHeight="1">
      <c r="AW10126" s="121">
        <f t="shared" si="348"/>
        <v>9849</v>
      </c>
    </row>
    <row r="10127" spans="49:49" ht="15" customHeight="1">
      <c r="AW10127" s="121">
        <f t="shared" si="348"/>
        <v>9850</v>
      </c>
    </row>
    <row r="10128" spans="49:49" ht="15" customHeight="1">
      <c r="AW10128" s="121">
        <f t="shared" si="348"/>
        <v>9851</v>
      </c>
    </row>
    <row r="10129" spans="49:49" ht="15" customHeight="1">
      <c r="AW10129" s="121">
        <f t="shared" si="348"/>
        <v>9852</v>
      </c>
    </row>
    <row r="10130" spans="49:49" ht="15" customHeight="1">
      <c r="AW10130" s="121">
        <f t="shared" si="348"/>
        <v>9853</v>
      </c>
    </row>
    <row r="10131" spans="49:49" ht="15" customHeight="1">
      <c r="AW10131" s="121">
        <f t="shared" si="348"/>
        <v>9854</v>
      </c>
    </row>
    <row r="10132" spans="49:49" ht="15" customHeight="1">
      <c r="AW10132" s="121">
        <f t="shared" si="348"/>
        <v>9855</v>
      </c>
    </row>
    <row r="10133" spans="49:49" ht="15" customHeight="1">
      <c r="AW10133" s="121">
        <f t="shared" si="348"/>
        <v>9856</v>
      </c>
    </row>
    <row r="10134" spans="49:49" ht="15" customHeight="1">
      <c r="AW10134" s="121">
        <f t="shared" si="348"/>
        <v>9857</v>
      </c>
    </row>
    <row r="10135" spans="49:49" ht="15" customHeight="1">
      <c r="AW10135" s="121">
        <f t="shared" ref="AW10135:AW10198" si="349">+AW10134+1</f>
        <v>9858</v>
      </c>
    </row>
    <row r="10136" spans="49:49" ht="15" customHeight="1">
      <c r="AW10136" s="121">
        <f t="shared" si="349"/>
        <v>9859</v>
      </c>
    </row>
    <row r="10137" spans="49:49" ht="15" customHeight="1">
      <c r="AW10137" s="121">
        <f t="shared" si="349"/>
        <v>9860</v>
      </c>
    </row>
    <row r="10138" spans="49:49" ht="15" customHeight="1">
      <c r="AW10138" s="121">
        <f t="shared" si="349"/>
        <v>9861</v>
      </c>
    </row>
    <row r="10139" spans="49:49" ht="15" customHeight="1">
      <c r="AW10139" s="121">
        <f t="shared" si="349"/>
        <v>9862</v>
      </c>
    </row>
    <row r="10140" spans="49:49" ht="15" customHeight="1">
      <c r="AW10140" s="121">
        <f t="shared" si="349"/>
        <v>9863</v>
      </c>
    </row>
    <row r="10141" spans="49:49" ht="15" customHeight="1">
      <c r="AW10141" s="121">
        <f t="shared" si="349"/>
        <v>9864</v>
      </c>
    </row>
    <row r="10142" spans="49:49" ht="15" customHeight="1">
      <c r="AW10142" s="121">
        <f t="shared" si="349"/>
        <v>9865</v>
      </c>
    </row>
    <row r="10143" spans="49:49" ht="15" customHeight="1">
      <c r="AW10143" s="121">
        <f t="shared" si="349"/>
        <v>9866</v>
      </c>
    </row>
    <row r="10144" spans="49:49" ht="15" customHeight="1">
      <c r="AW10144" s="121">
        <f t="shared" si="349"/>
        <v>9867</v>
      </c>
    </row>
    <row r="10145" spans="49:49" ht="15" customHeight="1">
      <c r="AW10145" s="121">
        <f t="shared" si="349"/>
        <v>9868</v>
      </c>
    </row>
    <row r="10146" spans="49:49" ht="15" customHeight="1">
      <c r="AW10146" s="121">
        <f t="shared" si="349"/>
        <v>9869</v>
      </c>
    </row>
    <row r="10147" spans="49:49" ht="15" customHeight="1">
      <c r="AW10147" s="121">
        <f t="shared" si="349"/>
        <v>9870</v>
      </c>
    </row>
    <row r="10148" spans="49:49" ht="15" customHeight="1">
      <c r="AW10148" s="121">
        <f t="shared" si="349"/>
        <v>9871</v>
      </c>
    </row>
    <row r="10149" spans="49:49" ht="15" customHeight="1">
      <c r="AW10149" s="121">
        <f t="shared" si="349"/>
        <v>9872</v>
      </c>
    </row>
    <row r="10150" spans="49:49" ht="15" customHeight="1">
      <c r="AW10150" s="121">
        <f t="shared" si="349"/>
        <v>9873</v>
      </c>
    </row>
    <row r="10151" spans="49:49" ht="15" customHeight="1">
      <c r="AW10151" s="121">
        <f t="shared" si="349"/>
        <v>9874</v>
      </c>
    </row>
    <row r="10152" spans="49:49" ht="15" customHeight="1">
      <c r="AW10152" s="121">
        <f t="shared" si="349"/>
        <v>9875</v>
      </c>
    </row>
    <row r="10153" spans="49:49" ht="15" customHeight="1">
      <c r="AW10153" s="121">
        <f t="shared" si="349"/>
        <v>9876</v>
      </c>
    </row>
    <row r="10154" spans="49:49" ht="15" customHeight="1">
      <c r="AW10154" s="121">
        <f t="shared" si="349"/>
        <v>9877</v>
      </c>
    </row>
    <row r="10155" spans="49:49" ht="15" customHeight="1">
      <c r="AW10155" s="121">
        <f t="shared" si="349"/>
        <v>9878</v>
      </c>
    </row>
    <row r="10156" spans="49:49" ht="15" customHeight="1">
      <c r="AW10156" s="121">
        <f t="shared" si="349"/>
        <v>9879</v>
      </c>
    </row>
    <row r="10157" spans="49:49" ht="15" customHeight="1">
      <c r="AW10157" s="121">
        <f t="shared" si="349"/>
        <v>9880</v>
      </c>
    </row>
    <row r="10158" spans="49:49" ht="15" customHeight="1">
      <c r="AW10158" s="121">
        <f t="shared" si="349"/>
        <v>9881</v>
      </c>
    </row>
    <row r="10159" spans="49:49" ht="15" customHeight="1">
      <c r="AW10159" s="121">
        <f t="shared" si="349"/>
        <v>9882</v>
      </c>
    </row>
    <row r="10160" spans="49:49" ht="15" customHeight="1">
      <c r="AW10160" s="121">
        <f t="shared" si="349"/>
        <v>9883</v>
      </c>
    </row>
    <row r="10161" spans="49:49" ht="15" customHeight="1">
      <c r="AW10161" s="121">
        <f t="shared" si="349"/>
        <v>9884</v>
      </c>
    </row>
    <row r="10162" spans="49:49" ht="15" customHeight="1">
      <c r="AW10162" s="121">
        <f t="shared" si="349"/>
        <v>9885</v>
      </c>
    </row>
    <row r="10163" spans="49:49" ht="15" customHeight="1">
      <c r="AW10163" s="121">
        <f t="shared" si="349"/>
        <v>9886</v>
      </c>
    </row>
    <row r="10164" spans="49:49" ht="15" customHeight="1">
      <c r="AW10164" s="121">
        <f t="shared" si="349"/>
        <v>9887</v>
      </c>
    </row>
    <row r="10165" spans="49:49" ht="15" customHeight="1">
      <c r="AW10165" s="121">
        <f t="shared" si="349"/>
        <v>9888</v>
      </c>
    </row>
    <row r="10166" spans="49:49" ht="15" customHeight="1">
      <c r="AW10166" s="121">
        <f t="shared" si="349"/>
        <v>9889</v>
      </c>
    </row>
    <row r="10167" spans="49:49" ht="15" customHeight="1">
      <c r="AW10167" s="121">
        <f t="shared" si="349"/>
        <v>9890</v>
      </c>
    </row>
    <row r="10168" spans="49:49" ht="15" customHeight="1">
      <c r="AW10168" s="121">
        <f t="shared" si="349"/>
        <v>9891</v>
      </c>
    </row>
    <row r="10169" spans="49:49" ht="15" customHeight="1">
      <c r="AW10169" s="121">
        <f t="shared" si="349"/>
        <v>9892</v>
      </c>
    </row>
    <row r="10170" spans="49:49" ht="15" customHeight="1">
      <c r="AW10170" s="121">
        <f t="shared" si="349"/>
        <v>9893</v>
      </c>
    </row>
    <row r="10171" spans="49:49" ht="15" customHeight="1">
      <c r="AW10171" s="121">
        <f t="shared" si="349"/>
        <v>9894</v>
      </c>
    </row>
    <row r="10172" spans="49:49" ht="15" customHeight="1">
      <c r="AW10172" s="121">
        <f t="shared" si="349"/>
        <v>9895</v>
      </c>
    </row>
    <row r="10173" spans="49:49" ht="15" customHeight="1">
      <c r="AW10173" s="121">
        <f t="shared" si="349"/>
        <v>9896</v>
      </c>
    </row>
    <row r="10174" spans="49:49" ht="15" customHeight="1">
      <c r="AW10174" s="121">
        <f t="shared" si="349"/>
        <v>9897</v>
      </c>
    </row>
    <row r="10175" spans="49:49" ht="15" customHeight="1">
      <c r="AW10175" s="121">
        <f t="shared" si="349"/>
        <v>9898</v>
      </c>
    </row>
    <row r="10176" spans="49:49" ht="15" customHeight="1">
      <c r="AW10176" s="121">
        <f t="shared" si="349"/>
        <v>9899</v>
      </c>
    </row>
    <row r="10177" spans="49:49" ht="15" customHeight="1">
      <c r="AW10177" s="121">
        <f t="shared" si="349"/>
        <v>9900</v>
      </c>
    </row>
    <row r="10178" spans="49:49" ht="15" customHeight="1">
      <c r="AW10178" s="121">
        <f t="shared" si="349"/>
        <v>9901</v>
      </c>
    </row>
    <row r="10179" spans="49:49" ht="15" customHeight="1">
      <c r="AW10179" s="121">
        <f t="shared" si="349"/>
        <v>9902</v>
      </c>
    </row>
    <row r="10180" spans="49:49" ht="15" customHeight="1">
      <c r="AW10180" s="121">
        <f t="shared" si="349"/>
        <v>9903</v>
      </c>
    </row>
    <row r="10181" spans="49:49" ht="15" customHeight="1">
      <c r="AW10181" s="121">
        <f t="shared" si="349"/>
        <v>9904</v>
      </c>
    </row>
    <row r="10182" spans="49:49" ht="15" customHeight="1">
      <c r="AW10182" s="121">
        <f t="shared" si="349"/>
        <v>9905</v>
      </c>
    </row>
    <row r="10183" spans="49:49" ht="15" customHeight="1">
      <c r="AW10183" s="121">
        <f t="shared" si="349"/>
        <v>9906</v>
      </c>
    </row>
    <row r="10184" spans="49:49" ht="15" customHeight="1">
      <c r="AW10184" s="121">
        <f t="shared" si="349"/>
        <v>9907</v>
      </c>
    </row>
    <row r="10185" spans="49:49" ht="15" customHeight="1">
      <c r="AW10185" s="121">
        <f t="shared" si="349"/>
        <v>9908</v>
      </c>
    </row>
    <row r="10186" spans="49:49" ht="15" customHeight="1">
      <c r="AW10186" s="121">
        <f t="shared" si="349"/>
        <v>9909</v>
      </c>
    </row>
    <row r="10187" spans="49:49" ht="15" customHeight="1">
      <c r="AW10187" s="121">
        <f t="shared" si="349"/>
        <v>9910</v>
      </c>
    </row>
    <row r="10188" spans="49:49" ht="15" customHeight="1">
      <c r="AW10188" s="121">
        <f t="shared" si="349"/>
        <v>9911</v>
      </c>
    </row>
    <row r="10189" spans="49:49" ht="15" customHeight="1">
      <c r="AW10189" s="121">
        <f t="shared" si="349"/>
        <v>9912</v>
      </c>
    </row>
    <row r="10190" spans="49:49" ht="15" customHeight="1">
      <c r="AW10190" s="121">
        <f t="shared" si="349"/>
        <v>9913</v>
      </c>
    </row>
    <row r="10191" spans="49:49" ht="15" customHeight="1">
      <c r="AW10191" s="121">
        <f t="shared" si="349"/>
        <v>9914</v>
      </c>
    </row>
    <row r="10192" spans="49:49" ht="15" customHeight="1">
      <c r="AW10192" s="121">
        <f t="shared" si="349"/>
        <v>9915</v>
      </c>
    </row>
    <row r="10193" spans="49:49" ht="15" customHeight="1">
      <c r="AW10193" s="121">
        <f t="shared" si="349"/>
        <v>9916</v>
      </c>
    </row>
    <row r="10194" spans="49:49" ht="15" customHeight="1">
      <c r="AW10194" s="121">
        <f t="shared" si="349"/>
        <v>9917</v>
      </c>
    </row>
    <row r="10195" spans="49:49" ht="15" customHeight="1">
      <c r="AW10195" s="121">
        <f t="shared" si="349"/>
        <v>9918</v>
      </c>
    </row>
    <row r="10196" spans="49:49" ht="15" customHeight="1">
      <c r="AW10196" s="121">
        <f t="shared" si="349"/>
        <v>9919</v>
      </c>
    </row>
    <row r="10197" spans="49:49" ht="15" customHeight="1">
      <c r="AW10197" s="121">
        <f t="shared" si="349"/>
        <v>9920</v>
      </c>
    </row>
    <row r="10198" spans="49:49" ht="15" customHeight="1">
      <c r="AW10198" s="121">
        <f t="shared" si="349"/>
        <v>9921</v>
      </c>
    </row>
    <row r="10199" spans="49:49" ht="15" customHeight="1">
      <c r="AW10199" s="121">
        <f t="shared" ref="AW10199:AW10262" si="350">+AW10198+1</f>
        <v>9922</v>
      </c>
    </row>
    <row r="10200" spans="49:49" ht="15" customHeight="1">
      <c r="AW10200" s="121">
        <f t="shared" si="350"/>
        <v>9923</v>
      </c>
    </row>
    <row r="10201" spans="49:49" ht="15" customHeight="1">
      <c r="AW10201" s="121">
        <f t="shared" si="350"/>
        <v>9924</v>
      </c>
    </row>
    <row r="10202" spans="49:49" ht="15" customHeight="1">
      <c r="AW10202" s="121">
        <f t="shared" si="350"/>
        <v>9925</v>
      </c>
    </row>
    <row r="10203" spans="49:49" ht="15" customHeight="1">
      <c r="AW10203" s="121">
        <f t="shared" si="350"/>
        <v>9926</v>
      </c>
    </row>
    <row r="10204" spans="49:49" ht="15" customHeight="1">
      <c r="AW10204" s="121">
        <f t="shared" si="350"/>
        <v>9927</v>
      </c>
    </row>
    <row r="10205" spans="49:49" ht="15" customHeight="1">
      <c r="AW10205" s="121">
        <f t="shared" si="350"/>
        <v>9928</v>
      </c>
    </row>
    <row r="10206" spans="49:49" ht="15" customHeight="1">
      <c r="AW10206" s="121">
        <f t="shared" si="350"/>
        <v>9929</v>
      </c>
    </row>
    <row r="10207" spans="49:49" ht="15" customHeight="1">
      <c r="AW10207" s="121">
        <f t="shared" si="350"/>
        <v>9930</v>
      </c>
    </row>
    <row r="10208" spans="49:49" ht="15" customHeight="1">
      <c r="AW10208" s="121">
        <f t="shared" si="350"/>
        <v>9931</v>
      </c>
    </row>
    <row r="10209" spans="49:49" ht="15" customHeight="1">
      <c r="AW10209" s="121">
        <f t="shared" si="350"/>
        <v>9932</v>
      </c>
    </row>
    <row r="10210" spans="49:49" ht="15" customHeight="1">
      <c r="AW10210" s="121">
        <f t="shared" si="350"/>
        <v>9933</v>
      </c>
    </row>
    <row r="10211" spans="49:49" ht="15" customHeight="1">
      <c r="AW10211" s="121">
        <f t="shared" si="350"/>
        <v>9934</v>
      </c>
    </row>
    <row r="10212" spans="49:49" ht="15" customHeight="1">
      <c r="AW10212" s="121">
        <f t="shared" si="350"/>
        <v>9935</v>
      </c>
    </row>
    <row r="10213" spans="49:49" ht="15" customHeight="1">
      <c r="AW10213" s="121">
        <f t="shared" si="350"/>
        <v>9936</v>
      </c>
    </row>
    <row r="10214" spans="49:49" ht="15" customHeight="1">
      <c r="AW10214" s="121">
        <f t="shared" si="350"/>
        <v>9937</v>
      </c>
    </row>
    <row r="10215" spans="49:49" ht="15" customHeight="1">
      <c r="AW10215" s="121">
        <f t="shared" si="350"/>
        <v>9938</v>
      </c>
    </row>
    <row r="10216" spans="49:49" ht="15" customHeight="1">
      <c r="AW10216" s="121">
        <f t="shared" si="350"/>
        <v>9939</v>
      </c>
    </row>
    <row r="10217" spans="49:49" ht="15" customHeight="1">
      <c r="AW10217" s="121">
        <f t="shared" si="350"/>
        <v>9940</v>
      </c>
    </row>
    <row r="10218" spans="49:49" ht="15" customHeight="1">
      <c r="AW10218" s="121">
        <f t="shared" si="350"/>
        <v>9941</v>
      </c>
    </row>
    <row r="10219" spans="49:49" ht="15" customHeight="1">
      <c r="AW10219" s="121">
        <f t="shared" si="350"/>
        <v>9942</v>
      </c>
    </row>
    <row r="10220" spans="49:49" ht="15" customHeight="1">
      <c r="AW10220" s="121">
        <f t="shared" si="350"/>
        <v>9943</v>
      </c>
    </row>
    <row r="10221" spans="49:49" ht="15" customHeight="1">
      <c r="AW10221" s="121">
        <f t="shared" si="350"/>
        <v>9944</v>
      </c>
    </row>
    <row r="10222" spans="49:49" ht="15" customHeight="1">
      <c r="AW10222" s="121">
        <f t="shared" si="350"/>
        <v>9945</v>
      </c>
    </row>
    <row r="10223" spans="49:49" ht="15" customHeight="1">
      <c r="AW10223" s="121">
        <f t="shared" si="350"/>
        <v>9946</v>
      </c>
    </row>
    <row r="10224" spans="49:49" ht="15" customHeight="1">
      <c r="AW10224" s="121">
        <f t="shared" si="350"/>
        <v>9947</v>
      </c>
    </row>
    <row r="10225" spans="49:49" ht="15" customHeight="1">
      <c r="AW10225" s="121">
        <f t="shared" si="350"/>
        <v>9948</v>
      </c>
    </row>
    <row r="10226" spans="49:49" ht="15" customHeight="1">
      <c r="AW10226" s="121">
        <f t="shared" si="350"/>
        <v>9949</v>
      </c>
    </row>
    <row r="10227" spans="49:49" ht="15" customHeight="1">
      <c r="AW10227" s="121">
        <f t="shared" si="350"/>
        <v>9950</v>
      </c>
    </row>
    <row r="10228" spans="49:49" ht="15" customHeight="1">
      <c r="AW10228" s="121">
        <f t="shared" si="350"/>
        <v>9951</v>
      </c>
    </row>
    <row r="10229" spans="49:49" ht="15" customHeight="1">
      <c r="AW10229" s="121">
        <f t="shared" si="350"/>
        <v>9952</v>
      </c>
    </row>
    <row r="10230" spans="49:49" ht="15" customHeight="1">
      <c r="AW10230" s="121">
        <f t="shared" si="350"/>
        <v>9953</v>
      </c>
    </row>
    <row r="10231" spans="49:49" ht="15" customHeight="1">
      <c r="AW10231" s="121">
        <f t="shared" si="350"/>
        <v>9954</v>
      </c>
    </row>
    <row r="10232" spans="49:49" ht="15" customHeight="1">
      <c r="AW10232" s="121">
        <f t="shared" si="350"/>
        <v>9955</v>
      </c>
    </row>
    <row r="10233" spans="49:49" ht="15" customHeight="1">
      <c r="AW10233" s="121">
        <f t="shared" si="350"/>
        <v>9956</v>
      </c>
    </row>
    <row r="10234" spans="49:49" ht="15" customHeight="1">
      <c r="AW10234" s="121">
        <f t="shared" si="350"/>
        <v>9957</v>
      </c>
    </row>
    <row r="10235" spans="49:49" ht="15" customHeight="1">
      <c r="AW10235" s="121">
        <f t="shared" si="350"/>
        <v>9958</v>
      </c>
    </row>
    <row r="10236" spans="49:49" ht="15" customHeight="1">
      <c r="AW10236" s="121">
        <f t="shared" si="350"/>
        <v>9959</v>
      </c>
    </row>
    <row r="10237" spans="49:49" ht="15" customHeight="1">
      <c r="AW10237" s="121">
        <f t="shared" si="350"/>
        <v>9960</v>
      </c>
    </row>
    <row r="10238" spans="49:49" ht="15" customHeight="1">
      <c r="AW10238" s="121">
        <f t="shared" si="350"/>
        <v>9961</v>
      </c>
    </row>
    <row r="10239" spans="49:49" ht="15" customHeight="1">
      <c r="AW10239" s="121">
        <f t="shared" si="350"/>
        <v>9962</v>
      </c>
    </row>
    <row r="10240" spans="49:49" ht="15" customHeight="1">
      <c r="AW10240" s="121">
        <f t="shared" si="350"/>
        <v>9963</v>
      </c>
    </row>
    <row r="10241" spans="49:49" ht="15" customHeight="1">
      <c r="AW10241" s="121">
        <f t="shared" si="350"/>
        <v>9964</v>
      </c>
    </row>
    <row r="10242" spans="49:49" ht="15" customHeight="1">
      <c r="AW10242" s="121">
        <f t="shared" si="350"/>
        <v>9965</v>
      </c>
    </row>
    <row r="10243" spans="49:49" ht="15" customHeight="1">
      <c r="AW10243" s="121">
        <f t="shared" si="350"/>
        <v>9966</v>
      </c>
    </row>
    <row r="10244" spans="49:49" ht="15" customHeight="1">
      <c r="AW10244" s="121">
        <f t="shared" si="350"/>
        <v>9967</v>
      </c>
    </row>
    <row r="10245" spans="49:49" ht="15" customHeight="1">
      <c r="AW10245" s="121">
        <f t="shared" si="350"/>
        <v>9968</v>
      </c>
    </row>
    <row r="10246" spans="49:49" ht="15" customHeight="1">
      <c r="AW10246" s="121">
        <f t="shared" si="350"/>
        <v>9969</v>
      </c>
    </row>
    <row r="10247" spans="49:49" ht="15" customHeight="1">
      <c r="AW10247" s="121">
        <f t="shared" si="350"/>
        <v>9970</v>
      </c>
    </row>
    <row r="10248" spans="49:49" ht="15" customHeight="1">
      <c r="AW10248" s="121">
        <f t="shared" si="350"/>
        <v>9971</v>
      </c>
    </row>
    <row r="10249" spans="49:49" ht="15" customHeight="1">
      <c r="AW10249" s="121">
        <f t="shared" si="350"/>
        <v>9972</v>
      </c>
    </row>
    <row r="10250" spans="49:49" ht="15" customHeight="1">
      <c r="AW10250" s="121">
        <f t="shared" si="350"/>
        <v>9973</v>
      </c>
    </row>
    <row r="10251" spans="49:49" ht="15" customHeight="1">
      <c r="AW10251" s="121">
        <f t="shared" si="350"/>
        <v>9974</v>
      </c>
    </row>
    <row r="10252" spans="49:49" ht="15" customHeight="1">
      <c r="AW10252" s="121">
        <f t="shared" si="350"/>
        <v>9975</v>
      </c>
    </row>
    <row r="10253" spans="49:49" ht="15" customHeight="1">
      <c r="AW10253" s="121">
        <f t="shared" si="350"/>
        <v>9976</v>
      </c>
    </row>
    <row r="10254" spans="49:49" ht="15" customHeight="1">
      <c r="AW10254" s="121">
        <f t="shared" si="350"/>
        <v>9977</v>
      </c>
    </row>
    <row r="10255" spans="49:49" ht="15" customHeight="1">
      <c r="AW10255" s="121">
        <f t="shared" si="350"/>
        <v>9978</v>
      </c>
    </row>
    <row r="10256" spans="49:49" ht="15" customHeight="1">
      <c r="AW10256" s="121">
        <f t="shared" si="350"/>
        <v>9979</v>
      </c>
    </row>
    <row r="10257" spans="49:49" ht="15" customHeight="1">
      <c r="AW10257" s="121">
        <f t="shared" si="350"/>
        <v>9980</v>
      </c>
    </row>
    <row r="10258" spans="49:49" ht="15" customHeight="1">
      <c r="AW10258" s="121">
        <f t="shared" si="350"/>
        <v>9981</v>
      </c>
    </row>
    <row r="10259" spans="49:49" ht="15" customHeight="1">
      <c r="AW10259" s="121">
        <f t="shared" si="350"/>
        <v>9982</v>
      </c>
    </row>
    <row r="10260" spans="49:49" ht="15" customHeight="1">
      <c r="AW10260" s="121">
        <f t="shared" si="350"/>
        <v>9983</v>
      </c>
    </row>
    <row r="10261" spans="49:49" ht="15" customHeight="1">
      <c r="AW10261" s="121">
        <f t="shared" si="350"/>
        <v>9984</v>
      </c>
    </row>
    <row r="10262" spans="49:49" ht="15" customHeight="1">
      <c r="AW10262" s="121">
        <f t="shared" si="350"/>
        <v>9985</v>
      </c>
    </row>
    <row r="10263" spans="49:49" ht="15" customHeight="1">
      <c r="AW10263" s="121">
        <f t="shared" ref="AW10263:AW10277" si="351">+AW10262+1</f>
        <v>9986</v>
      </c>
    </row>
    <row r="10264" spans="49:49" ht="15" customHeight="1">
      <c r="AW10264" s="121">
        <f t="shared" si="351"/>
        <v>9987</v>
      </c>
    </row>
    <row r="10265" spans="49:49" ht="15" customHeight="1">
      <c r="AW10265" s="121">
        <f t="shared" si="351"/>
        <v>9988</v>
      </c>
    </row>
    <row r="10266" spans="49:49" ht="15" customHeight="1">
      <c r="AW10266" s="121">
        <f t="shared" si="351"/>
        <v>9989</v>
      </c>
    </row>
    <row r="10267" spans="49:49" ht="15" customHeight="1">
      <c r="AW10267" s="121">
        <f t="shared" si="351"/>
        <v>9990</v>
      </c>
    </row>
    <row r="10268" spans="49:49" ht="15" customHeight="1">
      <c r="AW10268" s="121">
        <f t="shared" si="351"/>
        <v>9991</v>
      </c>
    </row>
    <row r="10269" spans="49:49" ht="15" customHeight="1">
      <c r="AW10269" s="121">
        <f t="shared" si="351"/>
        <v>9992</v>
      </c>
    </row>
    <row r="10270" spans="49:49" ht="15" customHeight="1">
      <c r="AW10270" s="121">
        <f t="shared" si="351"/>
        <v>9993</v>
      </c>
    </row>
    <row r="10271" spans="49:49" ht="15" customHeight="1">
      <c r="AW10271" s="121">
        <f t="shared" si="351"/>
        <v>9994</v>
      </c>
    </row>
    <row r="10272" spans="49:49" ht="15" customHeight="1">
      <c r="AW10272" s="121">
        <f t="shared" si="351"/>
        <v>9995</v>
      </c>
    </row>
    <row r="10273" spans="49:49" ht="15" customHeight="1">
      <c r="AW10273" s="121">
        <f t="shared" si="351"/>
        <v>9996</v>
      </c>
    </row>
    <row r="10274" spans="49:49" ht="15" customHeight="1">
      <c r="AW10274" s="121">
        <f t="shared" si="351"/>
        <v>9997</v>
      </c>
    </row>
    <row r="10275" spans="49:49" ht="15" customHeight="1">
      <c r="AW10275" s="121">
        <f t="shared" si="351"/>
        <v>9998</v>
      </c>
    </row>
    <row r="10276" spans="49:49" ht="15" customHeight="1">
      <c r="AW10276" s="121">
        <f t="shared" si="351"/>
        <v>9999</v>
      </c>
    </row>
    <row r="10277" spans="49:49" ht="15" customHeight="1">
      <c r="AW10277" s="121">
        <f t="shared" si="351"/>
        <v>10000</v>
      </c>
    </row>
  </sheetData>
  <mergeCells count="11">
    <mergeCell ref="B269:C269"/>
    <mergeCell ref="D269:O269"/>
    <mergeCell ref="B270:C270"/>
    <mergeCell ref="D270:N270"/>
    <mergeCell ref="B271:C271"/>
    <mergeCell ref="D271:N271"/>
    <mergeCell ref="B272:C272"/>
    <mergeCell ref="D272:N272"/>
    <mergeCell ref="B273:C273"/>
    <mergeCell ref="D273:O273"/>
    <mergeCell ref="B274:C274"/>
  </mergeCells>
  <conditionalFormatting sqref="AP299:AR301">
    <cfRule type="colorScale" priority="1">
      <colorScale>
        <cfvo type="num" val="$Q$204*0.5"/>
        <cfvo type="num" val="$Q$204"/>
        <cfvo type="formula" val="$Q$204*2"/>
        <color rgb="FFF8696B"/>
        <color theme="0"/>
        <color rgb="FF63BE7B"/>
      </colorScale>
    </cfRule>
  </conditionalFormatting>
  <conditionalFormatting sqref="AQ287:AT287 AP282:AT286 AS291:AT296 AT303:AU303">
    <cfRule type="colorScale" priority="6">
      <colorScale>
        <cfvo type="formula" val="$Q$206*0.5"/>
        <cfvo type="num" val="$Q$206"/>
        <cfvo type="formula" val="$Q$206*2"/>
        <color rgb="FFF8696B"/>
        <color rgb="FFFCFCFF"/>
        <color rgb="FF63BE7B"/>
      </colorScale>
    </cfRule>
  </conditionalFormatting>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pageSetUpPr autoPageBreaks="0"/>
  </sheetPr>
  <dimension ref="B2:N66"/>
  <sheetViews>
    <sheetView showGridLines="0" zoomScale="85" zoomScaleNormal="85" workbookViewId="0">
      <selection activeCell="N25" sqref="N25"/>
    </sheetView>
  </sheetViews>
  <sheetFormatPr defaultColWidth="8.69921875" defaultRowHeight="13.8"/>
  <cols>
    <col min="1" max="1" width="2.19921875" customWidth="1"/>
    <col min="4" max="4" width="5.69921875" customWidth="1"/>
    <col min="5" max="5" width="6.296875" customWidth="1"/>
    <col min="6" max="6" width="2.796875" customWidth="1"/>
    <col min="7" max="7" width="15.69921875" customWidth="1"/>
    <col min="9" max="9" width="15.19921875" customWidth="1"/>
    <col min="10" max="10" width="7.5" customWidth="1"/>
    <col min="13" max="13" width="33" customWidth="1"/>
    <col min="14" max="14" width="14" customWidth="1"/>
    <col min="16" max="16" width="26.69921875" bestFit="1" customWidth="1"/>
    <col min="17" max="17" width="10.19921875" bestFit="1" customWidth="1"/>
    <col min="18" max="18" width="12.19921875" bestFit="1" customWidth="1"/>
  </cols>
  <sheetData>
    <row r="2" spans="2:14" s="33" customFormat="1" ht="21">
      <c r="B2" s="36" t="s">
        <v>624</v>
      </c>
    </row>
    <row r="4" spans="2:14">
      <c r="B4" t="s">
        <v>745</v>
      </c>
    </row>
    <row r="5" spans="2:14">
      <c r="B5" t="s">
        <v>746</v>
      </c>
    </row>
    <row r="7" spans="2:14">
      <c r="B7" s="2" t="s">
        <v>624</v>
      </c>
      <c r="C7" s="3"/>
      <c r="D7" s="3"/>
      <c r="E7" s="3"/>
      <c r="F7" s="3"/>
      <c r="G7" s="107"/>
      <c r="I7" s="2" t="s">
        <v>139</v>
      </c>
      <c r="J7" s="108" t="s">
        <v>111</v>
      </c>
      <c r="K7" s="108" t="s">
        <v>747</v>
      </c>
      <c r="M7" s="639" t="s">
        <v>349</v>
      </c>
      <c r="N7" s="640" t="s">
        <v>748</v>
      </c>
    </row>
    <row r="8" spans="2:14" ht="4.2" customHeight="1">
      <c r="B8" s="109"/>
      <c r="C8" s="110"/>
      <c r="D8" s="110"/>
      <c r="E8" s="110"/>
      <c r="F8" s="110"/>
      <c r="G8" s="111"/>
      <c r="I8" s="110"/>
      <c r="J8" s="110"/>
      <c r="K8" s="112"/>
      <c r="M8" s="641" t="s">
        <v>749</v>
      </c>
      <c r="N8" s="641"/>
    </row>
    <row r="9" spans="2:14">
      <c r="B9" s="113" t="s">
        <v>750</v>
      </c>
      <c r="G9" s="114" cm="1">
        <f t="array" aca="1" ref="G9" ca="1">+_FV(DCF!R4,"Market cap",TRUE)/1000000</f>
        <v>196780.13683999999</v>
      </c>
      <c r="I9" t="s">
        <v>751</v>
      </c>
      <c r="J9" s="115">
        <f>23.618/43.978</f>
        <v>0.53704124789667551</v>
      </c>
      <c r="K9" s="116">
        <v>4.3299999999999998E-2</v>
      </c>
      <c r="M9" s="113" t="str">
        <f>+Peers!B8</f>
        <v>LYFT INC.</v>
      </c>
      <c r="N9" s="643">
        <f ca="1">+Peers!E75</f>
        <v>1.0041785515009485</v>
      </c>
    </row>
    <row r="10" spans="2:14">
      <c r="B10" t="s">
        <v>752</v>
      </c>
      <c r="G10" s="16">
        <f ca="1">IFERROR(G9/G23,"")</f>
        <v>0.95359941047930352</v>
      </c>
      <c r="I10" t="s">
        <v>753</v>
      </c>
      <c r="J10" s="115">
        <f>2.795/43.978</f>
        <v>6.3554504524989758E-2</v>
      </c>
      <c r="K10" s="116">
        <v>0.1229</v>
      </c>
      <c r="M10" s="113" t="str">
        <f>+Peers!B9</f>
        <v>DOORDASH INC.</v>
      </c>
      <c r="N10" s="643">
        <f ca="1">+Peers!F75</f>
        <v>1.6128810277642474</v>
      </c>
    </row>
    <row r="11" spans="2:14">
      <c r="B11" t="s">
        <v>754</v>
      </c>
      <c r="G11" s="28">
        <f>IFERROR(G12+G14*G15,"")</f>
        <v>0.1159670503297103</v>
      </c>
      <c r="I11" t="s">
        <v>755</v>
      </c>
      <c r="J11" s="115">
        <f>12.529/43.978</f>
        <v>0.28489244622311155</v>
      </c>
      <c r="K11" s="116">
        <v>6.7599999999999993E-2</v>
      </c>
      <c r="M11" s="113" t="str">
        <f>+Peers!B10</f>
        <v>GRAB HOLDINGS LIMITED</v>
      </c>
      <c r="N11" s="643">
        <f ca="1">+Peers!G75</f>
        <v>0.76972804933593808</v>
      </c>
    </row>
    <row r="12" spans="2:14">
      <c r="B12" t="s">
        <v>756</v>
      </c>
      <c r="G12" s="117">
        <v>4.2000000000000003E-2</v>
      </c>
      <c r="I12" t="s">
        <v>757</v>
      </c>
      <c r="J12" s="115">
        <f>5.036/43.978</f>
        <v>0.11451180135522306</v>
      </c>
      <c r="K12" s="116">
        <v>7.3999999999999996E-2</v>
      </c>
      <c r="M12" s="113" t="str">
        <f>+Peers!B11</f>
        <v>DELIVERY HERO SE</v>
      </c>
      <c r="N12" s="643" t="str">
        <f ca="1">+Peers!H75</f>
        <v/>
      </c>
    </row>
    <row r="13" spans="2:14">
      <c r="B13" t="s">
        <v>758</v>
      </c>
      <c r="G13" s="118">
        <f ca="1">+N19</f>
        <v>0.79446792766764707</v>
      </c>
      <c r="I13" t="s">
        <v>311</v>
      </c>
      <c r="J13" s="28"/>
      <c r="K13" s="28">
        <v>0</v>
      </c>
      <c r="M13" s="113" t="str">
        <f>+Peers!B12</f>
        <v>DiDi GLOBAL INC.</v>
      </c>
      <c r="N13" s="643">
        <f ca="1">+Peers!I75</f>
        <v>0.55916890356377136</v>
      </c>
    </row>
    <row r="14" spans="2:14">
      <c r="B14" t="s">
        <v>41</v>
      </c>
      <c r="G14" s="697">
        <v>1.258</v>
      </c>
      <c r="M14" s="113" t="str">
        <f>+Peers!B13</f>
        <v>MEITUAN</v>
      </c>
      <c r="N14" s="643">
        <f ca="1">+Peers!J75</f>
        <v>1.1448876166325235</v>
      </c>
    </row>
    <row r="15" spans="2:14">
      <c r="B15" t="s">
        <v>759</v>
      </c>
      <c r="G15" s="388">
        <f>SUMPRODUCT(J9:J12,K9:K12)</f>
        <v>5.8797337305016135E-2</v>
      </c>
      <c r="J15" s="28"/>
      <c r="K15" s="28"/>
      <c r="M15" s="113" t="str">
        <f>+Peers!B14</f>
        <v>DELIVEROO PLC</v>
      </c>
      <c r="N15" s="643">
        <f ca="1">+Peers!K75</f>
        <v>0.21809999999999999</v>
      </c>
    </row>
    <row r="16" spans="2:14">
      <c r="B16" s="1" t="s">
        <v>754</v>
      </c>
      <c r="G16" s="28">
        <f>IFERROR(+G12+G14*G15,"")</f>
        <v>0.1159670503297103</v>
      </c>
      <c r="J16" s="28"/>
      <c r="K16" s="28"/>
      <c r="M16" s="113" t="str">
        <f>+Peers!B15</f>
        <v>JUST EAT TAKEAWAY</v>
      </c>
      <c r="N16" s="643">
        <f ca="1">+Peers!L75</f>
        <v>1.0268943816806189</v>
      </c>
    </row>
    <row r="17" spans="2:14">
      <c r="G17" s="741">
        <f ca="1">G13*G15+G12</f>
        <v>8.8712598721091801E-2</v>
      </c>
      <c r="I17" s="729"/>
      <c r="M17" s="113" t="str">
        <f>+Peers!B16</f>
        <v>HERTZ GLOBAL HOLDINGS INC.</v>
      </c>
      <c r="N17" s="643">
        <f ca="1">+Peers!M75</f>
        <v>1.9904890863128438E-2</v>
      </c>
    </row>
    <row r="18" spans="2:14">
      <c r="B18" s="113" t="s">
        <v>760</v>
      </c>
      <c r="G18" s="119">
        <v>9575</v>
      </c>
      <c r="M18" s="113">
        <f>+Peers!B17</f>
        <v>0</v>
      </c>
      <c r="N18" s="643" t="str">
        <f>+Peers!N75</f>
        <v/>
      </c>
    </row>
    <row r="19" spans="2:14">
      <c r="B19" t="s">
        <v>651</v>
      </c>
      <c r="G19" s="16">
        <f ca="1">IFERROR(G18/G23,"")</f>
        <v>4.640058952069652E-2</v>
      </c>
      <c r="M19" s="642" t="s">
        <v>353</v>
      </c>
      <c r="N19" s="644">
        <f ca="1">IFERROR(+AVERAGEIF(N9:N18,"&gt;0"),"")</f>
        <v>0.79446792766764707</v>
      </c>
    </row>
    <row r="20" spans="2:14">
      <c r="B20" t="s">
        <v>761</v>
      </c>
      <c r="G20" s="117">
        <f>4.8%</f>
        <v>4.8000000000000001E-2</v>
      </c>
    </row>
    <row r="21" spans="2:14">
      <c r="B21" t="s">
        <v>762</v>
      </c>
      <c r="G21" s="117">
        <f>3%</f>
        <v>0.03</v>
      </c>
    </row>
    <row r="23" spans="2:14">
      <c r="B23" t="s">
        <v>116</v>
      </c>
      <c r="G23" s="23">
        <f ca="1">+G9+G18</f>
        <v>206355.13683999999</v>
      </c>
    </row>
    <row r="25" spans="2:14">
      <c r="B25" s="1" t="s">
        <v>624</v>
      </c>
      <c r="G25" s="120">
        <f ca="1">IFERROR(G10*G11+G19*G20*(1-G21),"")</f>
        <v>0.11274652227751909</v>
      </c>
    </row>
    <row r="31" spans="2:14">
      <c r="B31" s="730"/>
      <c r="C31" s="730"/>
      <c r="D31" s="730"/>
      <c r="E31" s="730"/>
      <c r="F31" s="730"/>
      <c r="G31" s="730"/>
      <c r="H31" s="730"/>
      <c r="I31" s="730"/>
      <c r="J31" s="730"/>
      <c r="K31" s="730"/>
    </row>
    <row r="32" spans="2:14">
      <c r="B32" s="730"/>
      <c r="C32" s="730"/>
      <c r="D32" s="730"/>
      <c r="E32" s="730"/>
      <c r="F32" s="730"/>
      <c r="G32" s="730"/>
      <c r="H32" s="988"/>
      <c r="I32" s="730"/>
      <c r="J32" s="730"/>
      <c r="K32" s="730"/>
    </row>
    <row r="33" spans="2:11">
      <c r="B33" s="730"/>
      <c r="C33" s="730"/>
      <c r="D33" s="730"/>
      <c r="E33" s="730"/>
      <c r="F33" s="730"/>
      <c r="G33" s="730"/>
      <c r="H33" s="988"/>
      <c r="I33" s="730"/>
      <c r="J33" s="730"/>
      <c r="K33" s="731"/>
    </row>
    <row r="34" spans="2:11">
      <c r="B34" s="730"/>
      <c r="C34" s="730"/>
      <c r="D34" s="730"/>
      <c r="E34" s="730"/>
      <c r="F34" s="730"/>
      <c r="G34" s="730"/>
      <c r="H34" s="988"/>
      <c r="I34" s="730"/>
      <c r="J34" s="730"/>
      <c r="K34" s="730"/>
    </row>
    <row r="35" spans="2:11">
      <c r="B35" s="730"/>
      <c r="C35" s="730"/>
      <c r="D35" s="730"/>
      <c r="E35" s="730"/>
      <c r="F35" s="730"/>
      <c r="G35" s="730"/>
      <c r="H35" s="988"/>
      <c r="I35" s="730"/>
      <c r="J35" s="730"/>
      <c r="K35" s="730"/>
    </row>
    <row r="36" spans="2:11">
      <c r="B36" s="730"/>
      <c r="C36" s="730"/>
      <c r="D36" s="730"/>
      <c r="E36" s="730"/>
      <c r="F36" s="730"/>
      <c r="G36" s="730"/>
      <c r="H36" s="988"/>
      <c r="I36" s="730"/>
      <c r="J36" s="730"/>
      <c r="K36" s="730"/>
    </row>
    <row r="37" spans="2:11">
      <c r="B37" s="730"/>
      <c r="C37" s="730"/>
      <c r="D37" s="730"/>
      <c r="E37" s="730"/>
      <c r="F37" s="730"/>
      <c r="G37" s="730"/>
      <c r="H37" s="988"/>
      <c r="I37" s="730"/>
      <c r="J37" s="730"/>
      <c r="K37" s="730"/>
    </row>
    <row r="38" spans="2:11">
      <c r="B38" s="730"/>
      <c r="C38" s="730"/>
      <c r="D38" s="730"/>
      <c r="E38" s="730"/>
      <c r="F38" s="730"/>
      <c r="G38" s="730"/>
      <c r="H38" s="988"/>
      <c r="I38" s="730"/>
      <c r="J38" s="730"/>
      <c r="K38" s="730"/>
    </row>
    <row r="39" spans="2:11">
      <c r="B39" s="730"/>
      <c r="C39" s="730"/>
      <c r="D39" s="730"/>
      <c r="E39" s="730"/>
      <c r="F39" s="730"/>
      <c r="G39" s="730"/>
      <c r="H39" s="988"/>
      <c r="I39" s="730"/>
      <c r="J39" s="730"/>
      <c r="K39" s="730"/>
    </row>
    <row r="40" spans="2:11">
      <c r="B40" s="730"/>
      <c r="C40" s="730"/>
      <c r="D40" s="730"/>
      <c r="E40" s="730"/>
      <c r="F40" s="730"/>
      <c r="G40" s="730"/>
      <c r="H40" s="988"/>
      <c r="I40" s="730"/>
      <c r="J40" s="730"/>
      <c r="K40" s="730"/>
    </row>
    <row r="41" spans="2:11">
      <c r="B41" s="730"/>
      <c r="C41" s="730"/>
      <c r="D41" s="730"/>
      <c r="E41" s="730"/>
      <c r="F41" s="730"/>
      <c r="G41" s="730"/>
      <c r="H41" s="988"/>
      <c r="I41" s="730"/>
      <c r="J41" s="730"/>
      <c r="K41" s="730"/>
    </row>
    <row r="42" spans="2:11">
      <c r="B42" s="730"/>
      <c r="C42" s="730"/>
      <c r="D42" s="730"/>
      <c r="E42" s="730"/>
      <c r="F42" s="730"/>
      <c r="G42" s="730"/>
      <c r="H42" s="988"/>
      <c r="I42" s="730"/>
      <c r="J42" s="730"/>
      <c r="K42" s="730"/>
    </row>
    <row r="43" spans="2:11">
      <c r="B43" s="730"/>
      <c r="C43" s="730"/>
      <c r="D43" s="730"/>
      <c r="E43" s="730"/>
      <c r="F43" s="730"/>
      <c r="G43" s="730"/>
      <c r="H43" s="988"/>
      <c r="I43" s="730"/>
      <c r="J43" s="730"/>
      <c r="K43" s="730"/>
    </row>
    <row r="44" spans="2:11">
      <c r="D44" s="730"/>
      <c r="E44" s="730"/>
      <c r="F44" s="730"/>
      <c r="G44" s="730"/>
      <c r="H44" s="987"/>
    </row>
    <row r="45" spans="2:11">
      <c r="D45" s="730"/>
      <c r="E45" s="730"/>
      <c r="F45" s="730"/>
      <c r="G45" s="730"/>
      <c r="H45" s="987"/>
    </row>
    <row r="46" spans="2:11">
      <c r="H46" s="987"/>
    </row>
    <row r="47" spans="2:11">
      <c r="D47" s="703"/>
      <c r="E47" s="703"/>
      <c r="F47" s="701"/>
      <c r="G47" s="702"/>
      <c r="H47" s="987"/>
    </row>
    <row r="48" spans="2:11">
      <c r="H48" s="987"/>
    </row>
    <row r="49" spans="4:8">
      <c r="D49" s="703"/>
      <c r="E49" s="703"/>
      <c r="F49" s="701"/>
      <c r="G49" s="702"/>
      <c r="H49" s="987"/>
    </row>
    <row r="50" spans="4:8">
      <c r="H50" s="987"/>
    </row>
    <row r="51" spans="4:8">
      <c r="D51" s="703"/>
      <c r="E51" s="703"/>
      <c r="F51" s="701"/>
      <c r="G51" s="702"/>
      <c r="H51" s="987"/>
    </row>
    <row r="52" spans="4:8">
      <c r="H52" s="986"/>
    </row>
    <row r="53" spans="4:8">
      <c r="D53" s="703"/>
      <c r="E53" s="703"/>
      <c r="F53" s="701"/>
      <c r="H53" s="986"/>
    </row>
    <row r="54" spans="4:8">
      <c r="G54" s="986"/>
      <c r="H54" s="986"/>
    </row>
    <row r="55" spans="4:8">
      <c r="D55" s="703"/>
      <c r="E55" s="703"/>
      <c r="F55" s="700"/>
      <c r="G55" s="986"/>
      <c r="H55" s="986"/>
    </row>
    <row r="56" spans="4:8">
      <c r="G56" s="986"/>
      <c r="H56" s="986"/>
    </row>
    <row r="57" spans="4:8">
      <c r="D57" s="703"/>
      <c r="E57" s="703"/>
      <c r="F57" s="701"/>
      <c r="G57" s="986"/>
      <c r="H57" s="986"/>
    </row>
    <row r="58" spans="4:8">
      <c r="G58" s="986"/>
      <c r="H58" s="986"/>
    </row>
    <row r="59" spans="4:8">
      <c r="D59" s="703"/>
      <c r="E59" s="703"/>
      <c r="F59" s="699"/>
      <c r="G59" s="986"/>
      <c r="H59" s="986"/>
    </row>
    <row r="60" spans="4:8">
      <c r="D60" s="662"/>
      <c r="E60" s="662"/>
    </row>
    <row r="61" spans="4:8">
      <c r="D61" s="662"/>
      <c r="E61" s="662"/>
    </row>
    <row r="62" spans="4:8">
      <c r="D62" s="662"/>
      <c r="E62" s="662"/>
    </row>
    <row r="63" spans="4:8">
      <c r="D63" s="662"/>
      <c r="E63" s="662"/>
    </row>
    <row r="64" spans="4:8">
      <c r="D64" s="662"/>
      <c r="E64" s="662"/>
    </row>
    <row r="65" spans="4:5">
      <c r="D65" s="662"/>
      <c r="E65" s="662"/>
    </row>
    <row r="66" spans="4:5">
      <c r="D66" s="662"/>
      <c r="E66" s="662"/>
    </row>
  </sheetData>
  <mergeCells count="17">
    <mergeCell ref="H36:H37"/>
    <mergeCell ref="H38:H39"/>
    <mergeCell ref="H32:H33"/>
    <mergeCell ref="H34:H35"/>
    <mergeCell ref="H48:H49"/>
    <mergeCell ref="H50:H51"/>
    <mergeCell ref="H44:H45"/>
    <mergeCell ref="H46:H47"/>
    <mergeCell ref="H40:H41"/>
    <mergeCell ref="H42:H43"/>
    <mergeCell ref="G56:G57"/>
    <mergeCell ref="H56:H57"/>
    <mergeCell ref="G58:G59"/>
    <mergeCell ref="H58:H59"/>
    <mergeCell ref="H52:H53"/>
    <mergeCell ref="G54:G55"/>
    <mergeCell ref="H54:H55"/>
  </mergeCells>
  <phoneticPr fontId="7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B1:T76"/>
  <sheetViews>
    <sheetView showGridLines="0" topLeftCell="A10" zoomScale="85" zoomScaleNormal="85" workbookViewId="0">
      <selection activeCell="Q33" sqref="Q33"/>
    </sheetView>
  </sheetViews>
  <sheetFormatPr defaultColWidth="8.69921875" defaultRowHeight="13.8"/>
  <cols>
    <col min="1" max="1" width="1.69921875" customWidth="1"/>
    <col min="2" max="2" width="15.69921875" style="8" customWidth="1"/>
    <col min="4" max="4" width="16.19921875" customWidth="1"/>
    <col min="5" max="13" width="13.19921875" customWidth="1"/>
    <col min="14" max="16" width="12.69921875" style="22" customWidth="1"/>
    <col min="17" max="17" width="17.5" style="22" customWidth="1"/>
    <col min="18" max="18" width="17.5" customWidth="1"/>
  </cols>
  <sheetData>
    <row r="1" spans="2:19">
      <c r="R1" s="22"/>
    </row>
    <row r="2" spans="2:19" s="237" customFormat="1" ht="19.95" customHeight="1">
      <c r="B2" s="236" t="s">
        <v>763</v>
      </c>
      <c r="C2" s="482"/>
      <c r="D2" s="482"/>
      <c r="E2" s="482"/>
      <c r="F2" s="482"/>
      <c r="G2" s="482"/>
      <c r="H2" s="482"/>
      <c r="I2" s="482"/>
      <c r="J2" s="482"/>
      <c r="K2" s="482"/>
      <c r="L2" s="482"/>
      <c r="M2" s="482"/>
      <c r="N2" s="483"/>
      <c r="O2" s="483"/>
      <c r="P2" s="483"/>
      <c r="Q2" s="238"/>
      <c r="R2" s="238"/>
      <c r="S2" s="482"/>
    </row>
    <row r="3" spans="2:19">
      <c r="R3" s="22"/>
    </row>
    <row r="4" spans="2:19" ht="15.6">
      <c r="B4" s="7" t="s">
        <v>764</v>
      </c>
      <c r="C4" s="52"/>
      <c r="D4" s="54"/>
      <c r="E4" s="54"/>
      <c r="F4" s="366">
        <v>2014</v>
      </c>
      <c r="G4" s="366">
        <f t="shared" ref="G4:J4" si="0">+F4+1</f>
        <v>2015</v>
      </c>
      <c r="H4" s="366">
        <f t="shared" si="0"/>
        <v>2016</v>
      </c>
      <c r="I4" s="366">
        <f t="shared" si="0"/>
        <v>2017</v>
      </c>
      <c r="J4" s="366">
        <f t="shared" si="0"/>
        <v>2018</v>
      </c>
      <c r="K4" s="366">
        <f t="shared" ref="K4" si="1">+J4+1</f>
        <v>2019</v>
      </c>
      <c r="L4" s="366">
        <f t="shared" ref="L4" si="2">+K4+1</f>
        <v>2020</v>
      </c>
      <c r="M4" s="366">
        <f t="shared" ref="M4" si="3">+L4+1</f>
        <v>2021</v>
      </c>
      <c r="N4" s="366">
        <v>2022</v>
      </c>
      <c r="O4" s="366">
        <f t="shared" ref="O4" si="4">+N4+1</f>
        <v>2023</v>
      </c>
      <c r="P4" s="367">
        <f>+O4+1</f>
        <v>2024</v>
      </c>
      <c r="Q4" s="365">
        <f>+P4+1</f>
        <v>2025</v>
      </c>
      <c r="R4" s="365">
        <f>+Q4+1</f>
        <v>2026</v>
      </c>
    </row>
    <row r="5" spans="2:19" ht="4.2" customHeight="1">
      <c r="B5" s="239"/>
      <c r="C5" s="49"/>
      <c r="D5" s="56"/>
      <c r="E5" s="56"/>
      <c r="F5" s="56"/>
      <c r="G5" s="56"/>
      <c r="H5" s="56"/>
      <c r="I5" s="56"/>
      <c r="J5" s="56"/>
      <c r="K5" s="56"/>
      <c r="L5" s="56"/>
      <c r="M5" s="56"/>
      <c r="N5" s="212"/>
      <c r="O5" s="212"/>
      <c r="P5" s="349"/>
      <c r="Q5" s="212"/>
      <c r="R5" s="212"/>
    </row>
    <row r="6" spans="2:19" ht="15">
      <c r="B6" s="14" t="s">
        <v>12</v>
      </c>
      <c r="F6" s="15" t="str">
        <f ca="1">IFERROR(_xlfn.XLOOKUP("Enterprise Value",Inputs!$B:$B,Inputs!G:G)/_xlfn.XLOOKUP("Revenue (Sales)",Inputs!$B:$B,Inputs!G:G),"")</f>
        <v/>
      </c>
      <c r="G6" s="15" t="str">
        <f ca="1">IFERROR(_xlfn.XLOOKUP("Enterprise Value",Inputs!$B:$B,Inputs!H:H)/_xlfn.XLOOKUP("Revenue (Sales)",Inputs!$B:$B,Inputs!H:H),"")</f>
        <v/>
      </c>
      <c r="H6" s="15" t="str">
        <f ca="1">IFERROR(_xlfn.XLOOKUP("Enterprise Value",Inputs!$B:$B,Inputs!I:I)/_xlfn.XLOOKUP("Revenue (Sales)",Inputs!$B:$B,Inputs!I:I),"")</f>
        <v/>
      </c>
      <c r="I6" s="15" t="str">
        <f ca="1">IFERROR(_xlfn.XLOOKUP("Enterprise Value",Inputs!$B:$B,Inputs!J:J)/_xlfn.XLOOKUP("Revenue (Sales)",Inputs!$B:$B,Inputs!J:J),"")</f>
        <v/>
      </c>
      <c r="J6" s="15" t="str">
        <f ca="1">IFERROR(_xlfn.XLOOKUP("Enterprise Value",Inputs!$B:$B,Inputs!K:K)/_xlfn.XLOOKUP("Revenue (Sales)",Inputs!$B:$B,Inputs!K:K),"")</f>
        <v/>
      </c>
      <c r="K6" s="15">
        <f ca="1">IFERROR(_xlfn.XLOOKUP("Enterprise Value",Inputs!$B:$B,Inputs!L:L)/_xlfn.XLOOKUP("Revenue (Sales)",Inputs!$B:$B,Inputs!L:L),"")</f>
        <v>2.6045704615384615</v>
      </c>
      <c r="L6" s="15">
        <f ca="1">IFERROR(_xlfn.XLOOKUP("Enterprise Value",Inputs!$B:$B,Inputs!M:M)/_xlfn.XLOOKUP("Revenue (Sales)",Inputs!$B:$B,Inputs!M:M),"")</f>
        <v>8.3435676452105216</v>
      </c>
      <c r="M6" s="15">
        <f ca="1">IFERROR(_xlfn.XLOOKUP("Enterprise Value",Inputs!$B:$B,Inputs!N:N)/_xlfn.XLOOKUP("Revenue (Sales)",Inputs!$B:$B,Inputs!N:N),"")</f>
        <v>4.9613592093955887</v>
      </c>
      <c r="N6" s="15">
        <f ca="1">IFERROR(_xlfn.XLOOKUP("Enterprise Value",Inputs!$B:$B,Inputs!O:O)/_xlfn.XLOOKUP("Revenue (Sales)",Inputs!$B:$B,Inputs!O:O),"")</f>
        <v>1.7812846566489946</v>
      </c>
      <c r="O6" s="15">
        <f ca="1">IFERROR(_xlfn.XLOOKUP("Enterprise Value",Inputs!$B:$B,Inputs!P:P)/_xlfn.XLOOKUP("Revenue (Sales)",Inputs!$B:$B,Inputs!P:P),"")</f>
        <v>3.5686019420079935</v>
      </c>
      <c r="P6" s="347">
        <f ca="1">IFERROR(_xlfn.XLOOKUP("Enterprise Value",Inputs!$B:$B,Inputs!Q:Q)/_xlfn.XLOOKUP("Revenue (Sales)",Inputs!$B:$B,Inputs!Q:Q),"")</f>
        <v>2.9318812133339396</v>
      </c>
      <c r="Q6" s="354">
        <f>IFERROR(_xlfn.XLOOKUP("Enterprise Value",[1]DCF!$B:$B,[1]DCF!R:R)/_xlfn.XLOOKUP("Revenue (Sales)",[1]DCF!$B:$B,[1]DCF!H:H),"")</f>
        <v>3.1162151939493645</v>
      </c>
      <c r="R6" s="354">
        <f>IFERROR(_xlfn.XLOOKUP("Enterprise Value",[1]DCF!$B:$B,[1]DCF!S:S)/_xlfn.XLOOKUP("Revenue (Sales)",[1]DCF!$B:$B,[1]DCF!I:I),"")</f>
        <v>2.8733680568931774</v>
      </c>
    </row>
    <row r="7" spans="2:19" ht="15">
      <c r="B7" s="17" t="s">
        <v>14</v>
      </c>
      <c r="F7" s="15" t="str">
        <f ca="1">IFERROR(_xlfn.XLOOKUP("Market Capitalization",Inputs!$B:$B,Inputs!G:G)/_xlfn.XLOOKUP("Revenue (Sales)",Inputs!$B:$B,Inputs!G:G),"")</f>
        <v/>
      </c>
      <c r="G7" s="15" t="str">
        <f ca="1">IFERROR(_xlfn.XLOOKUP("Market Capitalization",Inputs!$B:$B,Inputs!H:H)/_xlfn.XLOOKUP("Revenue (Sales)",Inputs!$B:$B,Inputs!H:H),"")</f>
        <v/>
      </c>
      <c r="H7" s="15" t="str">
        <f ca="1">IFERROR(_xlfn.XLOOKUP("Market Capitalization",Inputs!$B:$B,Inputs!I:I)/_xlfn.XLOOKUP("Revenue (Sales)",Inputs!$B:$B,Inputs!I:I),"")</f>
        <v/>
      </c>
      <c r="I7" s="15" t="str">
        <f ca="1">IFERROR(_xlfn.XLOOKUP("Market Capitalization",Inputs!$B:$B,Inputs!J:J)/_xlfn.XLOOKUP("Revenue (Sales)",Inputs!$B:$B,Inputs!J:J),"")</f>
        <v/>
      </c>
      <c r="J7" s="15" t="str">
        <f ca="1">IFERROR(_xlfn.XLOOKUP("Market Capitalization",Inputs!$B:$B,Inputs!K:K)/_xlfn.XLOOKUP("Revenue (Sales)",Inputs!$B:$B,Inputs!K:K),"")</f>
        <v/>
      </c>
      <c r="K7" s="15">
        <f ca="1">IFERROR(_xlfn.XLOOKUP("Market Capitalization",Inputs!$B:$B,Inputs!L:L)/_xlfn.XLOOKUP("Revenue (Sales)",Inputs!$B:$B,Inputs!L:L),"")</f>
        <v>2.8559550769230766</v>
      </c>
      <c r="L7" s="15">
        <f ca="1">IFERROR(_xlfn.XLOOKUP("Market Capitalization",Inputs!$B:$B,Inputs!M:M)/_xlfn.XLOOKUP("Revenue (Sales)",Inputs!$B:$B,Inputs!M:M),"")</f>
        <v>8.026124427686506</v>
      </c>
      <c r="M7" s="15">
        <f ca="1">IFERROR(_xlfn.XLOOKUP("Market Capitalization",Inputs!$B:$B,Inputs!N:N)/_xlfn.XLOOKUP("Revenue (Sales)",Inputs!$B:$B,Inputs!N:N),"")</f>
        <v>4.5461200229160692</v>
      </c>
      <c r="N7" s="15">
        <f ca="1">IFERROR(_xlfn.XLOOKUP("Market Capitalization",Inputs!$B:$B,Inputs!O:O)/_xlfn.XLOOKUP("Revenue (Sales)",Inputs!$B:$B,Inputs!O:O),"")</f>
        <v>1.5410801204630298</v>
      </c>
      <c r="O7" s="15">
        <f ca="1">IFERROR(_xlfn.XLOOKUP("Market Capitalization",Inputs!$B:$B,Inputs!P:P)/_xlfn.XLOOKUP("Revenue (Sales)",Inputs!$B:$B,Inputs!P:P),"")</f>
        <v>3.3619819479091224</v>
      </c>
      <c r="P7" s="347">
        <f ca="1">IFERROR(_xlfn.XLOOKUP("Market Capitalization",Inputs!$B:$B,Inputs!Q:Q)/_xlfn.XLOOKUP("Revenue (Sales)",Inputs!$B:$B,Inputs!Q:Q),"")</f>
        <v>2.8729426531447539</v>
      </c>
      <c r="Q7" s="354">
        <f>IFERROR(_xlfn.XLOOKUP("Equity Value",[1]DCF!$B:$B,[1]DCF!R:R)/_xlfn.XLOOKUP("Revenue (Sales)",[1]DCF!$B:$B,[1]DCF!H:H),"")</f>
        <v>2.9410174945316507</v>
      </c>
      <c r="R7" s="354">
        <f>IFERROR(_xlfn.XLOOKUP("Equity Value",[1]DCF!$B:$B,[1]DCF!S:S)/_xlfn.XLOOKUP("Revenue (Sales)",[1]DCF!$B:$B,[1]DCF!I:I),"")</f>
        <v>2.7937254605898416</v>
      </c>
    </row>
    <row r="8" spans="2:19" ht="15">
      <c r="B8" s="240" t="s">
        <v>16</v>
      </c>
      <c r="F8" s="15" t="str">
        <f ca="1">IFERROR(_xlfn.XLOOKUP("Enterprise Value",Inputs!$B:$B,Inputs!G:G)/_xlfn.XLOOKUP("EBITDA",Inputs!$B:$B,Inputs!G:G),"")</f>
        <v/>
      </c>
      <c r="G8" s="15" t="str">
        <f ca="1">IFERROR(_xlfn.XLOOKUP("Enterprise Value",Inputs!$B:$B,Inputs!H:H)/_xlfn.XLOOKUP("EBITDA",Inputs!$B:$B,Inputs!H:H),"")</f>
        <v/>
      </c>
      <c r="H8" s="15" t="str">
        <f ca="1">IFERROR(_xlfn.XLOOKUP("Enterprise Value",Inputs!$B:$B,Inputs!I:I)/_xlfn.XLOOKUP("EBITDA",Inputs!$B:$B,Inputs!I:I),"")</f>
        <v/>
      </c>
      <c r="I8" s="15" t="str">
        <f ca="1">IFERROR(_xlfn.XLOOKUP("Enterprise Value",Inputs!$B:$B,Inputs!J:J)/_xlfn.XLOOKUP("EBITDA",Inputs!$B:$B,Inputs!J:J),"")</f>
        <v/>
      </c>
      <c r="J8" s="15" t="str">
        <f ca="1">IFERROR(_xlfn.XLOOKUP("Enterprise Value",Inputs!$B:$B,Inputs!K:K)/_xlfn.XLOOKUP("EBITDA",Inputs!$B:$B,Inputs!K:K),"")</f>
        <v/>
      </c>
      <c r="K8" s="15">
        <f ca="1">IFERROR(_xlfn.XLOOKUP("Enterprise Value",Inputs!$B:$B,Inputs!L:L)/_xlfn.XLOOKUP("EBITDA",Inputs!$B:$B,Inputs!L:L),"")</f>
        <v>-4.1678257016248148</v>
      </c>
      <c r="L8" s="15">
        <f ca="1">IFERROR(_xlfn.XLOOKUP("Enterprise Value",Inputs!$B:$B,Inputs!M:M)/_xlfn.XLOOKUP("EBITDA",Inputs!$B:$B,Inputs!M:M),"")</f>
        <v>-21.67420708955224</v>
      </c>
      <c r="M8" s="15">
        <f ca="1">IFERROR(_xlfn.XLOOKUP("Enterprise Value",Inputs!$B:$B,Inputs!N:N)/_xlfn.XLOOKUP("EBITDA",Inputs!$B:$B,Inputs!N:N),"")</f>
        <v>-29.536331855388813</v>
      </c>
      <c r="N8" s="15">
        <f ca="1">IFERROR(_xlfn.XLOOKUP("Enterprise Value",Inputs!$B:$B,Inputs!O:O)/_xlfn.XLOOKUP("EBITDA",Inputs!$B:$B,Inputs!O:O),"")</f>
        <v>-64.160464406779653</v>
      </c>
      <c r="O8" s="15">
        <f ca="1">IFERROR(_xlfn.XLOOKUP("Enterprise Value",Inputs!$B:$B,Inputs!P:P)/_xlfn.XLOOKUP("EBITDA",Inputs!$B:$B,Inputs!P:P),"")</f>
        <v>68.82620227625452</v>
      </c>
      <c r="P8" s="347">
        <f ca="1">IFERROR(_xlfn.XLOOKUP("Enterprise Value",Inputs!$B:$B,Inputs!Q:Q)/_xlfn.XLOOKUP("EBITDA",Inputs!$B:$B,Inputs!Q:Q),"")</f>
        <v>36.734550427350428</v>
      </c>
      <c r="Q8" s="354">
        <f>IFERROR(_xlfn.XLOOKUP("Enterprise Value",[1]DCF!$B:$B,[1]DCF!R:R)/_xlfn.XLOOKUP("EBITDA",[1]DCF!$B:$B,[1]DCF!H:H),"")</f>
        <v>44.656862705845896</v>
      </c>
      <c r="R8" s="354">
        <f>IFERROR(_xlfn.XLOOKUP("Enterprise Value",[1]DCF!$B:$B,[1]DCF!S:S)/_xlfn.XLOOKUP("EBITDA",[1]DCF!$B:$B,[1]DCF!I:I),"")</f>
        <v>35.445728089233278</v>
      </c>
    </row>
    <row r="9" spans="2:19" ht="15">
      <c r="B9" s="240" t="s">
        <v>18</v>
      </c>
      <c r="F9" s="15" t="str">
        <f ca="1">IFERROR(_xlfn.XLOOKUP("Enterprise Value",Inputs!$B:$B,Inputs!G:G)/_xlfn.XLOOKUP("Operating Income (EBIT)",Inputs!$B:$B,Inputs!G:G),"")</f>
        <v/>
      </c>
      <c r="G9" s="15" t="str">
        <f ca="1">IFERROR(_xlfn.XLOOKUP("Enterprise Value",Inputs!$B:$B,Inputs!H:H)/_xlfn.XLOOKUP("Operating Income (EBIT)",Inputs!$B:$B,Inputs!H:H),"")</f>
        <v/>
      </c>
      <c r="H9" s="15" t="str">
        <f ca="1">IFERROR(_xlfn.XLOOKUP("Enterprise Value",Inputs!$B:$B,Inputs!I:I)/_xlfn.XLOOKUP("Operating Income (EBIT)",Inputs!$B:$B,Inputs!I:I),"")</f>
        <v/>
      </c>
      <c r="I9" s="15" t="str">
        <f ca="1">IFERROR(_xlfn.XLOOKUP("Enterprise Value",Inputs!$B:$B,Inputs!J:J)/_xlfn.XLOOKUP("Operating Income (EBIT)",Inputs!$B:$B,Inputs!J:J),"")</f>
        <v/>
      </c>
      <c r="J9" s="15" t="str">
        <f ca="1">IFERROR(_xlfn.XLOOKUP("Enterprise Value",Inputs!$B:$B,Inputs!K:K)/_xlfn.XLOOKUP("Operating Income (EBIT)",Inputs!$B:$B,Inputs!K:K),"")</f>
        <v/>
      </c>
      <c r="K9" s="15">
        <f ca="1">IFERROR(_xlfn.XLOOKUP("Enterprise Value",Inputs!$B:$B,Inputs!L:L)/_xlfn.XLOOKUP("Operating Income (EBIT)",Inputs!$B:$B,Inputs!L:L),"")</f>
        <v>-3.9389734760353652</v>
      </c>
      <c r="L9" s="15">
        <f ca="1">IFERROR(_xlfn.XLOOKUP("Enterprise Value",Inputs!$B:$B,Inputs!M:M)/_xlfn.XLOOKUP("Operating Income (EBIT)",Inputs!$B:$B,Inputs!M:M),"")</f>
        <v>-19.111453835081225</v>
      </c>
      <c r="M9" s="15">
        <f ca="1">IFERROR(_xlfn.XLOOKUP("Enterprise Value",Inputs!$B:$B,Inputs!N:N)/_xlfn.XLOOKUP("Operating Income (EBIT)",Inputs!$B:$B,Inputs!N:N),"")</f>
        <v>-22.587513041210222</v>
      </c>
      <c r="N9" s="15">
        <f ca="1">IFERROR(_xlfn.XLOOKUP("Enterprise Value",Inputs!$B:$B,Inputs!O:O)/_xlfn.XLOOKUP("Operating Income (EBIT)",Inputs!$B:$B,Inputs!O:O),"")</f>
        <v>-30.994547489082969</v>
      </c>
      <c r="O9" s="15">
        <f ca="1">IFERROR(_xlfn.XLOOKUP("Enterprise Value",Inputs!$B:$B,Inputs!P:P)/_xlfn.XLOOKUP("Operating Income (EBIT)",Inputs!$B:$B,Inputs!P:P),"")</f>
        <v>119.85680090090089</v>
      </c>
      <c r="P9" s="347">
        <f ca="1">IFERROR(_xlfn.XLOOKUP("Enterprise Value",Inputs!$B:$B,Inputs!Q:Q)/_xlfn.XLOOKUP("Operating Income (EBIT)",Inputs!$B:$B,Inputs!Q:Q),"")</f>
        <v>46.065834941050376</v>
      </c>
      <c r="Q9" s="354">
        <f>IFERROR(_xlfn.XLOOKUP("Enterprise Value",[1]DCF!$B:$B,[1]DCF!R:R)/_xlfn.XLOOKUP("Operating Income (EBIT)",[1]DCF!$B:$B,[1]DCF!H:H),"")</f>
        <v>57.428454123008422</v>
      </c>
      <c r="R9" s="354">
        <f>IFERROR(_xlfn.XLOOKUP("Enterprise Value",[1]DCF!$B:$B,[1]DCF!S:S)/_xlfn.XLOOKUP("Operating Income (EBIT)",[1]DCF!$B:$B,[1]DCF!I:I),"")</f>
        <v>43.177020080288486</v>
      </c>
    </row>
    <row r="10" spans="2:19" ht="15">
      <c r="B10" s="17" t="s">
        <v>20</v>
      </c>
      <c r="F10" s="15" t="str">
        <f ca="1">IFERROR(_xlfn.XLOOKUP("Market Capitalization",Inputs!$B:$B,Inputs!G:G)/_xlfn.XLOOKUP("Net Income",Inputs!$B:$B,Inputs!G:G),"")</f>
        <v/>
      </c>
      <c r="G10" s="15" t="str">
        <f ca="1">IFERROR(_xlfn.XLOOKUP("Market Capitalization",Inputs!$B:$B,Inputs!H:H)/_xlfn.XLOOKUP("Net Income",Inputs!$B:$B,Inputs!H:H),"")</f>
        <v/>
      </c>
      <c r="H10" s="15" t="str">
        <f ca="1">IFERROR(_xlfn.XLOOKUP("Market Capitalization",Inputs!$B:$B,Inputs!I:I)/_xlfn.XLOOKUP("Net Income",Inputs!$B:$B,Inputs!I:I),"")</f>
        <v/>
      </c>
      <c r="I10" s="15" t="str">
        <f ca="1">IFERROR(_xlfn.XLOOKUP("Market Capitalization",Inputs!$B:$B,Inputs!J:J)/_xlfn.XLOOKUP("Net Income",Inputs!$B:$B,Inputs!J:J),"")</f>
        <v/>
      </c>
      <c r="J10" s="15" t="str">
        <f ca="1">IFERROR(_xlfn.XLOOKUP("Market Capitalization",Inputs!$B:$B,Inputs!K:K)/_xlfn.XLOOKUP("Net Income",Inputs!$B:$B,Inputs!K:K),"")</f>
        <v/>
      </c>
      <c r="K10" s="15">
        <f ca="1">IFERROR(_xlfn.XLOOKUP("Market Capitalization",Inputs!$B:$B,Inputs!L:L)/_xlfn.XLOOKUP("Net Income",Inputs!$B:$B,Inputs!L:L),"")</f>
        <v>-4.379265864590705</v>
      </c>
      <c r="L10" s="15">
        <f ca="1">IFERROR(_xlfn.XLOOKUP("Market Capitalization",Inputs!$B:$B,Inputs!M:M)/_xlfn.XLOOKUP("Net Income",Inputs!$B:$B,Inputs!M:M),"")</f>
        <v>-24.493972602739728</v>
      </c>
      <c r="M10" s="15">
        <f ca="1">IFERROR(_xlfn.XLOOKUP("Market Capitalization",Inputs!$B:$B,Inputs!N:N)/_xlfn.XLOOKUP("Net Income",Inputs!$B:$B,Inputs!N:N),"")</f>
        <v>-148.87903377110692</v>
      </c>
      <c r="N10" s="15">
        <f ca="1">IFERROR(_xlfn.XLOOKUP("Market Capitalization",Inputs!$B:$B,Inputs!O:O)/_xlfn.XLOOKUP("Net Income",Inputs!$B:$B,Inputs!O:O),"")</f>
        <v>-5.3136842617631155</v>
      </c>
      <c r="O10" s="15">
        <f ca="1">IFERROR(_xlfn.XLOOKUP("Market Capitalization",Inputs!$B:$B,Inputs!P:P)/_xlfn.XLOOKUP("Net Income",Inputs!$B:$B,Inputs!P:P),"")</f>
        <v>59.458277514231497</v>
      </c>
      <c r="P10" s="347">
        <f ca="1">IFERROR(_xlfn.XLOOKUP("Market Capitalization",Inputs!$B:$B,Inputs!Q:Q)/_xlfn.XLOOKUP("Net Income",Inputs!$B:$B,Inputs!Q:Q),"")</f>
        <v>12.784202367702115</v>
      </c>
      <c r="Q10" s="354">
        <f>IFERROR(_xlfn.XLOOKUP("Equity Value",[1]DCF!$B:$B,[1]DCF!R:R)/_xlfn.XLOOKUP("Net Income",[1]DCF!$B:$B,[1]DCF!H:H),"")</f>
        <v>93.43286817296125</v>
      </c>
      <c r="R10" s="354">
        <f>IFERROR(_xlfn.XLOOKUP("Equity Value",[1]DCF!$B:$B,[1]DCF!S:S)/_xlfn.XLOOKUP("Net Income",[1]DCF!$B:$B,[1]DCF!I:I),"")</f>
        <v>39.866388361316439</v>
      </c>
    </row>
    <row r="11" spans="2:19" ht="15">
      <c r="B11" s="240" t="s">
        <v>22</v>
      </c>
      <c r="F11" s="15" t="str">
        <f ca="1">IFERROR(_xlfn.XLOOKUP("Market Capitalization",Inputs!$B:$B,Inputs!G:G)/_xlfn.XLOOKUP("Shareholder's Equity",Inputs!$B:$B,Inputs!G:G),"")</f>
        <v/>
      </c>
      <c r="G11" s="15" t="str">
        <f ca="1">IFERROR(_xlfn.XLOOKUP("Market Capitalization",Inputs!$B:$B,Inputs!H:H)/_xlfn.XLOOKUP("Shareholder's Equity",Inputs!$B:$B,Inputs!H:H),"")</f>
        <v/>
      </c>
      <c r="H11" s="15" t="str">
        <f ca="1">IFERROR(_xlfn.XLOOKUP("Market Capitalization",Inputs!$B:$B,Inputs!I:I)/_xlfn.XLOOKUP("Shareholder's Equity",Inputs!$B:$B,Inputs!I:I),"")</f>
        <v/>
      </c>
      <c r="I11" s="15" t="str">
        <f ca="1">IFERROR(_xlfn.XLOOKUP("Market Capitalization",Inputs!$B:$B,Inputs!J:J)/_xlfn.XLOOKUP("Shareholder's Equity",Inputs!$B:$B,Inputs!J:J),"")</f>
        <v/>
      </c>
      <c r="J11" s="15" t="str">
        <f ca="1">IFERROR(_xlfn.XLOOKUP("Market Capitalization",Inputs!$B:$B,Inputs!K:K)/_xlfn.XLOOKUP("Shareholder's Equity",Inputs!$B:$B,Inputs!K:K),"")</f>
        <v/>
      </c>
      <c r="K11" s="15">
        <f ca="1">IFERROR(_xlfn.XLOOKUP("Market Capitalization",Inputs!$B:$B,Inputs!L:L)/_xlfn.XLOOKUP("Shareholder's Equity",Inputs!$B:$B,Inputs!L:L),"")</f>
        <v>2.4453280642824211</v>
      </c>
      <c r="L11" s="15">
        <f ca="1">IFERROR(_xlfn.XLOOKUP("Market Capitalization",Inputs!$B:$B,Inputs!M:M)/_xlfn.XLOOKUP("Shareholder's Equity",Inputs!$B:$B,Inputs!M:M),"")</f>
        <v>6.500145412243711</v>
      </c>
      <c r="M11" s="15">
        <f ca="1">IFERROR(_xlfn.XLOOKUP("Market Capitalization",Inputs!$B:$B,Inputs!N:N)/_xlfn.XLOOKUP("Shareholder's Equity",Inputs!$B:$B,Inputs!N:N),"")</f>
        <v>5.1698824027623944</v>
      </c>
      <c r="N11" s="15">
        <f ca="1">IFERROR(_xlfn.XLOOKUP("Market Capitalization",Inputs!$B:$B,Inputs!O:O)/_xlfn.XLOOKUP("Shareholder's Equity",Inputs!$B:$B,Inputs!O:O),"")</f>
        <v>5.7766946142991529</v>
      </c>
      <c r="O11" s="15">
        <f ca="1">IFERROR(_xlfn.XLOOKUP("Market Capitalization",Inputs!$B:$B,Inputs!P:P)/_xlfn.XLOOKUP("Shareholder's Equity",Inputs!$B:$B,Inputs!P:P),"")</f>
        <v>9.8831453240813758</v>
      </c>
      <c r="P11" s="347">
        <f ca="1">IFERROR(_xlfn.XLOOKUP("Market Capitalization",Inputs!$B:$B,Inputs!Q:Q)/_xlfn.XLOOKUP("Shareholder's Equity",Inputs!$B:$B,Inputs!Q:Q),"")</f>
        <v>5.6213860117458623</v>
      </c>
      <c r="Q11" s="354">
        <f>IFERROR(+_xlfn.XLOOKUP("Equity Value",[1]DCF!$B:$B,[1]DCF!R:R)/(_xlfn.XLOOKUP("Shareholder's Equity",[1]Inputs!$B:$B,[1]Inputs!$Q:$Q)+_xlfn.XLOOKUP("Net Income",[1]DCF!$B:$B,[1]DCF!H:H)+_xlfn.XLOOKUP("Total Payout",[1]DCF!$B:$B,[1]DCF!H:H)),"")</f>
        <v>6.5977806396534353</v>
      </c>
      <c r="R11" s="354">
        <f>IFERROR(+_xlfn.XLOOKUP("Equity Value",[1]DCF!$B:$B,[1]DCF!S:S)/(_xlfn.XLOOKUP("Shareholder's Equity",[1]Inputs!$B:$B,[1]Inputs!$Q:$Q)+_xlfn.XLOOKUP("Net Income",[1]DCF!$B:$B,[1]DCF!I:I)+_xlfn.XLOOKUP("Total Payout",[1]DCF!$B:$B,[1]DCF!I:I)),"")</f>
        <v>6.5164073629232524</v>
      </c>
    </row>
    <row r="12" spans="2:19" ht="7.95" customHeight="1">
      <c r="B12" s="241"/>
      <c r="N12" s="242"/>
      <c r="O12" s="242"/>
      <c r="P12" s="350"/>
      <c r="Q12" s="355"/>
      <c r="R12" s="355"/>
    </row>
    <row r="13" spans="2:19" ht="15.6">
      <c r="B13" s="7" t="s">
        <v>372</v>
      </c>
      <c r="C13" s="52"/>
      <c r="D13" s="54"/>
      <c r="E13" s="54"/>
      <c r="F13" s="366">
        <v>2014</v>
      </c>
      <c r="G13" s="366">
        <f t="shared" ref="G13" si="5">+F13+1</f>
        <v>2015</v>
      </c>
      <c r="H13" s="366">
        <f t="shared" ref="H13" si="6">+G13+1</f>
        <v>2016</v>
      </c>
      <c r="I13" s="366">
        <f t="shared" ref="I13" si="7">+H13+1</f>
        <v>2017</v>
      </c>
      <c r="J13" s="366">
        <f t="shared" ref="J13" si="8">+I13+1</f>
        <v>2018</v>
      </c>
      <c r="K13" s="366">
        <f t="shared" ref="K13" si="9">+J13+1</f>
        <v>2019</v>
      </c>
      <c r="L13" s="366">
        <f t="shared" ref="L13" si="10">+K13+1</f>
        <v>2020</v>
      </c>
      <c r="M13" s="366">
        <f t="shared" ref="M13" si="11">+L13+1</f>
        <v>2021</v>
      </c>
      <c r="N13" s="366">
        <v>2022</v>
      </c>
      <c r="O13" s="366">
        <f t="shared" ref="O13" si="12">+N13+1</f>
        <v>2023</v>
      </c>
      <c r="P13" s="367">
        <f>+O13+1</f>
        <v>2024</v>
      </c>
      <c r="Q13" s="365">
        <f>+P13+1</f>
        <v>2025</v>
      </c>
      <c r="R13" s="365">
        <f>+Q13+1</f>
        <v>2026</v>
      </c>
    </row>
    <row r="14" spans="2:19" ht="4.2" customHeight="1">
      <c r="B14" s="239"/>
      <c r="C14" s="49"/>
      <c r="D14" s="56"/>
      <c r="E14" s="56"/>
      <c r="F14" s="56"/>
      <c r="G14" s="56"/>
      <c r="H14" s="56"/>
      <c r="I14" s="56"/>
      <c r="J14" s="56"/>
      <c r="K14" s="56"/>
      <c r="L14" s="56"/>
      <c r="M14" s="56"/>
      <c r="N14" s="212"/>
      <c r="O14" s="212"/>
      <c r="P14" s="349"/>
      <c r="Q14" s="212"/>
      <c r="R14" s="212"/>
    </row>
    <row r="15" spans="2:19" ht="15">
      <c r="B15" s="240" t="s">
        <v>32</v>
      </c>
      <c r="F15" s="244" t="str">
        <f>+IFERROR(_xlfn.XLOOKUP("Net Income",Inputs!$B:$B,Inputs!G:G)/_xlfn.XLOOKUP("Total Assets",Inputs!$B:$B,Inputs!G:G),"")</f>
        <v/>
      </c>
      <c r="G15" s="244" t="str">
        <f>+IFERROR(_xlfn.XLOOKUP("Net Income",Inputs!$B:$B,Inputs!H:H)/_xlfn.XLOOKUP("Total Assets",Inputs!$B:$B,Inputs!H:H),"")</f>
        <v/>
      </c>
      <c r="H15" s="244" t="str">
        <f>+IFERROR(_xlfn.XLOOKUP("Net Income",Inputs!$B:$B,Inputs!I:I)/_xlfn.XLOOKUP("Total Assets",Inputs!$B:$B,Inputs!I:I),"")</f>
        <v/>
      </c>
      <c r="I15" s="244">
        <f>+IFERROR(_xlfn.XLOOKUP("Net Income",Inputs!$B:$B,Inputs!J:J)/_xlfn.XLOOKUP("Total Assets",Inputs!$B:$B,Inputs!J:J),"")</f>
        <v>-0.26144172176844288</v>
      </c>
      <c r="J15" s="244">
        <f>+IFERROR(_xlfn.XLOOKUP("Net Income",Inputs!$B:$B,Inputs!K:K)/_xlfn.XLOOKUP("Total Assets",Inputs!$B:$B,Inputs!K:K),"")</f>
        <v>4.2896448224112059E-2</v>
      </c>
      <c r="K15" s="244">
        <f>+IFERROR(_xlfn.XLOOKUP("Net Income",Inputs!$B:$B,Inputs!L:L)/_xlfn.XLOOKUP("Total Assets",Inputs!$B:$B,Inputs!L:L),"")</f>
        <v>-0.26693114196656276</v>
      </c>
      <c r="L15" s="244">
        <f>+IFERROR(_xlfn.XLOOKUP("Net Income",Inputs!$B:$B,Inputs!M:M)/_xlfn.XLOOKUP("Total Assets",Inputs!$B:$B,Inputs!M:M),"")</f>
        <v>-0.1097678335137736</v>
      </c>
      <c r="M15" s="244">
        <f>+IFERROR(_xlfn.XLOOKUP("Net Income",Inputs!$B:$B,Inputs!N:N)/_xlfn.XLOOKUP("Total Assets",Inputs!$B:$B,Inputs!N:N),"")</f>
        <v>-1.3746324856862847E-2</v>
      </c>
      <c r="N15" s="244">
        <f>+IFERROR(_xlfn.XLOOKUP("Net Income",Inputs!$B:$B,Inputs!O:O)/_xlfn.XLOOKUP("Total Assets",Inputs!$B:$B,Inputs!O:O),"")</f>
        <v>-0.28792550375284187</v>
      </c>
      <c r="O15" s="244">
        <f>+IFERROR(_xlfn.XLOOKUP("Net Income",Inputs!$B:$B,Inputs!P:P)/_xlfn.XLOOKUP("Total Assets",Inputs!$B:$B,Inputs!P:P),"")</f>
        <v>5.4471691774981262E-2</v>
      </c>
      <c r="P15" s="351">
        <f>+IFERROR(_xlfn.XLOOKUP("Net Income",Inputs!$B:$B,Inputs!Q:Q)/_xlfn.XLOOKUP("Total Assets",Inputs!$B:$B,Inputs!Q:Q),"")</f>
        <v>0.19286160330965577</v>
      </c>
      <c r="Q15" s="356">
        <f>+DCF!H77/DCF!T89</f>
        <v>2.9093077855954129E-2</v>
      </c>
      <c r="R15" s="356">
        <f>+DCF!I77/DCF!Z89</f>
        <v>8.3634593838083693E-2</v>
      </c>
      <c r="S15" s="18"/>
    </row>
    <row r="16" spans="2:19" ht="15">
      <c r="B16" s="240" t="s">
        <v>34</v>
      </c>
      <c r="F16" s="244" t="str">
        <f>IFERROR(_xlfn.XLOOKUP("Net Income",Inputs!$B:$B,Inputs!G:G)/_xlfn.XLOOKUP("Shareholder's Equity",Inputs!$B:$B,Inputs!G:G),"")</f>
        <v/>
      </c>
      <c r="G16" s="244" t="str">
        <f>IFERROR(_xlfn.XLOOKUP("Net Income",Inputs!$B:$B,Inputs!H:H)/_xlfn.XLOOKUP("Shareholder's Equity",Inputs!$B:$B,Inputs!H:H),"")</f>
        <v/>
      </c>
      <c r="H16" s="244" t="str">
        <f>IFERROR(_xlfn.XLOOKUP("Net Income",Inputs!$B:$B,Inputs!I:I)/_xlfn.XLOOKUP("Shareholder's Equity",Inputs!$B:$B,Inputs!I:I),"")</f>
        <v/>
      </c>
      <c r="I16" s="244">
        <f>IFERROR(_xlfn.XLOOKUP("Net Income",Inputs!$B:$B,Inputs!J:J)/_xlfn.XLOOKUP("Shareholder's Equity",Inputs!$B:$B,Inputs!J:J),"")</f>
        <v>-1.1040240897892144</v>
      </c>
      <c r="J16" s="244">
        <f>IFERROR(_xlfn.XLOOKUP("Net Income",Inputs!$B:$B,Inputs!K:K)/_xlfn.XLOOKUP("Shareholder's Equity",Inputs!$B:$B,Inputs!K:K),"")</f>
        <v>0.15150176678445229</v>
      </c>
      <c r="K16" s="244">
        <f>IFERROR(_xlfn.XLOOKUP("Net Income",Inputs!$B:$B,Inputs!L:L)/_xlfn.XLOOKUP("Shareholder's Equity",Inputs!$B:$B,Inputs!L:L),"")</f>
        <v>-0.55838767042086546</v>
      </c>
      <c r="L16" s="244">
        <f>IFERROR(_xlfn.XLOOKUP("Net Income",Inputs!$B:$B,Inputs!M:M)/_xlfn.XLOOKUP("Shareholder's Equity",Inputs!$B:$B,Inputs!M:M),"")</f>
        <v>-0.26537734477242986</v>
      </c>
      <c r="M16" s="244">
        <f>IFERROR(_xlfn.XLOOKUP("Net Income",Inputs!$B:$B,Inputs!N:N)/_xlfn.XLOOKUP("Shareholder's Equity",Inputs!$B:$B,Inputs!N:N),"")</f>
        <v>-3.4725389276174343E-2</v>
      </c>
      <c r="N16" s="244">
        <f>IFERROR(_xlfn.XLOOKUP("Net Income",Inputs!$B:$B,Inputs!O:O)/_xlfn.XLOOKUP("Shareholder's Equity",Inputs!$B:$B,Inputs!O:O),"")</f>
        <v>-1.0871354656632173</v>
      </c>
      <c r="O16" s="244">
        <f>IFERROR(_xlfn.XLOOKUP("Net Income",Inputs!$B:$B,Inputs!P:P)/_xlfn.XLOOKUP("Shareholder's Equity",Inputs!$B:$B,Inputs!P:P),"")</f>
        <v>0.16621983914209115</v>
      </c>
      <c r="P16" s="351">
        <f>IFERROR(_xlfn.XLOOKUP("Net Income",Inputs!$B:$B,Inputs!Q:Q)/_xlfn.XLOOKUP("Shareholder's Equity",Inputs!$B:$B,Inputs!Q:Q),"")</f>
        <v>0.43971347214806905</v>
      </c>
      <c r="Q16" s="356">
        <f>+DCF!H77/DCF!T90</f>
        <v>6.9196390149571435E-2</v>
      </c>
      <c r="R16" s="356">
        <f>+DCF!I77/DCF!Z90</f>
        <v>0.19261473055646489</v>
      </c>
      <c r="S16" s="18"/>
    </row>
    <row r="17" spans="2:19" ht="15">
      <c r="B17" s="240" t="s">
        <v>36</v>
      </c>
      <c r="F17" s="244" t="str">
        <f>IFERROR(_xlfn.XLOOKUP("NOPAT",Inputs!$B:$B,Inputs!G:G)/(_xlfn.XLOOKUP("Shareholder's Equity",Inputs!$B:$B,Inputs!G:G)+_xlfn.XLOOKUP("Total Debt",Inputs!$B:$B,Inputs!G:G,,,-1)),"")</f>
        <v/>
      </c>
      <c r="G17" s="244">
        <f>IFERROR(_xlfn.XLOOKUP("NOPAT",Inputs!$B:$B,Inputs!H:H)/(_xlfn.XLOOKUP("Shareholder's Equity",Inputs!$B:$B,Inputs!H:H)+_xlfn.XLOOKUP("Total Debt",Inputs!$B:$B,Inputs!H:H,,,-1)),"")</f>
        <v>-0.93644086427998474</v>
      </c>
      <c r="H17" s="244">
        <f>IFERROR(_xlfn.XLOOKUP("NOPAT",Inputs!$B:$B,Inputs!I:I)/(_xlfn.XLOOKUP("Shareholder's Equity",Inputs!$B:$B,Inputs!I:I)+_xlfn.XLOOKUP("Total Debt",Inputs!$B:$B,Inputs!I:I,,,-1)),"")</f>
        <v>-1.0594418775585981</v>
      </c>
      <c r="I17" s="244">
        <f>IFERROR(_xlfn.XLOOKUP("NOPAT",Inputs!$B:$B,Inputs!J:J)/(_xlfn.XLOOKUP("Shareholder's Equity",Inputs!$B:$B,Inputs!J:J)+_xlfn.XLOOKUP("Total Debt",Inputs!$B:$B,Inputs!J:J,,,-1)),"")</f>
        <v>-0.53673222249676467</v>
      </c>
      <c r="J17" s="244">
        <f>IFERROR(_xlfn.XLOOKUP("NOPAT",Inputs!$B:$B,Inputs!K:K)/(_xlfn.XLOOKUP("Shareholder's Equity",Inputs!$B:$B,Inputs!K:K)+_xlfn.XLOOKUP("Total Debt",Inputs!$B:$B,Inputs!K:K,,,-1)),"")</f>
        <v>-0.1741291414405616</v>
      </c>
      <c r="K17" s="244">
        <f>IFERROR(_xlfn.XLOOKUP("NOPAT",Inputs!$B:$B,Inputs!L:L)/(_xlfn.XLOOKUP("Shareholder's Equity",Inputs!$B:$B,Inputs!L:L)+_xlfn.XLOOKUP("Total Debt",Inputs!$B:$B,Inputs!L:L,,,-1)),"")</f>
        <v>-0.37709428796200145</v>
      </c>
      <c r="L17" s="244">
        <f>IFERROR(_xlfn.XLOOKUP("NOPAT",Inputs!$B:$B,Inputs!M:M)/(_xlfn.XLOOKUP("Shareholder's Equity",Inputs!$B:$B,Inputs!M:M)+_xlfn.XLOOKUP("Total Debt",Inputs!$B:$B,Inputs!M:M,,,-1)),"")</f>
        <v>-0.19802728567083913</v>
      </c>
      <c r="M17" s="244">
        <f>IFERROR(_xlfn.XLOOKUP("NOPAT",Inputs!$B:$B,Inputs!N:N)/(_xlfn.XLOOKUP("Shareholder's Equity",Inputs!$B:$B,Inputs!N:N)+_xlfn.XLOOKUP("Total Debt",Inputs!$B:$B,Inputs!N:N,,,-1)),"")</f>
        <v>-7.470323741007194E-2</v>
      </c>
      <c r="N17" s="244">
        <f>IFERROR(_xlfn.XLOOKUP("NOPAT",Inputs!$B:$B,Inputs!O:O)/(_xlfn.XLOOKUP("Shareholder's Equity",Inputs!$B:$B,Inputs!O:O)+_xlfn.XLOOKUP("Total Debt",Inputs!$B:$B,Inputs!O:O,,,-1)),"")</f>
        <v>-8.9652806975074384E-2</v>
      </c>
      <c r="O17" s="244">
        <f>IFERROR(_xlfn.XLOOKUP("NOPAT",Inputs!$B:$B,Inputs!P:P)/(_xlfn.XLOOKUP("Shareholder's Equity",Inputs!$B:$B,Inputs!P:P)+_xlfn.XLOOKUP("Total Debt",Inputs!$B:$B,Inputs!P:P,,,-1)),"")</f>
        <v>4.1386527559295914E-2</v>
      </c>
      <c r="P17" s="351">
        <f>IFERROR(_xlfn.XLOOKUP("NOPAT",Inputs!$B:$B,Inputs!Q:Q)/(_xlfn.XLOOKUP("Shareholder's Equity",Inputs!$B:$B,Inputs!Q:Q)+_xlfn.XLOOKUP("Total Debt",Inputs!$B:$B,Inputs!Q:Q,,,-1)),"")</f>
        <v>0.21544205118619611</v>
      </c>
      <c r="Q17" s="356">
        <f ca="1">+DCF!H178/(DCF!T90+SUM(DCF!H112:H114))</f>
        <v>6.8078497259302775E-2</v>
      </c>
      <c r="R17" s="356">
        <f ca="1">+DCF!I178/(DCF!Z90+SUM(DCF!I112:I114))</f>
        <v>0.11984609196223231</v>
      </c>
      <c r="S17" s="121"/>
    </row>
    <row r="18" spans="2:19" ht="15">
      <c r="B18" s="243" t="s">
        <v>38</v>
      </c>
      <c r="F18" s="244">
        <f>+IFERROR(_xlfn.XLOOKUP("EBITDA",Inputs!$B:$B,Inputs!G:G)/_xlfn.XLOOKUP("Revenue (Sales)",Inputs!$B:$B,Inputs!G:G),"")</f>
        <v>-1.2787878787878788</v>
      </c>
      <c r="G18" s="244">
        <f>+IFERROR(_xlfn.XLOOKUP("EBITDA",Inputs!$B:$B,Inputs!H:H)/_xlfn.XLOOKUP("Revenue (Sales)",Inputs!$B:$B,Inputs!H:H),"")</f>
        <v>-0.63258145363408524</v>
      </c>
      <c r="H18" s="244">
        <f>+IFERROR(_xlfn.XLOOKUP("EBITDA",Inputs!$B:$B,Inputs!I:I)/_xlfn.XLOOKUP("Revenue (Sales)",Inputs!$B:$B,Inputs!I:I),"")</f>
        <v>-0.70299089726918074</v>
      </c>
      <c r="I18" s="244">
        <f>+IFERROR(_xlfn.XLOOKUP("EBITDA",Inputs!$B:$B,Inputs!J:J)/_xlfn.XLOOKUP("Revenue (Sales)",Inputs!$B:$B,Inputs!J:J),"")</f>
        <v>-0.45007564296520425</v>
      </c>
      <c r="J18" s="244">
        <f>+IFERROR(_xlfn.XLOOKUP("EBITDA",Inputs!$B:$B,Inputs!K:K)/_xlfn.XLOOKUP("Revenue (Sales)",Inputs!$B:$B,Inputs!K:K),"")</f>
        <v>-0.24988018786542701</v>
      </c>
      <c r="K18" s="244">
        <f>+IFERROR(_xlfn.XLOOKUP("EBITDA",Inputs!$B:$B,Inputs!L:L)/_xlfn.XLOOKUP("Revenue (Sales)",Inputs!$B:$B,Inputs!L:L),"")</f>
        <v>-0.62492307692307691</v>
      </c>
      <c r="L18" s="244">
        <f>+IFERROR(_xlfn.XLOOKUP("EBITDA",Inputs!$B:$B,Inputs!M:M)/_xlfn.XLOOKUP("Revenue (Sales)",Inputs!$B:$B,Inputs!M:M),"")</f>
        <v>-0.38495376604722148</v>
      </c>
      <c r="M18" s="244">
        <f>+IFERROR(_xlfn.XLOOKUP("EBITDA",Inputs!$B:$B,Inputs!N:N)/_xlfn.XLOOKUP("Revenue (Sales)",Inputs!$B:$B,Inputs!N:N),"")</f>
        <v>-0.16797479232311657</v>
      </c>
      <c r="N18" s="244">
        <f>+IFERROR(_xlfn.XLOOKUP("EBITDA",Inputs!$B:$B,Inputs!O:O)/_xlfn.XLOOKUP("Revenue (Sales)",Inputs!$B:$B,Inputs!O:O),"")</f>
        <v>-2.7762963892461648E-2</v>
      </c>
      <c r="O18" s="244">
        <f>+IFERROR(_xlfn.XLOOKUP("EBITDA",Inputs!$B:$B,Inputs!P:P)/_xlfn.XLOOKUP("Revenue (Sales)",Inputs!$B:$B,Inputs!P:P),"")</f>
        <v>5.1849467557200719E-2</v>
      </c>
      <c r="P18" s="351">
        <f>+IFERROR(_xlfn.XLOOKUP("EBITDA",Inputs!$B:$B,Inputs!Q:Q)/_xlfn.XLOOKUP("Revenue (Sales)",Inputs!$B:$B,Inputs!Q:Q),"")</f>
        <v>7.9812633589522036E-2</v>
      </c>
      <c r="Q18" s="356">
        <f>+_xlfn.XLOOKUP("EBITDA Margin",DCF!$B:$B,DCF!H:H)</f>
        <v>7.0234736746860191E-2</v>
      </c>
      <c r="R18" s="356">
        <f>+_xlfn.XLOOKUP("EBITDA Margin",DCF!$B:$B,DCF!I:I)</f>
        <v>8.3041580936789539E-2</v>
      </c>
      <c r="S18" s="27"/>
    </row>
    <row r="19" spans="2:19" ht="15">
      <c r="B19" s="17" t="s">
        <v>27</v>
      </c>
      <c r="F19" s="244">
        <f>IFERROR(_xlfn.XLOOKUP("Operating Income (EBIT)",Inputs!$B:$B,Inputs!G:G)/_xlfn.XLOOKUP("Revenue (Sales)",Inputs!$B:$B,Inputs!G:G),"")</f>
        <v>-1.3010101010101009</v>
      </c>
      <c r="G19" s="244">
        <f>IFERROR(_xlfn.XLOOKUP("Operating Income (EBIT)",Inputs!$B:$B,Inputs!H:H)/_xlfn.XLOOKUP("Revenue (Sales)",Inputs!$B:$B,Inputs!H:H),"")</f>
        <v>-0.67117794486215543</v>
      </c>
      <c r="H19" s="244">
        <f>IFERROR(_xlfn.XLOOKUP("Operating Income (EBIT)",Inputs!$B:$B,Inputs!I:I)/_xlfn.XLOOKUP("Revenue (Sales)",Inputs!$B:$B,Inputs!I:I),"")</f>
        <v>-0.78621586475942784</v>
      </c>
      <c r="I19" s="244">
        <f>IFERROR(_xlfn.XLOOKUP("Operating Income (EBIT)",Inputs!$B:$B,Inputs!J:J)/_xlfn.XLOOKUP("Revenue (Sales)",Inputs!$B:$B,Inputs!J:J),"")</f>
        <v>-0.51437216338880487</v>
      </c>
      <c r="J19" s="244">
        <f>IFERROR(_xlfn.XLOOKUP("Operating Income (EBIT)",Inputs!$B:$B,Inputs!K:K)/_xlfn.XLOOKUP("Revenue (Sales)",Inputs!$B:$B,Inputs!K:K),"")</f>
        <v>-0.29071216332790184</v>
      </c>
      <c r="K19" s="244">
        <f>IFERROR(_xlfn.XLOOKUP("Operating Income (EBIT)",Inputs!$B:$B,Inputs!L:L)/_xlfn.XLOOKUP("Revenue (Sales)",Inputs!$B:$B,Inputs!L:L),"")</f>
        <v>-0.66123076923076918</v>
      </c>
      <c r="L19" s="244">
        <f>IFERROR(_xlfn.XLOOKUP("Operating Income (EBIT)",Inputs!$B:$B,Inputs!M:M)/_xlfn.XLOOKUP("Revenue (Sales)",Inputs!$B:$B,Inputs!M:M),"")</f>
        <v>-0.43657419876110959</v>
      </c>
      <c r="M19" s="244">
        <f>IFERROR(_xlfn.XLOOKUP("Operating Income (EBIT)",Inputs!$B:$B,Inputs!N:N)/_xlfn.XLOOKUP("Revenue (Sales)",Inputs!$B:$B,Inputs!N:N),"")</f>
        <v>-0.2196505299341163</v>
      </c>
      <c r="N19" s="244">
        <f>IFERROR(_xlfn.XLOOKUP("Operating Income (EBIT)",Inputs!$B:$B,Inputs!O:O)/_xlfn.XLOOKUP("Revenue (Sales)",Inputs!$B:$B,Inputs!O:O),"")</f>
        <v>-5.7470903786429085E-2</v>
      </c>
      <c r="O19" s="244">
        <f>IFERROR(_xlfn.XLOOKUP("Operating Income (EBIT)",Inputs!$B:$B,Inputs!P:P)/_xlfn.XLOOKUP("Revenue (Sales)",Inputs!$B:$B,Inputs!P:P),"")</f>
        <v>2.9773879456023174E-2</v>
      </c>
      <c r="P19" s="351">
        <f>IFERROR(_xlfn.XLOOKUP("Operating Income (EBIT)",Inputs!$B:$B,Inputs!Q:Q)/_xlfn.XLOOKUP("Revenue (Sales)",Inputs!$B:$B,Inputs!Q:Q),"")</f>
        <v>6.3645459093182949E-2</v>
      </c>
      <c r="Q19" s="356">
        <f>+_xlfn.XLOOKUP("Operating Margin",DCF!$B:$B,DCF!H:H)</f>
        <v>5.5215462896860391E-2</v>
      </c>
      <c r="R19" s="356">
        <f>+_xlfn.XLOOKUP("Operating Margin",DCF!$B:$B,DCF!I:I)</f>
        <v>6.821920798316744E-2</v>
      </c>
      <c r="S19" s="17"/>
    </row>
    <row r="20" spans="2:19" ht="15">
      <c r="B20" s="17" t="s">
        <v>765</v>
      </c>
      <c r="F20" s="244">
        <f>IFERROR(_xlfn.XLOOKUP("Pre-Tax Income (EBT)",Inputs!$B:$B,Inputs!G:G)/_xlfn.XLOOKUP("Revenue (Sales)",Inputs!$B:$B,Inputs!G:G),"")</f>
        <v>-1.3494949494949495</v>
      </c>
      <c r="G20" s="244">
        <f>IFERROR(_xlfn.XLOOKUP("Pre-Tax Income (EBT)",Inputs!$B:$B,Inputs!H:H)/_xlfn.XLOOKUP("Revenue (Sales)",Inputs!$B:$B,Inputs!H:H),"")</f>
        <v>-1.3538847117794486</v>
      </c>
      <c r="H20" s="244">
        <f>IFERROR(_xlfn.XLOOKUP("Pre-Tax Income (EBT)",Inputs!$B:$B,Inputs!I:I)/_xlfn.XLOOKUP("Revenue (Sales)",Inputs!$B:$B,Inputs!I:I),"")</f>
        <v>-8.8946684005201559E-2</v>
      </c>
      <c r="I20" s="244">
        <f>IFERROR(_xlfn.XLOOKUP("Pre-Tax Income (EBT)",Inputs!$B:$B,Inputs!J:J)/_xlfn.XLOOKUP("Revenue (Sales)",Inputs!$B:$B,Inputs!J:J),"")</f>
        <v>-0.57677760968229952</v>
      </c>
      <c r="J20" s="244">
        <f>IFERROR(_xlfn.XLOOKUP("Pre-Tax Income (EBT)",Inputs!$B:$B,Inputs!K:K)/_xlfn.XLOOKUP("Revenue (Sales)",Inputs!$B:$B,Inputs!K:K),"")</f>
        <v>0.12575481644780984</v>
      </c>
      <c r="K20" s="244">
        <f>IFERROR(_xlfn.XLOOKUP("Pre-Tax Income (EBT)",Inputs!$B:$B,Inputs!L:L)/_xlfn.XLOOKUP("Revenue (Sales)",Inputs!$B:$B,Inputs!L:L),"")</f>
        <v>-0.64869230769230768</v>
      </c>
      <c r="L20" s="244">
        <f>IFERROR(_xlfn.XLOOKUP("Pre-Tax Income (EBT)",Inputs!$B:$B,Inputs!M:M)/_xlfn.XLOOKUP("Revenue (Sales)",Inputs!$B:$B,Inputs!M:M),"")</f>
        <v>-0.34491426519436214</v>
      </c>
      <c r="M20" s="244">
        <f>IFERROR(_xlfn.XLOOKUP("Pre-Tax Income (EBT)",Inputs!$B:$B,Inputs!N:N)/_xlfn.XLOOKUP("Revenue (Sales)",Inputs!$B:$B,Inputs!N:N),"")</f>
        <v>-5.8722429103408767E-2</v>
      </c>
      <c r="N20" s="244">
        <f>IFERROR(_xlfn.XLOOKUP("Pre-Tax Income (EBT)",Inputs!$B:$B,Inputs!O:O)/_xlfn.XLOOKUP("Revenue (Sales)",Inputs!$B:$B,Inputs!O:O),"")</f>
        <v>-0.29569909339021866</v>
      </c>
      <c r="O20" s="244">
        <f>IFERROR(_xlfn.XLOOKUP("Pre-Tax Income (EBT)",Inputs!$B:$B,Inputs!P:P)/_xlfn.XLOOKUP("Revenue (Sales)",Inputs!$B:$B,Inputs!P:P),"")</f>
        <v>6.2256913709396206E-2</v>
      </c>
      <c r="P20" s="351">
        <f>IFERROR(_xlfn.XLOOKUP("Pre-Tax Income (EBT)",Inputs!$B:$B,Inputs!Q:Q)/_xlfn.XLOOKUP("Revenue (Sales)",Inputs!$B:$B,Inputs!Q:Q),"")</f>
        <v>9.3796898449224606E-2</v>
      </c>
      <c r="Q20" s="356">
        <f>IFERROR(_xlfn.XLOOKUP("Pre-Tax Income (EBT)",DCF!$B:$B,DCF!H:H)/_xlfn.XLOOKUP("Revenue (Sales)",DCF!$B:$B,DCF!H:H),"")</f>
        <v>3.7980888157421192E-2</v>
      </c>
      <c r="R20" s="356">
        <f>IFERROR(_xlfn.XLOOKUP("Pre-Tax Income (EBT)",DCF!$B:$B,DCF!I:I)/_xlfn.XLOOKUP("Revenue (Sales)",DCF!$B:$B,DCF!I:I),"")</f>
        <v>7.5249877412294941E-2</v>
      </c>
      <c r="S20" s="17"/>
    </row>
    <row r="21" spans="2:19" ht="30">
      <c r="B21" s="716" t="s">
        <v>40</v>
      </c>
      <c r="F21" s="244">
        <f>IFERROR(_xlfn.XLOOKUP("Gross Profit",Inputs!$B:$B,Inputs!G:G)/_xlfn.XLOOKUP("Revenue (Sales)",Inputs!$B:$B,Inputs!G:G),"")</f>
        <v>0.21616161616161617</v>
      </c>
      <c r="G21" s="244">
        <f>IFERROR(_xlfn.XLOOKUP("Gross Profit",Inputs!$B:$B,Inputs!H:H)/_xlfn.XLOOKUP("Revenue (Sales)",Inputs!$B:$B,Inputs!H:H),"")</f>
        <v>0.46015037593984964</v>
      </c>
      <c r="H21" s="244">
        <f>IFERROR(_xlfn.XLOOKUP("Gross Profit",Inputs!$B:$B,Inputs!I:I)/_xlfn.XLOOKUP("Revenue (Sales)",Inputs!$B:$B,Inputs!I:I),"")</f>
        <v>0.42054616384915472</v>
      </c>
      <c r="I21" s="244">
        <f>IFERROR(_xlfn.XLOOKUP("Gross Profit",Inputs!$B:$B,Inputs!J:J)/_xlfn.XLOOKUP("Revenue (Sales)",Inputs!$B:$B,Inputs!J:J),"")</f>
        <v>0.47554210791729701</v>
      </c>
      <c r="J21" s="244">
        <f>IFERROR(_xlfn.XLOOKUP("Gross Profit",Inputs!$B:$B,Inputs!K:K)/_xlfn.XLOOKUP("Revenue (Sales)",Inputs!$B:$B,Inputs!K:K),"")</f>
        <v>0.5412632991469376</v>
      </c>
      <c r="K21" s="244">
        <f>IFERROR(_xlfn.XLOOKUP("Gross Profit",Inputs!$B:$B,Inputs!L:L)/_xlfn.XLOOKUP("Revenue (Sales)",Inputs!$B:$B,Inputs!L:L),"")</f>
        <v>0.53376923076923077</v>
      </c>
      <c r="L21" s="244">
        <f>IFERROR(_xlfn.XLOOKUP("Gross Profit",Inputs!$B:$B,Inputs!M:M)/_xlfn.XLOOKUP("Revenue (Sales)",Inputs!$B:$B,Inputs!M:M),"")</f>
        <v>0.5373013735523835</v>
      </c>
      <c r="M21" s="244">
        <f>IFERROR(_xlfn.XLOOKUP("Gross Profit",Inputs!$B:$B,Inputs!N:N)/_xlfn.XLOOKUP("Revenue (Sales)",Inputs!$B:$B,Inputs!N:N),"")</f>
        <v>0.46427957605270698</v>
      </c>
      <c r="N21" s="244">
        <f>IFERROR(_xlfn.XLOOKUP("Gross Profit",Inputs!$B:$B,Inputs!O:O)/_xlfn.XLOOKUP("Revenue (Sales)",Inputs!$B:$B,Inputs!O:O),"")</f>
        <v>0.38328575461931802</v>
      </c>
      <c r="O21" s="244">
        <f>IFERROR(_xlfn.XLOOKUP("Gross Profit",Inputs!$B:$B,Inputs!P:P)/_xlfn.XLOOKUP("Revenue (Sales)",Inputs!$B:$B,Inputs!P:P),"")</f>
        <v>0.39762881896944824</v>
      </c>
      <c r="P21" s="351">
        <f>IFERROR(_xlfn.XLOOKUP("Gross Profit",Inputs!$B:$B,Inputs!Q:Q)/_xlfn.XLOOKUP("Revenue (Sales)",Inputs!$B:$B,Inputs!Q:Q),"")</f>
        <v>0.39399245077083994</v>
      </c>
      <c r="Q21" s="356">
        <f>+_xlfn.XLOOKUP("Gross Profit Margin",DCF!$B:$B,DCF!H:H)</f>
        <v>0.39163567478653549</v>
      </c>
      <c r="R21" s="356">
        <f>+_xlfn.XLOOKUP("Gross Profit Margin",DCF!$B:$B,DCF!I:I)</f>
        <v>0.39441898150894128</v>
      </c>
      <c r="S21" s="17"/>
    </row>
    <row r="22" spans="2:19" ht="15">
      <c r="B22" s="17" t="s">
        <v>42</v>
      </c>
      <c r="F22" s="244">
        <f>IFERROR(+_xlfn.XLOOKUP("SG&amp;A (Selling, General &amp; Administrative)",Inputs!$B:$B,Inputs!G:G)/_xlfn.XLOOKUP("Revenue (Sales)",Inputs!$B:$B,Inputs!G:G),"")</f>
        <v>0.99797979797979797</v>
      </c>
      <c r="G22" s="244">
        <f>IFERROR(+_xlfn.XLOOKUP("SG&amp;A (Selling, General &amp; Administrative)",Inputs!$B:$B,Inputs!H:H)/_xlfn.XLOOKUP("Revenue (Sales)",Inputs!$B:$B,Inputs!H:H),"")</f>
        <v>0.6847117794486216</v>
      </c>
      <c r="H22" s="244">
        <f>IFERROR(+_xlfn.XLOOKUP("SG&amp;A (Selling, General &amp; Administrative)",Inputs!$B:$B,Inputs!I:I)/_xlfn.XLOOKUP("Revenue (Sales)",Inputs!$B:$B,Inputs!I:I),"")</f>
        <v>0.66970091027308187</v>
      </c>
      <c r="I22" s="244">
        <f>IFERROR(+_xlfn.XLOOKUP("SG&amp;A (Selling, General &amp; Administrative)",Inputs!$B:$B,Inputs!J:J)/_xlfn.XLOOKUP("Revenue (Sales)",Inputs!$B:$B,Inputs!J:J),"")</f>
        <v>0.60350479072112961</v>
      </c>
      <c r="J22" s="244">
        <f>IFERROR(+_xlfn.XLOOKUP("SG&amp;A (Selling, General &amp; Administrative)",Inputs!$B:$B,Inputs!K:K)/_xlfn.XLOOKUP("Revenue (Sales)",Inputs!$B:$B,Inputs!K:K),"")</f>
        <v>0.50158152017636348</v>
      </c>
      <c r="K22" s="244">
        <f>IFERROR(+_xlfn.XLOOKUP("SG&amp;A (Selling, General &amp; Administrative)",Inputs!$B:$B,Inputs!L:L)/_xlfn.XLOOKUP("Revenue (Sales)",Inputs!$B:$B,Inputs!L:L),"")</f>
        <v>0.60961538461538467</v>
      </c>
      <c r="L22" s="244">
        <f>IFERROR(+_xlfn.XLOOKUP("SG&amp;A (Selling, General &amp; Administrative)",Inputs!$B:$B,Inputs!M:M)/_xlfn.XLOOKUP("Revenue (Sales)",Inputs!$B:$B,Inputs!M:M),"")</f>
        <v>0.56100188526797734</v>
      </c>
      <c r="M22" s="244">
        <f>IFERROR(+_xlfn.XLOOKUP("SG&amp;A (Selling, General &amp; Administrative)",Inputs!$B:$B,Inputs!N:N)/_xlfn.XLOOKUP("Revenue (Sales)",Inputs!$B:$B,Inputs!N:N),"")</f>
        <v>0.40704669149240907</v>
      </c>
      <c r="N22" s="244">
        <f>IFERROR(+_xlfn.XLOOKUP("SG&amp;A (Selling, General &amp; Administrative)",Inputs!$B:$B,Inputs!O:O)/_xlfn.XLOOKUP("Revenue (Sales)",Inputs!$B:$B,Inputs!O:O),"")</f>
        <v>0.24757662264328512</v>
      </c>
      <c r="O22" s="244">
        <f>IFERROR(+_xlfn.XLOOKUP("SG&amp;A (Selling, General &amp; Administrative)",Inputs!$B:$B,Inputs!P:P)/_xlfn.XLOOKUP("Revenue (Sales)",Inputs!$B:$B,Inputs!P:P),"")</f>
        <v>0.18878248974008208</v>
      </c>
      <c r="P22" s="351">
        <f>IFERROR(+_xlfn.XLOOKUP("SG&amp;A (Selling, General &amp; Administrative)",Inputs!$B:$B,Inputs!Q:Q)/_xlfn.XLOOKUP("Revenue (Sales)",Inputs!$B:$B,Inputs!Q:Q),"")</f>
        <v>0.18136340897721587</v>
      </c>
      <c r="Q22" s="356">
        <f>+_xlfn.XLOOKUP("SG&amp;A Margin",DCF!$B:$B,DCF!H:H)</f>
        <v>0.18091000045477285</v>
      </c>
      <c r="R22" s="356">
        <f>+_xlfn.XLOOKUP("SG&amp;A Margin",DCF!$B:$B,DCF!I:I)</f>
        <v>0.18045772545363592</v>
      </c>
    </row>
    <row r="23" spans="2:19" ht="15">
      <c r="B23" s="17" t="s">
        <v>44</v>
      </c>
      <c r="F23" s="244">
        <f>IFERROR(_xlfn.XLOOKUP("Net Income",Inputs!$B:$B,Inputs!G:G)/_xlfn.XLOOKUP("Revenue (Sales)",Inputs!$B:$B,Inputs!G:G),"")</f>
        <v>-1.3535353535353536</v>
      </c>
      <c r="G23" s="244">
        <f>IFERROR(_xlfn.XLOOKUP("Net Income",Inputs!$B:$B,Inputs!H:H)/_xlfn.XLOOKUP("Revenue (Sales)",Inputs!$B:$B,Inputs!H:H),"")</f>
        <v>-1.3473684210526315</v>
      </c>
      <c r="H23" s="244">
        <f>IFERROR(_xlfn.XLOOKUP("Net Income",Inputs!$B:$B,Inputs!I:I)/_xlfn.XLOOKUP("Revenue (Sales)",Inputs!$B:$B,Inputs!I:I),"")</f>
        <v>-9.6228868660598182E-2</v>
      </c>
      <c r="I23" s="244">
        <f>IFERROR(_xlfn.XLOOKUP("Net Income",Inputs!$B:$B,Inputs!J:J)/_xlfn.XLOOKUP("Revenue (Sales)",Inputs!$B:$B,Inputs!J:J),"")</f>
        <v>-0.50844679778113966</v>
      </c>
      <c r="J23" s="244">
        <f>IFERROR(_xlfn.XLOOKUP("Net Income",Inputs!$B:$B,Inputs!K:K)/_xlfn.XLOOKUP("Revenue (Sales)",Inputs!$B:$B,Inputs!K:K),"")</f>
        <v>9.8629349180484993E-2</v>
      </c>
      <c r="K23" s="244">
        <f>IFERROR(_xlfn.XLOOKUP("Net Income",Inputs!$B:$B,Inputs!L:L)/_xlfn.XLOOKUP("Revenue (Sales)",Inputs!$B:$B,Inputs!L:L),"")</f>
        <v>-0.6521538461538462</v>
      </c>
      <c r="L23" s="244">
        <f>IFERROR(_xlfn.XLOOKUP("Net Income",Inputs!$B:$B,Inputs!M:M)/_xlfn.XLOOKUP("Revenue (Sales)",Inputs!$B:$B,Inputs!M:M),"")</f>
        <v>-0.32767752940120298</v>
      </c>
      <c r="M23" s="244">
        <f>IFERROR(_xlfn.XLOOKUP("Net Income",Inputs!$B:$B,Inputs!N:N)/_xlfn.XLOOKUP("Revenue (Sales)",Inputs!$B:$B,Inputs!N:N),"")</f>
        <v>-3.0535663133772557E-2</v>
      </c>
      <c r="N23" s="244">
        <f>IFERROR(_xlfn.XLOOKUP("Net Income",Inputs!$B:$B,Inputs!O:O)/_xlfn.XLOOKUP("Revenue (Sales)",Inputs!$B:$B,Inputs!O:O),"")</f>
        <v>-0.29002101828904853</v>
      </c>
      <c r="O23" s="244">
        <f>IFERROR(_xlfn.XLOOKUP("Net Income",Inputs!$B:$B,Inputs!P:P)/_xlfn.XLOOKUP("Revenue (Sales)",Inputs!$B:$B,Inputs!P:P),"")</f>
        <v>5.6543547651618786E-2</v>
      </c>
      <c r="P23" s="351">
        <f>IFERROR(_xlfn.XLOOKUP("Net Income",Inputs!$B:$B,Inputs!Q:Q)/_xlfn.XLOOKUP("Revenue (Sales)",Inputs!$B:$B,Inputs!Q:Q),"")</f>
        <v>0.22472599936331802</v>
      </c>
      <c r="Q23" s="356">
        <f>+_xlfn.XLOOKUP("Net Income Margin",DCF!$B:$B,DCF!H:H)</f>
        <v>2.7044966724684424E-2</v>
      </c>
      <c r="R23" s="356">
        <f>+_xlfn.XLOOKUP("Net Income Margin",DCF!$B:$B,DCF!I:I)</f>
        <v>7.2384670677001911E-2</v>
      </c>
    </row>
    <row r="24" spans="2:19" ht="7.95" customHeight="1">
      <c r="N24" s="245"/>
      <c r="O24" s="245"/>
      <c r="P24" s="352"/>
      <c r="Q24" s="357"/>
      <c r="R24" s="357"/>
    </row>
    <row r="25" spans="2:19" ht="15.6">
      <c r="B25" s="7" t="s">
        <v>385</v>
      </c>
      <c r="C25" s="52"/>
      <c r="D25" s="54"/>
      <c r="E25" s="54"/>
      <c r="F25" s="366">
        <v>2014</v>
      </c>
      <c r="G25" s="366">
        <f t="shared" ref="G25" si="13">+F25+1</f>
        <v>2015</v>
      </c>
      <c r="H25" s="366">
        <f t="shared" ref="H25" si="14">+G25+1</f>
        <v>2016</v>
      </c>
      <c r="I25" s="366">
        <f t="shared" ref="I25" si="15">+H25+1</f>
        <v>2017</v>
      </c>
      <c r="J25" s="366">
        <f t="shared" ref="J25" si="16">+I25+1</f>
        <v>2018</v>
      </c>
      <c r="K25" s="366">
        <f t="shared" ref="K25" si="17">+J25+1</f>
        <v>2019</v>
      </c>
      <c r="L25" s="366">
        <f t="shared" ref="L25" si="18">+K25+1</f>
        <v>2020</v>
      </c>
      <c r="M25" s="366">
        <f t="shared" ref="M25" si="19">+L25+1</f>
        <v>2021</v>
      </c>
      <c r="N25" s="366">
        <v>2022</v>
      </c>
      <c r="O25" s="366">
        <f t="shared" ref="O25" si="20">+N25+1</f>
        <v>2023</v>
      </c>
      <c r="P25" s="367">
        <f>+O25+1</f>
        <v>2024</v>
      </c>
      <c r="Q25" s="365">
        <f>+P25+1</f>
        <v>2025</v>
      </c>
      <c r="R25" s="365">
        <f>+Q25+1</f>
        <v>2026</v>
      </c>
    </row>
    <row r="26" spans="2:19" ht="4.2" customHeight="1">
      <c r="B26" s="239"/>
      <c r="C26" s="49"/>
      <c r="D26" s="56"/>
      <c r="E26" s="56"/>
      <c r="F26" s="56"/>
      <c r="G26" s="56"/>
      <c r="H26" s="56"/>
      <c r="I26" s="56"/>
      <c r="J26" s="56"/>
      <c r="K26" s="56"/>
      <c r="L26" s="56"/>
      <c r="M26" s="56"/>
      <c r="N26" s="212"/>
      <c r="O26" s="212"/>
      <c r="P26" s="349"/>
      <c r="Q26" s="212"/>
      <c r="R26" s="212"/>
    </row>
    <row r="27" spans="2:19" ht="15" customHeight="1">
      <c r="B27" s="29" t="s">
        <v>52</v>
      </c>
      <c r="C27" s="121"/>
      <c r="D27" s="234"/>
      <c r="F27" s="15" t="str">
        <f>+IFERROR(_xlfn.XLOOKUP("Cash &amp; Cash Equivalents",Inputs!$B:$B,Inputs!G:G)/_xlfn.XLOOKUP("Current Liabilities",Inputs!$B:$B,Inputs!G:G),"")</f>
        <v/>
      </c>
      <c r="G27" s="15" t="str">
        <f>+IFERROR(_xlfn.XLOOKUP("Cash &amp; Cash Equivalents",Inputs!$B:$B,Inputs!H:H)/_xlfn.XLOOKUP("Current Liabilities",Inputs!$B:$B,Inputs!H:H),"")</f>
        <v/>
      </c>
      <c r="H27" s="15" t="str">
        <f>+IFERROR(_xlfn.XLOOKUP("Cash &amp; Cash Equivalents",Inputs!$B:$B,Inputs!I:I)/_xlfn.XLOOKUP("Current Liabilities",Inputs!$B:$B,Inputs!I:I),"")</f>
        <v/>
      </c>
      <c r="I27" s="15">
        <f>+IFERROR(_xlfn.XLOOKUP("Cash &amp; Cash Equivalents",Inputs!$B:$B,Inputs!J:J)/_xlfn.XLOOKUP("Current Liabilities",Inputs!$B:$B,Inputs!J:J),"")</f>
        <v>1.1419287756693528</v>
      </c>
      <c r="J27" s="15">
        <f>+IFERROR(_xlfn.XLOOKUP("Cash &amp; Cash Equivalents",Inputs!$B:$B,Inputs!K:K)/_xlfn.XLOOKUP("Current Liabilities",Inputs!$B:$B,Inputs!K:K),"")</f>
        <v>1.5041089457619159</v>
      </c>
      <c r="K27" s="15">
        <f>+IFERROR(_xlfn.XLOOKUP("Cash &amp; Cash Equivalents",Inputs!$B:$B,Inputs!L:L)/_xlfn.XLOOKUP("Current Liabilities",Inputs!$B:$B,Inputs!L:L),"")</f>
        <v>1.9281787550984217</v>
      </c>
      <c r="L27" s="15">
        <f>+IFERROR(_xlfn.XLOOKUP("Cash &amp; Cash Equivalents",Inputs!$B:$B,Inputs!M:M)/_xlfn.XLOOKUP("Current Liabilities",Inputs!$B:$B,Inputs!M:M),"")</f>
        <v>0.82257829570284047</v>
      </c>
      <c r="M27" s="15">
        <f>+IFERROR(_xlfn.XLOOKUP("Cash &amp; Cash Equivalents",Inputs!$B:$B,Inputs!N:N)/_xlfn.XLOOKUP("Current Liabilities",Inputs!$B:$B,Inputs!N:N),"")</f>
        <v>0.47595301418439717</v>
      </c>
      <c r="N27" s="15">
        <f>+IFERROR(_xlfn.XLOOKUP("Cash &amp; Cash Equivalents",Inputs!$B:$B,Inputs!O:O)/_xlfn.XLOOKUP("Current Liabilities",Inputs!$B:$B,Inputs!O:O),"")</f>
        <v>0.47531910086976165</v>
      </c>
      <c r="O27" s="15">
        <f>+IFERROR(_xlfn.XLOOKUP("Cash &amp; Cash Equivalents",Inputs!$B:$B,Inputs!P:P)/_xlfn.XLOOKUP("Current Liabilities",Inputs!$B:$B,Inputs!P:P),"")</f>
        <v>0.49502855933996193</v>
      </c>
      <c r="P27" s="347">
        <f>+IFERROR(_xlfn.XLOOKUP("Cash &amp; Cash Equivalents",Inputs!$B:$B,Inputs!Q:Q)/_xlfn.XLOOKUP("Current Liabilities",Inputs!$B:$B,Inputs!Q:Q),"")</f>
        <v>0.51350644823980485</v>
      </c>
      <c r="Q27" s="354">
        <f>+IFERROR((_xlfn.XLOOKUP("Cash &amp; Cash Equivalents &amp; ST Investments",DCF!$B:$B,DCF!H:H)-_xlfn.XLOOKUP("Short-Term Investments",Inputs!$B:$B,Inputs!$Q:$Q))/_xlfn.XLOOKUP("Current Liabilities",DCF!$6:$6,DCF!10:10),"")</f>
        <v>0.28314325391030842</v>
      </c>
      <c r="R27" s="354">
        <f>+IFERROR((_xlfn.XLOOKUP("Cash &amp; Cash Equivalents &amp; ST Investments",DCF!$B:$B,DCF!I:I)-_xlfn.XLOOKUP("Short-Term Investments",Inputs!$B:$B,Inputs!$Q:$Q))/_xlfn.XLOOKUP("Current Liabilities",DCF!$6:$6,DCF!10:10),"")</f>
        <v>0.33777680027479129</v>
      </c>
    </row>
    <row r="28" spans="2:19" ht="15">
      <c r="B28" s="17" t="s">
        <v>55</v>
      </c>
      <c r="F28" s="15" t="str">
        <f>IFERROR((_xlfn.XLOOKUP("Cash &amp; Cash Equivalents &amp; ST Investments",Inputs!$B:$B,Inputs!G:G)+_xlfn.XLOOKUP("Accounts Receivable",Inputs!$B:$B,Inputs!G:G))/_xlfn.XLOOKUP("Current Liabilities",Inputs!$B:$B,Inputs!G:G),"")</f>
        <v/>
      </c>
      <c r="G28" s="15" t="str">
        <f>IFERROR((_xlfn.XLOOKUP("Cash &amp; Cash Equivalents &amp; ST Investments",Inputs!$B:$B,Inputs!H:H)+_xlfn.XLOOKUP("Accounts Receivable",Inputs!$B:$B,Inputs!H:H))/_xlfn.XLOOKUP("Current Liabilities",Inputs!$B:$B,Inputs!H:H),"")</f>
        <v/>
      </c>
      <c r="H28" s="15" t="str">
        <f>IFERROR((_xlfn.XLOOKUP("Cash &amp; Cash Equivalents &amp; ST Investments",Inputs!$B:$B,Inputs!I:I)+_xlfn.XLOOKUP("Accounts Receivable",Inputs!$B:$B,Inputs!I:I))/_xlfn.XLOOKUP("Current Liabilities",Inputs!$B:$B,Inputs!I:I),"")</f>
        <v/>
      </c>
      <c r="I28" s="15">
        <f>IFERROR((_xlfn.XLOOKUP("Cash &amp; Cash Equivalents &amp; ST Investments",Inputs!$B:$B,Inputs!J:J)+_xlfn.XLOOKUP("Accounts Receivable",Inputs!$B:$B,Inputs!J:J))/_xlfn.XLOOKUP("Current Liabilities",Inputs!$B:$B,Inputs!J:J),"")</f>
        <v>1.3340265141668832</v>
      </c>
      <c r="J28" s="15">
        <f>IFERROR((_xlfn.XLOOKUP("Cash &amp; Cash Equivalents &amp; ST Investments",Inputs!$B:$B,Inputs!K:K)+_xlfn.XLOOKUP("Accounts Receivable",Inputs!$B:$B,Inputs!K:K))/_xlfn.XLOOKUP("Current Liabilities",Inputs!$B:$B,Inputs!K:K),"")</f>
        <v>1.7198872974876731</v>
      </c>
      <c r="K28" s="15">
        <f>IFERROR((_xlfn.XLOOKUP("Cash &amp; Cash Equivalents &amp; ST Investments",Inputs!$B:$B,Inputs!L:L)+_xlfn.XLOOKUP("Accounts Receivable",Inputs!$B:$B,Inputs!L:L))/_xlfn.XLOOKUP("Current Liabilities",Inputs!$B:$B,Inputs!L:L),"")</f>
        <v>2.2214931725483242</v>
      </c>
      <c r="L28" s="15">
        <f>IFERROR((_xlfn.XLOOKUP("Cash &amp; Cash Equivalents &amp; ST Investments",Inputs!$B:$B,Inputs!M:M)+_xlfn.XLOOKUP("Accounts Receivable",Inputs!$B:$B,Inputs!M:M))/_xlfn.XLOOKUP("Current Liabilities",Inputs!$B:$B,Inputs!M:M),"")</f>
        <v>1.1507647487254189</v>
      </c>
      <c r="M28" s="15">
        <f>IFERROR((_xlfn.XLOOKUP("Cash &amp; Cash Equivalents &amp; ST Investments",Inputs!$B:$B,Inputs!N:N)+_xlfn.XLOOKUP("Accounts Receivable",Inputs!$B:$B,Inputs!N:N))/_xlfn.XLOOKUP("Current Liabilities",Inputs!$B:$B,Inputs!N:N),"")</f>
        <v>0.74623226950354615</v>
      </c>
      <c r="N28" s="15">
        <f>IFERROR((_xlfn.XLOOKUP("Cash &amp; Cash Equivalents &amp; ST Investments",Inputs!$B:$B,Inputs!O:O)+_xlfn.XLOOKUP("Accounts Receivable",Inputs!$B:$B,Inputs!O:O))/_xlfn.XLOOKUP("Current Liabilities",Inputs!$B:$B,Inputs!O:O),"")</f>
        <v>0.80085846605670397</v>
      </c>
      <c r="O28" s="15">
        <f>IFERROR((_xlfn.XLOOKUP("Cash &amp; Cash Equivalents &amp; ST Investments",Inputs!$B:$B,Inputs!P:P)+_xlfn.XLOOKUP("Accounts Receivable",Inputs!$B:$B,Inputs!P:P))/_xlfn.XLOOKUP("Current Liabilities",Inputs!$B:$B,Inputs!P:P),"")</f>
        <v>0.93198646075735136</v>
      </c>
      <c r="P28" s="347">
        <f>IFERROR((_xlfn.XLOOKUP("Cash &amp; Cash Equivalents &amp; ST Investments",Inputs!$B:$B,Inputs!Q:Q)+_xlfn.XLOOKUP("Accounts Receivable",Inputs!$B:$B,Inputs!Q:Q))/_xlfn.XLOOKUP("Current Liabilities",Inputs!$B:$B,Inputs!Q:Q),"")</f>
        <v>0.89839665388637158</v>
      </c>
      <c r="Q28" s="354">
        <f>+IFERROR((_xlfn.XLOOKUP("Cash &amp; Cash Equivalents &amp; ST Investments",DCF!$B:$B,DCF!H:H)+_xlfn.XLOOKUP("Accounts Receivable",DCF!$B:$B,DCF!H:H))/_xlfn.XLOOKUP("Current Liabilities",DCF!$6:$6,DCF!10:10),"")</f>
        <v>0.74182435691533899</v>
      </c>
      <c r="R28" s="354">
        <f>+IFERROR((_xlfn.XLOOKUP("Cash &amp; Cash Equivalents &amp; ST Investments",DCF!$B:$B,DCF!I:I)+_xlfn.XLOOKUP("Accounts Receivable",DCF!$B:$B,DCF!I:I))/_xlfn.XLOOKUP("Current Liabilities",DCF!$6:$6,DCF!10:10),"")</f>
        <v>0.82630138678292864</v>
      </c>
    </row>
    <row r="29" spans="2:19" ht="15">
      <c r="B29" s="17" t="s">
        <v>57</v>
      </c>
      <c r="F29" s="15" t="str">
        <f>IFERROR(_xlfn.XLOOKUP("Current Assets",Inputs!$B:$B,Inputs!G:G)/+_xlfn.XLOOKUP("Current Liabilities",Inputs!$B:$B,Inputs!G:G),"")</f>
        <v/>
      </c>
      <c r="G29" s="15" t="str">
        <f>IFERROR(_xlfn.XLOOKUP("Current Assets",Inputs!$B:$B,Inputs!H:H)/+_xlfn.XLOOKUP("Current Liabilities",Inputs!$B:$B,Inputs!H:H),"")</f>
        <v/>
      </c>
      <c r="H29" s="15" t="str">
        <f>IFERROR(_xlfn.XLOOKUP("Current Assets",Inputs!$B:$B,Inputs!I:I)/+_xlfn.XLOOKUP("Current Liabilities",Inputs!$B:$B,Inputs!I:I),"")</f>
        <v/>
      </c>
      <c r="I29" s="15">
        <f>IFERROR(_xlfn.XLOOKUP("Current Assets",Inputs!$B:$B,Inputs!J:J)/+_xlfn.XLOOKUP("Current Liabilities",Inputs!$B:$B,Inputs!J:J),"")</f>
        <v>1.777229009617884</v>
      </c>
      <c r="J29" s="15">
        <f>IFERROR(_xlfn.XLOOKUP("Current Assets",Inputs!$B:$B,Inputs!K:K)/+_xlfn.XLOOKUP("Current Liabilities",Inputs!$B:$B,Inputs!K:K),"")</f>
        <v>2.0328715660953276</v>
      </c>
      <c r="K29" s="15">
        <f>IFERROR(_xlfn.XLOOKUP("Current Assets",Inputs!$B:$B,Inputs!L:L)/+_xlfn.XLOOKUP("Current Liabilities",Inputs!$B:$B,Inputs!L:L),"")</f>
        <v>2.4694094697641424</v>
      </c>
      <c r="L29" s="15">
        <f>IFERROR(_xlfn.XLOOKUP("Current Assets",Inputs!$B:$B,Inputs!M:M)/+_xlfn.XLOOKUP("Current Liabilities",Inputs!$B:$B,Inputs!M:M),"")</f>
        <v>1.4394756008739986</v>
      </c>
      <c r="M29" s="15">
        <f>IFERROR(_xlfn.XLOOKUP("Current Assets",Inputs!$B:$B,Inputs!N:N)/+_xlfn.XLOOKUP("Current Liabilities",Inputs!$B:$B,Inputs!N:N),"")</f>
        <v>0.97728280141843971</v>
      </c>
      <c r="N29" s="15">
        <f>IFERROR(_xlfn.XLOOKUP("Current Assets",Inputs!$B:$B,Inputs!O:O)/+_xlfn.XLOOKUP("Current Liabilities",Inputs!$B:$B,Inputs!O:O),"")</f>
        <v>1.0447305997966791</v>
      </c>
      <c r="O29" s="15">
        <f>IFERROR(_xlfn.XLOOKUP("Current Assets",Inputs!$B:$B,Inputs!P:P)/+_xlfn.XLOOKUP("Current Liabilities",Inputs!$B:$B,Inputs!P:P),"")</f>
        <v>1.194943939073408</v>
      </c>
      <c r="P29" s="347">
        <f>IFERROR(_xlfn.XLOOKUP("Current Assets",Inputs!$B:$B,Inputs!Q:Q)/+_xlfn.XLOOKUP("Current Liabilities",Inputs!$B:$B,Inputs!Q:Q),"")</f>
        <v>1.06700941094458</v>
      </c>
      <c r="Q29" s="354">
        <f>+IFERROR(_xlfn.XLOOKUP("Current Assets",DCF!$6:$6,DCF!10:10)/_xlfn.XLOOKUP("Current Liabilities",DCF!$6:$6,DCF!10:10),"")</f>
        <v>0.96143880640730905</v>
      </c>
      <c r="R29" s="354">
        <f>+IFERROR(_xlfn.XLOOKUP("Current Assets",DCF!$6:$6,DCF!10:10)/_xlfn.XLOOKUP("Current Liabilities",DCF!$6:$6,DCF!10:10),"")</f>
        <v>0.96143880640730905</v>
      </c>
    </row>
    <row r="30" spans="2:19" ht="7.95" customHeight="1">
      <c r="N30" s="15"/>
      <c r="O30" s="15"/>
      <c r="P30" s="347"/>
      <c r="Q30" s="354"/>
      <c r="R30" s="354"/>
    </row>
    <row r="31" spans="2:19" ht="15.6">
      <c r="B31" s="7" t="s">
        <v>766</v>
      </c>
      <c r="C31" s="52"/>
      <c r="D31" s="54"/>
      <c r="E31" s="54"/>
      <c r="F31" s="366">
        <v>2014</v>
      </c>
      <c r="G31" s="366">
        <f t="shared" ref="G31" si="21">+F31+1</f>
        <v>2015</v>
      </c>
      <c r="H31" s="366">
        <f t="shared" ref="H31" si="22">+G31+1</f>
        <v>2016</v>
      </c>
      <c r="I31" s="366">
        <f t="shared" ref="I31" si="23">+H31+1</f>
        <v>2017</v>
      </c>
      <c r="J31" s="366">
        <f t="shared" ref="J31" si="24">+I31+1</f>
        <v>2018</v>
      </c>
      <c r="K31" s="366">
        <f t="shared" ref="K31" si="25">+J31+1</f>
        <v>2019</v>
      </c>
      <c r="L31" s="366">
        <f t="shared" ref="L31" si="26">+K31+1</f>
        <v>2020</v>
      </c>
      <c r="M31" s="366">
        <f t="shared" ref="M31" si="27">+L31+1</f>
        <v>2021</v>
      </c>
      <c r="N31" s="366">
        <v>2022</v>
      </c>
      <c r="O31" s="366">
        <f t="shared" ref="O31" si="28">+N31+1</f>
        <v>2023</v>
      </c>
      <c r="P31" s="367">
        <f>+O31+1</f>
        <v>2024</v>
      </c>
      <c r="Q31" s="365">
        <f>+P31+1</f>
        <v>2025</v>
      </c>
      <c r="R31" s="365">
        <f>+Q31+1</f>
        <v>2026</v>
      </c>
    </row>
    <row r="32" spans="2:19" ht="4.2" customHeight="1">
      <c r="B32" s="239"/>
      <c r="C32" s="49"/>
      <c r="D32" s="56"/>
      <c r="E32" s="56"/>
      <c r="F32" s="56"/>
      <c r="G32" s="56"/>
      <c r="H32" s="56"/>
      <c r="I32" s="56"/>
      <c r="J32" s="56"/>
      <c r="K32" s="56"/>
      <c r="L32" s="56"/>
      <c r="M32" s="56"/>
      <c r="N32" s="212"/>
      <c r="O32" s="212"/>
      <c r="P32" s="349"/>
      <c r="Q32" s="212"/>
      <c r="R32" s="212"/>
    </row>
    <row r="33" spans="2:18" ht="15">
      <c r="B33" s="17" t="s">
        <v>767</v>
      </c>
      <c r="F33" s="246">
        <f>+_xlfn.XLOOKUP("DSO",Inputs!$B:$B,Inputs!G:G)</f>
        <v>0</v>
      </c>
      <c r="G33" s="246">
        <f>+_xlfn.XLOOKUP("DSO",Inputs!$B:$B,Inputs!H:H)</f>
        <v>0</v>
      </c>
      <c r="H33" s="246">
        <f>+_xlfn.XLOOKUP("DSO",Inputs!$B:$B,Inputs!I:I)</f>
        <v>0</v>
      </c>
      <c r="I33" s="246">
        <f>+_xlfn.XLOOKUP("DSO",Inputs!$B:$B,Inputs!J:J)</f>
        <v>34.005925365607666</v>
      </c>
      <c r="J33" s="246">
        <f>+_xlfn.XLOOKUP("DSO",Inputs!$B:$B,Inputs!K:K)</f>
        <v>32.1513466883926</v>
      </c>
      <c r="K33" s="246">
        <f>+_xlfn.XLOOKUP("DSO",Inputs!$B:$B,Inputs!L:L)</f>
        <v>34.085384615384619</v>
      </c>
      <c r="L33" s="246">
        <f>+_xlfn.XLOOKUP("DSO",Inputs!$B:$B,Inputs!M:M)</f>
        <v>35.159798904749081</v>
      </c>
      <c r="M33" s="246">
        <f>+_xlfn.XLOOKUP("DSO",Inputs!$B:$B,Inputs!N:N)</f>
        <v>51.001718705242048</v>
      </c>
      <c r="N33" s="246">
        <f>+_xlfn.XLOOKUP("DSO",Inputs!$B:$B,Inputs!O:O)</f>
        <v>31.820277943344731</v>
      </c>
      <c r="O33" s="246">
        <f>+_xlfn.XLOOKUP("DSO",Inputs!$B:$B,Inputs!P:P)</f>
        <v>33.326895737775274</v>
      </c>
      <c r="P33" s="353">
        <f>+_xlfn.XLOOKUP("DSO",Inputs!$B:$B,Inputs!Q:Q)</f>
        <v>27.662581290645321</v>
      </c>
      <c r="Q33" s="358">
        <f>+_xlfn.XLOOKUP("DSO",DCF!$B:$B,DCF!H:H)</f>
        <v>30.961847621904099</v>
      </c>
      <c r="R33" s="358">
        <f>+_xlfn.XLOOKUP("DSO",DCF!$B:$B,DCF!I:I)</f>
        <v>30.675704181423885</v>
      </c>
    </row>
    <row r="34" spans="2:18" ht="15">
      <c r="B34" s="240" t="s">
        <v>768</v>
      </c>
      <c r="F34" s="246">
        <f>+_xlfn.XLOOKUP("DPO",Inputs!$B:$B,Inputs!G:G)</f>
        <v>0</v>
      </c>
      <c r="G34" s="246">
        <f>+_xlfn.XLOOKUP("DPO",Inputs!$B:$B,Inputs!H:H)</f>
        <v>0</v>
      </c>
      <c r="H34" s="246">
        <f>+_xlfn.XLOOKUP("DPO",Inputs!$B:$B,Inputs!I:I)</f>
        <v>0</v>
      </c>
      <c r="I34" s="246">
        <f>+_xlfn.XLOOKUP("DPO",Inputs!$B:$B,Inputs!J:J)</f>
        <v>9.8014372163388792</v>
      </c>
      <c r="J34" s="246">
        <f>+_xlfn.XLOOKUP("DPO",Inputs!$B:$B,Inputs!K:K)</f>
        <v>5.2477714942969422</v>
      </c>
      <c r="K34" s="246">
        <f>+_xlfn.XLOOKUP("DPO",Inputs!$B:$B,Inputs!L:L)</f>
        <v>7.6369230769230771</v>
      </c>
      <c r="L34" s="246">
        <f>+_xlfn.XLOOKUP("DPO",Inputs!$B:$B,Inputs!M:M)</f>
        <v>7.7004219409282699</v>
      </c>
      <c r="M34" s="246">
        <f>+_xlfn.XLOOKUP("DPO",Inputs!$B:$B,Inputs!N:N)</f>
        <v>17.98338584932684</v>
      </c>
      <c r="N34" s="246">
        <f>+_xlfn.XLOOKUP("DPO",Inputs!$B:$B,Inputs!O:O)</f>
        <v>8.3357906954857732</v>
      </c>
      <c r="O34" s="246">
        <f>+_xlfn.XLOOKUP("DPO",Inputs!$B:$B,Inputs!P:P)</f>
        <v>7.7345028298597143</v>
      </c>
      <c r="P34" s="353">
        <f>+_xlfn.XLOOKUP("DPO",Inputs!$B:$B,Inputs!Q:Q)</f>
        <v>7.1210605302651331</v>
      </c>
      <c r="Q34" s="358">
        <f>+_xlfn.XLOOKUP("DPO",DCF!$B:$B,DCF!H:H)</f>
        <v>12.713174155467447</v>
      </c>
      <c r="R34" s="358">
        <f>+_xlfn.XLOOKUP("DPO",DCF!$B:$B,DCF!I:I)</f>
        <v>12.445413684815065</v>
      </c>
    </row>
    <row r="35" spans="2:18" ht="15">
      <c r="B35" s="240" t="s">
        <v>769</v>
      </c>
      <c r="F35" s="246">
        <f>+_xlfn.XLOOKUP("DIH",Inputs!$B:$B,Inputs!G:G)</f>
        <v>0</v>
      </c>
      <c r="G35" s="246">
        <f>+_xlfn.XLOOKUP("DIH",Inputs!$B:$B,Inputs!H:H)</f>
        <v>0</v>
      </c>
      <c r="H35" s="246">
        <f>+_xlfn.XLOOKUP("DIH",Inputs!$B:$B,Inputs!I:I)</f>
        <v>0</v>
      </c>
      <c r="I35" s="246">
        <f>+_xlfn.XLOOKUP("DIH",Inputs!$B:$B,Inputs!J:J)</f>
        <v>0</v>
      </c>
      <c r="J35" s="246">
        <f>+_xlfn.XLOOKUP("DIH",Inputs!$B:$B,Inputs!K:K)</f>
        <v>0</v>
      </c>
      <c r="K35" s="246">
        <f>+_xlfn.XLOOKUP("DIH",Inputs!$B:$B,Inputs!L:L)</f>
        <v>0</v>
      </c>
      <c r="L35" s="246">
        <f>+_xlfn.XLOOKUP("DIH",Inputs!$B:$B,Inputs!M:M)</f>
        <v>0</v>
      </c>
      <c r="M35" s="246">
        <f>+_xlfn.XLOOKUP("DIH",Inputs!$B:$B,Inputs!N:N)</f>
        <v>0</v>
      </c>
      <c r="N35" s="246">
        <f>+_xlfn.XLOOKUP("DIH",Inputs!$B:$B,Inputs!O:O)</f>
        <v>0</v>
      </c>
      <c r="O35" s="246">
        <f>+_xlfn.XLOOKUP("DIH",Inputs!$B:$B,Inputs!P:P)</f>
        <v>0</v>
      </c>
      <c r="P35" s="353">
        <f>+_xlfn.XLOOKUP("DIH",Inputs!$B:$B,Inputs!Q:Q)</f>
        <v>0</v>
      </c>
      <c r="Q35" s="358">
        <f>+_xlfn.XLOOKUP("DIH",DCF!$B:$B,DCF!H:H)</f>
        <v>0</v>
      </c>
      <c r="R35" s="358">
        <f>+_xlfn.XLOOKUP("DIH",DCF!$B:$B,DCF!I:I)</f>
        <v>0</v>
      </c>
    </row>
    <row r="36" spans="2:18" ht="15">
      <c r="B36" s="240" t="s">
        <v>66</v>
      </c>
      <c r="F36" s="246">
        <f>IFERROR(F35+F33-F34,"")</f>
        <v>0</v>
      </c>
      <c r="G36" s="246">
        <f t="shared" ref="G36:P36" si="29">IFERROR(G35+G33-G34,"")</f>
        <v>0</v>
      </c>
      <c r="H36" s="246">
        <f t="shared" si="29"/>
        <v>0</v>
      </c>
      <c r="I36" s="246">
        <f t="shared" si="29"/>
        <v>24.204488149268787</v>
      </c>
      <c r="J36" s="246">
        <f t="shared" si="29"/>
        <v>26.903575194095659</v>
      </c>
      <c r="K36" s="246">
        <f t="shared" si="29"/>
        <v>26.448461538461544</v>
      </c>
      <c r="L36" s="246">
        <f t="shared" si="29"/>
        <v>27.459376963820812</v>
      </c>
      <c r="M36" s="246">
        <f t="shared" si="29"/>
        <v>33.018332855915205</v>
      </c>
      <c r="N36" s="246">
        <f t="shared" si="29"/>
        <v>23.484487247858958</v>
      </c>
      <c r="O36" s="246">
        <f t="shared" si="29"/>
        <v>25.59239290791556</v>
      </c>
      <c r="P36" s="353">
        <f t="shared" si="29"/>
        <v>20.541520760380187</v>
      </c>
      <c r="Q36" s="358">
        <f>IFERROR(Q35+Q33-Q34,"")</f>
        <v>18.248673466436649</v>
      </c>
      <c r="R36" s="358">
        <f t="shared" ref="R36" si="30">IFERROR(R35+R33-R34,"")</f>
        <v>18.23029049660882</v>
      </c>
    </row>
    <row r="37" spans="2:18" ht="7.95" customHeight="1">
      <c r="N37" s="242"/>
      <c r="O37" s="242"/>
      <c r="P37" s="350"/>
      <c r="Q37" s="355"/>
      <c r="R37" s="355"/>
    </row>
    <row r="38" spans="2:18" ht="15.6">
      <c r="B38" s="7" t="s">
        <v>770</v>
      </c>
      <c r="C38" s="52"/>
      <c r="D38" s="54"/>
      <c r="E38" s="54"/>
      <c r="F38" s="366">
        <v>2014</v>
      </c>
      <c r="G38" s="366">
        <f t="shared" ref="G38" si="31">+F38+1</f>
        <v>2015</v>
      </c>
      <c r="H38" s="366">
        <f t="shared" ref="H38" si="32">+G38+1</f>
        <v>2016</v>
      </c>
      <c r="I38" s="366">
        <f t="shared" ref="I38" si="33">+H38+1</f>
        <v>2017</v>
      </c>
      <c r="J38" s="366">
        <f t="shared" ref="J38" si="34">+I38+1</f>
        <v>2018</v>
      </c>
      <c r="K38" s="366">
        <f t="shared" ref="K38" si="35">+J38+1</f>
        <v>2019</v>
      </c>
      <c r="L38" s="366">
        <f t="shared" ref="L38" si="36">+K38+1</f>
        <v>2020</v>
      </c>
      <c r="M38" s="366">
        <f t="shared" ref="M38" si="37">+L38+1</f>
        <v>2021</v>
      </c>
      <c r="N38" s="366">
        <v>2022</v>
      </c>
      <c r="O38" s="366">
        <f t="shared" ref="O38" si="38">+N38+1</f>
        <v>2023</v>
      </c>
      <c r="P38" s="367">
        <f>+O38+1</f>
        <v>2024</v>
      </c>
      <c r="Q38" s="365">
        <f>+P38+1</f>
        <v>2025</v>
      </c>
      <c r="R38" s="365">
        <f>+Q38+1</f>
        <v>2026</v>
      </c>
    </row>
    <row r="39" spans="2:18" ht="4.2" customHeight="1">
      <c r="B39" s="239"/>
      <c r="C39" s="49"/>
      <c r="D39" s="56"/>
      <c r="E39" s="56"/>
      <c r="F39" s="56"/>
      <c r="G39" s="56"/>
      <c r="H39" s="56"/>
      <c r="I39" s="56"/>
      <c r="J39" s="56"/>
      <c r="K39" s="56"/>
      <c r="L39" s="56"/>
      <c r="M39" s="56"/>
      <c r="N39" s="212"/>
      <c r="O39" s="212"/>
      <c r="P39" s="349"/>
      <c r="Q39" s="212"/>
      <c r="R39" s="212"/>
    </row>
    <row r="40" spans="2:18" ht="15">
      <c r="B40" s="17" t="s">
        <v>77</v>
      </c>
      <c r="F40" s="15" t="str">
        <f>+IFERROR(_xlfn.XLOOKUP("Total Debt",Inputs!$B:$B,Inputs!G:G)*1000/+_xlfn.XLOOKUP("Shareholder's Equity",Inputs!$B:$B,Inputs!G:G),"")</f>
        <v/>
      </c>
      <c r="G40" s="15" t="str">
        <f>+IFERROR(_xlfn.XLOOKUP("Total Debt",Inputs!$B:$B,Inputs!H:H)*1000/+_xlfn.XLOOKUP("Shareholder's Equity",Inputs!$B:$B,Inputs!H:H),"")</f>
        <v/>
      </c>
      <c r="H40" s="15" t="str">
        <f>+IFERROR(_xlfn.XLOOKUP("Total Debt",Inputs!$B:$B,Inputs!I:I)*1000/+_xlfn.XLOOKUP("Shareholder's Equity",Inputs!$B:$B,Inputs!I:I),"")</f>
        <v/>
      </c>
      <c r="I40" s="15">
        <f>+IFERROR(_xlfn.XLOOKUP("Total Debt",Inputs!$B:$B,Inputs!J:J)*1000/+_xlfn.XLOOKUP("Shareholder's Equity",Inputs!$B:$B,Inputs!J:J),"")</f>
        <v>834.38269915138244</v>
      </c>
      <c r="J40" s="15">
        <f>+IFERROR(_xlfn.XLOOKUP("Total Debt",Inputs!$B:$B,Inputs!K:K)*1000/+_xlfn.XLOOKUP("Shareholder's Equity",Inputs!$B:$B,Inputs!K:K),"")</f>
        <v>1011.3368669022379</v>
      </c>
      <c r="K40" s="15">
        <f>+IFERROR(_xlfn.XLOOKUP("Total Debt",Inputs!$B:$B,Inputs!L:L)*1000/+_xlfn.XLOOKUP("Shareholder's Equity",Inputs!$B:$B,Inputs!L:L),"")</f>
        <v>509.38549693736417</v>
      </c>
      <c r="L40" s="15">
        <f>+IFERROR(_xlfn.XLOOKUP("Total Debt",Inputs!$B:$B,Inputs!M:M)*1000/+_xlfn.XLOOKUP("Shareholder's Equity",Inputs!$B:$B,Inputs!M:M),"")</f>
        <v>696.23382288788719</v>
      </c>
      <c r="M40" s="15">
        <f>+IFERROR(_xlfn.XLOOKUP("Total Debt",Inputs!$B:$B,Inputs!N:N)*1000/+_xlfn.XLOOKUP("Shareholder's Equity",Inputs!$B:$B,Inputs!N:N),"")</f>
        <v>738.74519512671839</v>
      </c>
      <c r="N40" s="15">
        <f>+IFERROR(_xlfn.XLOOKUP("Total Debt",Inputs!$B:$B,Inputs!O:O)*1000/+_xlfn.XLOOKUP("Shareholder's Equity",Inputs!$B:$B,Inputs!O:O),"")</f>
        <v>1356.7732831608655</v>
      </c>
      <c r="O40" s="15">
        <f>+IFERROR(_xlfn.XLOOKUP("Total Debt",Inputs!$B:$B,Inputs!P:P)*1000/+_xlfn.XLOOKUP("Shareholder's Equity",Inputs!$B:$B,Inputs!P:P),"")</f>
        <v>920.75382431793093</v>
      </c>
      <c r="P40" s="347">
        <f>+IFERROR(_xlfn.XLOOKUP("Total Debt",Inputs!$B:$B,Inputs!Q:Q)*1000/+_xlfn.XLOOKUP("Shareholder's Equity",Inputs!$B:$B,Inputs!Q:Q),"")</f>
        <v>384.89944830040935</v>
      </c>
      <c r="Q40" s="354">
        <f>+SUM(DCF!H112:H114)*1000/DCF!T90</f>
        <v>477.64149756858097</v>
      </c>
      <c r="R40" s="354">
        <f>+SUM(DCF!I112:I114)*1000/DCF!Z90</f>
        <v>457.02330035715579</v>
      </c>
    </row>
    <row r="41" spans="2:18" ht="15">
      <c r="B41" s="240" t="s">
        <v>79</v>
      </c>
      <c r="F41" s="15" t="str">
        <f>+IFERROR(_xlfn.XLOOKUP("Total Debt",Inputs!$B:$B,Inputs!G:G)*1000/(+_xlfn.XLOOKUP("Shareholder's Equity",Inputs!$B:$B,Inputs!G:G)+_xlfn.XLOOKUP("Total Debt",Inputs!$B:$B,Inputs!G:G)*1000),"")</f>
        <v/>
      </c>
      <c r="G41" s="15">
        <f>+IFERROR(_xlfn.XLOOKUP("Total Debt",Inputs!$B:$B,Inputs!H:H)*1000/(+_xlfn.XLOOKUP("Shareholder's Equity",Inputs!$B:$B,Inputs!H:H)+_xlfn.XLOOKUP("Total Debt",Inputs!$B:$B,Inputs!H:H)*1000),"")</f>
        <v>1</v>
      </c>
      <c r="H41" s="15">
        <f>+IFERROR(_xlfn.XLOOKUP("Total Debt",Inputs!$B:$B,Inputs!I:I)*1000/(+_xlfn.XLOOKUP("Shareholder's Equity",Inputs!$B:$B,Inputs!I:I)+_xlfn.XLOOKUP("Total Debt",Inputs!$B:$B,Inputs!I:I)*1000),"")</f>
        <v>1</v>
      </c>
      <c r="I41" s="15">
        <f>+IFERROR(_xlfn.XLOOKUP("Total Debt",Inputs!$B:$B,Inputs!J:J)*1000/(+_xlfn.XLOOKUP("Shareholder's Equity",Inputs!$B:$B,Inputs!J:J)+_xlfn.XLOOKUP("Total Debt",Inputs!$B:$B,Inputs!J:J)*1000),"")</f>
        <v>0.99880294384715429</v>
      </c>
      <c r="J41" s="15">
        <f>+IFERROR(_xlfn.XLOOKUP("Total Debt",Inputs!$B:$B,Inputs!K:K)*1000/(+_xlfn.XLOOKUP("Shareholder's Equity",Inputs!$B:$B,Inputs!K:K)+_xlfn.XLOOKUP("Total Debt",Inputs!$B:$B,Inputs!K:K)*1000),"")</f>
        <v>0.99901218652338519</v>
      </c>
      <c r="K41" s="15">
        <f>+IFERROR(_xlfn.XLOOKUP("Total Debt",Inputs!$B:$B,Inputs!L:L)*1000/(+_xlfn.XLOOKUP("Shareholder's Equity",Inputs!$B:$B,Inputs!L:L)+_xlfn.XLOOKUP("Total Debt",Inputs!$B:$B,Inputs!L:L)*1000),"")</f>
        <v>0.99804069667731421</v>
      </c>
      <c r="L41" s="15">
        <f>+IFERROR(_xlfn.XLOOKUP("Total Debt",Inputs!$B:$B,Inputs!M:M)*1000/(+_xlfn.XLOOKUP("Shareholder's Equity",Inputs!$B:$B,Inputs!M:M)+_xlfn.XLOOKUP("Total Debt",Inputs!$B:$B,Inputs!M:M)*1000),"")</f>
        <v>0.99856576091524352</v>
      </c>
      <c r="M41" s="15">
        <f>+IFERROR(_xlfn.XLOOKUP("Total Debt",Inputs!$B:$B,Inputs!N:N)*1000/(+_xlfn.XLOOKUP("Shareholder's Equity",Inputs!$B:$B,Inputs!N:N)+_xlfn.XLOOKUP("Total Debt",Inputs!$B:$B,Inputs!N:N)*1000),"")</f>
        <v>0.99864818317633186</v>
      </c>
      <c r="N41" s="15">
        <f>+IFERROR(_xlfn.XLOOKUP("Total Debt",Inputs!$B:$B,Inputs!O:O)*1000/(+_xlfn.XLOOKUP("Shareholder's Equity",Inputs!$B:$B,Inputs!O:O)+_xlfn.XLOOKUP("Total Debt",Inputs!$B:$B,Inputs!O:O)*1000),"")</f>
        <v>0.99926350001697484</v>
      </c>
      <c r="O41" s="15">
        <f>+IFERROR(_xlfn.XLOOKUP("Total Debt",Inputs!$B:$B,Inputs!P:P)*1000/(+_xlfn.XLOOKUP("Shareholder's Equity",Inputs!$B:$B,Inputs!P:P)+_xlfn.XLOOKUP("Total Debt",Inputs!$B:$B,Inputs!P:P)*1000),"")</f>
        <v>0.99891511163434554</v>
      </c>
      <c r="P41" s="347">
        <f>+IFERROR(_xlfn.XLOOKUP("Total Debt",Inputs!$B:$B,Inputs!Q:Q)*1000/(+_xlfn.XLOOKUP("Shareholder's Equity",Inputs!$B:$B,Inputs!Q:Q)+_xlfn.XLOOKUP("Total Debt",Inputs!$B:$B,Inputs!Q:Q)*1000),"")</f>
        <v>0.99740865138728696</v>
      </c>
      <c r="Q41" s="354">
        <f>+SUM(DCF!H112:H114)*1000/(SUM(DCF!H112:H114)*1000+DCF!T90)</f>
        <v>0.99791075365366388</v>
      </c>
      <c r="R41" s="354">
        <f>+SUM(DCF!I112:I114)*1000/(SUM(DCF!I112:I114)*1000+DCF!U90)</f>
        <v>1</v>
      </c>
    </row>
    <row r="42" spans="2:18" ht="15">
      <c r="B42" s="240" t="s">
        <v>81</v>
      </c>
      <c r="F42" s="15" t="str">
        <f>IFERROR(_xlfn.XLOOKUP("Total Liabilities",Inputs!$B:$B,Inputs!G:G)/_xlfn.XLOOKUP("Total Assets",Inputs!$B:$B,Inputs!G:G),"")</f>
        <v/>
      </c>
      <c r="G42" s="15" t="str">
        <f>IFERROR(_xlfn.XLOOKUP("Total Liabilities",Inputs!$B:$B,Inputs!H:H)/_xlfn.XLOOKUP("Total Assets",Inputs!$B:$B,Inputs!H:H),"")</f>
        <v/>
      </c>
      <c r="H42" s="15" t="str">
        <f>IFERROR(_xlfn.XLOOKUP("Total Liabilities",Inputs!$B:$B,Inputs!I:I)/_xlfn.XLOOKUP("Total Assets",Inputs!$B:$B,Inputs!I:I),"")</f>
        <v/>
      </c>
      <c r="I42" s="15">
        <f>IFERROR(_xlfn.XLOOKUP("Total Liabilities",Inputs!$B:$B,Inputs!J:J)/_xlfn.XLOOKUP("Total Assets",Inputs!$B:$B,Inputs!J:J),"")</f>
        <v>0.76319201348372878</v>
      </c>
      <c r="J42" s="15">
        <f>IFERROR(_xlfn.XLOOKUP("Total Liabilities",Inputs!$B:$B,Inputs!K:K)/_xlfn.XLOOKUP("Total Assets",Inputs!$B:$B,Inputs!K:K),"")</f>
        <v>0.7168584292146073</v>
      </c>
      <c r="K42" s="15">
        <f>IFERROR(_xlfn.XLOOKUP("Total Liabilities",Inputs!$B:$B,Inputs!L:L)/_xlfn.XLOOKUP("Total Assets",Inputs!$B:$B,Inputs!L:L),"")</f>
        <v>0.52196089543780111</v>
      </c>
      <c r="L42" s="15">
        <f>IFERROR(_xlfn.XLOOKUP("Total Liabilities",Inputs!$B:$B,Inputs!M:M)/_xlfn.XLOOKUP("Total Assets",Inputs!$B:$B,Inputs!M:M),"")</f>
        <v>0.58637074461686511</v>
      </c>
      <c r="M42" s="15">
        <f>IFERROR(_xlfn.XLOOKUP("Total Liabilities",Inputs!$B:$B,Inputs!N:N)/_xlfn.XLOOKUP("Total Assets",Inputs!$B:$B,Inputs!N:N),"")</f>
        <v>0.60414195079176769</v>
      </c>
      <c r="N42" s="15">
        <f>IFERROR(_xlfn.XLOOKUP("Total Liabilities",Inputs!$B:$B,Inputs!O:O)/_xlfn.XLOOKUP("Total Assets",Inputs!$B:$B,Inputs!O:O),"")</f>
        <v>0.73515213802983592</v>
      </c>
      <c r="O42" s="15">
        <f>IFERROR(_xlfn.XLOOKUP("Total Liabilities",Inputs!$B:$B,Inputs!P:P)/_xlfn.XLOOKUP("Total Assets",Inputs!$B:$B,Inputs!P:P),"")</f>
        <v>0.67229127367632235</v>
      </c>
      <c r="P42" s="347">
        <f>IFERROR(_xlfn.XLOOKUP("Total Liabilities",Inputs!$B:$B,Inputs!Q:Q)/_xlfn.XLOOKUP("Total Assets",Inputs!$B:$B,Inputs!Q:Q),"")</f>
        <v>0.56139255327452975</v>
      </c>
      <c r="Q42" s="354">
        <f>+DCF!T87/DCF!T89</f>
        <v>0.57955786720856395</v>
      </c>
      <c r="R42" s="354">
        <f>+DCF!Z87/DCF!Z89</f>
        <v>0.5657933658736124</v>
      </c>
    </row>
    <row r="43" spans="2:18" ht="15">
      <c r="B43" s="17" t="s">
        <v>82</v>
      </c>
      <c r="F43" s="15">
        <f>+IFERROR(_xlfn.XLOOKUP("Total Debt",Inputs!$B:$B,Inputs!G:G,,,-1)/_xlfn.XLOOKUP("EBITDA",Inputs!$B:$B,Inputs!G:G),"")</f>
        <v>0</v>
      </c>
      <c r="G43" s="15">
        <f>+IFERROR(_xlfn.XLOOKUP("Total Debt",Inputs!$B:$B,Inputs!H:H,,,-1)/_xlfn.XLOOKUP("EBITDA",Inputs!$B:$B,Inputs!H:H),"")</f>
        <v>-1.1275752773375594</v>
      </c>
      <c r="H43" s="15">
        <f>+IFERROR(_xlfn.XLOOKUP("Total Debt",Inputs!$B:$B,Inputs!I:I,,,-1)/_xlfn.XLOOKUP("EBITDA",Inputs!$B:$B,Inputs!I:I),"")</f>
        <v>-1.142064372918979</v>
      </c>
      <c r="I43" s="15">
        <f>+IFERROR(_xlfn.XLOOKUP("Total Debt",Inputs!$B:$B,Inputs!J:J,,,-1)/_xlfn.XLOOKUP("EBITDA",Inputs!$B:$B,Inputs!J:J),"")</f>
        <v>-0.85378151260504198</v>
      </c>
      <c r="J43" s="15">
        <f>+IFERROR(_xlfn.XLOOKUP("Total Debt",Inputs!$B:$B,Inputs!K:K,,,-1)/_xlfn.XLOOKUP("EBITDA",Inputs!$B:$B,Inputs!K:K),"")</f>
        <v>-2.6348293057153818</v>
      </c>
      <c r="K43" s="15">
        <f>+IFERROR(_xlfn.XLOOKUP("Total Debt",Inputs!$B:$B,Inputs!L:L,,,-1)/_xlfn.XLOOKUP("EBITDA",Inputs!$B:$B,Inputs!L:L),"")</f>
        <v>-0.95199409158050219</v>
      </c>
      <c r="L43" s="15">
        <f>+IFERROR(_xlfn.XLOOKUP("Total Debt",Inputs!$B:$B,Inputs!M:M,,,-1)/_xlfn.XLOOKUP("EBITDA",Inputs!$B:$B,Inputs!M:M),"")</f>
        <v>-2.2332089552238807</v>
      </c>
      <c r="M43" s="15">
        <f>+IFERROR(_xlfn.XLOOKUP("Total Debt",Inputs!$B:$B,Inputs!N:N,,,-1)/_xlfn.XLOOKUP("EBITDA",Inputs!$B:$B,Inputs!N:N),"")</f>
        <v>-3.8673260572987722</v>
      </c>
      <c r="N43" s="15">
        <f>+IFERROR(_xlfn.XLOOKUP("Total Debt",Inputs!$B:$B,Inputs!O:O,,,-1)/_xlfn.XLOOKUP("EBITDA",Inputs!$B:$B,Inputs!O:O),"")</f>
        <v>-13.03728813559322</v>
      </c>
      <c r="O43" s="15">
        <f>+IFERROR(_xlfn.XLOOKUP("Total Debt",Inputs!$B:$B,Inputs!P:P,,,-1)/_xlfn.XLOOKUP("EBITDA",Inputs!$B:$B,Inputs!P:P),"")</f>
        <v>6.0408691153647185</v>
      </c>
      <c r="P43" s="347">
        <f>+IFERROR(_xlfn.XLOOKUP("Total Debt",Inputs!$B:$B,Inputs!Q:Q,,,-1)/_xlfn.XLOOKUP("EBITDA",Inputs!$B:$B,Inputs!Q:Q),"")</f>
        <v>2.4646723646723645</v>
      </c>
      <c r="Q43" s="354">
        <f>+SUM(DCF!H112:H114)/DCF!H43</f>
        <v>2.6579885461157216</v>
      </c>
      <c r="R43" s="354">
        <f>+SUM(DCF!I112:I114)/DCF!I43</f>
        <v>2.0682347888870409</v>
      </c>
    </row>
    <row r="44" spans="2:18" ht="15">
      <c r="B44" s="17" t="s">
        <v>84</v>
      </c>
      <c r="F44" s="15">
        <f>IFERROR(_xlfn.XLOOKUP("Total Debt",Inputs!$B:$B,Inputs!G:G,,,-1)/(_xlfn.XLOOKUP("EBITDA",Inputs!$B:$B,Inputs!G:G)+_xlfn.XLOOKUP("Net Capex",Inputs!$B:$B,Inputs!G:G)),"")</f>
        <v>0</v>
      </c>
      <c r="G44" s="15">
        <f>IFERROR(_xlfn.XLOOKUP("Total Debt",Inputs!$B:$B,Inputs!H:H,,,-1)/(_xlfn.XLOOKUP("EBITDA",Inputs!$B:$B,Inputs!H:H)+_xlfn.XLOOKUP("Net Capex",Inputs!$B:$B,Inputs!H:H)),"")</f>
        <v>-1.1275752773375594</v>
      </c>
      <c r="H44" s="15">
        <f>IFERROR(_xlfn.XLOOKUP("Total Debt",Inputs!$B:$B,Inputs!I:I,,,-1)/(_xlfn.XLOOKUP("EBITDA",Inputs!$B:$B,Inputs!I:I)+_xlfn.XLOOKUP("Net Capex",Inputs!$B:$B,Inputs!I:I)),"")</f>
        <v>-0.71441795880583203</v>
      </c>
      <c r="I44" s="15">
        <f>IFERROR(_xlfn.XLOOKUP("Total Debt",Inputs!$B:$B,Inputs!J:J,,,-1)/(_xlfn.XLOOKUP("EBITDA",Inputs!$B:$B,Inputs!J:J)+_xlfn.XLOOKUP("Net Capex",Inputs!$B:$B,Inputs!J:J)),"")</f>
        <v>-0.75129405964998763</v>
      </c>
      <c r="J44" s="15">
        <f>IFERROR(_xlfn.XLOOKUP("Total Debt",Inputs!$B:$B,Inputs!K:K,,,-1)/(_xlfn.XLOOKUP("EBITDA",Inputs!$B:$B,Inputs!K:K)+_xlfn.XLOOKUP("Net Capex",Inputs!$B:$B,Inputs!K:K)),"")</f>
        <v>-2.4567238912732474</v>
      </c>
      <c r="K44" s="15">
        <f>IFERROR(_xlfn.XLOOKUP("Total Debt",Inputs!$B:$B,Inputs!L:L,,,-1)/(_xlfn.XLOOKUP("EBITDA",Inputs!$B:$B,Inputs!L:L)+_xlfn.XLOOKUP("Net Capex",Inputs!$B:$B,Inputs!L:L)),"")</f>
        <v>-0.89296847939037061</v>
      </c>
      <c r="L44" s="15">
        <f>IFERROR(_xlfn.XLOOKUP("Total Debt",Inputs!$B:$B,Inputs!M:M,,,-1)/(_xlfn.XLOOKUP("EBITDA",Inputs!$B:$B,Inputs!M:M)+_xlfn.XLOOKUP("Net Capex",Inputs!$B:$B,Inputs!M:M)),"")</f>
        <v>-1.9538869618445216</v>
      </c>
      <c r="M44" s="15">
        <f>IFERROR(_xlfn.XLOOKUP("Total Debt",Inputs!$B:$B,Inputs!N:N,,,-1)/(_xlfn.XLOOKUP("EBITDA",Inputs!$B:$B,Inputs!N:N)+_xlfn.XLOOKUP("Net Capex",Inputs!$B:$B,Inputs!N:N)),"")</f>
        <v>-3.5105263157894737</v>
      </c>
      <c r="N44" s="15">
        <f>IFERROR(_xlfn.XLOOKUP("Total Debt",Inputs!$B:$B,Inputs!O:O,,,-1)/(_xlfn.XLOOKUP("EBITDA",Inputs!$B:$B,Inputs!O:O)+_xlfn.XLOOKUP("Net Capex",Inputs!$B:$B,Inputs!O:O)),"")</f>
        <v>-10.147757255936675</v>
      </c>
      <c r="O44" s="15">
        <f>IFERROR(_xlfn.XLOOKUP("Total Debt",Inputs!$B:$B,Inputs!P:P,,,-1)/(_xlfn.XLOOKUP("EBITDA",Inputs!$B:$B,Inputs!P:P)+_xlfn.XLOOKUP("Net Capex",Inputs!$B:$B,Inputs!P:P)),"")</f>
        <v>6.8286549707602342</v>
      </c>
      <c r="P44" s="347">
        <f>IFERROR(_xlfn.XLOOKUP("Total Debt",Inputs!$B:$B,Inputs!Q:Q,,,-1)/(_xlfn.XLOOKUP("EBITDA",Inputs!$B:$B,Inputs!Q:Q)+_xlfn.XLOOKUP("Net Capex",Inputs!$B:$B,Inputs!Q:Q)),"")</f>
        <v>2.6471848225214196</v>
      </c>
      <c r="Q44" s="354">
        <f>IFERROR((_xlfn.XLOOKUP("Total Borrowings",DCF!$B:$B,DCF!G:G)+_xlfn.XLOOKUP("Total Leases",DCF!$B:$B,DCF!G:G))/(_xlfn.XLOOKUP("EBITDA",DCF!$B:$B,DCF!H:H)+_xlfn.XLOOKUP("Net Capex",DCF!$B:$B,DCF!H:H)),"")</f>
        <v>2.8280250012956625</v>
      </c>
      <c r="R44" s="354">
        <f>IFERROR((_xlfn.XLOOKUP("Total Borrowings",DCF!$B:$B,DCF!H:H)+_xlfn.XLOOKUP("Total Leases",DCF!$B:$B,DCF!H:H))/(_xlfn.XLOOKUP("EBITDA",DCF!$B:$B,DCF!I:I)+_xlfn.XLOOKUP("Net Capex",DCF!$B:$B,DCF!I:I)),"")</f>
        <v>2.2059805679108018</v>
      </c>
    </row>
    <row r="45" spans="2:18" ht="15">
      <c r="B45" s="17" t="s">
        <v>86</v>
      </c>
      <c r="F45" s="15">
        <f>+IFERROR(_xlfn.XLOOKUP("Net Debt",Inputs!$B:$B,Inputs!G:G,,,-1)/_xlfn.XLOOKUP("EBITDA",Inputs!$B:$B,Inputs!G:G),"")</f>
        <v>3.0979462875197474</v>
      </c>
      <c r="G45" s="15">
        <f>+IFERROR(_xlfn.XLOOKUP("Net Debt",Inputs!$B:$B,Inputs!H:H,,,-1)/_xlfn.XLOOKUP("EBITDA",Inputs!$B:$B,Inputs!H:H),"")</f>
        <v>2.1909667194928684</v>
      </c>
      <c r="H45" s="15">
        <f>+IFERROR(_xlfn.XLOOKUP("Net Debt",Inputs!$B:$B,Inputs!I:I,,,-1)/_xlfn.XLOOKUP("EBITDA",Inputs!$B:$B,Inputs!I:I),"")</f>
        <v>1.1668516463189049</v>
      </c>
      <c r="I45" s="15">
        <f>+IFERROR(_xlfn.XLOOKUP("Net Debt",Inputs!$B:$B,Inputs!J:J,,,-1)/_xlfn.XLOOKUP("EBITDA",Inputs!$B:$B,Inputs!J:J),"")</f>
        <v>0.37675070028011204</v>
      </c>
      <c r="J45" s="15">
        <f>+IFERROR(_xlfn.XLOOKUP("Net Debt",Inputs!$B:$B,Inputs!K:K,,,-1)/_xlfn.XLOOKUP("EBITDA",Inputs!$B:$B,Inputs!K:K),"")</f>
        <v>-0.1775987725354814</v>
      </c>
      <c r="K45" s="15">
        <f>+IFERROR(_xlfn.XLOOKUP("Net Debt",Inputs!$B:$B,Inputs!L:L,,,-1)/_xlfn.XLOOKUP("EBITDA",Inputs!$B:$B,Inputs!L:L),"")</f>
        <v>0.44054652880354506</v>
      </c>
      <c r="L45" s="15">
        <f>+IFERROR(_xlfn.XLOOKUP("Net Debt",Inputs!$B:$B,Inputs!M:M,,,-1)/_xlfn.XLOOKUP("EBITDA",Inputs!$B:$B,Inputs!M:M),"")</f>
        <v>-0.64109141791044777</v>
      </c>
      <c r="M45" s="15">
        <f>+IFERROR(_xlfn.XLOOKUP("Net Debt",Inputs!$B:$B,Inputs!N:N,,,-1)/_xlfn.XLOOKUP("EBITDA",Inputs!$B:$B,Inputs!N:N),"")</f>
        <v>-2.4024556616643928</v>
      </c>
      <c r="N45" s="15">
        <f>+IFERROR(_xlfn.XLOOKUP("Net Debt",Inputs!$B:$B,Inputs!O:O,,,-1)/_xlfn.XLOOKUP("EBITDA",Inputs!$B:$B,Inputs!O:O),"")</f>
        <v>-8.1661016949152536</v>
      </c>
      <c r="O45" s="15">
        <f>+IFERROR(_xlfn.XLOOKUP("Net Debt",Inputs!$B:$B,Inputs!P:P,,,-1)/_xlfn.XLOOKUP("EBITDA",Inputs!$B:$B,Inputs!P:P),"")</f>
        <v>3.2436627004655976</v>
      </c>
      <c r="P45" s="347">
        <f>+IFERROR(_xlfn.XLOOKUP("Net Debt",Inputs!$B:$B,Inputs!Q:Q,,,-1)/_xlfn.XLOOKUP("EBITDA",Inputs!$B:$B,Inputs!Q:Q),"")</f>
        <v>0.47692307692307695</v>
      </c>
      <c r="Q45" s="354">
        <f>IFERROR((_xlfn.XLOOKUP("Total Borrowings",DCF!$B:$B,DCF!G:G)+_xlfn.XLOOKUP("Total Leases",DCF!$B:$B,DCF!G:G)-_xlfn.XLOOKUP("Cash &amp; Cash Equivalents &amp; ST Investments",DCF!$B:$B,DCF!G:G))/_xlfn.XLOOKUP("EBITDA",DCF!$B:$B,DCF!H:H),"")</f>
        <v>0.84045197097022573</v>
      </c>
      <c r="R45" s="354">
        <f>IFERROR((_xlfn.XLOOKUP("Total Borrowings",DCF!$B:$B,DCF!H:H)+_xlfn.XLOOKUP("Total Leases",DCF!$B:$B,DCF!H:H)-_xlfn.XLOOKUP("Cash &amp; Cash Equivalents &amp; ST Investments",DCF!$B:$B,DCF!H:H))/_xlfn.XLOOKUP("EBITDA",DCF!$B:$B,DCF!I:I),"")</f>
        <v>1.1384609987261076</v>
      </c>
    </row>
    <row r="46" spans="2:18" ht="7.95" customHeight="1">
      <c r="B46" s="240"/>
      <c r="N46" s="242"/>
      <c r="O46" s="242"/>
      <c r="P46" s="350"/>
      <c r="Q46" s="355"/>
      <c r="R46" s="355"/>
    </row>
    <row r="47" spans="2:18" ht="15.6">
      <c r="B47" s="7" t="s">
        <v>771</v>
      </c>
      <c r="C47" s="52"/>
      <c r="D47" s="54"/>
      <c r="E47" s="54"/>
      <c r="F47" s="366">
        <v>2014</v>
      </c>
      <c r="G47" s="366">
        <f t="shared" ref="G47" si="39">+F47+1</f>
        <v>2015</v>
      </c>
      <c r="H47" s="366">
        <f t="shared" ref="H47" si="40">+G47+1</f>
        <v>2016</v>
      </c>
      <c r="I47" s="366">
        <f t="shared" ref="I47" si="41">+H47+1</f>
        <v>2017</v>
      </c>
      <c r="J47" s="366">
        <f t="shared" ref="J47" si="42">+I47+1</f>
        <v>2018</v>
      </c>
      <c r="K47" s="366">
        <f t="shared" ref="K47" si="43">+J47+1</f>
        <v>2019</v>
      </c>
      <c r="L47" s="366">
        <f t="shared" ref="L47" si="44">+K47+1</f>
        <v>2020</v>
      </c>
      <c r="M47" s="366">
        <f t="shared" ref="M47" si="45">+L47+1</f>
        <v>2021</v>
      </c>
      <c r="N47" s="366">
        <v>2022</v>
      </c>
      <c r="O47" s="366">
        <f t="shared" ref="O47" si="46">+N47+1</f>
        <v>2023</v>
      </c>
      <c r="P47" s="367">
        <f>+O47+1</f>
        <v>2024</v>
      </c>
      <c r="Q47" s="365">
        <f>+P47+1</f>
        <v>2025</v>
      </c>
      <c r="R47" s="365">
        <f>+Q47+1</f>
        <v>2026</v>
      </c>
    </row>
    <row r="48" spans="2:18" ht="4.2" customHeight="1">
      <c r="B48" s="239"/>
      <c r="C48" s="49"/>
      <c r="D48" s="56"/>
      <c r="E48" s="56"/>
      <c r="F48" s="56"/>
      <c r="G48" s="56"/>
      <c r="H48" s="56"/>
      <c r="I48" s="56"/>
      <c r="J48" s="56"/>
      <c r="K48" s="56"/>
      <c r="L48" s="56"/>
      <c r="M48" s="56"/>
      <c r="N48" s="212"/>
      <c r="O48" s="212"/>
      <c r="P48" s="349"/>
      <c r="Q48" s="212"/>
      <c r="R48" s="212"/>
    </row>
    <row r="49" spans="2:18" ht="15">
      <c r="B49" s="240" t="s">
        <v>88</v>
      </c>
      <c r="F49" s="15" t="str">
        <f>IFERROR(_xlfn.XLOOKUP("Operating Income (EBIT)",Inputs!$B:$B,Inputs!G:G)/_xlfn.XLOOKUP("Interest Expense",Inputs!$B:$B,Inputs!G:G),"N/A")</f>
        <v>N/A</v>
      </c>
      <c r="G49" s="15">
        <f>IFERROR(_xlfn.XLOOKUP("Operating Income (EBIT)",Inputs!$B:$B,Inputs!H:H)/_xlfn.XLOOKUP("Interest Expense",Inputs!$B:$B,Inputs!H:H),"N/A")</f>
        <v>-7.4804469273743015</v>
      </c>
      <c r="H49" s="15">
        <f>IFERROR(_xlfn.XLOOKUP("Operating Income (EBIT)",Inputs!$B:$B,Inputs!I:I)/_xlfn.XLOOKUP("Interest Expense",Inputs!$B:$B,Inputs!I:I),"N/A")</f>
        <v>-9.0508982035928138</v>
      </c>
      <c r="I49" s="15">
        <f>IFERROR(_xlfn.XLOOKUP("Operating Income (EBIT)",Inputs!$B:$B,Inputs!J:J)/_xlfn.XLOOKUP("Interest Expense",Inputs!$B:$B,Inputs!J:J),"N/A")</f>
        <v>-8.5177453027139869</v>
      </c>
      <c r="J49" s="15">
        <f>IFERROR(_xlfn.XLOOKUP("Operating Income (EBIT)",Inputs!$B:$B,Inputs!K:K)/_xlfn.XLOOKUP("Interest Expense",Inputs!$B:$B,Inputs!K:K),"N/A")</f>
        <v>-4.6805555555555554</v>
      </c>
      <c r="K49" s="15">
        <f>IFERROR(_xlfn.XLOOKUP("Operating Income (EBIT)",Inputs!$B:$B,Inputs!L:L)/_xlfn.XLOOKUP("Interest Expense",Inputs!$B:$B,Inputs!L:L),"N/A")</f>
        <v>-15.377459749552774</v>
      </c>
      <c r="L49" s="15">
        <f>IFERROR(_xlfn.XLOOKUP("Operating Income (EBIT)",Inputs!$B:$B,Inputs!M:M)/_xlfn.XLOOKUP("Interest Expense",Inputs!$B:$B,Inputs!M:M),"N/A")</f>
        <v>-10.617903930131005</v>
      </c>
      <c r="M49" s="15">
        <f>IFERROR(_xlfn.XLOOKUP("Operating Income (EBIT)",Inputs!$B:$B,Inputs!N:N)/_xlfn.XLOOKUP("Interest Expense",Inputs!$B:$B,Inputs!N:N),"N/A")</f>
        <v>-7.9378881987577641</v>
      </c>
      <c r="N49" s="15">
        <f>IFERROR(_xlfn.XLOOKUP("Operating Income (EBIT)",Inputs!$B:$B,Inputs!O:O)/_xlfn.XLOOKUP("Interest Expense",Inputs!$B:$B,Inputs!O:O),"N/A")</f>
        <v>-3.2424778761061948</v>
      </c>
      <c r="O49" s="15">
        <f>IFERROR(_xlfn.XLOOKUP("Operating Income (EBIT)",Inputs!$B:$B,Inputs!P:P)/_xlfn.XLOOKUP("Interest Expense",Inputs!$B:$B,Inputs!P:P),"N/A")</f>
        <v>1.7535545023696681</v>
      </c>
      <c r="P49" s="347">
        <f>IFERROR(_xlfn.XLOOKUP("Operating Income (EBIT)",Inputs!$B:$B,Inputs!Q:Q)/_xlfn.XLOOKUP("Interest Expense",Inputs!$B:$B,Inputs!Q:Q),"N/A")</f>
        <v>5.3518164435946467</v>
      </c>
      <c r="Q49" s="354">
        <f>+DCF!H55/DCF!H61</f>
        <v>6.3205957132514978</v>
      </c>
      <c r="R49" s="354">
        <f>+DCF!I55/DCF!I61</f>
        <v>8.6483190293501568</v>
      </c>
    </row>
    <row r="50" spans="2:18" ht="15">
      <c r="B50" s="17" t="s">
        <v>89</v>
      </c>
      <c r="F50" s="15" t="str">
        <f>IFERROR(_xlfn.XLOOKUP("EBITDA",Inputs!$B:$B,Inputs!G:G)/_xlfn.XLOOKUP("Interest Expense",Inputs!$B:$B,Inputs!G:G),"N/A")</f>
        <v>N/A</v>
      </c>
      <c r="G50" s="15">
        <f>IFERROR(_xlfn.XLOOKUP("EBITDA",Inputs!$B:$B,Inputs!H:H)/_xlfn.XLOOKUP("Interest Expense",Inputs!$B:$B,Inputs!H:H),"N/A")</f>
        <v>-7.0502793296089381</v>
      </c>
      <c r="H50" s="15">
        <f>IFERROR(_xlfn.XLOOKUP("EBITDA",Inputs!$B:$B,Inputs!I:I)/_xlfn.XLOOKUP("Interest Expense",Inputs!$B:$B,Inputs!I:I),"N/A")</f>
        <v>-8.0928143712574858</v>
      </c>
      <c r="I50" s="15">
        <f>IFERROR(_xlfn.XLOOKUP("EBITDA",Inputs!$B:$B,Inputs!J:J)/_xlfn.XLOOKUP("Interest Expense",Inputs!$B:$B,Inputs!J:J),"N/A")</f>
        <v>-7.453027139874739</v>
      </c>
      <c r="J50" s="15">
        <f>IFERROR(_xlfn.XLOOKUP("EBITDA",Inputs!$B:$B,Inputs!K:K)/_xlfn.XLOOKUP("Interest Expense",Inputs!$B:$B,Inputs!K:K),"N/A")</f>
        <v>-4.0231481481481479</v>
      </c>
      <c r="K50" s="15">
        <f>IFERROR(_xlfn.XLOOKUP("EBITDA",Inputs!$B:$B,Inputs!L:L)/_xlfn.XLOOKUP("Interest Expense",Inputs!$B:$B,Inputs!L:L),"N/A")</f>
        <v>-14.533094812164579</v>
      </c>
      <c r="L50" s="15">
        <f>IFERROR(_xlfn.XLOOKUP("EBITDA",Inputs!$B:$B,Inputs!M:M)/_xlfn.XLOOKUP("Interest Expense",Inputs!$B:$B,Inputs!M:M),"N/A")</f>
        <v>-9.3624454148471621</v>
      </c>
      <c r="M50" s="15">
        <f>IFERROR(_xlfn.XLOOKUP("EBITDA",Inputs!$B:$B,Inputs!N:N)/_xlfn.XLOOKUP("Interest Expense",Inputs!$B:$B,Inputs!N:N),"N/A")</f>
        <v>-6.0703933747412009</v>
      </c>
      <c r="N50" s="15">
        <f>IFERROR(_xlfn.XLOOKUP("EBITDA",Inputs!$B:$B,Inputs!O:O)/_xlfn.XLOOKUP("Interest Expense",Inputs!$B:$B,Inputs!O:O),"N/A")</f>
        <v>-1.5663716814159292</v>
      </c>
      <c r="O50" s="15">
        <f>IFERROR(_xlfn.XLOOKUP("EBITDA",Inputs!$B:$B,Inputs!P:P)/_xlfn.XLOOKUP("Interest Expense",Inputs!$B:$B,Inputs!P:P),"N/A")</f>
        <v>3.0537124802527646</v>
      </c>
      <c r="P50" s="347">
        <f>IFERROR(_xlfn.XLOOKUP("EBITDA",Inputs!$B:$B,Inputs!Q:Q)/_xlfn.XLOOKUP("Interest Expense",Inputs!$B:$B,Inputs!Q:Q),"N/A")</f>
        <v>6.7112810707456978</v>
      </c>
      <c r="Q50" s="354">
        <f>+DCF!H43/DCF!H61</f>
        <v>8.0398742075708292</v>
      </c>
      <c r="R50" s="354">
        <f>+DCF!I43/DCF!I61</f>
        <v>10.527388192782318</v>
      </c>
    </row>
    <row r="51" spans="2:18" ht="15">
      <c r="B51" s="17" t="s">
        <v>90</v>
      </c>
      <c r="F51" s="15" t="str">
        <f>IFERROR((_xlfn.XLOOKUP("EBITDA",Inputs!$B:$B,Inputs!G:G)-_xlfn.XLOOKUP("Net Capex",Inputs!$B:$B,Inputs!G:G))/_xlfn.XLOOKUP("Interest Expense",Inputs!$B:$B,Inputs!G:G),"N/A")</f>
        <v>N/A</v>
      </c>
      <c r="G51" s="15">
        <f>IFERROR((_xlfn.XLOOKUP("EBITDA",Inputs!$B:$B,Inputs!H:H)-_xlfn.XLOOKUP("Net Capex",Inputs!$B:$B,Inputs!H:H))/_xlfn.XLOOKUP("Interest Expense",Inputs!$B:$B,Inputs!H:H),"N/A")</f>
        <v>-7.0502793296089381</v>
      </c>
      <c r="H51" s="15">
        <f>IFERROR((_xlfn.XLOOKUP("EBITDA",Inputs!$B:$B,Inputs!I:I)-_xlfn.XLOOKUP("Net Capex",Inputs!$B:$B,Inputs!I:I))/_xlfn.XLOOKUP("Interest Expense",Inputs!$B:$B,Inputs!I:I),"N/A")</f>
        <v>-3.2485029940119761</v>
      </c>
      <c r="I51" s="15">
        <f>IFERROR((_xlfn.XLOOKUP("EBITDA",Inputs!$B:$B,Inputs!J:J)-_xlfn.XLOOKUP("Net Capex",Inputs!$B:$B,Inputs!J:J))/_xlfn.XLOOKUP("Interest Expense",Inputs!$B:$B,Inputs!J:J),"N/A")</f>
        <v>-6.4363256784968685</v>
      </c>
      <c r="J51" s="15">
        <f>IFERROR((_xlfn.XLOOKUP("EBITDA",Inputs!$B:$B,Inputs!K:K)-_xlfn.XLOOKUP("Net Capex",Inputs!$B:$B,Inputs!K:K))/_xlfn.XLOOKUP("Interest Expense",Inputs!$B:$B,Inputs!K:K),"N/A")</f>
        <v>-3.7314814814814814</v>
      </c>
      <c r="K51" s="15">
        <f>IFERROR((_xlfn.XLOOKUP("EBITDA",Inputs!$B:$B,Inputs!L:L)-_xlfn.XLOOKUP("Net Capex",Inputs!$B:$B,Inputs!L:L))/_xlfn.XLOOKUP("Interest Expense",Inputs!$B:$B,Inputs!L:L),"N/A")</f>
        <v>-13.572450805008945</v>
      </c>
      <c r="L51" s="15">
        <f>IFERROR((_xlfn.XLOOKUP("EBITDA",Inputs!$B:$B,Inputs!M:M)-_xlfn.XLOOKUP("Net Capex",Inputs!$B:$B,Inputs!M:M))/_xlfn.XLOOKUP("Interest Expense",Inputs!$B:$B,Inputs!M:M),"N/A")</f>
        <v>-8.0240174672489086</v>
      </c>
      <c r="M51" s="15">
        <f>IFERROR((_xlfn.XLOOKUP("EBITDA",Inputs!$B:$B,Inputs!N:N)-_xlfn.XLOOKUP("Net Capex",Inputs!$B:$B,Inputs!N:N))/_xlfn.XLOOKUP("Interest Expense",Inputs!$B:$B,Inputs!N:N),"N/A")</f>
        <v>-5.4534161490683228</v>
      </c>
      <c r="N51" s="15">
        <f>IFERROR((_xlfn.XLOOKUP("EBITDA",Inputs!$B:$B,Inputs!O:O)-_xlfn.XLOOKUP("Net Capex",Inputs!$B:$B,Inputs!O:O))/_xlfn.XLOOKUP("Interest Expense",Inputs!$B:$B,Inputs!O:O),"N/A")</f>
        <v>-1.120353982300885</v>
      </c>
      <c r="O51" s="15">
        <f>IFERROR((_xlfn.XLOOKUP("EBITDA",Inputs!$B:$B,Inputs!P:P)-_xlfn.XLOOKUP("Net Capex",Inputs!$B:$B,Inputs!P:P))/_xlfn.XLOOKUP("Interest Expense",Inputs!$B:$B,Inputs!P:P),"N/A")</f>
        <v>3.4060031595576619</v>
      </c>
      <c r="P51" s="347">
        <f>IFERROR((_xlfn.XLOOKUP("EBITDA",Inputs!$B:$B,Inputs!Q:Q)-_xlfn.XLOOKUP("Net Capex",Inputs!$B:$B,Inputs!Q:Q))/_xlfn.XLOOKUP("Interest Expense",Inputs!$B:$B,Inputs!Q:Q),"N/A")</f>
        <v>7.173996175908222</v>
      </c>
      <c r="Q51" s="354">
        <f>IFERROR((_xlfn.XLOOKUP("EBITDA",DCF!$B:$B,DCF!H:H)-_xlfn.XLOOKUP("Net Capex",DCF!$B:$B,DCF!H:H))/_xlfn.XLOOKUP("Interest Expense",DCF!$B:$B,DCF!H:H),"N/A")</f>
        <v>8.6524878180971747</v>
      </c>
      <c r="R51" s="354">
        <f>IFERROR((_xlfn.XLOOKUP("EBITDA",DCF!$B:$B,DCF!I:I)-_xlfn.XLOOKUP("Net Capex",DCF!$B:$B,DCF!I:I))/_xlfn.XLOOKUP("Interest Expense",DCF!$B:$B,DCF!I:I),"N/A")</f>
        <v>11.212076473514978</v>
      </c>
    </row>
    <row r="52" spans="2:18">
      <c r="P52" s="348"/>
      <c r="Q52" s="359"/>
      <c r="R52" s="359"/>
    </row>
    <row r="53" spans="2:18" ht="15.6">
      <c r="B53" s="7" t="s">
        <v>62</v>
      </c>
      <c r="C53" s="52"/>
      <c r="D53" s="54"/>
      <c r="E53" s="54"/>
      <c r="F53" s="366">
        <v>2014</v>
      </c>
      <c r="G53" s="366">
        <f t="shared" ref="G53" si="47">+F53+1</f>
        <v>2015</v>
      </c>
      <c r="H53" s="366">
        <f t="shared" ref="H53" si="48">+G53+1</f>
        <v>2016</v>
      </c>
      <c r="I53" s="366">
        <f t="shared" ref="I53" si="49">+H53+1</f>
        <v>2017</v>
      </c>
      <c r="J53" s="366">
        <f t="shared" ref="J53" si="50">+I53+1</f>
        <v>2018</v>
      </c>
      <c r="K53" s="366">
        <f t="shared" ref="K53" si="51">+J53+1</f>
        <v>2019</v>
      </c>
      <c r="L53" s="366">
        <f t="shared" ref="L53" si="52">+K53+1</f>
        <v>2020</v>
      </c>
      <c r="M53" s="366">
        <f t="shared" ref="M53" si="53">+L53+1</f>
        <v>2021</v>
      </c>
      <c r="N53" s="366">
        <v>2022</v>
      </c>
      <c r="O53" s="366">
        <f t="shared" ref="O53" si="54">+N53+1</f>
        <v>2023</v>
      </c>
      <c r="P53" s="367">
        <f>+O53+1</f>
        <v>2024</v>
      </c>
      <c r="Q53" s="365">
        <f>+P53+1</f>
        <v>2025</v>
      </c>
      <c r="R53" s="365">
        <f>+Q53+1</f>
        <v>2026</v>
      </c>
    </row>
    <row r="54" spans="2:18" ht="3.75" customHeight="1">
      <c r="B54" s="239"/>
      <c r="C54" s="49"/>
      <c r="D54" s="56"/>
      <c r="E54" s="56"/>
      <c r="F54" s="56"/>
      <c r="G54" s="56"/>
      <c r="H54" s="56"/>
      <c r="I54" s="56"/>
      <c r="J54" s="56"/>
      <c r="K54" s="56"/>
      <c r="L54" s="56"/>
      <c r="M54" s="56"/>
      <c r="N54" s="212"/>
      <c r="O54" s="212"/>
      <c r="P54" s="349"/>
      <c r="Q54" s="212"/>
      <c r="R54" s="212"/>
    </row>
    <row r="55" spans="2:18" ht="15">
      <c r="B55" s="17" t="s">
        <v>394</v>
      </c>
      <c r="F55" s="362">
        <f>+IFERROR(_xlfn.XLOOKUP("Operating Cash Flow",Inputs!$B:$B,Inputs!G:G,,,-1)/_xlfn.XLOOKUP("Revenue (Sales)",Inputs!$B:$B,Inputs!G:G),"")</f>
        <v>0</v>
      </c>
      <c r="G55" s="362">
        <f>+IFERROR(_xlfn.XLOOKUP("Operating Cash Flow",Inputs!$B:$B,Inputs!H:H,,,-1)/_xlfn.XLOOKUP("Revenue (Sales)",Inputs!$B:$B,Inputs!H:H),"")</f>
        <v>0</v>
      </c>
      <c r="H55" s="362">
        <f>+IFERROR(_xlfn.XLOOKUP("Operating Cash Flow",Inputs!$B:$B,Inputs!I:I,,,-1)/_xlfn.XLOOKUP("Revenue (Sales)",Inputs!$B:$B,Inputs!I:I),"")</f>
        <v>-0.75760728218465545</v>
      </c>
      <c r="I55" s="362">
        <f>+IFERROR(_xlfn.XLOOKUP("Operating Cash Flow",Inputs!$B:$B,Inputs!J:J,,,-1)/_xlfn.XLOOKUP("Revenue (Sales)",Inputs!$B:$B,Inputs!J:J),"")</f>
        <v>-0.17876954109934443</v>
      </c>
      <c r="J55" s="362">
        <f>+IFERROR(_xlfn.XLOOKUP("Operating Cash Flow",Inputs!$B:$B,Inputs!K:K,,,-1)/_xlfn.XLOOKUP("Revenue (Sales)",Inputs!$B:$B,Inputs!K:K),"")</f>
        <v>-0.14770439950158151</v>
      </c>
      <c r="K55" s="362">
        <f>+IFERROR(_xlfn.XLOOKUP("Operating Cash Flow",Inputs!$B:$B,Inputs!L:L,,,-1)/_xlfn.XLOOKUP("Revenue (Sales)",Inputs!$B:$B,Inputs!L:L),"")</f>
        <v>-0.33238461538461539</v>
      </c>
      <c r="L55" s="362">
        <f>+IFERROR(_xlfn.XLOOKUP("Operating Cash Flow",Inputs!$B:$B,Inputs!M:M,,,-1)/_xlfn.XLOOKUP("Revenue (Sales)",Inputs!$B:$B,Inputs!M:M),"")</f>
        <v>-0.24643145704282252</v>
      </c>
      <c r="M55" s="362">
        <f>+IFERROR(_xlfn.XLOOKUP("Operating Cash Flow",Inputs!$B:$B,Inputs!N:N,,,-1)/_xlfn.XLOOKUP("Revenue (Sales)",Inputs!$B:$B,Inputs!N:N),"")</f>
        <v>-2.549412775708966E-2</v>
      </c>
      <c r="N55" s="362">
        <f>+IFERROR(_xlfn.XLOOKUP("Operating Cash Flow",Inputs!$B:$B,Inputs!O:O,,,-1)/_xlfn.XLOOKUP("Revenue (Sales)",Inputs!$B:$B,Inputs!O:O),"")</f>
        <v>2.013991278978574E-2</v>
      </c>
      <c r="O55" s="362">
        <f>+IFERROR(_xlfn.XLOOKUP("Operating Cash Flow",Inputs!$B:$B,Inputs!P:P,,,-1)/_xlfn.XLOOKUP("Revenue (Sales)",Inputs!$B:$B,Inputs!P:P),"")</f>
        <v>9.6161583648507284E-2</v>
      </c>
      <c r="P55" s="363">
        <f>+IFERROR(_xlfn.XLOOKUP("Operating Cash Flow",Inputs!$B:$B,Inputs!Q:Q,,,-1)/_xlfn.XLOOKUP("Revenue (Sales)",Inputs!$B:$B,Inputs!Q:Q),"")</f>
        <v>0.1622856882986948</v>
      </c>
      <c r="Q55" s="364">
        <f>IFERROR(_xlfn.XLOOKUP("Operating Cash Flow",DCF!$B:$B,DCF!H:H)/_xlfn.XLOOKUP("Revenue (Sales)",DCF!$B:$B,DCF!H:H),"")</f>
        <v>5.8630269141587581E-2</v>
      </c>
      <c r="R55" s="364">
        <f>IFERROR(_xlfn.XLOOKUP("Operating Cash Flow",DCF!$B:$B,DCF!I:I)/_xlfn.XLOOKUP("Revenue (Sales)",DCF!$B:$B,DCF!I:I),"")</f>
        <v>7.0123942927070568E-2</v>
      </c>
    </row>
    <row r="56" spans="2:18" ht="15">
      <c r="B56" s="17" t="s">
        <v>395</v>
      </c>
      <c r="F56" s="362">
        <f>IFERROR(_xlfn.XLOOKUP("Net Changes in Cash",Inputs!$B:$B,Inputs!G:G,,,-1)/_xlfn.XLOOKUP("Net Income",Inputs!$B:$B,Inputs!G:G),"")</f>
        <v>0</v>
      </c>
      <c r="G56" s="362">
        <f>IFERROR(_xlfn.XLOOKUP("Net Changes in Cash",Inputs!$B:$B,Inputs!H:H,,,-1)/_xlfn.XLOOKUP("Net Income",Inputs!$B:$B,Inputs!H:H),"")</f>
        <v>0</v>
      </c>
      <c r="H56" s="362">
        <f>IFERROR(_xlfn.XLOOKUP("Net Changes in Cash",Inputs!$B:$B,Inputs!I:I,,,-1)/_xlfn.XLOOKUP("Net Income",Inputs!$B:$B,Inputs!I:I),"")</f>
        <v>-3.7783783783783784</v>
      </c>
      <c r="I56" s="362">
        <f>IFERROR(_xlfn.XLOOKUP("Net Changes in Cash",Inputs!$B:$B,Inputs!J:J,,,-1)/_xlfn.XLOOKUP("Net Income",Inputs!$B:$B,Inputs!J:J),"")</f>
        <v>0.21522439871063725</v>
      </c>
      <c r="J56" s="362">
        <f>IFERROR(_xlfn.XLOOKUP("Net Changes in Cash",Inputs!$B:$B,Inputs!K:K,,,-1)/_xlfn.XLOOKUP("Net Income",Inputs!$B:$B,Inputs!K:K),"")</f>
        <v>2.2206025267249756</v>
      </c>
      <c r="K56" s="362">
        <f>IFERROR(_xlfn.XLOOKUP("Net Changes in Cash",Inputs!$B:$B,Inputs!L:L,,,-1)/_xlfn.XLOOKUP("Net Income",Inputs!$B:$B,Inputs!L:L),"")</f>
        <v>-0.45104977589054024</v>
      </c>
      <c r="L56" s="362">
        <f>IFERROR(_xlfn.XLOOKUP("Net Changes in Cash",Inputs!$B:$B,Inputs!M:M,,,-1)/_xlfn.XLOOKUP("Net Income",Inputs!$B:$B,Inputs!M:M),"")</f>
        <v>1.1854794520547944</v>
      </c>
      <c r="M56" s="362">
        <f>IFERROR(_xlfn.XLOOKUP("Net Changes in Cash",Inputs!$B:$B,Inputs!N:N,,,-1)/_xlfn.XLOOKUP("Net Income",Inputs!$B:$B,Inputs!N:N),"")</f>
        <v>-0.12195121951219512</v>
      </c>
      <c r="N56" s="362">
        <f>IFERROR(_xlfn.XLOOKUP("Net Changes in Cash",Inputs!$B:$B,Inputs!O:O,,,-1)/_xlfn.XLOOKUP("Net Income",Inputs!$B:$B,Inputs!O:O),"")</f>
        <v>0.12201189832341806</v>
      </c>
      <c r="O56" s="362">
        <f>IFERROR(_xlfn.XLOOKUP("Net Changes in Cash",Inputs!$B:$B,Inputs!P:P,,,-1)/_xlfn.XLOOKUP("Net Income",Inputs!$B:$B,Inputs!P:P),"")</f>
        <v>0.15512333965844402</v>
      </c>
      <c r="P56" s="363">
        <f>IFERROR(_xlfn.XLOOKUP("Net Changes in Cash",Inputs!$B:$B,Inputs!Q:Q,,,-1)/_xlfn.XLOOKUP("Net Income",Inputs!$B:$B,Inputs!Q:Q),"")</f>
        <v>0.16250126479813823</v>
      </c>
      <c r="Q56" s="364">
        <f>IFERROR(_xlfn.XLOOKUP("Net Changes in Cash",DCF!$B:$B,DCF!H:H)/_xlfn.XLOOKUP("Net Income",DCF!$B:$B,DCF!H:H),"")</f>
        <v>-1.509490662296707</v>
      </c>
      <c r="R56" s="364">
        <f>IFERROR(_xlfn.XLOOKUP("Net Changes in Cash",DCF!$B:$B,DCF!I:I)/_xlfn.XLOOKUP("Net Income",DCF!$B:$B,DCF!I:I),"")</f>
        <v>0.15725587379512174</v>
      </c>
    </row>
    <row r="57" spans="2:18" ht="15">
      <c r="B57" s="17" t="s">
        <v>396</v>
      </c>
      <c r="F57" s="362">
        <f>IFERROR(_xlfn.XLOOKUP("Operating Cash Flow",Inputs!$B:$B,Inputs!G:G,,,-1)/_xlfn.XLOOKUP("Net Income",Inputs!$B:$B,Inputs!G:G),"")</f>
        <v>0</v>
      </c>
      <c r="G57" s="362">
        <f>IFERROR(_xlfn.XLOOKUP("Operating Cash Flow",Inputs!$B:$B,Inputs!H:H,,,-1)/_xlfn.XLOOKUP("Net Income",Inputs!$B:$B,Inputs!H:H),"")</f>
        <v>0</v>
      </c>
      <c r="H57" s="362">
        <f>IFERROR(_xlfn.XLOOKUP("Operating Cash Flow",Inputs!$B:$B,Inputs!I:I,,,-1)/_xlfn.XLOOKUP("Net Income",Inputs!$B:$B,Inputs!I:I),"")</f>
        <v>7.8729729729729732</v>
      </c>
      <c r="I57" s="362">
        <f>IFERROR(_xlfn.XLOOKUP("Operating Cash Flow",Inputs!$B:$B,Inputs!J:J,,,-1)/_xlfn.XLOOKUP("Net Income",Inputs!$B:$B,Inputs!J:J),"")</f>
        <v>0.35159930572774611</v>
      </c>
      <c r="J57" s="362">
        <f>IFERROR(_xlfn.XLOOKUP("Operating Cash Flow",Inputs!$B:$B,Inputs!K:K,,,-1)/_xlfn.XLOOKUP("Net Income",Inputs!$B:$B,Inputs!K:K),"")</f>
        <v>-1.4975704567541301</v>
      </c>
      <c r="K57" s="362">
        <f>IFERROR(_xlfn.XLOOKUP("Operating Cash Flow",Inputs!$B:$B,Inputs!L:L,,,-1)/_xlfn.XLOOKUP("Net Income",Inputs!$B:$B,Inputs!L:L),"")</f>
        <v>0.50967209247464029</v>
      </c>
      <c r="L57" s="362">
        <f>IFERROR(_xlfn.XLOOKUP("Operating Cash Flow",Inputs!$B:$B,Inputs!M:M,,,-1)/_xlfn.XLOOKUP("Net Income",Inputs!$B:$B,Inputs!M:M),"")</f>
        <v>0.75205479452054791</v>
      </c>
      <c r="M57" s="362">
        <f>IFERROR(_xlfn.XLOOKUP("Operating Cash Flow",Inputs!$B:$B,Inputs!N:N,,,-1)/_xlfn.XLOOKUP("Net Income",Inputs!$B:$B,Inputs!N:N),"")</f>
        <v>0.83489681050656661</v>
      </c>
      <c r="N57" s="362">
        <f>IFERROR(_xlfn.XLOOKUP("Operating Cash Flow",Inputs!$B:$B,Inputs!O:O,,,-1)/_xlfn.XLOOKUP("Net Income",Inputs!$B:$B,Inputs!O:O),"")</f>
        <v>-6.9442942130881563E-2</v>
      </c>
      <c r="O57" s="362">
        <f>IFERROR(_xlfn.XLOOKUP("Operating Cash Flow",Inputs!$B:$B,Inputs!P:P,,,-1)/_xlfn.XLOOKUP("Net Income",Inputs!$B:$B,Inputs!P:P),"")</f>
        <v>1.7006641366223909</v>
      </c>
      <c r="P57" s="363">
        <f>IFERROR(_xlfn.XLOOKUP("Operating Cash Flow",Inputs!$B:$B,Inputs!Q:Q,,,-1)/_xlfn.XLOOKUP("Net Income",Inputs!$B:$B,Inputs!Q:Q),"")</f>
        <v>0.72214914499645855</v>
      </c>
      <c r="Q57" s="364">
        <f>IFERROR(_xlfn.XLOOKUP("Operating Cash Flow",DCF!$B:$B,DCF!H:H)/_xlfn.XLOOKUP("Net Income",DCF!$B:$B,DCF!H:H),"")</f>
        <v>2.1678809864489383</v>
      </c>
      <c r="R57" s="364">
        <f>IFERROR(_xlfn.XLOOKUP("Operating Cash Flow",DCF!$B:$B,DCF!I:I)/_xlfn.XLOOKUP("Net Income",DCF!$B:$B,DCF!I:I),"")</f>
        <v>0.96876786578170304</v>
      </c>
    </row>
    <row r="58" spans="2:18" ht="15">
      <c r="B58" s="17" t="s">
        <v>397</v>
      </c>
      <c r="F58" s="362" t="str">
        <f>IFERROR(_xlfn.XLOOKUP("Net Capex",Inputs!$B:$B,Inputs!G:G,,,-1)/_xlfn.XLOOKUP("Operating Cash Flow",Inputs!$B:$B,Inputs!G:G),"")</f>
        <v/>
      </c>
      <c r="G58" s="362" t="str">
        <f>IFERROR(_xlfn.XLOOKUP("Net Capex",Inputs!$B:$B,Inputs!H:H,,,-1)/_xlfn.XLOOKUP("Operating Cash Flow",Inputs!$B:$B,Inputs!H:H),"")</f>
        <v/>
      </c>
      <c r="H58" s="362">
        <f>IFERROR(_xlfn.XLOOKUP("Net Capex",Inputs!$B:$B,Inputs!I:I,,,-1)/_xlfn.XLOOKUP("Operating Cash Flow",Inputs!$B:$B,Inputs!I:I),"")</f>
        <v>0.55544112598695505</v>
      </c>
      <c r="I58" s="362">
        <f>IFERROR(_xlfn.XLOOKUP("Net Capex",Inputs!$B:$B,Inputs!J:J,,,-1)/_xlfn.XLOOKUP("Operating Cash Flow",Inputs!$B:$B,Inputs!J:J),"")</f>
        <v>0.34344146685472499</v>
      </c>
      <c r="J58" s="362">
        <f>IFERROR(_xlfn.XLOOKUP("Net Capex",Inputs!$B:$B,Inputs!K:K,,,-1)/_xlfn.XLOOKUP("Operating Cash Flow",Inputs!$B:$B,Inputs!K:K),"")</f>
        <v>0.12264763140817651</v>
      </c>
      <c r="K58" s="362">
        <f>IFERROR(_xlfn.XLOOKUP("Net Capex",Inputs!$B:$B,Inputs!L:L,,,-1)/_xlfn.XLOOKUP("Operating Cash Flow",Inputs!$B:$B,Inputs!L:L),"")</f>
        <v>0.12427678778060634</v>
      </c>
      <c r="L58" s="362">
        <f>IFERROR(_xlfn.XLOOKUP("Net Capex",Inputs!$B:$B,Inputs!M:M,,,-1)/_xlfn.XLOOKUP("Operating Cash Flow",Inputs!$B:$B,Inputs!M:M),"")</f>
        <v>0.22331511839708562</v>
      </c>
      <c r="M58" s="362">
        <f>IFERROR(_xlfn.XLOOKUP("Net Capex",Inputs!$B:$B,Inputs!N:N,,,-1)/_xlfn.XLOOKUP("Operating Cash Flow",Inputs!$B:$B,Inputs!N:N),"")</f>
        <v>0.66966292134831462</v>
      </c>
      <c r="N58" s="362">
        <f>IFERROR(_xlfn.XLOOKUP("Net Capex",Inputs!$B:$B,Inputs!O:O,,,-1)/_xlfn.XLOOKUP("Operating Cash Flow",Inputs!$B:$B,Inputs!O:O),"")</f>
        <v>-0.3925233644859813</v>
      </c>
      <c r="O58" s="362">
        <f>IFERROR(_xlfn.XLOOKUP("Net Capex",Inputs!$B:$B,Inputs!P:P,,,-1)/_xlfn.XLOOKUP("Operating Cash Flow",Inputs!$B:$B,Inputs!P:P),"")</f>
        <v>-6.2203626220362622E-2</v>
      </c>
      <c r="P58" s="363">
        <f>IFERROR(_xlfn.XLOOKUP("Net Capex",Inputs!$B:$B,Inputs!Q:Q,,,-1)/_xlfn.XLOOKUP("Operating Cash Flow",Inputs!$B:$B,Inputs!Q:Q),"")</f>
        <v>-3.390780439960768E-2</v>
      </c>
      <c r="Q58" s="364">
        <f>IFERROR(_xlfn.XLOOKUP("Net Capex",DCF!$B:$B,DCF!H:H)/_xlfn.XLOOKUP("Operating Cash Flow",DCF!$B:$B,DCF!H:H),"")</f>
        <v>-9.1278282274321249E-2</v>
      </c>
      <c r="R58" s="364">
        <f>IFERROR(_xlfn.XLOOKUP("Net Capex",DCF!$B:$B,DCF!I:I)/_xlfn.XLOOKUP("Operating Cash Flow",DCF!$B:$B,DCF!I:I),"")</f>
        <v>-7.7019649487292563E-2</v>
      </c>
    </row>
    <row r="59" spans="2:18" ht="15">
      <c r="B59" s="17" t="s">
        <v>398</v>
      </c>
      <c r="F59" s="362" t="str">
        <f>IFERROR(_xlfn.XLOOKUP("Investing Cash Flow",Inputs!$B:$B,Inputs!G:G,,,-1)/_xlfn.XLOOKUP("Operating Cash Flow",Inputs!$B:$B,Inputs!G:G),"")</f>
        <v/>
      </c>
      <c r="G59" s="362" t="str">
        <f>IFERROR(_xlfn.XLOOKUP("Investing Cash Flow",Inputs!$B:$B,Inputs!H:H,,,-1)/_xlfn.XLOOKUP("Operating Cash Flow",Inputs!$B:$B,Inputs!H:H),"")</f>
        <v/>
      </c>
      <c r="H59" s="362">
        <f>IFERROR(_xlfn.XLOOKUP("Investing Cash Flow",Inputs!$B:$B,Inputs!I:I,,,-1)/_xlfn.XLOOKUP("Operating Cash Flow",Inputs!$B:$B,Inputs!I:I),"")</f>
        <v>0.63783041537933405</v>
      </c>
      <c r="I59" s="362">
        <f>IFERROR(_xlfn.XLOOKUP("Investing Cash Flow",Inputs!$B:$B,Inputs!J:J,,,-1)/_xlfn.XLOOKUP("Operating Cash Flow",Inputs!$B:$B,Inputs!J:J),"")</f>
        <v>0.34344146685472499</v>
      </c>
      <c r="J59" s="362">
        <f>IFERROR(_xlfn.XLOOKUP("Investing Cash Flow",Inputs!$B:$B,Inputs!K:K,,,-1)/_xlfn.XLOOKUP("Operating Cash Flow",Inputs!$B:$B,Inputs!K:K),"")</f>
        <v>0.45100584036340041</v>
      </c>
      <c r="K59" s="362">
        <f>IFERROR(_xlfn.XLOOKUP("Investing Cash Flow",Inputs!$B:$B,Inputs!L:L,,,-1)/_xlfn.XLOOKUP("Operating Cash Flow",Inputs!$B:$B,Inputs!L:L),"")</f>
        <v>0.18282804906271696</v>
      </c>
      <c r="L59" s="362">
        <f>IFERROR(_xlfn.XLOOKUP("Investing Cash Flow",Inputs!$B:$B,Inputs!M:M,,,-1)/_xlfn.XLOOKUP("Operating Cash Flow",Inputs!$B:$B,Inputs!M:M),"")</f>
        <v>1.0451730418943534</v>
      </c>
      <c r="M59" s="362">
        <f>IFERROR(_xlfn.XLOOKUP("Investing Cash Flow",Inputs!$B:$B,Inputs!N:N,,,-1)/_xlfn.XLOOKUP("Operating Cash Flow",Inputs!$B:$B,Inputs!N:N),"")</f>
        <v>2.6988764044943818</v>
      </c>
      <c r="N59" s="362">
        <f>IFERROR(_xlfn.XLOOKUP("Investing Cash Flow",Inputs!$B:$B,Inputs!O:O,,,-1)/_xlfn.XLOOKUP("Operating Cash Flow",Inputs!$B:$B,Inputs!O:O),"")</f>
        <v>-2.5498442367601246</v>
      </c>
      <c r="O59" s="362">
        <f>IFERROR(_xlfn.XLOOKUP("Investing Cash Flow",Inputs!$B:$B,Inputs!P:P,,,-1)/_xlfn.XLOOKUP("Operating Cash Flow",Inputs!$B:$B,Inputs!P:P),"")</f>
        <v>-0.89986052998605304</v>
      </c>
      <c r="P59" s="363">
        <f>IFERROR(_xlfn.XLOOKUP("Investing Cash Flow",Inputs!$B:$B,Inputs!Q:Q,,,-1)/_xlfn.XLOOKUP("Operating Cash Flow",Inputs!$B:$B,Inputs!Q:Q),"")</f>
        <v>-0.44514501891551073</v>
      </c>
      <c r="Q59" s="364">
        <f>IFERROR(_xlfn.XLOOKUP("Investing Cash Flow",DCF!$B:$B,DCF!H:H)/_xlfn.XLOOKUP("Operating Cash Flow",DCF!$B:$B,DCF!H:H),"")</f>
        <v>-1.910327672609496</v>
      </c>
      <c r="R59" s="364">
        <f>IFERROR(_xlfn.XLOOKUP("Investing Cash Flow",DCF!$B:$B,DCF!I:I)/_xlfn.XLOOKUP("Operating Cash Flow",DCF!$B:$B,DCF!I:I),"")</f>
        <v>-0.71645211214620264</v>
      </c>
    </row>
    <row r="60" spans="2:18" ht="15">
      <c r="B60" s="17" t="s">
        <v>399</v>
      </c>
      <c r="F60" s="362" t="str">
        <f>IFERROR((_xlfn.XLOOKUP("Debt Borrowing",Inputs!$B:$B,Inputs!G:G,,,-1)-_xlfn.XLOOKUP("Debt Repayment",Inputs!$B:$B,Inputs!G:G))/_xlfn.XLOOKUP("Operating Cash Flow",Inputs!$B:$B,Inputs!G:G),"")</f>
        <v/>
      </c>
      <c r="G60" s="362" t="str">
        <f>IFERROR((_xlfn.XLOOKUP("Debt Borrowing",Inputs!$B:$B,Inputs!H:H,,,-1)-_xlfn.XLOOKUP("Debt Repayment",Inputs!$B:$B,Inputs!H:H))/_xlfn.XLOOKUP("Operating Cash Flow",Inputs!$B:$B,Inputs!H:H),"")</f>
        <v/>
      </c>
      <c r="H60" s="362">
        <f>IFERROR((_xlfn.XLOOKUP("Debt Borrowing",Inputs!$B:$B,Inputs!I:I,,,-1)-_xlfn.XLOOKUP("Debt Repayment",Inputs!$B:$B,Inputs!I:I))/_xlfn.XLOOKUP("Operating Cash Flow",Inputs!$B:$B,Inputs!I:I),"")</f>
        <v>-0.51184346035015449</v>
      </c>
      <c r="I60" s="362">
        <f>IFERROR((_xlfn.XLOOKUP("Debt Borrowing",Inputs!$B:$B,Inputs!J:J,,,-1)-_xlfn.XLOOKUP("Debt Repayment",Inputs!$B:$B,Inputs!J:J))/_xlfn.XLOOKUP("Operating Cash Flow",Inputs!$B:$B,Inputs!J:J),"")</f>
        <v>-0.20451339915373765</v>
      </c>
      <c r="J60" s="362">
        <f>IFERROR((_xlfn.XLOOKUP("Debt Borrowing",Inputs!$B:$B,Inputs!K:K,,,-1)-_xlfn.XLOOKUP("Debt Repayment",Inputs!$B:$B,Inputs!K:K))/_xlfn.XLOOKUP("Operating Cash Flow",Inputs!$B:$B,Inputs!K:K),"")</f>
        <v>-2.3192731992212847</v>
      </c>
      <c r="K60" s="362">
        <f>IFERROR((_xlfn.XLOOKUP("Debt Borrowing",Inputs!$B:$B,Inputs!L:L,,,-1)-_xlfn.XLOOKUP("Debt Repayment",Inputs!$B:$B,Inputs!L:L))/_xlfn.XLOOKUP("Operating Cash Flow",Inputs!$B:$B,Inputs!L:L),"")</f>
        <v>-0.31335339041888449</v>
      </c>
      <c r="L60" s="362">
        <f>IFERROR((_xlfn.XLOOKUP("Debt Borrowing",Inputs!$B:$B,Inputs!M:M,,,-1)-_xlfn.XLOOKUP("Debt Repayment",Inputs!$B:$B,Inputs!M:M))/_xlfn.XLOOKUP("Operating Cash Flow",Inputs!$B:$B,Inputs!M:M),"")</f>
        <v>-1.5555555555555556</v>
      </c>
      <c r="M60" s="362">
        <f>IFERROR((_xlfn.XLOOKUP("Debt Borrowing",Inputs!$B:$B,Inputs!N:N,,,-1)-_xlfn.XLOOKUP("Debt Repayment",Inputs!$B:$B,Inputs!N:N))/_xlfn.XLOOKUP("Operating Cash Flow",Inputs!$B:$B,Inputs!N:N),"")</f>
        <v>-4.5932584269662922</v>
      </c>
      <c r="N60" s="362">
        <f>IFERROR((_xlfn.XLOOKUP("Debt Borrowing",Inputs!$B:$B,Inputs!O:O,,,-1)-_xlfn.XLOOKUP("Debt Repayment",Inputs!$B:$B,Inputs!O:O))/_xlfn.XLOOKUP("Operating Cash Flow",Inputs!$B:$B,Inputs!O:O),"")</f>
        <v>0.41121495327102803</v>
      </c>
      <c r="O60" s="362">
        <f>IFERROR((_xlfn.XLOOKUP("Debt Borrowing",Inputs!$B:$B,Inputs!P:P,,,-1)-_xlfn.XLOOKUP("Debt Repayment",Inputs!$B:$B,Inputs!P:P))/_xlfn.XLOOKUP("Operating Cash Flow",Inputs!$B:$B,Inputs!P:P),"")</f>
        <v>1.588563458856346</v>
      </c>
      <c r="P60" s="363">
        <f>IFERROR((_xlfn.XLOOKUP("Debt Borrowing",Inputs!$B:$B,Inputs!Q:Q,,,-1)-_xlfn.XLOOKUP("Debt Repayment",Inputs!$B:$B,Inputs!Q:Q))/_xlfn.XLOOKUP("Operating Cash Flow",Inputs!$B:$B,Inputs!Q:Q),"")</f>
        <v>1.1391340899537621</v>
      </c>
      <c r="Q60" s="364">
        <f>IFERROR((_xlfn.XLOOKUP("Debt Borrowing",DCF!$B:$B,DCF!H:H)-_xlfn.XLOOKUP("Debt Repayment",DCF!$B:$B,DCF!H:H))/_xlfn.XLOOKUP("Operating Cash Flow",DCF!$B:$B,DCF!H:H),"")</f>
        <v>-0.34990008205156475</v>
      </c>
      <c r="R60" s="364">
        <f>IFERROR((_xlfn.XLOOKUP("Debt Borrowing",DCF!$B:$B,DCF!I:I)-_xlfn.XLOOKUP("Debt Repayment",DCF!$B:$B,DCF!I:I))/_xlfn.XLOOKUP("Operating Cash Flow",DCF!$B:$B,DCF!I:I),"")</f>
        <v>0</v>
      </c>
    </row>
    <row r="61" spans="2:18" ht="15">
      <c r="B61" s="17" t="s">
        <v>772</v>
      </c>
      <c r="F61" s="362" t="str">
        <f>IFERROR(-_xlfn.XLOOKUP("Debt Repayment",Inputs!$B:$B,Inputs!G:G,,,-1)/_xlfn.XLOOKUP("Debt Borrowing",Inputs!$B:$B,Inputs!G:G),"")</f>
        <v/>
      </c>
      <c r="G61" s="362" t="str">
        <f>IFERROR(-_xlfn.XLOOKUP("Debt Repayment",Inputs!$B:$B,Inputs!H:H,,,-1)/_xlfn.XLOOKUP("Debt Borrowing",Inputs!$B:$B,Inputs!H:H),"")</f>
        <v/>
      </c>
      <c r="H61" s="362">
        <f>IFERROR(-_xlfn.XLOOKUP("Debt Repayment",Inputs!$B:$B,Inputs!I:I,,,-1)/_xlfn.XLOOKUP("Debt Borrowing",Inputs!$B:$B,Inputs!I:I),"")</f>
        <v>2.1232876712328767E-2</v>
      </c>
      <c r="I61" s="362">
        <f>IFERROR(-_xlfn.XLOOKUP("Debt Repayment",Inputs!$B:$B,Inputs!J:J,,,-1)/_xlfn.XLOOKUP("Debt Borrowing",Inputs!$B:$B,Inputs!J:J),"")</f>
        <v>0.43564356435643564</v>
      </c>
      <c r="J61" s="362">
        <f>IFERROR(-_xlfn.XLOOKUP("Debt Repayment",Inputs!$B:$B,Inputs!K:K,,,-1)/_xlfn.XLOOKUP("Debt Borrowing",Inputs!$B:$B,Inputs!K:K),"")</f>
        <v>3.1159838430467397E-2</v>
      </c>
      <c r="K61" s="362">
        <f>IFERROR(-_xlfn.XLOOKUP("Debt Repayment",Inputs!$B:$B,Inputs!L:L,,,-1)/_xlfn.XLOOKUP("Debt Borrowing",Inputs!$B:$B,Inputs!L:L),"")</f>
        <v>0.13877207737594618</v>
      </c>
      <c r="L61" s="362">
        <f>IFERROR(-_xlfn.XLOOKUP("Debt Repayment",Inputs!$B:$B,Inputs!M:M,,,-1)/_xlfn.XLOOKUP("Debt Borrowing",Inputs!$B:$B,Inputs!M:M),"")</f>
        <v>0.62480974124809741</v>
      </c>
      <c r="M61" s="362">
        <f>IFERROR(-_xlfn.XLOOKUP("Debt Repayment",Inputs!$B:$B,Inputs!N:N,,,-1)/_xlfn.XLOOKUP("Debt Borrowing",Inputs!$B:$B,Inputs!N:N),"")</f>
        <v>0.37735849056603776</v>
      </c>
      <c r="N61" s="362" t="str">
        <f>IFERROR(-_xlfn.XLOOKUP("Debt Repayment",Inputs!$B:$B,Inputs!O:O,,,-1)/_xlfn.XLOOKUP("Debt Borrowing",Inputs!$B:$B,Inputs!O:O),"")</f>
        <v/>
      </c>
      <c r="O61" s="362">
        <f>IFERROR(-_xlfn.XLOOKUP("Debt Repayment",Inputs!$B:$B,Inputs!P:P,,,-1)/_xlfn.XLOOKUP("Debt Borrowing",Inputs!$B:$B,Inputs!P:P),"")</f>
        <v>1.016643059490085</v>
      </c>
      <c r="P61" s="363">
        <f>IFERROR(-_xlfn.XLOOKUP("Debt Repayment",Inputs!$B:$B,Inputs!Q:Q,,,-1)/_xlfn.XLOOKUP("Debt Borrowing",Inputs!$B:$B,Inputs!Q:Q),"")</f>
        <v>1.0468277945619335</v>
      </c>
      <c r="Q61" s="364" t="str">
        <f>IFERROR(-_xlfn.XLOOKUP("Debt Repayment",DCF!$B:$B,DCF!H:H)/_xlfn.XLOOKUP("Debt Borrowing",DCF!$B:$B,DCF!H:H),"")</f>
        <v/>
      </c>
      <c r="R61" s="364" t="str">
        <f>IFERROR(-_xlfn.XLOOKUP("Debt Repayment",DCF!$B:$B,DCF!I:I)/_xlfn.XLOOKUP("Debt Borrowing",DCF!$B:$B,DCF!I:I),"")</f>
        <v/>
      </c>
    </row>
    <row r="62" spans="2:18" ht="15">
      <c r="B62" s="17" t="s">
        <v>401</v>
      </c>
      <c r="F62" s="362" t="str">
        <f>IFERROR(_xlfn.XLOOKUP("Financing Cash Flow",Inputs!$B:$B,Inputs!G:G,,,-1)/_xlfn.XLOOKUP("Operating Cash Flow",Inputs!$B:$B,Inputs!G:G),"")</f>
        <v/>
      </c>
      <c r="G62" s="362" t="str">
        <f>IFERROR(_xlfn.XLOOKUP("Financing Cash Flow",Inputs!$B:$B,Inputs!H:H,,,-1)/_xlfn.XLOOKUP("Operating Cash Flow",Inputs!$B:$B,Inputs!H:H),"")</f>
        <v/>
      </c>
      <c r="H62" s="362">
        <f>IFERROR(_xlfn.XLOOKUP("Financing Cash Flow",Inputs!$B:$B,Inputs!I:I,,,-1)/_xlfn.XLOOKUP("Operating Cash Flow",Inputs!$B:$B,Inputs!I:I),"")</f>
        <v>-2.1263302437349809</v>
      </c>
      <c r="I62" s="362">
        <f>IFERROR(_xlfn.XLOOKUP("Financing Cash Flow",Inputs!$B:$B,Inputs!J:J,,,-1)/_xlfn.XLOOKUP("Operating Cash Flow",Inputs!$B:$B,Inputs!J:J),"")</f>
        <v>-0.7157968970380818</v>
      </c>
      <c r="J62" s="362">
        <f>IFERROR(_xlfn.XLOOKUP("Financing Cash Flow",Inputs!$B:$B,Inputs!K:K,,,-1)/_xlfn.XLOOKUP("Operating Cash Flow",Inputs!$B:$B,Inputs!K:K),"")</f>
        <v>-3.0110317975340686</v>
      </c>
      <c r="K62" s="362">
        <f>IFERROR(_xlfn.XLOOKUP("Financing Cash Flow",Inputs!$B:$B,Inputs!L:L,,,-1)/_xlfn.XLOOKUP("Operating Cash Flow",Inputs!$B:$B,Inputs!L:L),"")</f>
        <v>-2.0687340893311732</v>
      </c>
      <c r="L62" s="362">
        <f>IFERROR(_xlfn.XLOOKUP("Financing Cash Flow",Inputs!$B:$B,Inputs!M:M,,,-1)/_xlfn.XLOOKUP("Operating Cash Flow",Inputs!$B:$B,Inputs!M:M),"")</f>
        <v>-0.502367941712204</v>
      </c>
      <c r="M62" s="362">
        <f>IFERROR(_xlfn.XLOOKUP("Financing Cash Flow",Inputs!$B:$B,Inputs!N:N,,,-1)/_xlfn.XLOOKUP("Operating Cash Flow",Inputs!$B:$B,Inputs!N:N),"")</f>
        <v>-4</v>
      </c>
      <c r="N62" s="362">
        <f>IFERROR(_xlfn.XLOOKUP("Financing Cash Flow",Inputs!$B:$B,Inputs!O:O,,,-1)/_xlfn.XLOOKUP("Operating Cash Flow",Inputs!$B:$B,Inputs!O:O),"")</f>
        <v>2.336448598130841E-2</v>
      </c>
      <c r="O62" s="362">
        <f>IFERROR(_xlfn.XLOOKUP("Financing Cash Flow",Inputs!$B:$B,Inputs!P:P,,,-1)/_xlfn.XLOOKUP("Operating Cash Flow",Inputs!$B:$B,Inputs!P:P),"")</f>
        <v>-2.6499302649930265E-2</v>
      </c>
      <c r="P62" s="363">
        <f>IFERROR(_xlfn.XLOOKUP("Financing Cash Flow",Inputs!$B:$B,Inputs!Q:Q,,,-1)/_xlfn.XLOOKUP("Operating Cash Flow",Inputs!$B:$B,Inputs!Q:Q),"")</f>
        <v>-0.29241978422306292</v>
      </c>
      <c r="Q62" s="364">
        <f>IFERROR(_xlfn.XLOOKUP("Financing Cash Flow",DCF!$B:$B,DCF!H:H)/_xlfn.XLOOKUP("Operating Cash Flow",DCF!$B:$B,DCF!H:H),"")</f>
        <v>0.21402991838208182</v>
      </c>
      <c r="R62" s="364">
        <f>IFERROR(_xlfn.XLOOKUP("Financing Cash Flow",DCF!$B:$B,DCF!I:I)/_xlfn.XLOOKUP("Operating Cash Flow",DCF!$B:$B,DCF!I:I),"")</f>
        <v>-0.12122223756167994</v>
      </c>
    </row>
    <row r="63" spans="2:18" ht="15">
      <c r="B63" s="17" t="s">
        <v>68</v>
      </c>
      <c r="F63" s="362" t="str">
        <f>IFERROR(_xlfn.XLOOKUP("Net Income",Inputs!$B:$B,Inputs!G:G,,,-1)/_xlfn.XLOOKUP("Operating Cash Flow",Inputs!$B:$B,Inputs!G:G),"")</f>
        <v/>
      </c>
      <c r="G63" s="362" t="str">
        <f>IFERROR(_xlfn.XLOOKUP("Net Income",Inputs!$B:$B,Inputs!H:H,,,-1)/_xlfn.XLOOKUP("Operating Cash Flow",Inputs!$B:$B,Inputs!H:H),"")</f>
        <v/>
      </c>
      <c r="H63" s="362">
        <f>IFERROR(_xlfn.XLOOKUP("Net Income",Inputs!$B:$B,Inputs!I:I,,,-1)/_xlfn.XLOOKUP("Operating Cash Flow",Inputs!$B:$B,Inputs!I:I),"")</f>
        <v>0.12701682114658427</v>
      </c>
      <c r="I63" s="362">
        <f>IFERROR(_xlfn.XLOOKUP("Net Income",Inputs!$B:$B,Inputs!J:J,,,-1)/_xlfn.XLOOKUP("Operating Cash Flow",Inputs!$B:$B,Inputs!J:J),"")</f>
        <v>2.8441466854724964</v>
      </c>
      <c r="J63" s="362">
        <f>IFERROR(_xlfn.XLOOKUP("Net Income",Inputs!$B:$B,Inputs!K:K,,,-1)/_xlfn.XLOOKUP("Operating Cash Flow",Inputs!$B:$B,Inputs!K:K),"")</f>
        <v>-0.66774821544451657</v>
      </c>
      <c r="K63" s="362">
        <f>IFERROR(_xlfn.XLOOKUP("Net Income",Inputs!$B:$B,Inputs!L:L,,,-1)/_xlfn.XLOOKUP("Operating Cash Flow",Inputs!$B:$B,Inputs!L:L),"")</f>
        <v>1.9620458227262207</v>
      </c>
      <c r="L63" s="362">
        <f>IFERROR(_xlfn.XLOOKUP("Net Income",Inputs!$B:$B,Inputs!M:M,,,-1)/_xlfn.XLOOKUP("Operating Cash Flow",Inputs!$B:$B,Inputs!M:M),"")</f>
        <v>1.3296903460837888</v>
      </c>
      <c r="M63" s="362">
        <f>IFERROR(_xlfn.XLOOKUP("Net Income",Inputs!$B:$B,Inputs!N:N,,,-1)/_xlfn.XLOOKUP("Operating Cash Flow",Inputs!$B:$B,Inputs!N:N),"")</f>
        <v>1.1977528089887641</v>
      </c>
      <c r="N63" s="362">
        <f>IFERROR(_xlfn.XLOOKUP("Net Income",Inputs!$B:$B,Inputs!O:O,,,-1)/_xlfn.XLOOKUP("Operating Cash Flow",Inputs!$B:$B,Inputs!O:O),"")</f>
        <v>-14.400311526479751</v>
      </c>
      <c r="O63" s="362">
        <f>IFERROR(_xlfn.XLOOKUP("Net Income",Inputs!$B:$B,Inputs!P:P,,,-1)/_xlfn.XLOOKUP("Operating Cash Flow",Inputs!$B:$B,Inputs!P:P),"")</f>
        <v>0.58800557880055793</v>
      </c>
      <c r="P63" s="363">
        <f>IFERROR(_xlfn.XLOOKUP("Net Income",Inputs!$B:$B,Inputs!Q:Q,,,-1)/_xlfn.XLOOKUP("Operating Cash Flow",Inputs!$B:$B,Inputs!Q:Q),"")</f>
        <v>1.3847554995095979</v>
      </c>
      <c r="Q63" s="364">
        <f>IFERROR(_xlfn.XLOOKUP("Net Income",DCF!$B:$B,DCF!H:H)/_xlfn.XLOOKUP("Operating Cash Flow",DCF!$B:$B,DCF!H:H),"")</f>
        <v>0.46127993476156343</v>
      </c>
      <c r="R63" s="364">
        <f>IFERROR(_xlfn.XLOOKUP("Net Income",DCF!$B:$B,DCF!I:I)/_xlfn.XLOOKUP("Operating Cash Flow",DCF!$B:$B,DCF!I:I),"")</f>
        <v>1.0322390278636002</v>
      </c>
    </row>
    <row r="64" spans="2:18" ht="15">
      <c r="B64" s="29" t="s">
        <v>70</v>
      </c>
      <c r="F64" s="362" t="str">
        <f>IFERROR(_xlfn.XLOOKUP("Net Changes in Cash",Inputs!$B:$B,Inputs!G:G,,,-1)/_xlfn.XLOOKUP("Operating Cash Flow",Inputs!$B:$B,Inputs!G:G),"")</f>
        <v/>
      </c>
      <c r="G64" s="362" t="str">
        <f>IFERROR(_xlfn.XLOOKUP("Net Changes in Cash",Inputs!$B:$B,Inputs!H:H,,,-1)/_xlfn.XLOOKUP("Operating Cash Flow",Inputs!$B:$B,Inputs!H:H),"")</f>
        <v/>
      </c>
      <c r="H64" s="362">
        <f>IFERROR(_xlfn.XLOOKUP("Net Changes in Cash",Inputs!$B:$B,Inputs!I:I,,,-1)/_xlfn.XLOOKUP("Operating Cash Flow",Inputs!$B:$B,Inputs!I:I),"")</f>
        <v>-0.47991761071060762</v>
      </c>
      <c r="I64" s="362">
        <f>IFERROR(_xlfn.XLOOKUP("Net Changes in Cash",Inputs!$B:$B,Inputs!J:J,,,-1)/_xlfn.XLOOKUP("Operating Cash Flow",Inputs!$B:$B,Inputs!J:J),"")</f>
        <v>0.61212976022567001</v>
      </c>
      <c r="J64" s="362">
        <f>IFERROR(_xlfn.XLOOKUP("Net Changes in Cash",Inputs!$B:$B,Inputs!K:K,,,-1)/_xlfn.XLOOKUP("Operating Cash Flow",Inputs!$B:$B,Inputs!K:K),"")</f>
        <v>-1.4828033744321869</v>
      </c>
      <c r="K64" s="362">
        <f>IFERROR(_xlfn.XLOOKUP("Net Changes in Cash",Inputs!$B:$B,Inputs!L:L,,,-1)/_xlfn.XLOOKUP("Operating Cash Flow",Inputs!$B:$B,Inputs!L:L),"")</f>
        <v>-0.88498032862763254</v>
      </c>
      <c r="L64" s="362">
        <f>IFERROR(_xlfn.XLOOKUP("Net Changes in Cash",Inputs!$B:$B,Inputs!M:M,,,-1)/_xlfn.XLOOKUP("Operating Cash Flow",Inputs!$B:$B,Inputs!M:M),"")</f>
        <v>1.5763205828779598</v>
      </c>
      <c r="M64" s="362">
        <f>IFERROR(_xlfn.XLOOKUP("Net Changes in Cash",Inputs!$B:$B,Inputs!N:N,,,-1)/_xlfn.XLOOKUP("Operating Cash Flow",Inputs!$B:$B,Inputs!N:N),"")</f>
        <v>-0.14606741573033707</v>
      </c>
      <c r="N64" s="362">
        <f>IFERROR(_xlfn.XLOOKUP("Net Changes in Cash",Inputs!$B:$B,Inputs!O:O,,,-1)/_xlfn.XLOOKUP("Operating Cash Flow",Inputs!$B:$B,Inputs!O:O),"")</f>
        <v>-1.7570093457943925</v>
      </c>
      <c r="O64" s="362">
        <f>IFERROR(_xlfn.XLOOKUP("Net Changes in Cash",Inputs!$B:$B,Inputs!P:P,,,-1)/_xlfn.XLOOKUP("Operating Cash Flow",Inputs!$B:$B,Inputs!P:P),"")</f>
        <v>9.1213389121338917E-2</v>
      </c>
      <c r="P64" s="363">
        <f>IFERROR(_xlfn.XLOOKUP("Net Changes in Cash",Inputs!$B:$B,Inputs!Q:Q,,,-1)/_xlfn.XLOOKUP("Operating Cash Flow",Inputs!$B:$B,Inputs!Q:Q),"")</f>
        <v>0.22502452010648732</v>
      </c>
      <c r="Q64" s="364">
        <f>IFERROR(_xlfn.XLOOKUP("Net Changes in Cash",DCF!$B:$B,DCF!H:H)/_xlfn.XLOOKUP("Operating Cash Flow",DCF!$B:$B,DCF!H:H),"")</f>
        <v>-0.69629775422741413</v>
      </c>
      <c r="R64" s="364">
        <f>IFERROR(_xlfn.XLOOKUP("Net Changes in Cash",DCF!$B:$B,DCF!I:I)/_xlfn.XLOOKUP("Operating Cash Flow",DCF!$B:$B,DCF!I:I),"")</f>
        <v>0.16232565029211748</v>
      </c>
    </row>
    <row r="67" spans="2:20" ht="19.95" customHeight="1">
      <c r="T67" s="1" t="s">
        <v>738</v>
      </c>
    </row>
    <row r="69" spans="2:20">
      <c r="B69" s="393"/>
    </row>
    <row r="70" spans="2:20">
      <c r="B70" s="393"/>
    </row>
    <row r="71" spans="2:20">
      <c r="B71" s="393"/>
    </row>
    <row r="72" spans="2:20">
      <c r="B72" s="393"/>
    </row>
    <row r="73" spans="2:20">
      <c r="B73" s="393"/>
    </row>
    <row r="74" spans="2:20">
      <c r="B74" s="393"/>
    </row>
    <row r="75" spans="2:20">
      <c r="B75" s="393"/>
    </row>
    <row r="76" spans="2:20">
      <c r="B76" s="393"/>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9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 displayEmptyCellsAs="gap" xr2:uid="{00000000-0003-0000-09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9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9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9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9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9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9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9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9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9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9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9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9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9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9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9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9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9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9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9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9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9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9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9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9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9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9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9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9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9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9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9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9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9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9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9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9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9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9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9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9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249977111117893"/>
  </sheetPr>
  <dimension ref="A2:T396"/>
  <sheetViews>
    <sheetView showGridLines="0" topLeftCell="C60" zoomScale="85" zoomScaleNormal="85" workbookViewId="0">
      <selection activeCell="I94" sqref="I94"/>
    </sheetView>
  </sheetViews>
  <sheetFormatPr defaultColWidth="8.69921875" defaultRowHeight="13.8"/>
  <cols>
    <col min="1" max="1" width="2.19921875" customWidth="1"/>
    <col min="2" max="2" width="18.19921875" customWidth="1"/>
    <col min="3" max="3" width="25.19921875" bestFit="1" customWidth="1"/>
    <col min="6" max="6" width="13.19921875" customWidth="1"/>
    <col min="7" max="11" width="11.19921875" style="22" bestFit="1" customWidth="1"/>
    <col min="12" max="17" width="10.69921875" style="22" customWidth="1"/>
    <col min="18" max="18" width="21.69921875" style="6" customWidth="1"/>
    <col min="19" max="19" width="17.5" bestFit="1" customWidth="1"/>
  </cols>
  <sheetData>
    <row r="2" spans="1:18" s="37" customFormat="1" ht="19.95" customHeight="1">
      <c r="B2" s="36" t="s">
        <v>773</v>
      </c>
      <c r="G2" s="209"/>
      <c r="H2" s="209"/>
      <c r="I2" s="209"/>
      <c r="J2" s="209"/>
      <c r="K2" s="209"/>
      <c r="L2" s="209"/>
      <c r="M2" s="209"/>
      <c r="N2" s="209"/>
      <c r="O2" s="209"/>
      <c r="P2" s="209"/>
      <c r="Q2" s="209"/>
      <c r="R2" s="38"/>
    </row>
    <row r="3" spans="1:18" ht="14.4">
      <c r="B3" s="81" t="s">
        <v>774</v>
      </c>
      <c r="Q3" s="247"/>
    </row>
    <row r="4" spans="1:18" ht="15.6">
      <c r="A4" t="s">
        <v>601</v>
      </c>
      <c r="B4" s="210" t="s">
        <v>413</v>
      </c>
      <c r="C4" s="52"/>
      <c r="D4" s="52"/>
      <c r="E4" s="52"/>
      <c r="F4" s="52"/>
      <c r="G4" s="211">
        <v>2014</v>
      </c>
      <c r="H4" s="211">
        <f>+G4+1</f>
        <v>2015</v>
      </c>
      <c r="I4" s="211">
        <f t="shared" ref="I4:M4" si="0">+H4+1</f>
        <v>2016</v>
      </c>
      <c r="J4" s="211">
        <f t="shared" si="0"/>
        <v>2017</v>
      </c>
      <c r="K4" s="211">
        <f t="shared" si="0"/>
        <v>2018</v>
      </c>
      <c r="L4" s="211">
        <f t="shared" si="0"/>
        <v>2019</v>
      </c>
      <c r="M4" s="211">
        <f t="shared" si="0"/>
        <v>2020</v>
      </c>
      <c r="N4" s="211">
        <f>+M4+1</f>
        <v>2021</v>
      </c>
      <c r="O4" s="211">
        <f>+N4+1</f>
        <v>2022</v>
      </c>
      <c r="P4" s="211">
        <f t="shared" ref="P4" si="1">+O4+1</f>
        <v>2023</v>
      </c>
      <c r="Q4" s="211">
        <f>+P4+1</f>
        <v>2024</v>
      </c>
      <c r="R4" s="54" t="str">
        <f>"CAGR "&amp;$G$4&amp;" - "&amp;$Q$4</f>
        <v>CAGR 2014 - 2024</v>
      </c>
    </row>
    <row r="5" spans="1:18" ht="4.2" customHeight="1">
      <c r="B5" s="49"/>
      <c r="C5" s="49"/>
      <c r="D5" s="49"/>
      <c r="E5" s="49"/>
      <c r="F5" s="49"/>
      <c r="G5" s="212"/>
      <c r="H5" s="212"/>
      <c r="I5" s="212"/>
      <c r="J5" s="212"/>
      <c r="K5" s="212"/>
      <c r="L5" s="212"/>
      <c r="M5" s="212"/>
      <c r="N5" s="212"/>
      <c r="O5" s="212"/>
      <c r="P5" s="212"/>
      <c r="Q5" s="212"/>
      <c r="R5" s="56"/>
    </row>
    <row r="6" spans="1:18">
      <c r="B6" s="1" t="s">
        <v>638</v>
      </c>
      <c r="G6" s="213">
        <v>495</v>
      </c>
      <c r="H6" s="213">
        <v>1995</v>
      </c>
      <c r="I6" s="213">
        <v>3845</v>
      </c>
      <c r="J6" s="213">
        <v>7932</v>
      </c>
      <c r="K6" s="213">
        <v>10433</v>
      </c>
      <c r="L6" s="213">
        <v>13000</v>
      </c>
      <c r="M6" s="213">
        <v>11139</v>
      </c>
      <c r="N6" s="213">
        <v>17455</v>
      </c>
      <c r="O6" s="213">
        <v>31877</v>
      </c>
      <c r="P6" s="213">
        <v>37281</v>
      </c>
      <c r="Q6" s="213">
        <v>43978</v>
      </c>
      <c r="R6" s="60">
        <f t="shared" ref="R6:R26" si="2">IFERROR((Q6/G6)^(1/COUNT($G$4:$Q$4))-1,"")</f>
        <v>0.50365501438194182</v>
      </c>
    </row>
    <row r="7" spans="1:18">
      <c r="B7" t="s">
        <v>416</v>
      </c>
      <c r="G7" s="213">
        <v>388</v>
      </c>
      <c r="H7" s="213">
        <v>1077</v>
      </c>
      <c r="I7" s="213">
        <v>2228</v>
      </c>
      <c r="J7" s="213">
        <v>4160</v>
      </c>
      <c r="K7" s="213">
        <v>4786</v>
      </c>
      <c r="L7" s="213">
        <v>6061</v>
      </c>
      <c r="M7" s="213">
        <v>5154</v>
      </c>
      <c r="N7" s="213">
        <v>9351</v>
      </c>
      <c r="O7" s="213">
        <v>19659</v>
      </c>
      <c r="P7" s="213">
        <v>22457</v>
      </c>
      <c r="Q7" s="213">
        <v>26651</v>
      </c>
      <c r="R7" s="60">
        <f t="shared" si="2"/>
        <v>0.46888992842971633</v>
      </c>
    </row>
    <row r="8" spans="1:18">
      <c r="B8" s="1" t="s">
        <v>417</v>
      </c>
      <c r="G8" s="214">
        <f>G6-G7</f>
        <v>107</v>
      </c>
      <c r="H8" s="214">
        <f t="shared" ref="H8:Q8" si="3">H6-H7</f>
        <v>918</v>
      </c>
      <c r="I8" s="214">
        <f t="shared" si="3"/>
        <v>1617</v>
      </c>
      <c r="J8" s="214">
        <f t="shared" si="3"/>
        <v>3772</v>
      </c>
      <c r="K8" s="214">
        <f t="shared" si="3"/>
        <v>5647</v>
      </c>
      <c r="L8" s="214">
        <f t="shared" si="3"/>
        <v>6939</v>
      </c>
      <c r="M8" s="214">
        <f t="shared" si="3"/>
        <v>5985</v>
      </c>
      <c r="N8" s="214">
        <f t="shared" si="3"/>
        <v>8104</v>
      </c>
      <c r="O8" s="214">
        <f t="shared" si="3"/>
        <v>12218</v>
      </c>
      <c r="P8" s="214">
        <f t="shared" si="3"/>
        <v>14824</v>
      </c>
      <c r="Q8" s="214">
        <f t="shared" si="3"/>
        <v>17327</v>
      </c>
      <c r="R8" s="63">
        <f t="shared" si="2"/>
        <v>0.58799472091564731</v>
      </c>
    </row>
    <row r="9" spans="1:18">
      <c r="B9" t="s">
        <v>641</v>
      </c>
      <c r="G9" s="213">
        <v>494</v>
      </c>
      <c r="H9" s="213">
        <v>1366</v>
      </c>
      <c r="I9" s="213">
        <v>2575</v>
      </c>
      <c r="J9" s="213">
        <v>4787</v>
      </c>
      <c r="K9" s="213">
        <v>5233</v>
      </c>
      <c r="L9" s="213">
        <v>7925</v>
      </c>
      <c r="M9" s="213">
        <v>6249</v>
      </c>
      <c r="N9" s="213">
        <v>7105</v>
      </c>
      <c r="O9" s="213">
        <v>7892</v>
      </c>
      <c r="P9" s="213">
        <v>7038</v>
      </c>
      <c r="Q9" s="213">
        <v>7976</v>
      </c>
      <c r="R9" s="60">
        <f t="shared" si="2"/>
        <v>0.28772602353040666</v>
      </c>
    </row>
    <row r="10" spans="1:18">
      <c r="B10" t="s">
        <v>424</v>
      </c>
      <c r="G10" s="213">
        <v>81</v>
      </c>
      <c r="H10" s="213">
        <v>348</v>
      </c>
      <c r="I10" s="213">
        <v>864</v>
      </c>
      <c r="J10" s="213">
        <v>1201</v>
      </c>
      <c r="K10" s="213">
        <v>1505</v>
      </c>
      <c r="L10" s="213">
        <v>4836</v>
      </c>
      <c r="M10" s="213">
        <v>2205</v>
      </c>
      <c r="N10" s="213">
        <v>2054</v>
      </c>
      <c r="O10" s="213">
        <v>2798</v>
      </c>
      <c r="P10" s="213">
        <v>3164</v>
      </c>
      <c r="Q10" s="213">
        <v>3109</v>
      </c>
      <c r="R10" s="60">
        <f t="shared" si="2"/>
        <v>0.39319637778343797</v>
      </c>
    </row>
    <row r="11" spans="1:18">
      <c r="B11" t="s">
        <v>642</v>
      </c>
      <c r="G11" s="213">
        <v>165</v>
      </c>
      <c r="H11" s="213">
        <v>466</v>
      </c>
      <c r="I11" s="213">
        <v>881</v>
      </c>
      <c r="J11" s="213">
        <v>1354</v>
      </c>
      <c r="K11" s="213">
        <v>1516</v>
      </c>
      <c r="L11" s="213">
        <v>2302</v>
      </c>
      <c r="M11" s="213">
        <v>1819</v>
      </c>
      <c r="N11" s="213">
        <v>1877</v>
      </c>
      <c r="O11" s="213">
        <v>2413</v>
      </c>
      <c r="P11" s="213">
        <v>2689</v>
      </c>
      <c r="Q11" s="213">
        <v>2732</v>
      </c>
      <c r="R11" s="60">
        <f t="shared" si="2"/>
        <v>0.29067793758946148</v>
      </c>
    </row>
    <row r="12" spans="1:18">
      <c r="B12" s="1" t="s">
        <v>363</v>
      </c>
      <c r="G12" s="215">
        <f>+G8-G9-G10-G11</f>
        <v>-633</v>
      </c>
      <c r="H12" s="215">
        <f t="shared" ref="H12:Q12" si="4">+H8-H9-H10-H11</f>
        <v>-1262</v>
      </c>
      <c r="I12" s="215">
        <f t="shared" si="4"/>
        <v>-2703</v>
      </c>
      <c r="J12" s="215">
        <f t="shared" si="4"/>
        <v>-3570</v>
      </c>
      <c r="K12" s="215">
        <f t="shared" si="4"/>
        <v>-2607</v>
      </c>
      <c r="L12" s="215">
        <f t="shared" si="4"/>
        <v>-8124</v>
      </c>
      <c r="M12" s="215">
        <f t="shared" si="4"/>
        <v>-4288</v>
      </c>
      <c r="N12" s="215">
        <f t="shared" si="4"/>
        <v>-2932</v>
      </c>
      <c r="O12" s="215">
        <f t="shared" si="4"/>
        <v>-885</v>
      </c>
      <c r="P12" s="215">
        <f t="shared" si="4"/>
        <v>1933</v>
      </c>
      <c r="Q12" s="215">
        <f t="shared" si="4"/>
        <v>3510</v>
      </c>
      <c r="R12" s="63">
        <f t="shared" si="2"/>
        <v>-2.1684969480255205</v>
      </c>
    </row>
    <row r="13" spans="1:18">
      <c r="B13" t="s">
        <v>643</v>
      </c>
      <c r="G13" s="229">
        <v>11</v>
      </c>
      <c r="H13" s="229">
        <v>77</v>
      </c>
      <c r="I13" s="229">
        <v>320</v>
      </c>
      <c r="J13" s="229">
        <v>510</v>
      </c>
      <c r="K13" s="229">
        <v>426</v>
      </c>
      <c r="L13" s="229">
        <v>472</v>
      </c>
      <c r="M13" s="229">
        <v>575</v>
      </c>
      <c r="N13" s="229">
        <v>902</v>
      </c>
      <c r="O13" s="229">
        <v>947</v>
      </c>
      <c r="P13" s="229">
        <v>823</v>
      </c>
      <c r="Q13" s="229">
        <v>711</v>
      </c>
      <c r="R13" s="60">
        <f t="shared" si="2"/>
        <v>0.46079344202677253</v>
      </c>
    </row>
    <row r="14" spans="1:18" ht="14.4">
      <c r="B14" s="250" t="s">
        <v>645</v>
      </c>
      <c r="G14" s="251">
        <v>0</v>
      </c>
      <c r="H14" s="251">
        <v>0</v>
      </c>
      <c r="I14" s="251">
        <v>300</v>
      </c>
      <c r="J14" s="251">
        <v>490</v>
      </c>
      <c r="K14" s="251">
        <v>411</v>
      </c>
      <c r="L14" s="251">
        <v>456</v>
      </c>
      <c r="M14" s="251">
        <v>420</v>
      </c>
      <c r="N14" s="251">
        <v>463</v>
      </c>
      <c r="O14" s="251">
        <v>792</v>
      </c>
      <c r="P14" s="251">
        <v>461</v>
      </c>
      <c r="Q14" s="251">
        <v>417</v>
      </c>
      <c r="R14" s="60" t="str">
        <f t="shared" si="2"/>
        <v/>
      </c>
    </row>
    <row r="15" spans="1:18" ht="14.4">
      <c r="B15" s="250" t="s">
        <v>647</v>
      </c>
      <c r="G15" s="267">
        <f>+G13-G14</f>
        <v>11</v>
      </c>
      <c r="H15" s="267">
        <f t="shared" ref="H15:Q15" si="5">+H13-H14</f>
        <v>77</v>
      </c>
      <c r="I15" s="267">
        <f t="shared" si="5"/>
        <v>20</v>
      </c>
      <c r="J15" s="267">
        <f t="shared" si="5"/>
        <v>20</v>
      </c>
      <c r="K15" s="267">
        <f t="shared" si="5"/>
        <v>15</v>
      </c>
      <c r="L15" s="267">
        <f t="shared" si="5"/>
        <v>16</v>
      </c>
      <c r="M15" s="267">
        <f t="shared" si="5"/>
        <v>155</v>
      </c>
      <c r="N15" s="267">
        <f t="shared" si="5"/>
        <v>439</v>
      </c>
      <c r="O15" s="267">
        <f t="shared" si="5"/>
        <v>155</v>
      </c>
      <c r="P15" s="267">
        <f t="shared" si="5"/>
        <v>362</v>
      </c>
      <c r="Q15" s="267">
        <f t="shared" si="5"/>
        <v>294</v>
      </c>
      <c r="R15" s="60">
        <f t="shared" si="2"/>
        <v>0.34810323099227625</v>
      </c>
    </row>
    <row r="16" spans="1:18">
      <c r="B16" s="1" t="s">
        <v>418</v>
      </c>
      <c r="G16" s="215">
        <f>+G12-G13</f>
        <v>-644</v>
      </c>
      <c r="H16" s="215">
        <f t="shared" ref="H16:Q16" si="6">+H12-H13</f>
        <v>-1339</v>
      </c>
      <c r="I16" s="215">
        <f t="shared" si="6"/>
        <v>-3023</v>
      </c>
      <c r="J16" s="215">
        <f t="shared" si="6"/>
        <v>-4080</v>
      </c>
      <c r="K16" s="215">
        <f t="shared" si="6"/>
        <v>-3033</v>
      </c>
      <c r="L16" s="215">
        <f t="shared" si="6"/>
        <v>-8596</v>
      </c>
      <c r="M16" s="215">
        <f t="shared" si="6"/>
        <v>-4863</v>
      </c>
      <c r="N16" s="215">
        <f t="shared" si="6"/>
        <v>-3834</v>
      </c>
      <c r="O16" s="215">
        <f t="shared" si="6"/>
        <v>-1832</v>
      </c>
      <c r="P16" s="215">
        <f t="shared" si="6"/>
        <v>1110</v>
      </c>
      <c r="Q16" s="215">
        <f t="shared" si="6"/>
        <v>2799</v>
      </c>
      <c r="R16" s="63">
        <f t="shared" si="2"/>
        <v>-2.1429063329589737</v>
      </c>
    </row>
    <row r="17" spans="1:18">
      <c r="B17" t="s">
        <v>419</v>
      </c>
      <c r="G17" s="229">
        <f>+G18-G19</f>
        <v>0</v>
      </c>
      <c r="H17" s="229">
        <f t="shared" ref="H17:Q17" si="7">+H18-H19</f>
        <v>170</v>
      </c>
      <c r="I17" s="229">
        <f t="shared" si="7"/>
        <v>312</v>
      </c>
      <c r="J17" s="229">
        <f t="shared" si="7"/>
        <v>408</v>
      </c>
      <c r="K17" s="229">
        <f t="shared" si="7"/>
        <v>544</v>
      </c>
      <c r="L17" s="229">
        <f t="shared" si="7"/>
        <v>325</v>
      </c>
      <c r="M17" s="229">
        <f t="shared" si="7"/>
        <v>403</v>
      </c>
      <c r="N17" s="229">
        <f t="shared" si="7"/>
        <v>446</v>
      </c>
      <c r="O17" s="229">
        <f t="shared" si="7"/>
        <v>426</v>
      </c>
      <c r="P17" s="229">
        <f t="shared" si="7"/>
        <v>149</v>
      </c>
      <c r="Q17" s="229">
        <f t="shared" si="7"/>
        <v>-198</v>
      </c>
      <c r="R17" s="60" t="str">
        <f t="shared" si="2"/>
        <v/>
      </c>
    </row>
    <row r="18" spans="1:18" ht="14.4">
      <c r="B18" s="250" t="s">
        <v>650</v>
      </c>
      <c r="C18" s="81"/>
      <c r="D18" s="81"/>
      <c r="E18" s="81"/>
      <c r="G18" s="251">
        <v>0</v>
      </c>
      <c r="H18" s="251">
        <v>179</v>
      </c>
      <c r="I18" s="251">
        <v>334</v>
      </c>
      <c r="J18" s="251">
        <v>479</v>
      </c>
      <c r="K18" s="251">
        <v>648</v>
      </c>
      <c r="L18" s="251">
        <v>559</v>
      </c>
      <c r="M18" s="251">
        <v>458</v>
      </c>
      <c r="N18" s="251">
        <v>483</v>
      </c>
      <c r="O18" s="251">
        <v>565</v>
      </c>
      <c r="P18" s="251">
        <v>633</v>
      </c>
      <c r="Q18" s="251">
        <v>523</v>
      </c>
      <c r="R18" s="60" t="s">
        <v>462</v>
      </c>
    </row>
    <row r="19" spans="1:18" ht="14.4">
      <c r="B19" s="250" t="s">
        <v>652</v>
      </c>
      <c r="C19" s="81"/>
      <c r="D19" s="81"/>
      <c r="E19" s="81"/>
      <c r="G19" s="251">
        <v>0</v>
      </c>
      <c r="H19" s="251">
        <v>9</v>
      </c>
      <c r="I19" s="251">
        <v>22</v>
      </c>
      <c r="J19" s="251">
        <v>71</v>
      </c>
      <c r="K19" s="251">
        <v>104</v>
      </c>
      <c r="L19" s="251">
        <v>234</v>
      </c>
      <c r="M19" s="251">
        <v>55</v>
      </c>
      <c r="N19" s="251">
        <v>37</v>
      </c>
      <c r="O19" s="251">
        <v>139</v>
      </c>
      <c r="P19" s="251">
        <v>484</v>
      </c>
      <c r="Q19" s="251">
        <v>721</v>
      </c>
      <c r="R19" s="60" t="str">
        <f t="shared" si="2"/>
        <v/>
      </c>
    </row>
    <row r="20" spans="1:18">
      <c r="B20" t="s">
        <v>654</v>
      </c>
      <c r="G20" s="213">
        <v>0</v>
      </c>
      <c r="H20" s="213">
        <v>0</v>
      </c>
      <c r="I20" s="213">
        <v>0</v>
      </c>
      <c r="J20" s="213">
        <v>0</v>
      </c>
      <c r="K20" s="213">
        <v>45</v>
      </c>
      <c r="L20" s="213">
        <v>40</v>
      </c>
      <c r="M20" s="213">
        <v>128</v>
      </c>
      <c r="N20" s="213">
        <v>67</v>
      </c>
      <c r="O20" s="213">
        <v>147</v>
      </c>
      <c r="P20" s="213">
        <v>182</v>
      </c>
      <c r="Q20" s="213">
        <v>391</v>
      </c>
      <c r="R20" s="60" t="str">
        <f t="shared" si="2"/>
        <v/>
      </c>
    </row>
    <row r="21" spans="1:18">
      <c r="B21" t="s">
        <v>655</v>
      </c>
      <c r="G21" s="213">
        <f>7+17</f>
        <v>24</v>
      </c>
      <c r="H21" s="213">
        <f>94+1098</f>
        <v>1192</v>
      </c>
      <c r="I21" s="213">
        <f>-117-2876</f>
        <v>-2993</v>
      </c>
      <c r="J21" s="213">
        <v>87</v>
      </c>
      <c r="K21" s="213">
        <v>-4934</v>
      </c>
      <c r="L21" s="213">
        <v>-528</v>
      </c>
      <c r="M21" s="213">
        <v>-1552</v>
      </c>
      <c r="N21" s="213">
        <v>-3322</v>
      </c>
      <c r="O21" s="213">
        <v>7021</v>
      </c>
      <c r="P21" s="213">
        <v>-1542</v>
      </c>
      <c r="Q21" s="213">
        <v>-1519</v>
      </c>
      <c r="R21" s="60">
        <f t="shared" si="2"/>
        <v>-2.458004202067654</v>
      </c>
    </row>
    <row r="22" spans="1:18">
      <c r="B22" s="1" t="s">
        <v>420</v>
      </c>
      <c r="D22" s="1"/>
      <c r="E22" s="1"/>
      <c r="G22" s="481">
        <f>+G16-G17-G20-G21</f>
        <v>-668</v>
      </c>
      <c r="H22" s="481">
        <f t="shared" ref="H22:P22" si="8">+H16-H17-H20-H21</f>
        <v>-2701</v>
      </c>
      <c r="I22" s="481">
        <f t="shared" si="8"/>
        <v>-342</v>
      </c>
      <c r="J22" s="481">
        <f t="shared" si="8"/>
        <v>-4575</v>
      </c>
      <c r="K22" s="481">
        <f t="shared" si="8"/>
        <v>1312</v>
      </c>
      <c r="L22" s="481">
        <f t="shared" si="8"/>
        <v>-8433</v>
      </c>
      <c r="M22" s="481">
        <f t="shared" si="8"/>
        <v>-3842</v>
      </c>
      <c r="N22" s="481">
        <f t="shared" si="8"/>
        <v>-1025</v>
      </c>
      <c r="O22" s="481">
        <f t="shared" si="8"/>
        <v>-9426</v>
      </c>
      <c r="P22" s="481">
        <f t="shared" si="8"/>
        <v>2321</v>
      </c>
      <c r="Q22" s="481">
        <f>+Q16-Q17-Q20-Q21</f>
        <v>4125</v>
      </c>
      <c r="R22" s="63">
        <f t="shared" si="2"/>
        <v>-2.1799865161074972</v>
      </c>
    </row>
    <row r="23" spans="1:18">
      <c r="B23" t="s">
        <v>421</v>
      </c>
      <c r="G23" s="213">
        <v>2</v>
      </c>
      <c r="H23" s="213">
        <v>-13</v>
      </c>
      <c r="I23" s="213">
        <v>28</v>
      </c>
      <c r="J23" s="213">
        <v>-542</v>
      </c>
      <c r="K23" s="213">
        <v>283</v>
      </c>
      <c r="L23" s="213">
        <v>45</v>
      </c>
      <c r="M23" s="213">
        <v>-192</v>
      </c>
      <c r="N23" s="213">
        <v>-492</v>
      </c>
      <c r="O23" s="213">
        <v>-181</v>
      </c>
      <c r="P23" s="213">
        <v>213</v>
      </c>
      <c r="Q23" s="213">
        <v>-5758</v>
      </c>
      <c r="R23" s="60">
        <f t="shared" si="2"/>
        <v>-3.0628921108529434</v>
      </c>
    </row>
    <row r="24" spans="1:18">
      <c r="B24" s="1" t="s">
        <v>422</v>
      </c>
      <c r="G24" s="215">
        <f>+G22-G23</f>
        <v>-670</v>
      </c>
      <c r="H24" s="215">
        <f t="shared" ref="H24:P24" si="9">+H22-H23</f>
        <v>-2688</v>
      </c>
      <c r="I24" s="215">
        <f t="shared" si="9"/>
        <v>-370</v>
      </c>
      <c r="J24" s="215">
        <f t="shared" si="9"/>
        <v>-4033</v>
      </c>
      <c r="K24" s="215">
        <f t="shared" si="9"/>
        <v>1029</v>
      </c>
      <c r="L24" s="215">
        <f t="shared" si="9"/>
        <v>-8478</v>
      </c>
      <c r="M24" s="215">
        <f t="shared" si="9"/>
        <v>-3650</v>
      </c>
      <c r="N24" s="215">
        <f t="shared" si="9"/>
        <v>-533</v>
      </c>
      <c r="O24" s="215">
        <f t="shared" si="9"/>
        <v>-9245</v>
      </c>
      <c r="P24" s="215">
        <f t="shared" si="9"/>
        <v>2108</v>
      </c>
      <c r="Q24" s="215">
        <f>+Q22-Q23</f>
        <v>9883</v>
      </c>
      <c r="R24" s="63">
        <f t="shared" si="2"/>
        <v>-2.2771909058514339</v>
      </c>
    </row>
    <row r="25" spans="1:18">
      <c r="B25" s="1" t="s">
        <v>423</v>
      </c>
      <c r="G25" s="216" t="s">
        <v>162</v>
      </c>
      <c r="H25" s="216" t="s">
        <v>162</v>
      </c>
      <c r="I25" s="216" t="s">
        <v>162</v>
      </c>
      <c r="J25" s="216" t="s">
        <v>162</v>
      </c>
      <c r="K25" s="216" t="s">
        <v>162</v>
      </c>
      <c r="L25" s="216">
        <v>-6.81</v>
      </c>
      <c r="M25" s="216">
        <v>-3.86</v>
      </c>
      <c r="N25" s="216">
        <v>-0.26</v>
      </c>
      <c r="O25" s="216">
        <v>-4.6399999999999997</v>
      </c>
      <c r="P25" s="216">
        <v>0.93</v>
      </c>
      <c r="Q25" s="216">
        <v>4.71</v>
      </c>
      <c r="R25" s="63" t="str">
        <f t="shared" si="2"/>
        <v/>
      </c>
    </row>
    <row r="26" spans="1:18">
      <c r="B26" s="1" t="s">
        <v>775</v>
      </c>
      <c r="G26" s="216" t="s">
        <v>162</v>
      </c>
      <c r="H26" s="216" t="s">
        <v>162</v>
      </c>
      <c r="I26" s="216" t="s">
        <v>162</v>
      </c>
      <c r="J26" s="216" t="s">
        <v>162</v>
      </c>
      <c r="K26" s="216" t="s">
        <v>162</v>
      </c>
      <c r="L26" s="216">
        <v>-6.81</v>
      </c>
      <c r="M26" s="216">
        <v>-3.86</v>
      </c>
      <c r="N26" s="216">
        <v>-0.26</v>
      </c>
      <c r="O26" s="216">
        <v>-4.6500000000000004</v>
      </c>
      <c r="P26" s="216">
        <v>0.87</v>
      </c>
      <c r="Q26" s="216">
        <v>4.5599999999999996</v>
      </c>
      <c r="R26" s="63" t="str">
        <f t="shared" si="2"/>
        <v/>
      </c>
    </row>
    <row r="27" spans="1:18">
      <c r="B27" t="s">
        <v>776</v>
      </c>
      <c r="G27" s="216" t="s">
        <v>162</v>
      </c>
      <c r="H27" s="216" t="s">
        <v>162</v>
      </c>
      <c r="I27" s="216" t="s">
        <v>162</v>
      </c>
      <c r="J27" s="216" t="s">
        <v>162</v>
      </c>
      <c r="K27" s="216" t="s">
        <v>162</v>
      </c>
      <c r="L27" s="213">
        <v>1248.4000000000001</v>
      </c>
      <c r="M27" s="213">
        <v>1753</v>
      </c>
      <c r="N27" s="213">
        <v>1892.5</v>
      </c>
      <c r="O27" s="213">
        <v>1972.1</v>
      </c>
      <c r="P27" s="213">
        <v>2035.7</v>
      </c>
      <c r="Q27" s="213">
        <v>2094.6</v>
      </c>
      <c r="R27" s="60" t="s">
        <v>555</v>
      </c>
    </row>
    <row r="28" spans="1:18">
      <c r="B28" t="s">
        <v>777</v>
      </c>
      <c r="G28" s="216" t="s">
        <v>162</v>
      </c>
      <c r="H28" s="216" t="s">
        <v>162</v>
      </c>
      <c r="I28" s="216" t="s">
        <v>162</v>
      </c>
      <c r="J28" s="216" t="s">
        <v>162</v>
      </c>
      <c r="K28" s="216" t="s">
        <v>162</v>
      </c>
      <c r="L28" s="213">
        <v>1248.4000000000001</v>
      </c>
      <c r="M28" s="213">
        <v>1753</v>
      </c>
      <c r="N28" s="213">
        <v>1895</v>
      </c>
      <c r="O28" s="213">
        <v>1974</v>
      </c>
      <c r="P28" s="213">
        <v>2091.8000000000002</v>
      </c>
      <c r="Q28" s="213">
        <v>2150.5</v>
      </c>
      <c r="R28" s="60" t="str">
        <f>IFERROR((Q28/G28)^(1/COUNT($G$4:$Q$4))-1,"")</f>
        <v/>
      </c>
    </row>
    <row r="29" spans="1:18" ht="4.2" customHeight="1"/>
    <row r="30" spans="1:18" ht="15.6">
      <c r="A30" t="s">
        <v>601</v>
      </c>
      <c r="B30" s="48" t="s">
        <v>425</v>
      </c>
      <c r="C30" s="52"/>
      <c r="D30" s="52"/>
      <c r="E30" s="52"/>
      <c r="F30" s="52"/>
      <c r="G30" s="211">
        <v>2014</v>
      </c>
      <c r="H30" s="211">
        <f>+G30+1</f>
        <v>2015</v>
      </c>
      <c r="I30" s="211">
        <f t="shared" ref="I30:M30" si="10">+H30+1</f>
        <v>2016</v>
      </c>
      <c r="J30" s="211">
        <f t="shared" si="10"/>
        <v>2017</v>
      </c>
      <c r="K30" s="211">
        <f t="shared" si="10"/>
        <v>2018</v>
      </c>
      <c r="L30" s="211">
        <f t="shared" si="10"/>
        <v>2019</v>
      </c>
      <c r="M30" s="211">
        <f t="shared" si="10"/>
        <v>2020</v>
      </c>
      <c r="N30" s="211">
        <f>+M30+1</f>
        <v>2021</v>
      </c>
      <c r="O30" s="211">
        <f>+N30+1</f>
        <v>2022</v>
      </c>
      <c r="P30" s="211">
        <f t="shared" ref="P30" si="11">+O30+1</f>
        <v>2023</v>
      </c>
      <c r="Q30" s="211">
        <f>+P30+1</f>
        <v>2024</v>
      </c>
      <c r="R30" s="54" t="str">
        <f>"CAGR "&amp;$G$4&amp;" - "&amp;$Q$4</f>
        <v>CAGR 2014 - 2024</v>
      </c>
    </row>
    <row r="31" spans="1:18" s="84" customFormat="1" ht="4.2" customHeight="1">
      <c r="B31" s="217"/>
      <c r="C31" s="217"/>
      <c r="D31" s="217"/>
      <c r="E31" s="217"/>
      <c r="F31" s="217"/>
      <c r="G31" s="218"/>
      <c r="H31" s="218"/>
      <c r="I31" s="218"/>
      <c r="J31" s="218"/>
      <c r="K31" s="218"/>
      <c r="L31" s="218"/>
      <c r="M31" s="218"/>
      <c r="N31" s="218"/>
      <c r="O31" s="218"/>
      <c r="P31" s="218"/>
      <c r="Q31" s="218"/>
      <c r="R31" s="56"/>
    </row>
    <row r="32" spans="1:18">
      <c r="B32" t="s">
        <v>658</v>
      </c>
      <c r="G32" s="222">
        <f>+SUM(G33:G34)</f>
        <v>1961</v>
      </c>
      <c r="H32" s="222">
        <f t="shared" ref="H32:Q32" si="12">+SUM(H33:H34)</f>
        <v>4188</v>
      </c>
      <c r="I32" s="222">
        <f t="shared" si="12"/>
        <v>6241</v>
      </c>
      <c r="J32" s="222">
        <f t="shared" si="12"/>
        <v>4393</v>
      </c>
      <c r="K32" s="222">
        <f t="shared" si="12"/>
        <v>6406</v>
      </c>
      <c r="L32" s="222">
        <f t="shared" si="12"/>
        <v>11313</v>
      </c>
      <c r="M32" s="222">
        <f t="shared" si="12"/>
        <v>6827</v>
      </c>
      <c r="N32" s="222">
        <f t="shared" si="12"/>
        <v>4295</v>
      </c>
      <c r="O32" s="222">
        <f t="shared" si="12"/>
        <v>4311</v>
      </c>
      <c r="P32" s="222">
        <f t="shared" si="12"/>
        <v>5407</v>
      </c>
      <c r="Q32" s="222">
        <f t="shared" si="12"/>
        <v>6977</v>
      </c>
      <c r="R32" s="60">
        <f t="shared" ref="R32:R44" si="13">IFERROR((Q32/G32)^(1/COUNT($G$4:$Q$4))-1,"")</f>
        <v>0.1222982467955358</v>
      </c>
    </row>
    <row r="33" spans="2:20" ht="14.4">
      <c r="B33" s="250" t="s">
        <v>426</v>
      </c>
      <c r="C33" s="81"/>
      <c r="D33" s="81"/>
      <c r="E33" s="81"/>
      <c r="G33" s="251">
        <v>1961</v>
      </c>
      <c r="H33" s="251">
        <v>4188</v>
      </c>
      <c r="I33" s="251">
        <v>6241</v>
      </c>
      <c r="J33" s="251">
        <v>4393</v>
      </c>
      <c r="K33" s="251">
        <v>6406</v>
      </c>
      <c r="L33" s="251">
        <v>10873</v>
      </c>
      <c r="M33" s="251">
        <v>5647</v>
      </c>
      <c r="N33" s="251">
        <v>4295</v>
      </c>
      <c r="O33" s="251">
        <v>4208</v>
      </c>
      <c r="P33" s="251">
        <v>4680</v>
      </c>
      <c r="Q33" s="251">
        <v>5893</v>
      </c>
      <c r="R33" s="60">
        <f t="shared" si="13"/>
        <v>0.10520213041603643</v>
      </c>
    </row>
    <row r="34" spans="2:20" ht="14.4">
      <c r="B34" s="250" t="s">
        <v>778</v>
      </c>
      <c r="C34" s="81"/>
      <c r="D34" s="81"/>
      <c r="E34" s="81"/>
      <c r="G34" s="251">
        <v>0</v>
      </c>
      <c r="H34" s="251">
        <v>0</v>
      </c>
      <c r="I34" s="251">
        <v>0</v>
      </c>
      <c r="J34" s="251">
        <v>0</v>
      </c>
      <c r="K34" s="251">
        <v>0</v>
      </c>
      <c r="L34" s="251">
        <v>440</v>
      </c>
      <c r="M34" s="251">
        <v>1180</v>
      </c>
      <c r="N34" s="251">
        <v>0</v>
      </c>
      <c r="O34" s="251">
        <v>103</v>
      </c>
      <c r="P34" s="251">
        <v>727</v>
      </c>
      <c r="Q34" s="251">
        <v>1084</v>
      </c>
      <c r="R34" s="60" t="str">
        <f t="shared" si="13"/>
        <v/>
      </c>
    </row>
    <row r="35" spans="2:20">
      <c r="B35" t="s">
        <v>427</v>
      </c>
      <c r="G35" s="213">
        <v>0</v>
      </c>
      <c r="H35" s="213">
        <v>0</v>
      </c>
      <c r="I35" s="213">
        <v>0</v>
      </c>
      <c r="J35" s="213">
        <v>739</v>
      </c>
      <c r="K35" s="213">
        <v>919</v>
      </c>
      <c r="L35" s="213">
        <v>1214</v>
      </c>
      <c r="M35" s="213">
        <v>1073</v>
      </c>
      <c r="N35" s="213">
        <v>2439</v>
      </c>
      <c r="O35" s="213">
        <v>2779</v>
      </c>
      <c r="P35" s="213">
        <v>3404</v>
      </c>
      <c r="Q35" s="213">
        <v>3333</v>
      </c>
      <c r="R35" s="60" t="str">
        <f t="shared" si="13"/>
        <v/>
      </c>
    </row>
    <row r="36" spans="2:20">
      <c r="B36" t="s">
        <v>661</v>
      </c>
      <c r="G36" s="213">
        <v>0</v>
      </c>
      <c r="H36" s="213">
        <v>0</v>
      </c>
      <c r="I36" s="213">
        <v>0</v>
      </c>
      <c r="J36" s="213">
        <v>0</v>
      </c>
      <c r="K36" s="213">
        <v>0</v>
      </c>
      <c r="L36" s="213">
        <v>0</v>
      </c>
      <c r="M36" s="213">
        <v>0</v>
      </c>
      <c r="N36" s="213">
        <v>0</v>
      </c>
      <c r="O36" s="213">
        <v>0</v>
      </c>
      <c r="P36" s="213">
        <v>0</v>
      </c>
      <c r="Q36" s="213">
        <v>0</v>
      </c>
      <c r="R36" s="60" t="str">
        <f t="shared" si="13"/>
        <v/>
      </c>
    </row>
    <row r="37" spans="2:20">
      <c r="B37" s="34" t="s">
        <v>665</v>
      </c>
      <c r="C37" s="34"/>
      <c r="D37" s="34"/>
      <c r="E37" s="34"/>
      <c r="G37" s="219">
        <f t="shared" ref="G37:Q37" si="14">+G38-G32-G35-G36</f>
        <v>-1961</v>
      </c>
      <c r="H37" s="219">
        <f t="shared" si="14"/>
        <v>-4188</v>
      </c>
      <c r="I37" s="219">
        <f t="shared" si="14"/>
        <v>-6241</v>
      </c>
      <c r="J37" s="219">
        <f t="shared" si="14"/>
        <v>1705</v>
      </c>
      <c r="K37" s="219">
        <f t="shared" si="14"/>
        <v>1333</v>
      </c>
      <c r="L37" s="219">
        <f t="shared" si="14"/>
        <v>1398</v>
      </c>
      <c r="M37" s="219">
        <f t="shared" si="14"/>
        <v>1982</v>
      </c>
      <c r="N37" s="219">
        <f t="shared" si="14"/>
        <v>2085</v>
      </c>
      <c r="O37" s="219">
        <f t="shared" si="14"/>
        <v>2159</v>
      </c>
      <c r="P37" s="219">
        <f t="shared" si="14"/>
        <v>2486</v>
      </c>
      <c r="Q37" s="219">
        <f t="shared" si="14"/>
        <v>1935</v>
      </c>
      <c r="R37" s="220">
        <f t="shared" si="13"/>
        <v>-1.9987873521494002</v>
      </c>
      <c r="T37" s="69"/>
    </row>
    <row r="38" spans="2:20" s="1" customFormat="1">
      <c r="B38" s="72" t="s">
        <v>430</v>
      </c>
      <c r="C38" s="72"/>
      <c r="D38" s="72"/>
      <c r="E38" s="72"/>
      <c r="F38" s="573"/>
      <c r="G38" s="248">
        <v>0</v>
      </c>
      <c r="H38" s="248">
        <v>0</v>
      </c>
      <c r="I38" s="248">
        <v>0</v>
      </c>
      <c r="J38" s="248">
        <v>6837</v>
      </c>
      <c r="K38" s="248">
        <v>8658</v>
      </c>
      <c r="L38" s="248">
        <v>13925</v>
      </c>
      <c r="M38" s="248">
        <v>9882</v>
      </c>
      <c r="N38" s="248">
        <v>8819</v>
      </c>
      <c r="O38" s="248">
        <v>9249</v>
      </c>
      <c r="P38" s="248">
        <v>11297</v>
      </c>
      <c r="Q38" s="248">
        <v>12245</v>
      </c>
      <c r="R38" s="221" t="str">
        <f t="shared" si="13"/>
        <v/>
      </c>
    </row>
    <row r="39" spans="2:20">
      <c r="B39" t="s">
        <v>431</v>
      </c>
      <c r="G39" s="249">
        <f t="shared" ref="G39:Q39" si="15">+G40-G41</f>
        <v>0</v>
      </c>
      <c r="H39" s="249">
        <f t="shared" si="15"/>
        <v>0</v>
      </c>
      <c r="I39" s="249">
        <f t="shared" si="15"/>
        <v>0</v>
      </c>
      <c r="J39" s="249">
        <f t="shared" si="15"/>
        <v>1192</v>
      </c>
      <c r="K39" s="249">
        <f t="shared" si="15"/>
        <v>1641</v>
      </c>
      <c r="L39" s="249">
        <f t="shared" si="15"/>
        <v>3325</v>
      </c>
      <c r="M39" s="249">
        <f t="shared" si="15"/>
        <v>3088</v>
      </c>
      <c r="N39" s="249">
        <f t="shared" si="15"/>
        <v>3241</v>
      </c>
      <c r="O39" s="249">
        <f t="shared" si="15"/>
        <v>3531</v>
      </c>
      <c r="P39" s="249">
        <f t="shared" si="15"/>
        <v>3314</v>
      </c>
      <c r="Q39" s="249">
        <f t="shared" si="15"/>
        <v>3110</v>
      </c>
      <c r="R39" s="60" t="str">
        <f t="shared" si="13"/>
        <v/>
      </c>
    </row>
    <row r="40" spans="2:20" ht="14.4">
      <c r="B40" s="250" t="s">
        <v>779</v>
      </c>
      <c r="C40" s="81"/>
      <c r="D40" s="81"/>
      <c r="E40" s="81"/>
      <c r="G40" s="251">
        <v>0</v>
      </c>
      <c r="H40" s="251">
        <v>0</v>
      </c>
      <c r="I40" s="251">
        <v>0</v>
      </c>
      <c r="J40" s="251">
        <v>1723</v>
      </c>
      <c r="K40" s="251">
        <v>2587</v>
      </c>
      <c r="L40" s="251">
        <v>4699</v>
      </c>
      <c r="M40" s="251">
        <v>4104</v>
      </c>
      <c r="N40" s="251">
        <v>4423</v>
      </c>
      <c r="O40" s="251">
        <v>4816</v>
      </c>
      <c r="P40" s="251">
        <v>4715</v>
      </c>
      <c r="Q40" s="251">
        <v>4708</v>
      </c>
      <c r="R40" s="60" t="str">
        <f t="shared" si="13"/>
        <v/>
      </c>
    </row>
    <row r="41" spans="2:20" ht="14.4">
      <c r="B41" s="250" t="s">
        <v>669</v>
      </c>
      <c r="C41" s="81"/>
      <c r="D41" s="81"/>
      <c r="E41" s="81"/>
      <c r="G41" s="251">
        <v>0</v>
      </c>
      <c r="H41" s="251">
        <v>0</v>
      </c>
      <c r="I41" s="251">
        <v>0</v>
      </c>
      <c r="J41" s="251">
        <v>531</v>
      </c>
      <c r="K41" s="251">
        <v>946</v>
      </c>
      <c r="L41" s="251">
        <v>1374</v>
      </c>
      <c r="M41" s="251">
        <v>1016</v>
      </c>
      <c r="N41" s="251">
        <v>1182</v>
      </c>
      <c r="O41" s="251">
        <v>1285</v>
      </c>
      <c r="P41" s="251">
        <v>1401</v>
      </c>
      <c r="Q41" s="251">
        <v>1598</v>
      </c>
      <c r="R41" s="60" t="str">
        <f t="shared" si="13"/>
        <v/>
      </c>
    </row>
    <row r="42" spans="2:20">
      <c r="B42" t="s">
        <v>668</v>
      </c>
      <c r="G42" s="280"/>
      <c r="H42" s="280"/>
      <c r="I42" s="280"/>
      <c r="J42" s="280"/>
      <c r="K42" s="280"/>
      <c r="L42" s="280">
        <v>1594</v>
      </c>
      <c r="M42" s="280">
        <v>1274</v>
      </c>
      <c r="N42" s="280">
        <v>1388</v>
      </c>
      <c r="O42" s="280">
        <v>1449</v>
      </c>
      <c r="P42" s="280">
        <v>1241</v>
      </c>
      <c r="Q42" s="280">
        <v>1158</v>
      </c>
      <c r="R42" s="60" t="str">
        <f t="shared" si="13"/>
        <v/>
      </c>
    </row>
    <row r="43" spans="2:20">
      <c r="B43" t="s">
        <v>780</v>
      </c>
      <c r="G43" s="213">
        <v>0</v>
      </c>
      <c r="H43" s="213">
        <v>0</v>
      </c>
      <c r="I43" s="213">
        <v>0</v>
      </c>
      <c r="J43" s="213">
        <v>93</v>
      </c>
      <c r="K43" s="213">
        <v>235</v>
      </c>
      <c r="L43" s="213">
        <v>238</v>
      </c>
      <c r="M43" s="213">
        <v>7673</v>
      </c>
      <c r="N43" s="213">
        <v>10832</v>
      </c>
      <c r="O43" s="213">
        <v>10137</v>
      </c>
      <c r="P43" s="213">
        <v>9576</v>
      </c>
      <c r="Q43" s="213">
        <v>9191</v>
      </c>
      <c r="R43" s="60" t="str">
        <f t="shared" si="13"/>
        <v/>
      </c>
    </row>
    <row r="44" spans="2:20" ht="14.4">
      <c r="B44" s="250" t="s">
        <v>781</v>
      </c>
      <c r="C44" s="81"/>
      <c r="D44" s="81"/>
      <c r="E44" s="81"/>
      <c r="G44" s="251">
        <v>0</v>
      </c>
      <c r="H44" s="251">
        <v>0</v>
      </c>
      <c r="I44" s="251">
        <v>0</v>
      </c>
      <c r="J44" s="251">
        <v>39</v>
      </c>
      <c r="K44" s="251">
        <v>153</v>
      </c>
      <c r="L44" s="251">
        <v>167</v>
      </c>
      <c r="M44" s="251">
        <v>6109</v>
      </c>
      <c r="N44" s="251">
        <v>8420</v>
      </c>
      <c r="O44" s="251">
        <v>8263</v>
      </c>
      <c r="P44" s="251">
        <v>8151</v>
      </c>
      <c r="Q44" s="251">
        <v>8066</v>
      </c>
      <c r="R44" s="60" t="str">
        <f t="shared" si="13"/>
        <v/>
      </c>
    </row>
    <row r="45" spans="2:20" ht="14.4">
      <c r="B45" s="250" t="s">
        <v>670</v>
      </c>
      <c r="C45" s="81"/>
      <c r="D45" s="81"/>
      <c r="E45" s="81"/>
      <c r="G45" s="252">
        <f>+G43-G44</f>
        <v>0</v>
      </c>
      <c r="H45" s="252">
        <f t="shared" ref="H45:Q45" si="16">+H43-H44</f>
        <v>0</v>
      </c>
      <c r="I45" s="252">
        <f t="shared" si="16"/>
        <v>0</v>
      </c>
      <c r="J45" s="252">
        <f t="shared" si="16"/>
        <v>54</v>
      </c>
      <c r="K45" s="252">
        <f t="shared" si="16"/>
        <v>82</v>
      </c>
      <c r="L45" s="252">
        <f t="shared" si="16"/>
        <v>71</v>
      </c>
      <c r="M45" s="252">
        <f t="shared" si="16"/>
        <v>1564</v>
      </c>
      <c r="N45" s="252">
        <f t="shared" si="16"/>
        <v>2412</v>
      </c>
      <c r="O45" s="252">
        <f t="shared" si="16"/>
        <v>1874</v>
      </c>
      <c r="P45" s="252">
        <f t="shared" si="16"/>
        <v>1425</v>
      </c>
      <c r="Q45" s="252">
        <f t="shared" si="16"/>
        <v>1125</v>
      </c>
      <c r="R45" s="60"/>
    </row>
    <row r="46" spans="2:20">
      <c r="B46" s="34" t="s">
        <v>782</v>
      </c>
      <c r="C46" s="34"/>
      <c r="D46" s="34"/>
      <c r="E46" s="34"/>
      <c r="G46" s="219">
        <f>+G47-G39-G42-G43</f>
        <v>0</v>
      </c>
      <c r="H46" s="219">
        <f t="shared" ref="H46:Q46" si="17">+H47-H39-H42-H43</f>
        <v>0</v>
      </c>
      <c r="I46" s="219">
        <f t="shared" si="17"/>
        <v>0</v>
      </c>
      <c r="J46" s="219">
        <f t="shared" si="17"/>
        <v>7304</v>
      </c>
      <c r="K46" s="219">
        <f t="shared" si="17"/>
        <v>13454</v>
      </c>
      <c r="L46" s="219">
        <f t="shared" si="17"/>
        <v>12679</v>
      </c>
      <c r="M46" s="219">
        <f t="shared" si="17"/>
        <v>11335</v>
      </c>
      <c r="N46" s="219">
        <f t="shared" si="17"/>
        <v>14494</v>
      </c>
      <c r="O46" s="219">
        <f t="shared" si="17"/>
        <v>7743</v>
      </c>
      <c r="P46" s="219">
        <f t="shared" si="17"/>
        <v>13271</v>
      </c>
      <c r="Q46" s="219">
        <f t="shared" si="17"/>
        <v>25540</v>
      </c>
      <c r="R46" s="220" t="str">
        <f t="shared" ref="R46:R61" si="18">IFERROR((Q46/G46)^(1/COUNT($G$4:$Q$4))-1,"")</f>
        <v/>
      </c>
    </row>
    <row r="47" spans="2:20" s="1" customFormat="1" ht="14.4" thickBot="1">
      <c r="B47" s="1" t="s">
        <v>783</v>
      </c>
      <c r="F47" s="572"/>
      <c r="G47" s="223">
        <v>0</v>
      </c>
      <c r="H47" s="223">
        <v>0</v>
      </c>
      <c r="I47" s="223">
        <v>0</v>
      </c>
      <c r="J47" s="223">
        <v>8589</v>
      </c>
      <c r="K47" s="223">
        <v>15330</v>
      </c>
      <c r="L47" s="223">
        <v>17836</v>
      </c>
      <c r="M47" s="223">
        <v>23370</v>
      </c>
      <c r="N47" s="223">
        <v>29955</v>
      </c>
      <c r="O47" s="223">
        <v>22860</v>
      </c>
      <c r="P47" s="223">
        <v>27402</v>
      </c>
      <c r="Q47" s="223">
        <v>38999</v>
      </c>
      <c r="R47" s="224" t="str">
        <f t="shared" si="18"/>
        <v/>
      </c>
    </row>
    <row r="48" spans="2:20" s="1" customFormat="1" ht="14.4" thickBot="1">
      <c r="B48" s="225" t="s">
        <v>432</v>
      </c>
      <c r="C48" s="225"/>
      <c r="D48" s="225"/>
      <c r="E48" s="225"/>
      <c r="F48" s="574"/>
      <c r="G48" s="226">
        <f t="shared" ref="G48:Q48" si="19">SUM(G47,G38)</f>
        <v>0</v>
      </c>
      <c r="H48" s="226">
        <f t="shared" si="19"/>
        <v>0</v>
      </c>
      <c r="I48" s="226">
        <f t="shared" si="19"/>
        <v>0</v>
      </c>
      <c r="J48" s="226">
        <f t="shared" si="19"/>
        <v>15426</v>
      </c>
      <c r="K48" s="226">
        <f t="shared" si="19"/>
        <v>23988</v>
      </c>
      <c r="L48" s="226">
        <f t="shared" si="19"/>
        <v>31761</v>
      </c>
      <c r="M48" s="226">
        <f t="shared" si="19"/>
        <v>33252</v>
      </c>
      <c r="N48" s="226">
        <f t="shared" si="19"/>
        <v>38774</v>
      </c>
      <c r="O48" s="226">
        <f t="shared" si="19"/>
        <v>32109</v>
      </c>
      <c r="P48" s="226">
        <f t="shared" si="19"/>
        <v>38699</v>
      </c>
      <c r="Q48" s="226">
        <f t="shared" si="19"/>
        <v>51244</v>
      </c>
      <c r="R48" s="227" t="str">
        <f t="shared" si="18"/>
        <v/>
      </c>
    </row>
    <row r="49" spans="1:18">
      <c r="B49" t="s">
        <v>433</v>
      </c>
      <c r="G49" s="213">
        <v>0</v>
      </c>
      <c r="H49" s="213">
        <v>0</v>
      </c>
      <c r="I49" s="213">
        <v>0</v>
      </c>
      <c r="J49" s="213">
        <v>213</v>
      </c>
      <c r="K49" s="213">
        <v>150</v>
      </c>
      <c r="L49" s="213">
        <v>272</v>
      </c>
      <c r="M49" s="213">
        <v>235</v>
      </c>
      <c r="N49" s="213">
        <v>860</v>
      </c>
      <c r="O49" s="213">
        <v>728</v>
      </c>
      <c r="P49" s="213">
        <v>790</v>
      </c>
      <c r="Q49" s="213">
        <v>858</v>
      </c>
      <c r="R49" s="60" t="str">
        <f t="shared" si="18"/>
        <v/>
      </c>
    </row>
    <row r="50" spans="1:18">
      <c r="B50" t="s">
        <v>784</v>
      </c>
      <c r="G50" s="222">
        <f>+SUM(G51:G52)</f>
        <v>0</v>
      </c>
      <c r="H50" s="222">
        <f t="shared" ref="H50:Q50" si="20">+SUM(H51:H52)</f>
        <v>0</v>
      </c>
      <c r="I50" s="222">
        <f t="shared" si="20"/>
        <v>0</v>
      </c>
      <c r="J50" s="222">
        <f t="shared" si="20"/>
        <v>0</v>
      </c>
      <c r="K50" s="222">
        <f t="shared" si="20"/>
        <v>0</v>
      </c>
      <c r="L50" s="222">
        <f t="shared" si="20"/>
        <v>361</v>
      </c>
      <c r="M50" s="222">
        <f t="shared" si="20"/>
        <v>352</v>
      </c>
      <c r="N50" s="222">
        <f t="shared" si="20"/>
        <v>376</v>
      </c>
      <c r="O50" s="222">
        <f t="shared" si="20"/>
        <v>316</v>
      </c>
      <c r="P50" s="222">
        <f t="shared" si="20"/>
        <v>346</v>
      </c>
      <c r="Q50" s="222">
        <f t="shared" si="20"/>
        <v>311</v>
      </c>
      <c r="R50" s="60" t="str">
        <f t="shared" si="18"/>
        <v/>
      </c>
    </row>
    <row r="51" spans="1:18" ht="14.4">
      <c r="B51" s="250" t="s">
        <v>785</v>
      </c>
      <c r="G51" s="251">
        <v>0</v>
      </c>
      <c r="H51" s="251">
        <v>0</v>
      </c>
      <c r="I51" s="251">
        <v>0</v>
      </c>
      <c r="J51" s="251">
        <v>0</v>
      </c>
      <c r="K51" s="251">
        <v>0</v>
      </c>
      <c r="L51" s="251">
        <v>0</v>
      </c>
      <c r="M51" s="251">
        <v>0</v>
      </c>
      <c r="N51" s="251">
        <v>0</v>
      </c>
      <c r="O51" s="251">
        <v>0</v>
      </c>
      <c r="P51" s="251">
        <v>0</v>
      </c>
      <c r="Q51" s="251">
        <v>0</v>
      </c>
      <c r="R51" s="60" t="str">
        <f t="shared" si="18"/>
        <v/>
      </c>
    </row>
    <row r="52" spans="1:18" ht="14.4">
      <c r="B52" s="250" t="s">
        <v>786</v>
      </c>
      <c r="G52" s="251">
        <v>0</v>
      </c>
      <c r="H52" s="251">
        <v>0</v>
      </c>
      <c r="I52" s="251">
        <v>0</v>
      </c>
      <c r="J52" s="251">
        <v>0</v>
      </c>
      <c r="K52" s="251">
        <v>0</v>
      </c>
      <c r="L52" s="251">
        <v>361</v>
      </c>
      <c r="M52" s="251">
        <v>352</v>
      </c>
      <c r="N52" s="251">
        <v>376</v>
      </c>
      <c r="O52" s="251">
        <v>316</v>
      </c>
      <c r="P52" s="251">
        <v>346</v>
      </c>
      <c r="Q52" s="251">
        <v>311</v>
      </c>
      <c r="R52" s="60" t="str">
        <f t="shared" si="18"/>
        <v/>
      </c>
    </row>
    <row r="53" spans="1:18">
      <c r="B53" s="34" t="s">
        <v>674</v>
      </c>
      <c r="C53" s="34"/>
      <c r="D53" s="34"/>
      <c r="E53" s="34"/>
      <c r="G53" s="219">
        <f t="shared" ref="G53:Q53" si="21">+G54-G49-G50</f>
        <v>0</v>
      </c>
      <c r="H53" s="219">
        <f t="shared" si="21"/>
        <v>0</v>
      </c>
      <c r="I53" s="219">
        <f t="shared" si="21"/>
        <v>0</v>
      </c>
      <c r="J53" s="219">
        <f t="shared" si="21"/>
        <v>3634</v>
      </c>
      <c r="K53" s="219">
        <f t="shared" si="21"/>
        <v>4109</v>
      </c>
      <c r="L53" s="219">
        <f t="shared" si="21"/>
        <v>5006</v>
      </c>
      <c r="M53" s="219">
        <f t="shared" si="21"/>
        <v>6278</v>
      </c>
      <c r="N53" s="219">
        <f t="shared" si="21"/>
        <v>7788</v>
      </c>
      <c r="O53" s="219">
        <f t="shared" si="21"/>
        <v>7809</v>
      </c>
      <c r="P53" s="219">
        <f t="shared" si="21"/>
        <v>8318</v>
      </c>
      <c r="Q53" s="219">
        <f t="shared" si="21"/>
        <v>10307</v>
      </c>
      <c r="R53" s="220" t="str">
        <f t="shared" si="18"/>
        <v/>
      </c>
    </row>
    <row r="54" spans="1:18">
      <c r="B54" s="34" t="s">
        <v>434</v>
      </c>
      <c r="C54" s="34"/>
      <c r="D54" s="34"/>
      <c r="E54" s="34"/>
      <c r="F54" s="573"/>
      <c r="G54" s="213">
        <v>0</v>
      </c>
      <c r="H54" s="213">
        <v>0</v>
      </c>
      <c r="I54" s="213">
        <v>0</v>
      </c>
      <c r="J54" s="213">
        <v>3847</v>
      </c>
      <c r="K54" s="213">
        <v>4259</v>
      </c>
      <c r="L54" s="213">
        <v>5639</v>
      </c>
      <c r="M54" s="213">
        <v>6865</v>
      </c>
      <c r="N54" s="213">
        <v>9024</v>
      </c>
      <c r="O54" s="213">
        <v>8853</v>
      </c>
      <c r="P54" s="213">
        <v>9454</v>
      </c>
      <c r="Q54" s="213">
        <v>11476</v>
      </c>
      <c r="R54" s="220" t="str">
        <f t="shared" si="18"/>
        <v/>
      </c>
    </row>
    <row r="55" spans="1:18">
      <c r="B55" t="s">
        <v>787</v>
      </c>
      <c r="G55" s="249">
        <f>+SUM(G56:G57)</f>
        <v>0</v>
      </c>
      <c r="H55" s="249">
        <f t="shared" ref="H55:P55" si="22">+SUM(H56:H57)</f>
        <v>1423</v>
      </c>
      <c r="I55" s="249">
        <f t="shared" si="22"/>
        <v>3087</v>
      </c>
      <c r="J55" s="249">
        <f t="shared" si="22"/>
        <v>3048</v>
      </c>
      <c r="K55" s="249">
        <f t="shared" si="22"/>
        <v>6869</v>
      </c>
      <c r="L55" s="249">
        <f t="shared" si="22"/>
        <v>7373</v>
      </c>
      <c r="M55" s="249">
        <f t="shared" si="22"/>
        <v>9224</v>
      </c>
      <c r="N55" s="249">
        <f t="shared" si="22"/>
        <v>10963</v>
      </c>
      <c r="O55" s="249">
        <f t="shared" si="22"/>
        <v>11222</v>
      </c>
      <c r="P55" s="249">
        <f t="shared" si="22"/>
        <v>11331</v>
      </c>
      <c r="Q55" s="249">
        <v>8340</v>
      </c>
      <c r="R55" s="60" t="str">
        <f t="shared" si="18"/>
        <v/>
      </c>
    </row>
    <row r="56" spans="1:18" ht="14.4">
      <c r="B56" s="250" t="s">
        <v>788</v>
      </c>
      <c r="G56" s="251">
        <v>0</v>
      </c>
      <c r="H56" s="251">
        <v>1423</v>
      </c>
      <c r="I56" s="251">
        <v>3087</v>
      </c>
      <c r="J56" s="251">
        <v>3048</v>
      </c>
      <c r="K56" s="251">
        <v>6869</v>
      </c>
      <c r="L56" s="251">
        <v>5707</v>
      </c>
      <c r="M56" s="251">
        <v>7560</v>
      </c>
      <c r="N56" s="251">
        <v>9276</v>
      </c>
      <c r="O56" s="251">
        <v>9265</v>
      </c>
      <c r="P56" s="251">
        <v>9459</v>
      </c>
      <c r="Q56" s="251">
        <v>8347</v>
      </c>
      <c r="R56" s="60" t="str">
        <f t="shared" si="18"/>
        <v/>
      </c>
    </row>
    <row r="57" spans="1:18" ht="14.4">
      <c r="B57" s="250" t="s">
        <v>789</v>
      </c>
      <c r="G57" s="251">
        <v>0</v>
      </c>
      <c r="H57" s="251">
        <v>0</v>
      </c>
      <c r="I57" s="251">
        <v>0</v>
      </c>
      <c r="J57" s="251">
        <v>0</v>
      </c>
      <c r="K57" s="251">
        <v>0</v>
      </c>
      <c r="L57" s="251">
        <v>1666</v>
      </c>
      <c r="M57" s="251">
        <v>1664</v>
      </c>
      <c r="N57" s="251">
        <v>1687</v>
      </c>
      <c r="O57" s="251">
        <v>1957</v>
      </c>
      <c r="P57" s="251">
        <v>1872</v>
      </c>
      <c r="Q57" s="251">
        <v>1628</v>
      </c>
      <c r="R57" s="60" t="str">
        <f t="shared" si="18"/>
        <v/>
      </c>
    </row>
    <row r="58" spans="1:18">
      <c r="B58" s="34" t="s">
        <v>790</v>
      </c>
      <c r="C58" s="34"/>
      <c r="D58" s="34"/>
      <c r="E58" s="34"/>
      <c r="G58" s="228">
        <f>+G59-G55</f>
        <v>0</v>
      </c>
      <c r="H58" s="228">
        <f t="shared" ref="H58:Q58" si="23">+H59-H55</f>
        <v>-1423</v>
      </c>
      <c r="I58" s="228">
        <f t="shared" si="23"/>
        <v>-3087</v>
      </c>
      <c r="J58" s="228">
        <f t="shared" si="23"/>
        <v>4878</v>
      </c>
      <c r="K58" s="228">
        <f t="shared" si="23"/>
        <v>6068</v>
      </c>
      <c r="L58" s="228">
        <f t="shared" si="23"/>
        <v>3566</v>
      </c>
      <c r="M58" s="228">
        <f t="shared" si="23"/>
        <v>3409</v>
      </c>
      <c r="N58" s="228">
        <f t="shared" si="23"/>
        <v>3438</v>
      </c>
      <c r="O58" s="228">
        <f t="shared" si="23"/>
        <v>3530</v>
      </c>
      <c r="P58" s="228">
        <f t="shared" si="23"/>
        <v>5232</v>
      </c>
      <c r="Q58" s="228">
        <f t="shared" si="23"/>
        <v>8952</v>
      </c>
      <c r="R58" s="220" t="str">
        <f t="shared" si="18"/>
        <v/>
      </c>
    </row>
    <row r="59" spans="1:18" s="1" customFormat="1" ht="14.4" thickBot="1">
      <c r="B59" s="1" t="s">
        <v>791</v>
      </c>
      <c r="F59" s="572"/>
      <c r="G59" s="213">
        <v>0</v>
      </c>
      <c r="H59" s="213">
        <v>0</v>
      </c>
      <c r="I59" s="213">
        <v>0</v>
      </c>
      <c r="J59" s="213">
        <v>7926</v>
      </c>
      <c r="K59" s="213">
        <v>12937</v>
      </c>
      <c r="L59" s="213">
        <v>10939</v>
      </c>
      <c r="M59" s="213">
        <v>12633</v>
      </c>
      <c r="N59" s="213">
        <v>14401</v>
      </c>
      <c r="O59" s="213">
        <v>14752</v>
      </c>
      <c r="P59" s="213">
        <v>16563</v>
      </c>
      <c r="Q59" s="213">
        <v>17292</v>
      </c>
      <c r="R59" s="63" t="str">
        <f t="shared" si="18"/>
        <v/>
      </c>
    </row>
    <row r="60" spans="1:18" s="1" customFormat="1" ht="14.4" thickBot="1">
      <c r="B60" s="225" t="s">
        <v>619</v>
      </c>
      <c r="C60" s="225"/>
      <c r="D60" s="225"/>
      <c r="E60" s="225"/>
      <c r="F60" s="574"/>
      <c r="G60" s="226">
        <f t="shared" ref="G60:Q60" si="24">SUM(G59,G54)</f>
        <v>0</v>
      </c>
      <c r="H60" s="226">
        <f t="shared" si="24"/>
        <v>0</v>
      </c>
      <c r="I60" s="226">
        <f t="shared" si="24"/>
        <v>0</v>
      </c>
      <c r="J60" s="226">
        <f t="shared" si="24"/>
        <v>11773</v>
      </c>
      <c r="K60" s="226">
        <f t="shared" si="24"/>
        <v>17196</v>
      </c>
      <c r="L60" s="226">
        <f t="shared" si="24"/>
        <v>16578</v>
      </c>
      <c r="M60" s="226">
        <f t="shared" si="24"/>
        <v>19498</v>
      </c>
      <c r="N60" s="226">
        <f t="shared" si="24"/>
        <v>23425</v>
      </c>
      <c r="O60" s="226">
        <f t="shared" si="24"/>
        <v>23605</v>
      </c>
      <c r="P60" s="226">
        <f t="shared" si="24"/>
        <v>26017</v>
      </c>
      <c r="Q60" s="226">
        <f t="shared" si="24"/>
        <v>28768</v>
      </c>
      <c r="R60" s="227" t="str">
        <f t="shared" si="18"/>
        <v/>
      </c>
    </row>
    <row r="61" spans="1:18" s="1" customFormat="1">
      <c r="B61" s="1" t="s">
        <v>437</v>
      </c>
      <c r="F61"/>
      <c r="G61" s="215">
        <f t="shared" ref="G61:Q61" si="25">G48-G60</f>
        <v>0</v>
      </c>
      <c r="H61" s="215">
        <f t="shared" si="25"/>
        <v>0</v>
      </c>
      <c r="I61" s="215">
        <f t="shared" si="25"/>
        <v>0</v>
      </c>
      <c r="J61" s="215">
        <f t="shared" si="25"/>
        <v>3653</v>
      </c>
      <c r="K61" s="215">
        <f t="shared" si="25"/>
        <v>6792</v>
      </c>
      <c r="L61" s="215">
        <f t="shared" si="25"/>
        <v>15183</v>
      </c>
      <c r="M61" s="215">
        <f t="shared" si="25"/>
        <v>13754</v>
      </c>
      <c r="N61" s="215">
        <f t="shared" si="25"/>
        <v>15349</v>
      </c>
      <c r="O61" s="215">
        <f t="shared" si="25"/>
        <v>8504</v>
      </c>
      <c r="P61" s="215">
        <f t="shared" si="25"/>
        <v>12682</v>
      </c>
      <c r="Q61" s="215">
        <f t="shared" si="25"/>
        <v>22476</v>
      </c>
      <c r="R61" s="63" t="str">
        <f t="shared" si="18"/>
        <v/>
      </c>
    </row>
    <row r="62" spans="1:18" ht="14.4">
      <c r="B62" t="s">
        <v>792</v>
      </c>
      <c r="G62" s="251">
        <v>0</v>
      </c>
      <c r="H62" s="251">
        <v>553</v>
      </c>
      <c r="I62" s="251">
        <v>0</v>
      </c>
      <c r="J62" s="251">
        <v>12210</v>
      </c>
      <c r="K62" s="251">
        <v>14177</v>
      </c>
      <c r="L62" s="251">
        <v>311</v>
      </c>
      <c r="M62" s="251">
        <v>787</v>
      </c>
      <c r="N62" s="251">
        <v>204</v>
      </c>
      <c r="O62" s="251">
        <v>430</v>
      </c>
      <c r="P62" s="251">
        <v>1433</v>
      </c>
      <c r="Q62" s="251">
        <v>918</v>
      </c>
      <c r="R62" s="60"/>
    </row>
    <row r="63" spans="1:18" ht="4.2" customHeight="1"/>
    <row r="64" spans="1:18" ht="15.6">
      <c r="A64" t="s">
        <v>601</v>
      </c>
      <c r="B64" s="48" t="s">
        <v>393</v>
      </c>
      <c r="C64" s="52"/>
      <c r="D64" s="52"/>
      <c r="E64" s="52"/>
      <c r="F64" s="52"/>
      <c r="G64" s="211">
        <v>2014</v>
      </c>
      <c r="H64" s="211">
        <f>+G64+1</f>
        <v>2015</v>
      </c>
      <c r="I64" s="211">
        <f t="shared" ref="I64:M64" si="26">+H64+1</f>
        <v>2016</v>
      </c>
      <c r="J64" s="211">
        <f t="shared" si="26"/>
        <v>2017</v>
      </c>
      <c r="K64" s="211">
        <f t="shared" si="26"/>
        <v>2018</v>
      </c>
      <c r="L64" s="211">
        <f t="shared" si="26"/>
        <v>2019</v>
      </c>
      <c r="M64" s="211">
        <f t="shared" si="26"/>
        <v>2020</v>
      </c>
      <c r="N64" s="211">
        <f>+M64+1</f>
        <v>2021</v>
      </c>
      <c r="O64" s="211">
        <f>+N64+1</f>
        <v>2022</v>
      </c>
      <c r="P64" s="211">
        <f t="shared" ref="P64" si="27">+O64+1</f>
        <v>2023</v>
      </c>
      <c r="Q64" s="211">
        <f>+P64+1</f>
        <v>2024</v>
      </c>
      <c r="R64" s="54" t="str">
        <f>"CAGR "&amp;$G$4&amp;" - "&amp;$Q$4</f>
        <v>CAGR 2014 - 2024</v>
      </c>
    </row>
    <row r="65" spans="2:18" ht="4.2" customHeight="1">
      <c r="B65" s="217"/>
      <c r="C65" s="217"/>
      <c r="D65" s="217"/>
      <c r="E65" s="217"/>
      <c r="F65" s="217"/>
      <c r="G65" s="218"/>
      <c r="H65" s="218"/>
      <c r="I65" s="218"/>
      <c r="J65" s="218"/>
      <c r="K65" s="218"/>
      <c r="L65" s="218"/>
      <c r="M65" s="218"/>
      <c r="N65" s="218"/>
      <c r="O65" s="218"/>
      <c r="P65" s="218"/>
      <c r="Q65" s="218"/>
      <c r="R65" s="56"/>
    </row>
    <row r="66" spans="2:18">
      <c r="B66" t="s">
        <v>422</v>
      </c>
      <c r="G66" s="229">
        <f>G24</f>
        <v>-670</v>
      </c>
      <c r="H66" s="229">
        <f t="shared" ref="H66:Q66" si="28">H24</f>
        <v>-2688</v>
      </c>
      <c r="I66" s="229">
        <f t="shared" si="28"/>
        <v>-370</v>
      </c>
      <c r="J66" s="229">
        <f t="shared" si="28"/>
        <v>-4033</v>
      </c>
      <c r="K66" s="229">
        <f t="shared" si="28"/>
        <v>1029</v>
      </c>
      <c r="L66" s="229">
        <f t="shared" si="28"/>
        <v>-8478</v>
      </c>
      <c r="M66" s="229">
        <f t="shared" si="28"/>
        <v>-3650</v>
      </c>
      <c r="N66" s="229">
        <f t="shared" si="28"/>
        <v>-533</v>
      </c>
      <c r="O66" s="229">
        <f t="shared" si="28"/>
        <v>-9245</v>
      </c>
      <c r="P66" s="229">
        <f t="shared" si="28"/>
        <v>2108</v>
      </c>
      <c r="Q66" s="229">
        <f t="shared" si="28"/>
        <v>9883</v>
      </c>
      <c r="R66" s="60">
        <f>IFERROR((Q66/G66)^(1/COUNT($G$4:$Q$4))-1,"")</f>
        <v>-2.2771909058514339</v>
      </c>
    </row>
    <row r="67" spans="2:18">
      <c r="B67" t="s">
        <v>793</v>
      </c>
      <c r="G67" s="222">
        <f>+G13</f>
        <v>11</v>
      </c>
      <c r="H67" s="222">
        <f t="shared" ref="H67:Q67" si="29">+H13</f>
        <v>77</v>
      </c>
      <c r="I67" s="222">
        <f t="shared" si="29"/>
        <v>320</v>
      </c>
      <c r="J67" s="222">
        <f t="shared" si="29"/>
        <v>510</v>
      </c>
      <c r="K67" s="222">
        <f t="shared" si="29"/>
        <v>426</v>
      </c>
      <c r="L67" s="222">
        <f t="shared" si="29"/>
        <v>472</v>
      </c>
      <c r="M67" s="222">
        <f t="shared" si="29"/>
        <v>575</v>
      </c>
      <c r="N67" s="222">
        <f t="shared" si="29"/>
        <v>902</v>
      </c>
      <c r="O67" s="222">
        <f t="shared" si="29"/>
        <v>947</v>
      </c>
      <c r="P67" s="222">
        <f t="shared" si="29"/>
        <v>823</v>
      </c>
      <c r="Q67" s="222">
        <f t="shared" si="29"/>
        <v>711</v>
      </c>
      <c r="R67" s="60">
        <f>IFERROR((Q67/G67)^(1/COUNT($G$4:$Q$4))-1,"")</f>
        <v>0.46079344202677253</v>
      </c>
    </row>
    <row r="68" spans="2:18">
      <c r="B68" t="s">
        <v>681</v>
      </c>
      <c r="G68" s="249">
        <f>+SUM(G69:G73)</f>
        <v>0</v>
      </c>
      <c r="H68" s="249">
        <f t="shared" ref="H68:Q68" si="30">+SUM(H69:H73)</f>
        <v>0</v>
      </c>
      <c r="I68" s="249">
        <f t="shared" si="30"/>
        <v>187</v>
      </c>
      <c r="J68" s="249">
        <f t="shared" si="30"/>
        <v>643</v>
      </c>
      <c r="K68" s="249">
        <f t="shared" si="30"/>
        <v>152</v>
      </c>
      <c r="L68" s="249">
        <f t="shared" si="30"/>
        <v>-309</v>
      </c>
      <c r="M68" s="249">
        <f t="shared" si="30"/>
        <v>100</v>
      </c>
      <c r="N68" s="249">
        <f t="shared" si="30"/>
        <v>-227</v>
      </c>
      <c r="O68" s="249">
        <f t="shared" si="30"/>
        <v>-135</v>
      </c>
      <c r="P68" s="249">
        <f t="shared" si="30"/>
        <v>-141</v>
      </c>
      <c r="Q68" s="249">
        <f t="shared" si="30"/>
        <v>2069</v>
      </c>
      <c r="R68" s="60" t="str">
        <f>IFERROR((Q68/G68)^(1/COUNT($G$4:$Q$4))-1,"")</f>
        <v/>
      </c>
    </row>
    <row r="69" spans="2:18" ht="14.4">
      <c r="B69" s="250" t="s">
        <v>794</v>
      </c>
      <c r="G69" s="213">
        <v>0</v>
      </c>
      <c r="H69" s="213">
        <v>0</v>
      </c>
      <c r="I69" s="213">
        <v>-348</v>
      </c>
      <c r="J69" s="213">
        <v>-442</v>
      </c>
      <c r="K69" s="213">
        <v>-279</v>
      </c>
      <c r="L69" s="213">
        <v>-407</v>
      </c>
      <c r="M69" s="213">
        <v>142</v>
      </c>
      <c r="N69" s="213">
        <v>-597</v>
      </c>
      <c r="O69" s="213">
        <v>-542</v>
      </c>
      <c r="P69" s="213">
        <v>-758</v>
      </c>
      <c r="Q69" s="213">
        <v>-142</v>
      </c>
      <c r="R69" s="60"/>
    </row>
    <row r="70" spans="2:18" ht="14.4">
      <c r="B70" s="250" t="s">
        <v>795</v>
      </c>
      <c r="G70" s="213">
        <v>0</v>
      </c>
      <c r="H70" s="213">
        <v>0</v>
      </c>
      <c r="I70" s="213">
        <v>0</v>
      </c>
      <c r="J70" s="213">
        <v>0</v>
      </c>
      <c r="K70" s="213">
        <v>0</v>
      </c>
      <c r="L70" s="213">
        <v>0</v>
      </c>
      <c r="M70" s="213">
        <v>0</v>
      </c>
      <c r="N70" s="213">
        <v>0</v>
      </c>
      <c r="O70" s="213">
        <v>0</v>
      </c>
      <c r="P70" s="213">
        <v>0</v>
      </c>
      <c r="Q70" s="213">
        <v>0</v>
      </c>
      <c r="R70" s="60"/>
    </row>
    <row r="71" spans="2:18" ht="14.4">
      <c r="B71" s="250" t="s">
        <v>796</v>
      </c>
      <c r="G71" s="213">
        <v>0</v>
      </c>
      <c r="H71" s="213">
        <v>0</v>
      </c>
      <c r="I71" s="213">
        <v>-214</v>
      </c>
      <c r="J71" s="213">
        <v>-120</v>
      </c>
      <c r="K71" s="213">
        <v>-473</v>
      </c>
      <c r="L71" s="213">
        <v>-478</v>
      </c>
      <c r="M71" s="213">
        <v>94</v>
      </c>
      <c r="N71" s="213">
        <v>-236</v>
      </c>
      <c r="O71" s="213">
        <v>-196</v>
      </c>
      <c r="P71" s="213">
        <v>-1462</v>
      </c>
      <c r="Q71" s="213">
        <v>-694</v>
      </c>
      <c r="R71" s="60"/>
    </row>
    <row r="72" spans="2:18" ht="14.4">
      <c r="B72" s="250" t="s">
        <v>797</v>
      </c>
      <c r="G72" s="213">
        <v>0</v>
      </c>
      <c r="H72" s="213">
        <v>0</v>
      </c>
      <c r="I72" s="213">
        <v>228</v>
      </c>
      <c r="J72" s="213">
        <v>-79</v>
      </c>
      <c r="K72" s="213">
        <v>-39</v>
      </c>
      <c r="L72" s="213">
        <v>95</v>
      </c>
      <c r="M72" s="213">
        <v>-133</v>
      </c>
      <c r="N72" s="213">
        <v>90</v>
      </c>
      <c r="O72" s="213">
        <v>-133</v>
      </c>
      <c r="P72" s="213">
        <v>64</v>
      </c>
      <c r="Q72" s="213">
        <v>86</v>
      </c>
      <c r="R72" s="60"/>
    </row>
    <row r="73" spans="2:18" ht="14.4">
      <c r="B73" s="250" t="s">
        <v>798</v>
      </c>
      <c r="G73" s="213">
        <v>0</v>
      </c>
      <c r="H73" s="213">
        <v>0</v>
      </c>
      <c r="I73" s="213">
        <v>521</v>
      </c>
      <c r="J73" s="213">
        <v>1284</v>
      </c>
      <c r="K73" s="213">
        <v>943</v>
      </c>
      <c r="L73" s="213">
        <v>481</v>
      </c>
      <c r="M73" s="213">
        <v>-3</v>
      </c>
      <c r="N73" s="213">
        <v>516</v>
      </c>
      <c r="O73" s="213">
        <v>736</v>
      </c>
      <c r="P73" s="213">
        <v>2015</v>
      </c>
      <c r="Q73" s="213">
        <v>2819</v>
      </c>
      <c r="R73" s="60"/>
    </row>
    <row r="74" spans="2:18">
      <c r="B74" t="s">
        <v>679</v>
      </c>
      <c r="G74" s="213">
        <v>0</v>
      </c>
      <c r="H74" s="213">
        <v>0</v>
      </c>
      <c r="I74" s="213">
        <v>107</v>
      </c>
      <c r="J74" s="213">
        <v>124</v>
      </c>
      <c r="K74" s="213">
        <v>170</v>
      </c>
      <c r="L74" s="213">
        <v>4596</v>
      </c>
      <c r="M74" s="213">
        <v>827</v>
      </c>
      <c r="N74" s="213">
        <v>1168</v>
      </c>
      <c r="O74" s="213">
        <v>1793</v>
      </c>
      <c r="P74" s="213">
        <v>1935</v>
      </c>
      <c r="Q74" s="213">
        <v>1796</v>
      </c>
      <c r="R74" s="60"/>
    </row>
    <row r="75" spans="2:18">
      <c r="B75" t="s">
        <v>682</v>
      </c>
      <c r="G75" s="249">
        <f>+G76-G66-G67-G68-G74</f>
        <v>659</v>
      </c>
      <c r="H75" s="249">
        <f t="shared" ref="H75:Q75" si="31">+H76-H66-H67-H68-H74</f>
        <v>2611</v>
      </c>
      <c r="I75" s="249">
        <f t="shared" si="31"/>
        <v>-3157</v>
      </c>
      <c r="J75" s="249">
        <f t="shared" si="31"/>
        <v>1338</v>
      </c>
      <c r="K75" s="249">
        <f t="shared" si="31"/>
        <v>-3318</v>
      </c>
      <c r="L75" s="249">
        <f t="shared" si="31"/>
        <v>-602</v>
      </c>
      <c r="M75" s="249">
        <f t="shared" si="31"/>
        <v>-597</v>
      </c>
      <c r="N75" s="249">
        <f t="shared" si="31"/>
        <v>-1755</v>
      </c>
      <c r="O75" s="249">
        <f t="shared" si="31"/>
        <v>7282</v>
      </c>
      <c r="P75" s="249">
        <f t="shared" si="31"/>
        <v>-1140</v>
      </c>
      <c r="Q75" s="249">
        <f t="shared" si="31"/>
        <v>-7322</v>
      </c>
      <c r="R75" s="60">
        <f>IFERROR((Q75/G75)^(1/COUNT($G$4:$Q$4))-1,"")</f>
        <v>-2.2447085264397555</v>
      </c>
    </row>
    <row r="76" spans="2:18" s="1" customFormat="1">
      <c r="B76" s="253" t="s">
        <v>439</v>
      </c>
      <c r="C76" s="253"/>
      <c r="D76" s="253"/>
      <c r="E76" s="253"/>
      <c r="F76" s="573"/>
      <c r="G76" s="254">
        <v>0</v>
      </c>
      <c r="H76" s="254">
        <v>0</v>
      </c>
      <c r="I76" s="254">
        <v>-2913</v>
      </c>
      <c r="J76" s="254">
        <v>-1418</v>
      </c>
      <c r="K76" s="254">
        <v>-1541</v>
      </c>
      <c r="L76" s="254">
        <v>-4321</v>
      </c>
      <c r="M76" s="254">
        <v>-2745</v>
      </c>
      <c r="N76" s="254">
        <v>-445</v>
      </c>
      <c r="O76" s="254">
        <v>642</v>
      </c>
      <c r="P76" s="254">
        <v>3585</v>
      </c>
      <c r="Q76" s="254">
        <v>7137</v>
      </c>
      <c r="R76" s="255" t="str">
        <f>IFERROR((Q76/G76)^(1/COUNT($G$4:$Q$4))-1,"")</f>
        <v/>
      </c>
    </row>
    <row r="77" spans="2:18">
      <c r="B77" t="s">
        <v>29</v>
      </c>
      <c r="G77" s="222">
        <f>+SUM(G78:G79)</f>
        <v>0</v>
      </c>
      <c r="H77" s="222">
        <f t="shared" ref="H77:Q77" si="32">+SUM(H78:H79)</f>
        <v>0</v>
      </c>
      <c r="I77" s="222">
        <f t="shared" si="32"/>
        <v>-1618</v>
      </c>
      <c r="J77" s="222">
        <f t="shared" si="32"/>
        <v>-487</v>
      </c>
      <c r="K77" s="222">
        <f t="shared" si="32"/>
        <v>-189</v>
      </c>
      <c r="L77" s="222">
        <f t="shared" si="32"/>
        <v>-537</v>
      </c>
      <c r="M77" s="222">
        <f t="shared" si="32"/>
        <v>-613</v>
      </c>
      <c r="N77" s="222">
        <f t="shared" si="32"/>
        <v>-298</v>
      </c>
      <c r="O77" s="222">
        <f t="shared" si="32"/>
        <v>-252</v>
      </c>
      <c r="P77" s="222">
        <f t="shared" si="32"/>
        <v>-223</v>
      </c>
      <c r="Q77" s="222">
        <f t="shared" si="32"/>
        <v>-242</v>
      </c>
      <c r="R77" s="60" t="str">
        <f>IFERROR((Q77/G77)^(1/COUNT($G$4:$Q$4))-1,"")</f>
        <v/>
      </c>
    </row>
    <row r="78" spans="2:18" ht="14.4">
      <c r="B78" s="250" t="s">
        <v>684</v>
      </c>
      <c r="G78" s="251">
        <v>0</v>
      </c>
      <c r="H78" s="251">
        <v>0</v>
      </c>
      <c r="I78" s="251">
        <v>-1635</v>
      </c>
      <c r="J78" s="251">
        <v>-829</v>
      </c>
      <c r="K78" s="251">
        <v>-558</v>
      </c>
      <c r="L78" s="251">
        <v>-588</v>
      </c>
      <c r="M78" s="251">
        <v>-616</v>
      </c>
      <c r="N78" s="251">
        <v>-298</v>
      </c>
      <c r="O78" s="251">
        <v>-252</v>
      </c>
      <c r="P78" s="251">
        <v>-223</v>
      </c>
      <c r="Q78" s="251">
        <v>-242</v>
      </c>
      <c r="R78" s="60" t="str">
        <f t="shared" ref="R78:R85" si="33">IFERROR((Q78/G78)^(1/COUNT($G$4:$Q$4))-1,"")</f>
        <v/>
      </c>
    </row>
    <row r="79" spans="2:18" ht="14.4">
      <c r="B79" s="250" t="s">
        <v>685</v>
      </c>
      <c r="G79" s="251">
        <v>0</v>
      </c>
      <c r="H79" s="251">
        <v>0</v>
      </c>
      <c r="I79" s="251">
        <v>17</v>
      </c>
      <c r="J79" s="251">
        <v>342</v>
      </c>
      <c r="K79" s="251">
        <v>369</v>
      </c>
      <c r="L79" s="251">
        <v>51</v>
      </c>
      <c r="M79" s="251">
        <v>3</v>
      </c>
      <c r="N79" s="251">
        <v>0</v>
      </c>
      <c r="O79" s="251">
        <v>0</v>
      </c>
      <c r="P79" s="251">
        <v>0</v>
      </c>
      <c r="Q79" s="251">
        <v>0</v>
      </c>
      <c r="R79" s="60" t="str">
        <f t="shared" si="33"/>
        <v/>
      </c>
    </row>
    <row r="80" spans="2:18" ht="14.4">
      <c r="B80" s="81" t="s">
        <v>687</v>
      </c>
      <c r="G80" s="222">
        <f t="shared" ref="G80:Q80" si="34">+SUM(G81:G84)</f>
        <v>0</v>
      </c>
      <c r="H80" s="222">
        <f t="shared" si="34"/>
        <v>0</v>
      </c>
      <c r="I80" s="222">
        <f t="shared" si="34"/>
        <v>-22</v>
      </c>
      <c r="J80" s="222">
        <f t="shared" si="34"/>
        <v>0</v>
      </c>
      <c r="K80" s="222">
        <f t="shared" si="34"/>
        <v>-476</v>
      </c>
      <c r="L80" s="222">
        <f t="shared" si="34"/>
        <v>38</v>
      </c>
      <c r="M80" s="222">
        <f>+SUM(M81:M84)</f>
        <v>-3767</v>
      </c>
      <c r="N80" s="222">
        <f t="shared" si="34"/>
        <v>-2415</v>
      </c>
      <c r="O80" s="222">
        <f t="shared" si="34"/>
        <v>-1405</v>
      </c>
      <c r="P80" s="222">
        <f t="shared" si="34"/>
        <v>-3036</v>
      </c>
      <c r="Q80" s="222">
        <f t="shared" si="34"/>
        <v>-2833</v>
      </c>
      <c r="R80" s="60" t="str">
        <f t="shared" si="33"/>
        <v/>
      </c>
    </row>
    <row r="81" spans="2:19" ht="14.4">
      <c r="B81" s="250" t="s">
        <v>740</v>
      </c>
      <c r="G81" s="251">
        <v>0</v>
      </c>
      <c r="H81" s="251">
        <v>0</v>
      </c>
      <c r="I81" s="251">
        <v>-22</v>
      </c>
      <c r="J81" s="251">
        <v>0</v>
      </c>
      <c r="K81" s="251">
        <v>-64</v>
      </c>
      <c r="L81" s="251">
        <v>286</v>
      </c>
      <c r="M81" s="251">
        <v>-1471</v>
      </c>
      <c r="N81" s="251">
        <v>-2314</v>
      </c>
      <c r="O81" s="251">
        <v>-59</v>
      </c>
      <c r="P81" s="251">
        <v>0</v>
      </c>
      <c r="Q81" s="251">
        <v>0</v>
      </c>
      <c r="R81" s="60" t="str">
        <f t="shared" si="33"/>
        <v/>
      </c>
    </row>
    <row r="82" spans="2:19" ht="14.4">
      <c r="B82" s="250" t="s">
        <v>741</v>
      </c>
      <c r="G82" s="251">
        <v>0</v>
      </c>
      <c r="H82" s="251">
        <v>0</v>
      </c>
      <c r="I82" s="251">
        <v>0</v>
      </c>
      <c r="J82" s="251">
        <v>0</v>
      </c>
      <c r="K82" s="251">
        <v>0</v>
      </c>
      <c r="L82" s="251">
        <v>293</v>
      </c>
      <c r="M82" s="251">
        <v>0</v>
      </c>
      <c r="N82" s="251">
        <v>0</v>
      </c>
      <c r="O82" s="251">
        <v>0</v>
      </c>
      <c r="P82" s="251">
        <v>721</v>
      </c>
      <c r="Q82" s="251">
        <v>17</v>
      </c>
      <c r="R82" s="60" t="str">
        <f t="shared" si="33"/>
        <v/>
      </c>
    </row>
    <row r="83" spans="2:19" ht="14.4">
      <c r="B83" s="250" t="s">
        <v>799</v>
      </c>
      <c r="G83" s="251">
        <v>0</v>
      </c>
      <c r="H83" s="251">
        <v>0</v>
      </c>
      <c r="I83" s="251">
        <v>0</v>
      </c>
      <c r="J83" s="251">
        <v>0</v>
      </c>
      <c r="K83" s="251">
        <v>-412</v>
      </c>
      <c r="L83" s="251">
        <v>-541</v>
      </c>
      <c r="M83" s="251">
        <v>-2296</v>
      </c>
      <c r="N83" s="251">
        <v>-101</v>
      </c>
      <c r="O83" s="251">
        <v>-1346</v>
      </c>
      <c r="P83" s="251">
        <v>-8826</v>
      </c>
      <c r="Q83" s="251">
        <v>-13054</v>
      </c>
      <c r="R83" s="60" t="str">
        <f t="shared" si="33"/>
        <v/>
      </c>
    </row>
    <row r="84" spans="2:19" ht="14.4">
      <c r="B84" s="250" t="s">
        <v>800</v>
      </c>
      <c r="G84" s="251">
        <v>0</v>
      </c>
      <c r="H84" s="251">
        <v>0</v>
      </c>
      <c r="I84" s="251">
        <v>0</v>
      </c>
      <c r="J84" s="251">
        <v>0</v>
      </c>
      <c r="K84" s="251">
        <v>0</v>
      </c>
      <c r="L84" s="251">
        <v>0</v>
      </c>
      <c r="M84" s="251">
        <v>0</v>
      </c>
      <c r="N84" s="251">
        <v>0</v>
      </c>
      <c r="O84" s="251">
        <v>0</v>
      </c>
      <c r="P84" s="251">
        <v>5069</v>
      </c>
      <c r="Q84" s="251">
        <v>10204</v>
      </c>
      <c r="R84" s="60" t="str">
        <f t="shared" si="33"/>
        <v/>
      </c>
    </row>
    <row r="85" spans="2:19">
      <c r="B85" t="s">
        <v>688</v>
      </c>
      <c r="G85" s="222">
        <f>+G86-G77-G80</f>
        <v>0</v>
      </c>
      <c r="H85" s="222">
        <f t="shared" ref="H85:Q85" si="35">+H86-H77-H80</f>
        <v>0</v>
      </c>
      <c r="I85" s="222">
        <f t="shared" si="35"/>
        <v>-218</v>
      </c>
      <c r="J85" s="222">
        <f t="shared" si="35"/>
        <v>0</v>
      </c>
      <c r="K85" s="222">
        <f t="shared" si="35"/>
        <v>-30</v>
      </c>
      <c r="L85" s="222">
        <f t="shared" si="35"/>
        <v>-291</v>
      </c>
      <c r="M85" s="222">
        <f t="shared" si="35"/>
        <v>1511</v>
      </c>
      <c r="N85" s="222">
        <f t="shared" si="35"/>
        <v>1512</v>
      </c>
      <c r="O85" s="222">
        <f t="shared" si="35"/>
        <v>20</v>
      </c>
      <c r="P85" s="222">
        <f t="shared" si="35"/>
        <v>33</v>
      </c>
      <c r="Q85" s="222">
        <f t="shared" si="35"/>
        <v>-102</v>
      </c>
      <c r="R85" s="60" t="str">
        <f t="shared" si="33"/>
        <v/>
      </c>
    </row>
    <row r="86" spans="2:19" s="1" customFormat="1">
      <c r="B86" s="253" t="s">
        <v>440</v>
      </c>
      <c r="C86" s="253"/>
      <c r="D86" s="253"/>
      <c r="E86" s="253"/>
      <c r="F86" s="573"/>
      <c r="G86" s="254">
        <v>0</v>
      </c>
      <c r="H86" s="254">
        <v>0</v>
      </c>
      <c r="I86" s="254">
        <v>-1858</v>
      </c>
      <c r="J86" s="254">
        <v>-487</v>
      </c>
      <c r="K86" s="254">
        <v>-695</v>
      </c>
      <c r="L86" s="254">
        <v>-790</v>
      </c>
      <c r="M86" s="254">
        <v>-2869</v>
      </c>
      <c r="N86" s="254">
        <v>-1201</v>
      </c>
      <c r="O86" s="254">
        <v>-1637</v>
      </c>
      <c r="P86" s="254">
        <v>-3226</v>
      </c>
      <c r="Q86" s="254">
        <v>-3177</v>
      </c>
      <c r="R86" s="255" t="str">
        <f t="shared" ref="R86:R95" si="36">IFERROR((Q86/G86)^(1/COUNT($G$4:$Q$4))-1,"")</f>
        <v/>
      </c>
    </row>
    <row r="87" spans="2:19">
      <c r="B87" t="s">
        <v>441</v>
      </c>
      <c r="G87" s="213">
        <v>0</v>
      </c>
      <c r="H87" s="213">
        <v>0</v>
      </c>
      <c r="I87" s="213">
        <v>1460</v>
      </c>
      <c r="J87" s="213">
        <v>202</v>
      </c>
      <c r="K87" s="213">
        <v>3466</v>
      </c>
      <c r="L87" s="213">
        <v>1189</v>
      </c>
      <c r="M87" s="213">
        <v>2628</v>
      </c>
      <c r="N87" s="213">
        <v>1484</v>
      </c>
      <c r="O87" s="213">
        <v>0</v>
      </c>
      <c r="P87" s="213">
        <v>2824</v>
      </c>
      <c r="Q87" s="213">
        <v>3972</v>
      </c>
      <c r="R87" s="60" t="str">
        <f t="shared" si="36"/>
        <v/>
      </c>
    </row>
    <row r="88" spans="2:19">
      <c r="B88" t="s">
        <v>442</v>
      </c>
      <c r="G88" s="213">
        <v>0</v>
      </c>
      <c r="H88" s="213">
        <v>0</v>
      </c>
      <c r="I88" s="213">
        <v>-31</v>
      </c>
      <c r="J88" s="213">
        <v>-88</v>
      </c>
      <c r="K88" s="213">
        <v>-108</v>
      </c>
      <c r="L88" s="213">
        <v>-165</v>
      </c>
      <c r="M88" s="213">
        <v>-1642</v>
      </c>
      <c r="N88" s="213">
        <v>-560</v>
      </c>
      <c r="O88" s="213">
        <v>-264</v>
      </c>
      <c r="P88" s="213">
        <v>-2871</v>
      </c>
      <c r="Q88" s="213">
        <v>-4158</v>
      </c>
      <c r="R88" s="60" t="str">
        <f t="shared" si="36"/>
        <v/>
      </c>
    </row>
    <row r="89" spans="2:19">
      <c r="B89" t="s">
        <v>693</v>
      </c>
      <c r="G89" s="213"/>
      <c r="H89" s="213"/>
      <c r="I89" s="213"/>
      <c r="J89" s="213"/>
      <c r="K89" s="213"/>
      <c r="L89" s="213"/>
      <c r="M89" s="213"/>
      <c r="N89" s="213"/>
      <c r="O89" s="213"/>
      <c r="P89" s="213"/>
      <c r="Q89" s="213"/>
      <c r="R89" s="60" t="str">
        <f t="shared" si="36"/>
        <v/>
      </c>
    </row>
    <row r="90" spans="2:19">
      <c r="B90" t="s">
        <v>689</v>
      </c>
      <c r="G90" s="213">
        <v>0</v>
      </c>
      <c r="H90" s="213">
        <v>0</v>
      </c>
      <c r="I90" s="213">
        <v>0</v>
      </c>
      <c r="J90" s="213">
        <v>0</v>
      </c>
      <c r="K90" s="213">
        <v>0</v>
      </c>
      <c r="L90" s="213">
        <v>0</v>
      </c>
      <c r="M90" s="213">
        <v>0</v>
      </c>
      <c r="N90" s="213">
        <v>0</v>
      </c>
      <c r="O90" s="213">
        <v>0</v>
      </c>
      <c r="P90" s="213">
        <v>0</v>
      </c>
      <c r="Q90" s="213">
        <v>0</v>
      </c>
      <c r="R90" s="60" t="str">
        <f t="shared" si="36"/>
        <v/>
      </c>
    </row>
    <row r="91" spans="2:19">
      <c r="B91" t="s">
        <v>691</v>
      </c>
      <c r="G91" s="213">
        <v>0</v>
      </c>
      <c r="H91" s="213">
        <v>0</v>
      </c>
      <c r="I91" s="213">
        <v>4773</v>
      </c>
      <c r="J91" s="213">
        <v>880</v>
      </c>
      <c r="K91" s="213">
        <v>1750</v>
      </c>
      <c r="L91" s="213">
        <v>9448</v>
      </c>
      <c r="M91" s="213">
        <v>372</v>
      </c>
      <c r="N91" s="213">
        <v>755</v>
      </c>
      <c r="O91" s="213">
        <v>347</v>
      </c>
      <c r="P91" s="213">
        <v>130</v>
      </c>
      <c r="Q91" s="213">
        <v>-1096</v>
      </c>
      <c r="R91" s="60" t="str">
        <f t="shared" si="36"/>
        <v/>
      </c>
    </row>
    <row r="92" spans="2:19">
      <c r="B92" t="s">
        <v>696</v>
      </c>
      <c r="G92" s="222">
        <f>+G93-G87-G88-G89-G90-G91</f>
        <v>0</v>
      </c>
      <c r="H92" s="222">
        <f t="shared" ref="H92:Q92" si="37">+H93-H87-H88-H89-H90-H91</f>
        <v>0</v>
      </c>
      <c r="I92" s="222">
        <f t="shared" si="37"/>
        <v>-8</v>
      </c>
      <c r="J92" s="222">
        <f t="shared" si="37"/>
        <v>21</v>
      </c>
      <c r="K92" s="222">
        <f t="shared" si="37"/>
        <v>-468</v>
      </c>
      <c r="L92" s="222">
        <f t="shared" si="37"/>
        <v>-1533</v>
      </c>
      <c r="M92" s="222">
        <f t="shared" si="37"/>
        <v>21</v>
      </c>
      <c r="N92" s="222">
        <f t="shared" si="37"/>
        <v>101</v>
      </c>
      <c r="O92" s="222">
        <f t="shared" si="37"/>
        <v>-68</v>
      </c>
      <c r="P92" s="222">
        <f t="shared" si="37"/>
        <v>-178</v>
      </c>
      <c r="Q92" s="222">
        <f t="shared" si="37"/>
        <v>-805</v>
      </c>
      <c r="R92" s="60" t="str">
        <f t="shared" si="36"/>
        <v/>
      </c>
      <c r="S92" s="69"/>
    </row>
    <row r="93" spans="2:19" s="1" customFormat="1">
      <c r="B93" s="253" t="s">
        <v>443</v>
      </c>
      <c r="C93" s="253"/>
      <c r="D93" s="253"/>
      <c r="E93" s="253"/>
      <c r="F93" s="573"/>
      <c r="G93" s="258">
        <v>0</v>
      </c>
      <c r="H93" s="258">
        <v>0</v>
      </c>
      <c r="I93" s="258">
        <v>6194</v>
      </c>
      <c r="J93" s="258">
        <v>1015</v>
      </c>
      <c r="K93" s="258">
        <v>4640</v>
      </c>
      <c r="L93" s="258">
        <v>8939</v>
      </c>
      <c r="M93" s="258">
        <v>1379</v>
      </c>
      <c r="N93" s="258">
        <v>1780</v>
      </c>
      <c r="O93" s="258">
        <v>15</v>
      </c>
      <c r="P93" s="258">
        <v>-95</v>
      </c>
      <c r="Q93" s="258">
        <v>-2087</v>
      </c>
      <c r="R93" s="255" t="str">
        <f t="shared" si="36"/>
        <v/>
      </c>
    </row>
    <row r="94" spans="2:19" s="1" customFormat="1" ht="14.4" thickBot="1">
      <c r="B94" s="259" t="s">
        <v>801</v>
      </c>
      <c r="C94" s="256"/>
      <c r="D94" s="256"/>
      <c r="E94" s="256"/>
      <c r="F94" s="575"/>
      <c r="G94" s="260">
        <v>0</v>
      </c>
      <c r="H94" s="260">
        <v>0</v>
      </c>
      <c r="I94" s="260">
        <v>-25</v>
      </c>
      <c r="J94" s="260">
        <v>22</v>
      </c>
      <c r="K94" s="260">
        <v>-119</v>
      </c>
      <c r="L94" s="260">
        <v>-4</v>
      </c>
      <c r="M94" s="260">
        <v>-92</v>
      </c>
      <c r="N94" s="260">
        <v>-69</v>
      </c>
      <c r="O94" s="260">
        <v>-148</v>
      </c>
      <c r="P94" s="260">
        <v>63</v>
      </c>
      <c r="Q94" s="260">
        <v>-267</v>
      </c>
      <c r="R94" s="257" t="str">
        <f t="shared" si="36"/>
        <v/>
      </c>
    </row>
    <row r="95" spans="2:19" s="1" customFormat="1">
      <c r="B95" s="1" t="s">
        <v>444</v>
      </c>
      <c r="F95"/>
      <c r="G95" s="223">
        <v>0</v>
      </c>
      <c r="H95" s="223">
        <v>0</v>
      </c>
      <c r="I95" s="223">
        <v>1398</v>
      </c>
      <c r="J95" s="223">
        <v>-868</v>
      </c>
      <c r="K95" s="223">
        <v>2285</v>
      </c>
      <c r="L95" s="223">
        <v>3824</v>
      </c>
      <c r="M95" s="223">
        <v>-4327</v>
      </c>
      <c r="N95" s="223">
        <v>65</v>
      </c>
      <c r="O95" s="223">
        <v>-1128</v>
      </c>
      <c r="P95" s="223">
        <v>327</v>
      </c>
      <c r="Q95" s="223">
        <v>1606</v>
      </c>
      <c r="R95" s="63" t="str">
        <f t="shared" si="36"/>
        <v/>
      </c>
    </row>
    <row r="96" spans="2:19" ht="14.4">
      <c r="B96" s="81" t="s">
        <v>802</v>
      </c>
    </row>
    <row r="97" spans="1:18" ht="15.6">
      <c r="A97" t="s">
        <v>601</v>
      </c>
      <c r="B97" s="210" t="s">
        <v>803</v>
      </c>
      <c r="C97" s="52"/>
      <c r="D97" s="52"/>
      <c r="E97" s="52"/>
      <c r="F97" s="52"/>
      <c r="G97" s="484">
        <v>42004</v>
      </c>
      <c r="H97" s="484">
        <v>42369</v>
      </c>
      <c r="I97" s="484">
        <v>42735</v>
      </c>
      <c r="J97" s="484">
        <v>43100</v>
      </c>
      <c r="K97" s="484">
        <v>43465</v>
      </c>
      <c r="L97" s="484">
        <v>43830</v>
      </c>
      <c r="M97" s="484">
        <v>44196</v>
      </c>
      <c r="N97" s="484">
        <v>44561</v>
      </c>
      <c r="O97" s="484">
        <v>44926</v>
      </c>
      <c r="P97" s="484">
        <v>45291</v>
      </c>
      <c r="Q97" s="484">
        <v>45657</v>
      </c>
      <c r="R97" s="22"/>
    </row>
    <row r="98" spans="1:18" ht="4.2" customHeight="1">
      <c r="B98" s="217"/>
      <c r="C98" s="217"/>
      <c r="D98" s="217"/>
      <c r="E98" s="217"/>
      <c r="F98" s="217"/>
      <c r="G98" s="218"/>
      <c r="H98" s="218"/>
      <c r="I98" s="218"/>
      <c r="J98" s="218"/>
      <c r="K98" s="218"/>
      <c r="L98" s="218"/>
      <c r="M98" s="218"/>
      <c r="N98" s="218"/>
      <c r="O98" s="218"/>
      <c r="P98" s="218"/>
      <c r="Q98" s="218"/>
      <c r="R98" s="22"/>
    </row>
    <row r="99" spans="1:18">
      <c r="B99" t="s">
        <v>804</v>
      </c>
      <c r="G99" s="249" t="e" cm="1" vm="11">
        <f t="array" aca="1" ref="G99" ca="1">(IFERROR(_xlfn.STOCKHISTORY(DCF!$R$4, G97, G97, 0, 0, 1), IFERROR(_xlfn.STOCKHISTORY(DCF!$R$4, G97+1, G97+1, 0, 0, 1), _xlfn.STOCKHISTORY(DCF!$R$4, G97-2, G97-2, 0, 0, 1))))*_xlfn.XLOOKUP("Basic Weighted Average Shares",$B:$B,G:G)</f>
        <v>#VALUE!</v>
      </c>
      <c r="H99" s="249" t="e" cm="1" vm="11">
        <f t="array" aca="1" ref="H99" ca="1">(IFERROR(_xlfn.STOCKHISTORY(DCF!$R$4, H97, H97, 0, 0, 1), IFERROR(_xlfn.STOCKHISTORY(DCF!$R$4, H97+1, H97+1, 0, 0, 1), _xlfn.STOCKHISTORY(DCF!$R$4, H97-2, H97-2, 0, 0, 1))))*_xlfn.XLOOKUP("Basic Weighted Average Shares",$B:$B,H:H)</f>
        <v>#VALUE!</v>
      </c>
      <c r="I99" s="249" t="e" cm="1" vm="11">
        <f t="array" aca="1" ref="I99" ca="1">(IFERROR(_xlfn.STOCKHISTORY(DCF!$R$4, I97, I97, 0, 0, 1), IFERROR(_xlfn.STOCKHISTORY(DCF!$R$4, I97+1, I97+1, 0, 0, 1), _xlfn.STOCKHISTORY(DCF!$R$4, I97-2, I97-2, 0, 0, 1))))*_xlfn.XLOOKUP("Basic Weighted Average Shares",$B:$B,I:I)</f>
        <v>#VALUE!</v>
      </c>
      <c r="J99" s="249" t="e" cm="1" vm="11">
        <f t="array" aca="1" ref="J99" ca="1">(IFERROR(_xlfn.STOCKHISTORY(DCF!$R$4, J97, J97, 0, 0, 1), IFERROR(_xlfn.STOCKHISTORY(DCF!$R$4, J97+1, J97+1, 0, 0, 1), _xlfn.STOCKHISTORY(DCF!$R$4, J97-2, J97-2, 0, 0, 1))))*_xlfn.XLOOKUP("Basic Weighted Average Shares",$B:$B,J:J)</f>
        <v>#VALUE!</v>
      </c>
      <c r="K99" s="249" t="e" cm="1" vm="11">
        <f t="array" aca="1" ref="K99" ca="1">(IFERROR(_xlfn.STOCKHISTORY(DCF!$R$4, K97, K97, 0, 0, 1), IFERROR(_xlfn.STOCKHISTORY(DCF!$R$4, K97+1, K97+1, 0, 0, 1), _xlfn.STOCKHISTORY(DCF!$R$4, K97-2, K97-2, 0, 0, 1))))*_xlfn.XLOOKUP("Basic Weighted Average Shares",$B:$B,K:K)</f>
        <v>#VALUE!</v>
      </c>
      <c r="L99" s="249" cm="1">
        <f t="array" aca="1" ref="L99" ca="1">(IFERROR(_xlfn.STOCKHISTORY(DCF!$R$4, L97, L97, 0, 0, 1), IFERROR(_xlfn.STOCKHISTORY(DCF!$R$4, L97+1, L97+1, 0, 0, 1), _xlfn.STOCKHISTORY(DCF!$R$4, L97-2, L97-2, 0, 0, 1))))*_xlfn.XLOOKUP("Basic Weighted Average Shares",$B:$B,L:L)</f>
        <v>37127.415999999997</v>
      </c>
      <c r="M99" s="249" cm="1">
        <f t="array" aca="1" ref="M99" ca="1">(IFERROR(_xlfn.STOCKHISTORY(DCF!$R$4, M97, M97, 0, 0, 1), IFERROR(_xlfn.STOCKHISTORY(DCF!$R$4, M97+1, M97+1, 0, 0, 1), _xlfn.STOCKHISTORY(DCF!$R$4, M97-2, M97-2, 0, 0, 1))))*_xlfn.XLOOKUP("Basic Weighted Average Shares",$B:$B,M:M)</f>
        <v>89403</v>
      </c>
      <c r="N99" s="249" cm="1">
        <f t="array" aca="1" ref="N99" ca="1">(IFERROR(_xlfn.STOCKHISTORY(DCF!$R$4, N97, N97, 0, 0, 1), IFERROR(_xlfn.STOCKHISTORY(DCF!$R$4, N97+1, N97+1, 0, 0, 1), _xlfn.STOCKHISTORY(DCF!$R$4, N97-2, N97-2, 0, 0, 1))))*_xlfn.XLOOKUP("Basic Weighted Average Shares",$B:$B,N:N)</f>
        <v>79352.524999999994</v>
      </c>
      <c r="O99" s="249" cm="1">
        <f t="array" aca="1" ref="O99" ca="1">(IFERROR(_xlfn.STOCKHISTORY(DCF!$R$4, O97, O97, 0, 0, 1), IFERROR(_xlfn.STOCKHISTORY(DCF!$R$4, O97+1, O97+1, 0, 0, 1), _xlfn.STOCKHISTORY(DCF!$R$4, O97-2, O97-2, 0, 0, 1))))*_xlfn.XLOOKUP("Basic Weighted Average Shares",$B:$B,O:O)</f>
        <v>49125.010999999999</v>
      </c>
      <c r="P99" s="249" cm="1">
        <f t="array" aca="1" ref="P99" ca="1">(IFERROR(_xlfn.STOCKHISTORY(DCF!$R$4, P97, P97, 0, 0, 1), IFERROR(_xlfn.STOCKHISTORY(DCF!$R$4, P97+1, P97+1, 0, 0, 1), _xlfn.STOCKHISTORY(DCF!$R$4, P97-2, P97-2, 0, 0, 1))))*_xlfn.XLOOKUP("Basic Weighted Average Shares",$B:$B,P:P)</f>
        <v>125338.049</v>
      </c>
      <c r="Q99" s="249" cm="1">
        <f t="array" aca="1" ref="Q99" ca="1">(IFERROR(_xlfn.STOCKHISTORY(DCF!$R$4, Q97, Q97, 0, 0, 1), IFERROR(_xlfn.STOCKHISTORY(DCF!$R$4, Q97+1, Q97+1, 0, 0, 1), _xlfn.STOCKHISTORY(DCF!$R$4, Q97-2, Q97-2, 0, 0, 1))))*_xlfn.XLOOKUP("Basic Weighted Average Shares",$B:$B,Q:Q)</f>
        <v>126346.272</v>
      </c>
    </row>
    <row r="100" spans="1:18">
      <c r="B100" t="s">
        <v>426</v>
      </c>
      <c r="G100" s="230">
        <f>_xlfn.XLOOKUP("Cash &amp; Cash Equivalents &amp; ST Investments",$B$30:$B$62,G$30:G$62)</f>
        <v>1961</v>
      </c>
      <c r="H100" s="230">
        <f t="shared" ref="H100:Q100" si="38">_xlfn.XLOOKUP("Cash &amp; Cash Equivalents &amp; ST Investments",$B$30:$B$62,H$30:H$62)</f>
        <v>4188</v>
      </c>
      <c r="I100" s="230">
        <f t="shared" si="38"/>
        <v>6241</v>
      </c>
      <c r="J100" s="230">
        <f t="shared" si="38"/>
        <v>4393</v>
      </c>
      <c r="K100" s="230">
        <f t="shared" si="38"/>
        <v>6406</v>
      </c>
      <c r="L100" s="230">
        <f t="shared" si="38"/>
        <v>11313</v>
      </c>
      <c r="M100" s="230">
        <f t="shared" si="38"/>
        <v>6827</v>
      </c>
      <c r="N100" s="230">
        <f t="shared" si="38"/>
        <v>4295</v>
      </c>
      <c r="O100" s="230">
        <f t="shared" si="38"/>
        <v>4311</v>
      </c>
      <c r="P100" s="230">
        <f t="shared" si="38"/>
        <v>5407</v>
      </c>
      <c r="Q100" s="230">
        <f t="shared" si="38"/>
        <v>6977</v>
      </c>
    </row>
    <row r="101" spans="1:18">
      <c r="B101" t="s">
        <v>436</v>
      </c>
      <c r="G101" s="230">
        <f>(_xlfn.XLOOKUP("Short-Term Debt",$B$30:$B$62,G$30:G$62)+_xlfn.XLOOKUP("Long-Term Debt",$B$30:$B$62,G$30:G$62))</f>
        <v>0</v>
      </c>
      <c r="H101" s="230">
        <f t="shared" ref="H101:Q101" si="39">(_xlfn.XLOOKUP("Short-Term Debt",$B$30:$B$62,H$30:H$62)+_xlfn.XLOOKUP("Long-Term Debt",$B$30:$B$62,H$30:H$62))</f>
        <v>1423</v>
      </c>
      <c r="I101" s="230">
        <f t="shared" si="39"/>
        <v>3087</v>
      </c>
      <c r="J101" s="230">
        <f t="shared" si="39"/>
        <v>3048</v>
      </c>
      <c r="K101" s="230">
        <f t="shared" si="39"/>
        <v>6869</v>
      </c>
      <c r="L101" s="230">
        <f t="shared" si="39"/>
        <v>7734</v>
      </c>
      <c r="M101" s="230">
        <f t="shared" si="39"/>
        <v>9576</v>
      </c>
      <c r="N101" s="230">
        <f t="shared" si="39"/>
        <v>11339</v>
      </c>
      <c r="O101" s="230">
        <f t="shared" si="39"/>
        <v>11538</v>
      </c>
      <c r="P101" s="230">
        <f t="shared" si="39"/>
        <v>11677</v>
      </c>
      <c r="Q101" s="230">
        <f t="shared" si="39"/>
        <v>8651</v>
      </c>
    </row>
    <row r="102" spans="1:18">
      <c r="B102" t="s">
        <v>805</v>
      </c>
      <c r="G102" s="231"/>
      <c r="H102" s="231"/>
      <c r="I102" s="231"/>
      <c r="J102" s="231"/>
      <c r="K102" s="231"/>
      <c r="L102" s="231"/>
      <c r="M102" s="231"/>
      <c r="N102" s="231"/>
      <c r="O102" s="231"/>
      <c r="P102" s="231"/>
      <c r="Q102" s="231"/>
    </row>
    <row r="103" spans="1:18">
      <c r="B103" t="s">
        <v>792</v>
      </c>
      <c r="G103" s="22">
        <f>_xlfn.XLOOKUP("Non-Controlling Interest",$B$30:$B$62,G$30:G$62)</f>
        <v>0</v>
      </c>
      <c r="H103" s="22">
        <f t="shared" ref="H103:Q103" si="40">_xlfn.XLOOKUP("Non-Controlling Interest",$B$30:$B$62,H$30:H$62)</f>
        <v>553</v>
      </c>
      <c r="I103" s="22">
        <f t="shared" si="40"/>
        <v>0</v>
      </c>
      <c r="J103" s="22">
        <f t="shared" si="40"/>
        <v>12210</v>
      </c>
      <c r="K103" s="22">
        <f t="shared" si="40"/>
        <v>14177</v>
      </c>
      <c r="L103" s="22">
        <f t="shared" si="40"/>
        <v>311</v>
      </c>
      <c r="M103" s="22">
        <f t="shared" si="40"/>
        <v>787</v>
      </c>
      <c r="N103" s="22">
        <f t="shared" si="40"/>
        <v>204</v>
      </c>
      <c r="O103" s="22">
        <f t="shared" si="40"/>
        <v>430</v>
      </c>
      <c r="P103" s="22">
        <f t="shared" si="40"/>
        <v>1433</v>
      </c>
      <c r="Q103" s="22">
        <f t="shared" si="40"/>
        <v>918</v>
      </c>
    </row>
    <row r="104" spans="1:18">
      <c r="B104" t="s">
        <v>705</v>
      </c>
      <c r="G104" s="232" t="e" vm="12">
        <f t="shared" ref="G104:M104" ca="1" si="41">+G99-G100+G101+G102+G103</f>
        <v>#VALUE!</v>
      </c>
      <c r="H104" s="232" t="e" vm="12">
        <f t="shared" ca="1" si="41"/>
        <v>#VALUE!</v>
      </c>
      <c r="I104" s="232" t="e" vm="12">
        <f ca="1">+I99-I100+I101+I102+I103</f>
        <v>#VALUE!</v>
      </c>
      <c r="J104" s="232" t="e" vm="12">
        <f t="shared" ca="1" si="41"/>
        <v>#VALUE!</v>
      </c>
      <c r="K104" s="232" t="e" vm="12">
        <f t="shared" ca="1" si="41"/>
        <v>#VALUE!</v>
      </c>
      <c r="L104" s="232">
        <f t="shared" ca="1" si="41"/>
        <v>33859.415999999997</v>
      </c>
      <c r="M104" s="232">
        <f t="shared" ca="1" si="41"/>
        <v>92939</v>
      </c>
      <c r="N104" s="232">
        <f ca="1">+N99-N100+N101+N102+N103</f>
        <v>86600.524999999994</v>
      </c>
      <c r="O104" s="232">
        <f t="shared" ref="O104:Q104" ca="1" si="42">+O99-O100+O101+O102+O103</f>
        <v>56782.010999999999</v>
      </c>
      <c r="P104" s="232">
        <f t="shared" ca="1" si="42"/>
        <v>133041.049</v>
      </c>
      <c r="Q104" s="232">
        <f t="shared" ca="1" si="42"/>
        <v>128938.272</v>
      </c>
    </row>
    <row r="105" spans="1:18" ht="5.25" customHeight="1"/>
    <row r="106" spans="1:18" ht="15.6">
      <c r="A106" t="s">
        <v>601</v>
      </c>
      <c r="B106" s="48" t="s">
        <v>91</v>
      </c>
      <c r="C106" s="52"/>
      <c r="D106" s="52"/>
      <c r="E106" s="52"/>
      <c r="F106" s="52"/>
      <c r="G106" s="233" t="s">
        <v>806</v>
      </c>
      <c r="H106" s="211">
        <v>2025</v>
      </c>
      <c r="I106" s="211">
        <f>+H106+1</f>
        <v>2026</v>
      </c>
      <c r="J106" s="211">
        <f t="shared" ref="J106:Q106" si="43">+I106+1</f>
        <v>2027</v>
      </c>
      <c r="K106" s="211">
        <f t="shared" si="43"/>
        <v>2028</v>
      </c>
      <c r="L106" s="211">
        <f t="shared" si="43"/>
        <v>2029</v>
      </c>
      <c r="M106" s="211">
        <f t="shared" si="43"/>
        <v>2030</v>
      </c>
      <c r="N106" s="211">
        <f t="shared" si="43"/>
        <v>2031</v>
      </c>
      <c r="O106" s="211">
        <f t="shared" si="43"/>
        <v>2032</v>
      </c>
      <c r="P106" s="211">
        <f t="shared" si="43"/>
        <v>2033</v>
      </c>
      <c r="Q106" s="686">
        <f t="shared" si="43"/>
        <v>2034</v>
      </c>
    </row>
    <row r="107" spans="1:18" ht="4.2" customHeight="1">
      <c r="B107" s="217"/>
      <c r="C107" s="217"/>
      <c r="D107" s="217"/>
      <c r="E107" s="217"/>
      <c r="F107" s="217"/>
      <c r="G107" s="218"/>
      <c r="H107" s="218"/>
      <c r="I107" s="218"/>
      <c r="J107" s="218"/>
      <c r="K107" s="218"/>
      <c r="L107" s="218" t="s">
        <v>807</v>
      </c>
      <c r="M107" s="218" t="s">
        <v>807</v>
      </c>
      <c r="N107" s="218" t="s">
        <v>807</v>
      </c>
      <c r="O107" s="218" t="s">
        <v>807</v>
      </c>
      <c r="P107" s="218" t="s">
        <v>807</v>
      </c>
      <c r="Q107" s="218" t="s">
        <v>807</v>
      </c>
    </row>
    <row r="108" spans="1:18">
      <c r="B108" t="s">
        <v>806</v>
      </c>
      <c r="G108" s="685">
        <f>+Q32</f>
        <v>6977</v>
      </c>
      <c r="H108" s="231"/>
      <c r="I108" s="231"/>
      <c r="J108" s="231"/>
      <c r="K108" s="231"/>
      <c r="L108" s="231"/>
      <c r="M108" s="231"/>
      <c r="N108" s="231"/>
      <c r="O108" s="231"/>
      <c r="P108" s="231"/>
      <c r="Q108" s="231"/>
    </row>
    <row r="109" spans="1:18">
      <c r="B109" t="s">
        <v>808</v>
      </c>
      <c r="G109"/>
      <c r="H109" s="231">
        <v>1150</v>
      </c>
      <c r="I109" s="231"/>
      <c r="J109" s="231">
        <v>700</v>
      </c>
      <c r="K109" s="231">
        <v>2225</v>
      </c>
      <c r="L109" s="231">
        <v>1500</v>
      </c>
      <c r="M109" s="231">
        <v>1250</v>
      </c>
      <c r="N109" s="231"/>
      <c r="O109" s="231"/>
      <c r="P109" s="231"/>
      <c r="Q109" s="231">
        <f>1500+1250</f>
        <v>2750</v>
      </c>
    </row>
    <row r="110" spans="1:18">
      <c r="B110" t="s">
        <v>809</v>
      </c>
      <c r="G110"/>
      <c r="H110" s="231"/>
      <c r="I110" s="231"/>
      <c r="J110" s="231"/>
      <c r="K110" s="231"/>
      <c r="L110" s="231">
        <v>3600</v>
      </c>
      <c r="M110" s="231"/>
      <c r="N110" s="231"/>
      <c r="O110" s="231"/>
      <c r="P110" s="231"/>
      <c r="Q110" s="231"/>
    </row>
    <row r="111" spans="1:18" ht="3.75" customHeight="1"/>
    <row r="112" spans="1:18" ht="15.6">
      <c r="A112" t="s">
        <v>601</v>
      </c>
      <c r="B112" s="48" t="s">
        <v>810</v>
      </c>
      <c r="C112" s="52"/>
      <c r="D112" s="52"/>
      <c r="E112" s="52"/>
      <c r="F112" s="52"/>
      <c r="G112" s="211">
        <v>2014</v>
      </c>
      <c r="H112" s="211">
        <f>+G112+1</f>
        <v>2015</v>
      </c>
      <c r="I112" s="211">
        <f t="shared" ref="I112" si="44">+H112+1</f>
        <v>2016</v>
      </c>
      <c r="J112" s="211">
        <f t="shared" ref="J112" si="45">+I112+1</f>
        <v>2017</v>
      </c>
      <c r="K112" s="211">
        <f t="shared" ref="K112" si="46">+J112+1</f>
        <v>2018</v>
      </c>
      <c r="L112" s="211">
        <f t="shared" ref="L112" si="47">+K112+1</f>
        <v>2019</v>
      </c>
      <c r="M112" s="211">
        <f t="shared" ref="M112" si="48">+L112+1</f>
        <v>2020</v>
      </c>
      <c r="N112" s="211">
        <f>+M112+1</f>
        <v>2021</v>
      </c>
      <c r="O112" s="211">
        <f>+N112+1</f>
        <v>2022</v>
      </c>
      <c r="P112" s="211">
        <f t="shared" ref="P112" si="49">+O112+1</f>
        <v>2023</v>
      </c>
      <c r="Q112" s="211">
        <f>+P112+1</f>
        <v>2024</v>
      </c>
      <c r="R112" s="54" t="str">
        <f>"CAGR "&amp;$G$4&amp;" - "&amp;$Q$4</f>
        <v>CAGR 2014 - 2024</v>
      </c>
    </row>
    <row r="113" spans="2:18" ht="5.25" customHeight="1">
      <c r="B113" s="217"/>
      <c r="C113" s="217"/>
      <c r="D113" s="217"/>
      <c r="E113" s="217"/>
      <c r="F113" s="217"/>
      <c r="G113" s="218"/>
      <c r="H113" s="218"/>
      <c r="I113" s="218"/>
      <c r="J113" s="218"/>
      <c r="K113" s="218"/>
      <c r="L113" s="218"/>
      <c r="M113" s="218"/>
      <c r="N113" s="218"/>
      <c r="O113" s="218"/>
      <c r="P113" s="218"/>
      <c r="Q113" s="218"/>
      <c r="R113" s="56"/>
    </row>
    <row r="114" spans="2:18">
      <c r="B114" t="s">
        <v>436</v>
      </c>
      <c r="G114" s="229">
        <f t="shared" ref="G114:O114" si="50">IFERROR(SUM(G55+G50),"")</f>
        <v>0</v>
      </c>
      <c r="H114" s="229">
        <f t="shared" si="50"/>
        <v>1423</v>
      </c>
      <c r="I114" s="229">
        <f t="shared" si="50"/>
        <v>3087</v>
      </c>
      <c r="J114" s="229">
        <f t="shared" si="50"/>
        <v>3048</v>
      </c>
      <c r="K114" s="229">
        <f t="shared" si="50"/>
        <v>6869</v>
      </c>
      <c r="L114" s="229">
        <f t="shared" si="50"/>
        <v>7734</v>
      </c>
      <c r="M114" s="229">
        <f t="shared" si="50"/>
        <v>9576</v>
      </c>
      <c r="N114" s="229">
        <f t="shared" si="50"/>
        <v>11339</v>
      </c>
      <c r="O114" s="229">
        <f t="shared" si="50"/>
        <v>11538</v>
      </c>
      <c r="P114" s="229">
        <f>IFERROR(SUM(P55+P50),"")</f>
        <v>11677</v>
      </c>
      <c r="Q114" s="229">
        <f>IFERROR(SUM(Q55+Q50),"")</f>
        <v>8651</v>
      </c>
      <c r="R114" s="60" t="str">
        <f t="shared" ref="R114:R122" si="51">IFERROR((Q114/G114)^(1/COUNT($G$4:$Q$4))-1,"")</f>
        <v/>
      </c>
    </row>
    <row r="115" spans="2:18">
      <c r="B115" t="s">
        <v>676</v>
      </c>
      <c r="G115" s="229">
        <f t="shared" ref="G115:Q115" si="52">IFERROR(SUM(G51,G56),"")</f>
        <v>0</v>
      </c>
      <c r="H115" s="229">
        <f t="shared" si="52"/>
        <v>1423</v>
      </c>
      <c r="I115" s="229">
        <f t="shared" si="52"/>
        <v>3087</v>
      </c>
      <c r="J115" s="229">
        <f t="shared" si="52"/>
        <v>3048</v>
      </c>
      <c r="K115" s="229">
        <f t="shared" si="52"/>
        <v>6869</v>
      </c>
      <c r="L115" s="229">
        <f t="shared" si="52"/>
        <v>5707</v>
      </c>
      <c r="M115" s="229">
        <f t="shared" si="52"/>
        <v>7560</v>
      </c>
      <c r="N115" s="229">
        <f t="shared" si="52"/>
        <v>9276</v>
      </c>
      <c r="O115" s="229">
        <f t="shared" si="52"/>
        <v>9265</v>
      </c>
      <c r="P115" s="229">
        <f t="shared" si="52"/>
        <v>9459</v>
      </c>
      <c r="Q115" s="229">
        <f t="shared" si="52"/>
        <v>8347</v>
      </c>
      <c r="R115" s="60" t="str">
        <f t="shared" si="51"/>
        <v/>
      </c>
    </row>
    <row r="116" spans="2:18">
      <c r="B116" t="s">
        <v>677</v>
      </c>
      <c r="G116" s="229">
        <f t="shared" ref="G116:Q116" si="53">IFERROR(SUM(G52,G57),"")</f>
        <v>0</v>
      </c>
      <c r="H116" s="229">
        <f t="shared" si="53"/>
        <v>0</v>
      </c>
      <c r="I116" s="229">
        <f t="shared" si="53"/>
        <v>0</v>
      </c>
      <c r="J116" s="229">
        <f t="shared" si="53"/>
        <v>0</v>
      </c>
      <c r="K116" s="229">
        <f t="shared" si="53"/>
        <v>0</v>
      </c>
      <c r="L116" s="229">
        <f t="shared" si="53"/>
        <v>2027</v>
      </c>
      <c r="M116" s="229">
        <f t="shared" si="53"/>
        <v>2016</v>
      </c>
      <c r="N116" s="229">
        <f t="shared" si="53"/>
        <v>2063</v>
      </c>
      <c r="O116" s="229">
        <f t="shared" si="53"/>
        <v>2273</v>
      </c>
      <c r="P116" s="229">
        <f t="shared" si="53"/>
        <v>2218</v>
      </c>
      <c r="Q116" s="229">
        <f t="shared" si="53"/>
        <v>1939</v>
      </c>
      <c r="R116" s="60" t="str">
        <f t="shared" si="51"/>
        <v/>
      </c>
    </row>
    <row r="117" spans="2:18">
      <c r="B117" t="s">
        <v>811</v>
      </c>
      <c r="G117" s="229">
        <f t="shared" ref="G117:P117" si="54">+G114-G32</f>
        <v>-1961</v>
      </c>
      <c r="H117" s="229">
        <f t="shared" si="54"/>
        <v>-2765</v>
      </c>
      <c r="I117" s="229">
        <f t="shared" si="54"/>
        <v>-3154</v>
      </c>
      <c r="J117" s="229">
        <f t="shared" si="54"/>
        <v>-1345</v>
      </c>
      <c r="K117" s="229">
        <f t="shared" si="54"/>
        <v>463</v>
      </c>
      <c r="L117" s="229">
        <f t="shared" si="54"/>
        <v>-3579</v>
      </c>
      <c r="M117" s="229">
        <f t="shared" si="54"/>
        <v>2749</v>
      </c>
      <c r="N117" s="229">
        <f t="shared" si="54"/>
        <v>7044</v>
      </c>
      <c r="O117" s="229">
        <f t="shared" si="54"/>
        <v>7227</v>
      </c>
      <c r="P117" s="229">
        <f t="shared" si="54"/>
        <v>6270</v>
      </c>
      <c r="Q117" s="229">
        <f>+Q114-Q32</f>
        <v>1674</v>
      </c>
      <c r="R117" s="60">
        <f t="shared" si="51"/>
        <v>-1.9857176494096427</v>
      </c>
    </row>
    <row r="118" spans="2:18">
      <c r="B118" t="s">
        <v>812</v>
      </c>
      <c r="G118" s="244">
        <f t="shared" ref="G118:Q118" si="55">IFERROR(G23/G22,"")</f>
        <v>-2.9940119760479044E-3</v>
      </c>
      <c r="H118" s="244">
        <f t="shared" si="55"/>
        <v>4.813032210292484E-3</v>
      </c>
      <c r="I118" s="244">
        <f t="shared" si="55"/>
        <v>-8.1871345029239762E-2</v>
      </c>
      <c r="J118" s="244">
        <f t="shared" si="55"/>
        <v>0.11846994535519126</v>
      </c>
      <c r="K118" s="244">
        <f t="shared" si="55"/>
        <v>0.21570121951219512</v>
      </c>
      <c r="L118" s="244">
        <f t="shared" si="55"/>
        <v>-5.3361792956243331E-3</v>
      </c>
      <c r="M118" s="244">
        <f t="shared" si="55"/>
        <v>4.9973971889640811E-2</v>
      </c>
      <c r="N118" s="244">
        <f t="shared" si="55"/>
        <v>0.48</v>
      </c>
      <c r="O118" s="244">
        <f t="shared" si="55"/>
        <v>1.9202206662423085E-2</v>
      </c>
      <c r="P118" s="244">
        <f t="shared" si="55"/>
        <v>9.1770788453252913E-2</v>
      </c>
      <c r="Q118" s="244">
        <f t="shared" si="55"/>
        <v>-1.3958787878787879</v>
      </c>
      <c r="R118" s="60">
        <f t="shared" si="51"/>
        <v>0.74823363037905533</v>
      </c>
    </row>
    <row r="119" spans="2:18">
      <c r="B119" t="s">
        <v>617</v>
      </c>
      <c r="G119" s="249">
        <f t="shared" ref="G119:Q119" si="56">IFERROR(G16*(1-G118),"")</f>
        <v>-645.92814371257487</v>
      </c>
      <c r="H119" s="249">
        <f t="shared" si="56"/>
        <v>-1332.5553498704182</v>
      </c>
      <c r="I119" s="249">
        <f t="shared" si="56"/>
        <v>-3270.4970760233923</v>
      </c>
      <c r="J119" s="249">
        <f t="shared" si="56"/>
        <v>-3596.6426229508197</v>
      </c>
      <c r="K119" s="249">
        <f t="shared" si="56"/>
        <v>-2378.7782012195121</v>
      </c>
      <c r="L119" s="249">
        <f t="shared" si="56"/>
        <v>-8641.8697972251866</v>
      </c>
      <c r="M119" s="249">
        <f t="shared" si="56"/>
        <v>-4619.9765747006768</v>
      </c>
      <c r="N119" s="249">
        <f t="shared" si="56"/>
        <v>-1993.68</v>
      </c>
      <c r="O119" s="249">
        <f t="shared" si="56"/>
        <v>-1796.8215573944408</v>
      </c>
      <c r="P119" s="249">
        <f t="shared" si="56"/>
        <v>1008.1344248168892</v>
      </c>
      <c r="Q119" s="249">
        <f t="shared" si="56"/>
        <v>6706.0647272727265</v>
      </c>
      <c r="R119" s="60">
        <f t="shared" si="51"/>
        <v>-2.2370561483282514</v>
      </c>
    </row>
    <row r="120" spans="2:18">
      <c r="B120" t="s">
        <v>659</v>
      </c>
      <c r="G120" s="485">
        <f>IFERROR(G35/G6*365,"")</f>
        <v>0</v>
      </c>
      <c r="H120" s="485">
        <f t="shared" ref="H120:Q120" si="57">IFERROR(H35/H6*365,"")</f>
        <v>0</v>
      </c>
      <c r="I120" s="485">
        <f t="shared" si="57"/>
        <v>0</v>
      </c>
      <c r="J120" s="485">
        <f t="shared" si="57"/>
        <v>34.005925365607666</v>
      </c>
      <c r="K120" s="485">
        <f t="shared" si="57"/>
        <v>32.1513466883926</v>
      </c>
      <c r="L120" s="485">
        <f t="shared" si="57"/>
        <v>34.085384615384619</v>
      </c>
      <c r="M120" s="485">
        <f t="shared" si="57"/>
        <v>35.159798904749081</v>
      </c>
      <c r="N120" s="485">
        <f t="shared" si="57"/>
        <v>51.001718705242048</v>
      </c>
      <c r="O120" s="485">
        <f t="shared" si="57"/>
        <v>31.820277943344731</v>
      </c>
      <c r="P120" s="485">
        <f t="shared" si="57"/>
        <v>33.326895737775274</v>
      </c>
      <c r="Q120" s="485">
        <f t="shared" si="57"/>
        <v>27.662581290645321</v>
      </c>
      <c r="R120" s="60" t="str">
        <f t="shared" si="51"/>
        <v/>
      </c>
    </row>
    <row r="121" spans="2:18">
      <c r="B121" t="s">
        <v>663</v>
      </c>
      <c r="G121" s="485">
        <f>IFERROR(G36/G7*365,"")</f>
        <v>0</v>
      </c>
      <c r="H121" s="485">
        <f t="shared" ref="H121:Q121" si="58">IFERROR(H36/H7*365,"")</f>
        <v>0</v>
      </c>
      <c r="I121" s="485">
        <f t="shared" si="58"/>
        <v>0</v>
      </c>
      <c r="J121" s="485">
        <f t="shared" si="58"/>
        <v>0</v>
      </c>
      <c r="K121" s="485">
        <f t="shared" si="58"/>
        <v>0</v>
      </c>
      <c r="L121" s="485">
        <f t="shared" si="58"/>
        <v>0</v>
      </c>
      <c r="M121" s="485">
        <f t="shared" si="58"/>
        <v>0</v>
      </c>
      <c r="N121" s="485">
        <f t="shared" si="58"/>
        <v>0</v>
      </c>
      <c r="O121" s="485">
        <f t="shared" si="58"/>
        <v>0</v>
      </c>
      <c r="P121" s="485">
        <f t="shared" si="58"/>
        <v>0</v>
      </c>
      <c r="Q121" s="485">
        <f t="shared" si="58"/>
        <v>0</v>
      </c>
      <c r="R121" s="60" t="str">
        <f t="shared" si="51"/>
        <v/>
      </c>
    </row>
    <row r="122" spans="2:18">
      <c r="B122" t="s">
        <v>673</v>
      </c>
      <c r="G122" s="485">
        <f>IFERROR(G49/G6*365,"")</f>
        <v>0</v>
      </c>
      <c r="H122" s="485">
        <f t="shared" ref="H122:Q122" si="59">IFERROR(H49/H6*365,"")</f>
        <v>0</v>
      </c>
      <c r="I122" s="485">
        <f t="shared" si="59"/>
        <v>0</v>
      </c>
      <c r="J122" s="485">
        <f t="shared" si="59"/>
        <v>9.8014372163388792</v>
      </c>
      <c r="K122" s="485">
        <f t="shared" si="59"/>
        <v>5.2477714942969422</v>
      </c>
      <c r="L122" s="485">
        <f t="shared" si="59"/>
        <v>7.6369230769230771</v>
      </c>
      <c r="M122" s="485">
        <f t="shared" si="59"/>
        <v>7.7004219409282699</v>
      </c>
      <c r="N122" s="485">
        <f t="shared" si="59"/>
        <v>17.98338584932684</v>
      </c>
      <c r="O122" s="485">
        <f t="shared" si="59"/>
        <v>8.3357906954857732</v>
      </c>
      <c r="P122" s="485">
        <f t="shared" si="59"/>
        <v>7.7345028298597143</v>
      </c>
      <c r="Q122" s="485">
        <f t="shared" si="59"/>
        <v>7.1210605302651331</v>
      </c>
      <c r="R122" s="60" t="str">
        <f t="shared" si="51"/>
        <v/>
      </c>
    </row>
    <row r="125" spans="2:18">
      <c r="O125"/>
    </row>
    <row r="126" spans="2:18">
      <c r="C126" s="540"/>
    </row>
    <row r="127" spans="2:18">
      <c r="C127" s="540"/>
    </row>
    <row r="128" spans="2:18">
      <c r="C128" s="540"/>
    </row>
    <row r="129" spans="3:3">
      <c r="C129" s="540"/>
    </row>
    <row r="130" spans="3:3">
      <c r="C130" s="540"/>
    </row>
    <row r="131" spans="3:3">
      <c r="C131" s="540"/>
    </row>
    <row r="132" spans="3:3">
      <c r="C132" s="540"/>
    </row>
    <row r="133" spans="3:3">
      <c r="C133" s="540"/>
    </row>
    <row r="134" spans="3:3">
      <c r="C134" s="540"/>
    </row>
    <row r="135" spans="3:3">
      <c r="C135" s="540"/>
    </row>
    <row r="136" spans="3:3">
      <c r="C136" s="540"/>
    </row>
    <row r="137" spans="3:3">
      <c r="C137" s="540"/>
    </row>
    <row r="138" spans="3:3">
      <c r="C138" s="540"/>
    </row>
    <row r="139" spans="3:3">
      <c r="C139" s="540"/>
    </row>
    <row r="140" spans="3:3">
      <c r="C140" s="540"/>
    </row>
    <row r="141" spans="3:3">
      <c r="C141" s="540"/>
    </row>
    <row r="142" spans="3:3">
      <c r="C142" s="540"/>
    </row>
    <row r="143" spans="3:3">
      <c r="C143" s="540"/>
    </row>
    <row r="144" spans="3:3">
      <c r="C144" s="540"/>
    </row>
    <row r="145" spans="3:3">
      <c r="C145" s="540"/>
    </row>
    <row r="146" spans="3:3">
      <c r="C146" s="540"/>
    </row>
    <row r="147" spans="3:3">
      <c r="C147" s="540"/>
    </row>
    <row r="148" spans="3:3">
      <c r="C148" s="540"/>
    </row>
    <row r="149" spans="3:3">
      <c r="C149" s="540"/>
    </row>
    <row r="150" spans="3:3">
      <c r="C150" s="540"/>
    </row>
    <row r="151" spans="3:3">
      <c r="C151" s="540"/>
    </row>
    <row r="152" spans="3:3">
      <c r="C152" s="540"/>
    </row>
    <row r="153" spans="3:3">
      <c r="C153" s="540"/>
    </row>
    <row r="154" spans="3:3">
      <c r="C154" s="540"/>
    </row>
    <row r="155" spans="3:3">
      <c r="C155" s="540"/>
    </row>
    <row r="156" spans="3:3">
      <c r="C156" s="540"/>
    </row>
    <row r="157" spans="3:3">
      <c r="C157" s="540"/>
    </row>
    <row r="158" spans="3:3">
      <c r="C158" s="540"/>
    </row>
    <row r="159" spans="3:3">
      <c r="C159" s="540"/>
    </row>
    <row r="160" spans="3:3">
      <c r="C160" s="540"/>
    </row>
    <row r="161" spans="3:3">
      <c r="C161" s="540"/>
    </row>
    <row r="162" spans="3:3">
      <c r="C162" s="540"/>
    </row>
    <row r="163" spans="3:3">
      <c r="C163" s="540"/>
    </row>
    <row r="164" spans="3:3">
      <c r="C164" s="540"/>
    </row>
    <row r="165" spans="3:3">
      <c r="C165" s="540"/>
    </row>
    <row r="166" spans="3:3">
      <c r="C166" s="540"/>
    </row>
    <row r="167" spans="3:3">
      <c r="C167" s="540"/>
    </row>
    <row r="168" spans="3:3">
      <c r="C168" s="540"/>
    </row>
    <row r="169" spans="3:3">
      <c r="C169" s="540"/>
    </row>
    <row r="170" spans="3:3">
      <c r="C170" s="540"/>
    </row>
    <row r="171" spans="3:3">
      <c r="C171" s="540"/>
    </row>
    <row r="172" spans="3:3">
      <c r="C172" s="540"/>
    </row>
    <row r="173" spans="3:3">
      <c r="C173" s="540"/>
    </row>
    <row r="174" spans="3:3">
      <c r="C174" s="540"/>
    </row>
    <row r="175" spans="3:3">
      <c r="C175" s="540"/>
    </row>
    <row r="176" spans="3:3">
      <c r="C176" s="540"/>
    </row>
    <row r="177" spans="3:3">
      <c r="C177" s="540"/>
    </row>
    <row r="178" spans="3:3">
      <c r="C178" s="540"/>
    </row>
    <row r="179" spans="3:3">
      <c r="C179" s="540"/>
    </row>
    <row r="180" spans="3:3">
      <c r="C180" s="540"/>
    </row>
    <row r="181" spans="3:3">
      <c r="C181" s="540"/>
    </row>
    <row r="182" spans="3:3">
      <c r="C182" s="540"/>
    </row>
    <row r="183" spans="3:3">
      <c r="C183" s="540"/>
    </row>
    <row r="184" spans="3:3">
      <c r="C184" s="540"/>
    </row>
    <row r="185" spans="3:3">
      <c r="C185" s="540"/>
    </row>
    <row r="186" spans="3:3">
      <c r="C186" s="540"/>
    </row>
    <row r="187" spans="3:3">
      <c r="C187" s="540"/>
    </row>
    <row r="188" spans="3:3">
      <c r="C188" s="540"/>
    </row>
    <row r="189" spans="3:3">
      <c r="C189" s="540"/>
    </row>
    <row r="190" spans="3:3">
      <c r="C190" s="540"/>
    </row>
    <row r="191" spans="3:3">
      <c r="C191" s="540"/>
    </row>
    <row r="192" spans="3:3">
      <c r="C192" s="540"/>
    </row>
    <row r="193" spans="3:3">
      <c r="C193" s="540"/>
    </row>
    <row r="194" spans="3:3">
      <c r="C194" s="540"/>
    </row>
    <row r="195" spans="3:3">
      <c r="C195" s="540"/>
    </row>
    <row r="196" spans="3:3">
      <c r="C196" s="540"/>
    </row>
    <row r="197" spans="3:3">
      <c r="C197" s="540"/>
    </row>
    <row r="198" spans="3:3">
      <c r="C198" s="540"/>
    </row>
    <row r="199" spans="3:3">
      <c r="C199" s="540"/>
    </row>
    <row r="200" spans="3:3">
      <c r="C200" s="540"/>
    </row>
    <row r="201" spans="3:3">
      <c r="C201" s="540"/>
    </row>
    <row r="202" spans="3:3">
      <c r="C202" s="540"/>
    </row>
    <row r="203" spans="3:3">
      <c r="C203" s="540"/>
    </row>
    <row r="204" spans="3:3">
      <c r="C204" s="540"/>
    </row>
    <row r="205" spans="3:3">
      <c r="C205" s="540"/>
    </row>
    <row r="206" spans="3:3">
      <c r="C206" s="540"/>
    </row>
    <row r="207" spans="3:3">
      <c r="C207" s="540"/>
    </row>
    <row r="208" spans="3:3">
      <c r="C208" s="540"/>
    </row>
    <row r="209" spans="3:3">
      <c r="C209" s="540"/>
    </row>
    <row r="210" spans="3:3">
      <c r="C210" s="540"/>
    </row>
    <row r="211" spans="3:3">
      <c r="C211" s="540"/>
    </row>
    <row r="212" spans="3:3">
      <c r="C212" s="540"/>
    </row>
    <row r="213" spans="3:3">
      <c r="C213" s="540"/>
    </row>
    <row r="214" spans="3:3">
      <c r="C214" s="540"/>
    </row>
    <row r="215" spans="3:3">
      <c r="C215" s="540"/>
    </row>
    <row r="216" spans="3:3">
      <c r="C216" s="540"/>
    </row>
    <row r="217" spans="3:3">
      <c r="C217" s="540"/>
    </row>
    <row r="218" spans="3:3">
      <c r="C218" s="540"/>
    </row>
    <row r="219" spans="3:3">
      <c r="C219" s="540"/>
    </row>
    <row r="220" spans="3:3">
      <c r="C220" s="540"/>
    </row>
    <row r="221" spans="3:3">
      <c r="C221" s="540"/>
    </row>
    <row r="222" spans="3:3">
      <c r="C222" s="540"/>
    </row>
    <row r="223" spans="3:3">
      <c r="C223" s="540"/>
    </row>
    <row r="224" spans="3:3">
      <c r="C224" s="540"/>
    </row>
    <row r="225" spans="3:3">
      <c r="C225" s="540"/>
    </row>
    <row r="226" spans="3:3">
      <c r="C226" s="540"/>
    </row>
    <row r="227" spans="3:3">
      <c r="C227" s="540"/>
    </row>
    <row r="228" spans="3:3">
      <c r="C228" s="540"/>
    </row>
    <row r="229" spans="3:3">
      <c r="C229" s="540"/>
    </row>
    <row r="230" spans="3:3">
      <c r="C230" s="540"/>
    </row>
    <row r="231" spans="3:3">
      <c r="C231" s="540"/>
    </row>
    <row r="232" spans="3:3">
      <c r="C232" s="540"/>
    </row>
    <row r="233" spans="3:3">
      <c r="C233" s="540"/>
    </row>
    <row r="234" spans="3:3">
      <c r="C234" s="540"/>
    </row>
    <row r="235" spans="3:3">
      <c r="C235" s="540"/>
    </row>
    <row r="236" spans="3:3">
      <c r="C236" s="540"/>
    </row>
    <row r="237" spans="3:3">
      <c r="C237" s="540"/>
    </row>
    <row r="238" spans="3:3">
      <c r="C238" s="540"/>
    </row>
    <row r="239" spans="3:3">
      <c r="C239" s="540"/>
    </row>
    <row r="240" spans="3:3">
      <c r="C240" s="540"/>
    </row>
    <row r="241" spans="3:3">
      <c r="C241" s="540"/>
    </row>
    <row r="242" spans="3:3">
      <c r="C242" s="540"/>
    </row>
    <row r="243" spans="3:3">
      <c r="C243" s="540"/>
    </row>
    <row r="244" spans="3:3">
      <c r="C244" s="540"/>
    </row>
    <row r="245" spans="3:3">
      <c r="C245" s="540"/>
    </row>
    <row r="246" spans="3:3">
      <c r="C246" s="540"/>
    </row>
    <row r="247" spans="3:3">
      <c r="C247" s="540"/>
    </row>
    <row r="248" spans="3:3">
      <c r="C248" s="540"/>
    </row>
    <row r="249" spans="3:3">
      <c r="C249" s="540"/>
    </row>
    <row r="250" spans="3:3">
      <c r="C250" s="540"/>
    </row>
    <row r="251" spans="3:3">
      <c r="C251" s="540"/>
    </row>
    <row r="252" spans="3:3">
      <c r="C252" s="540"/>
    </row>
    <row r="253" spans="3:3">
      <c r="C253" s="540"/>
    </row>
    <row r="254" spans="3:3">
      <c r="C254" s="540"/>
    </row>
    <row r="255" spans="3:3">
      <c r="C255" s="540"/>
    </row>
    <row r="256" spans="3:3">
      <c r="C256" s="540"/>
    </row>
    <row r="257" spans="3:3">
      <c r="C257" s="540"/>
    </row>
    <row r="258" spans="3:3">
      <c r="C258" s="540"/>
    </row>
    <row r="259" spans="3:3">
      <c r="C259" s="540"/>
    </row>
    <row r="260" spans="3:3">
      <c r="C260" s="540"/>
    </row>
    <row r="261" spans="3:3">
      <c r="C261" s="540"/>
    </row>
    <row r="262" spans="3:3">
      <c r="C262" s="540"/>
    </row>
    <row r="263" spans="3:3">
      <c r="C263" s="540"/>
    </row>
    <row r="264" spans="3:3">
      <c r="C264" s="540"/>
    </row>
    <row r="265" spans="3:3">
      <c r="C265" s="540"/>
    </row>
    <row r="266" spans="3:3">
      <c r="C266" s="540"/>
    </row>
    <row r="267" spans="3:3">
      <c r="C267" s="540"/>
    </row>
    <row r="268" spans="3:3">
      <c r="C268" s="540"/>
    </row>
    <row r="269" spans="3:3">
      <c r="C269" s="540"/>
    </row>
    <row r="270" spans="3:3">
      <c r="C270" s="540"/>
    </row>
    <row r="271" spans="3:3">
      <c r="C271" s="540"/>
    </row>
    <row r="272" spans="3:3">
      <c r="C272" s="540"/>
    </row>
    <row r="273" spans="3:3">
      <c r="C273" s="540"/>
    </row>
    <row r="274" spans="3:3">
      <c r="C274" s="540"/>
    </row>
    <row r="275" spans="3:3">
      <c r="C275" s="540"/>
    </row>
    <row r="276" spans="3:3">
      <c r="C276" s="540"/>
    </row>
    <row r="277" spans="3:3">
      <c r="C277" s="540"/>
    </row>
    <row r="278" spans="3:3">
      <c r="C278" s="540"/>
    </row>
    <row r="279" spans="3:3">
      <c r="C279" s="540"/>
    </row>
    <row r="280" spans="3:3">
      <c r="C280" s="540"/>
    </row>
    <row r="281" spans="3:3">
      <c r="C281" s="540"/>
    </row>
    <row r="282" spans="3:3">
      <c r="C282" s="540"/>
    </row>
    <row r="283" spans="3:3">
      <c r="C283" s="540"/>
    </row>
    <row r="284" spans="3:3">
      <c r="C284" s="540"/>
    </row>
    <row r="285" spans="3:3">
      <c r="C285" s="540"/>
    </row>
    <row r="286" spans="3:3">
      <c r="C286" s="540"/>
    </row>
    <row r="287" spans="3:3">
      <c r="C287" s="540"/>
    </row>
    <row r="288" spans="3:3">
      <c r="C288" s="540"/>
    </row>
    <row r="289" spans="3:3">
      <c r="C289" s="540"/>
    </row>
    <row r="290" spans="3:3">
      <c r="C290" s="540"/>
    </row>
    <row r="291" spans="3:3">
      <c r="C291" s="540"/>
    </row>
    <row r="292" spans="3:3">
      <c r="C292" s="540"/>
    </row>
    <row r="293" spans="3:3">
      <c r="C293" s="540"/>
    </row>
    <row r="294" spans="3:3">
      <c r="C294" s="540"/>
    </row>
    <row r="295" spans="3:3">
      <c r="C295" s="540"/>
    </row>
    <row r="296" spans="3:3">
      <c r="C296" s="540"/>
    </row>
    <row r="297" spans="3:3">
      <c r="C297" s="540"/>
    </row>
    <row r="298" spans="3:3">
      <c r="C298" s="540"/>
    </row>
    <row r="299" spans="3:3">
      <c r="C299" s="540"/>
    </row>
    <row r="300" spans="3:3">
      <c r="C300" s="540"/>
    </row>
    <row r="301" spans="3:3">
      <c r="C301" s="540"/>
    </row>
    <row r="302" spans="3:3">
      <c r="C302" s="540"/>
    </row>
    <row r="303" spans="3:3">
      <c r="C303" s="540"/>
    </row>
    <row r="304" spans="3:3">
      <c r="C304" s="540"/>
    </row>
    <row r="305" spans="3:3">
      <c r="C305" s="540"/>
    </row>
    <row r="306" spans="3:3">
      <c r="C306" s="540"/>
    </row>
    <row r="307" spans="3:3">
      <c r="C307" s="540"/>
    </row>
    <row r="308" spans="3:3">
      <c r="C308" s="540"/>
    </row>
    <row r="309" spans="3:3">
      <c r="C309" s="540"/>
    </row>
    <row r="310" spans="3:3">
      <c r="C310" s="540"/>
    </row>
    <row r="311" spans="3:3">
      <c r="C311" s="540"/>
    </row>
    <row r="312" spans="3:3">
      <c r="C312" s="540"/>
    </row>
    <row r="313" spans="3:3">
      <c r="C313" s="540"/>
    </row>
    <row r="314" spans="3:3">
      <c r="C314" s="540"/>
    </row>
    <row r="315" spans="3:3">
      <c r="C315" s="540"/>
    </row>
    <row r="316" spans="3:3">
      <c r="C316" s="540"/>
    </row>
    <row r="317" spans="3:3">
      <c r="C317" s="540"/>
    </row>
    <row r="318" spans="3:3">
      <c r="C318" s="540"/>
    </row>
    <row r="319" spans="3:3">
      <c r="C319" s="540"/>
    </row>
    <row r="320" spans="3:3">
      <c r="C320" s="540"/>
    </row>
    <row r="321" spans="3:3">
      <c r="C321" s="540"/>
    </row>
    <row r="322" spans="3:3">
      <c r="C322" s="540"/>
    </row>
    <row r="323" spans="3:3">
      <c r="C323" s="540"/>
    </row>
    <row r="324" spans="3:3">
      <c r="C324" s="540"/>
    </row>
    <row r="325" spans="3:3">
      <c r="C325" s="540"/>
    </row>
    <row r="326" spans="3:3">
      <c r="C326" s="540"/>
    </row>
    <row r="327" spans="3:3">
      <c r="C327" s="540"/>
    </row>
    <row r="328" spans="3:3">
      <c r="C328" s="540"/>
    </row>
    <row r="329" spans="3:3">
      <c r="C329" s="540"/>
    </row>
    <row r="330" spans="3:3">
      <c r="C330" s="540"/>
    </row>
    <row r="331" spans="3:3">
      <c r="C331" s="540"/>
    </row>
    <row r="332" spans="3:3">
      <c r="C332" s="540"/>
    </row>
    <row r="333" spans="3:3">
      <c r="C333" s="540"/>
    </row>
    <row r="334" spans="3:3">
      <c r="C334" s="540"/>
    </row>
    <row r="335" spans="3:3">
      <c r="C335" s="540"/>
    </row>
    <row r="336" spans="3:3">
      <c r="C336" s="540"/>
    </row>
    <row r="337" spans="3:3">
      <c r="C337" s="540"/>
    </row>
    <row r="338" spans="3:3">
      <c r="C338" s="540"/>
    </row>
    <row r="339" spans="3:3">
      <c r="C339" s="540"/>
    </row>
    <row r="340" spans="3:3">
      <c r="C340" s="540"/>
    </row>
    <row r="341" spans="3:3">
      <c r="C341" s="540"/>
    </row>
    <row r="342" spans="3:3">
      <c r="C342" s="540"/>
    </row>
    <row r="343" spans="3:3">
      <c r="C343" s="540"/>
    </row>
    <row r="344" spans="3:3">
      <c r="C344" s="540"/>
    </row>
    <row r="345" spans="3:3">
      <c r="C345" s="540"/>
    </row>
    <row r="346" spans="3:3">
      <c r="C346" s="540"/>
    </row>
    <row r="347" spans="3:3">
      <c r="C347" s="540"/>
    </row>
    <row r="348" spans="3:3">
      <c r="C348" s="540"/>
    </row>
    <row r="349" spans="3:3">
      <c r="C349" s="540"/>
    </row>
    <row r="350" spans="3:3">
      <c r="C350" s="540"/>
    </row>
    <row r="351" spans="3:3">
      <c r="C351" s="540"/>
    </row>
    <row r="352" spans="3:3">
      <c r="C352" s="540"/>
    </row>
    <row r="353" spans="3:3">
      <c r="C353" s="540"/>
    </row>
    <row r="354" spans="3:3">
      <c r="C354" s="540"/>
    </row>
    <row r="355" spans="3:3">
      <c r="C355" s="540"/>
    </row>
    <row r="356" spans="3:3">
      <c r="C356" s="540"/>
    </row>
    <row r="357" spans="3:3">
      <c r="C357" s="540"/>
    </row>
    <row r="358" spans="3:3">
      <c r="C358" s="540"/>
    </row>
    <row r="359" spans="3:3">
      <c r="C359" s="540"/>
    </row>
    <row r="360" spans="3:3">
      <c r="C360" s="540"/>
    </row>
    <row r="361" spans="3:3">
      <c r="C361" s="540"/>
    </row>
    <row r="362" spans="3:3">
      <c r="C362" s="540"/>
    </row>
    <row r="363" spans="3:3">
      <c r="C363" s="540"/>
    </row>
    <row r="364" spans="3:3">
      <c r="C364" s="540"/>
    </row>
    <row r="365" spans="3:3">
      <c r="C365" s="540"/>
    </row>
    <row r="366" spans="3:3">
      <c r="C366" s="540"/>
    </row>
    <row r="367" spans="3:3">
      <c r="C367" s="540"/>
    </row>
    <row r="368" spans="3:3">
      <c r="C368" s="540"/>
    </row>
    <row r="369" spans="3:3">
      <c r="C369" s="540"/>
    </row>
    <row r="370" spans="3:3">
      <c r="C370" s="540"/>
    </row>
    <row r="371" spans="3:3">
      <c r="C371" s="540"/>
    </row>
    <row r="372" spans="3:3">
      <c r="C372" s="540"/>
    </row>
    <row r="373" spans="3:3">
      <c r="C373" s="540"/>
    </row>
    <row r="374" spans="3:3">
      <c r="C374" s="540"/>
    </row>
    <row r="375" spans="3:3">
      <c r="C375" s="540"/>
    </row>
    <row r="376" spans="3:3">
      <c r="C376" s="540"/>
    </row>
    <row r="377" spans="3:3">
      <c r="C377" s="540"/>
    </row>
    <row r="378" spans="3:3">
      <c r="C378" s="540"/>
    </row>
    <row r="379" spans="3:3">
      <c r="C379" s="540"/>
    </row>
    <row r="380" spans="3:3">
      <c r="C380" s="540"/>
    </row>
    <row r="381" spans="3:3">
      <c r="C381" s="540"/>
    </row>
    <row r="382" spans="3:3">
      <c r="C382" s="540"/>
    </row>
    <row r="383" spans="3:3">
      <c r="C383" s="540"/>
    </row>
    <row r="384" spans="3:3">
      <c r="C384" s="540"/>
    </row>
    <row r="385" spans="3:3">
      <c r="C385" s="540"/>
    </row>
    <row r="386" spans="3:3">
      <c r="C386" s="540"/>
    </row>
    <row r="387" spans="3:3">
      <c r="C387" s="540"/>
    </row>
    <row r="388" spans="3:3">
      <c r="C388" s="540"/>
    </row>
    <row r="389" spans="3:3">
      <c r="C389" s="540"/>
    </row>
    <row r="390" spans="3:3">
      <c r="C390" s="540"/>
    </row>
    <row r="391" spans="3:3">
      <c r="C391" s="540"/>
    </row>
    <row r="392" spans="3:3">
      <c r="C392" s="540"/>
    </row>
    <row r="393" spans="3:3">
      <c r="C393" s="540"/>
    </row>
    <row r="394" spans="3:3">
      <c r="C394" s="540"/>
    </row>
    <row r="395" spans="3:3">
      <c r="C395" s="540"/>
    </row>
    <row r="396" spans="3:3">
      <c r="C396" s="540"/>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700-000003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700-00005F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700-00005E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700-00005D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700-00005C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700-00005B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700-00005A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700-000059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700-000058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700-000057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700-000056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700-000055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700-000054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700-000053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700-000052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700-000051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7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7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7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7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7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
              <xm:f>Inputs!G71:Q71</xm:f>
              <xm:sqref>F71</xm:sqref>
            </x14:sparkline>
          </x14:sparklines>
        </x14:sparklineGroup>
        <x14:sparklineGroup displayEmptyCellsAs="gap" xr2:uid="{00000000-0003-0000-0700-00004B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700-00004A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700-000049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700-000048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700-000047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700-000046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700-000045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700-000044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7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7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7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7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7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7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7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7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7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7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7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7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7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7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7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7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7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7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7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7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7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7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7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7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7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7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7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7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7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7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7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7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7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7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7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7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7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7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7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7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7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7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700-000004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700-00001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700-000014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700-000015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700-000016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700-000017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700-000018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700-000012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 displayEmptyCellsAs="gap" xr2:uid="{00000000-0003-0000-07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7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7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7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7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7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7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7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7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7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7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7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7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700-000019000000}">
          <x14:colorSeries rgb="FF7B1314"/>
          <x14:colorNegative rgb="FFD00000"/>
          <x14:colorAxis rgb="FF000000"/>
          <x14:colorMarkers rgb="FFD00000"/>
          <x14:colorFirst rgb="FFD00000"/>
          <x14:colorLast rgb="FFD00000"/>
          <x14:colorHigh rgb="FFD00000"/>
          <x14:colorLow rgb="FFD00000"/>
          <x14:sparklines>
            <x14:sparkline>
              <xm:f>Inputs!G122:P122</xm:f>
              <xm:sqref>F122</xm:sqref>
            </x14:sparkline>
          </x14:sparklines>
        </x14:sparklineGroup>
        <x14:sparklineGroup displayEmptyCellsAs="gap" xr2:uid="{00000000-0003-0000-0700-000060000000}">
          <x14:colorSeries rgb="FF7B1314"/>
          <x14:colorNegative rgb="FFD00000"/>
          <x14:colorAxis rgb="FF000000"/>
          <x14:colorMarkers rgb="FFD00000"/>
          <x14:colorFirst rgb="FFD00000"/>
          <x14:colorLast rgb="FFD00000"/>
          <x14:colorHigh rgb="FFD00000"/>
          <x14:colorLow rgb="FFD00000"/>
          <x14:sparklines>
            <x14:sparkline>
              <xm:f>Inputs!G96:Q96</xm:f>
              <xm:sqref>F96</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B2:L10055"/>
  <sheetViews>
    <sheetView showGridLines="0" zoomScaleNormal="100" workbookViewId="0">
      <selection activeCell="D7" sqref="D7"/>
    </sheetView>
  </sheetViews>
  <sheetFormatPr defaultColWidth="8.69921875" defaultRowHeight="13.8"/>
  <cols>
    <col min="1" max="1" width="4" customWidth="1"/>
    <col min="3" max="7" width="8.69921875" customWidth="1"/>
    <col min="10" max="10" width="15.5" customWidth="1"/>
  </cols>
  <sheetData>
    <row r="2" spans="2:12" s="33" customFormat="1" ht="19.95" customHeight="1">
      <c r="B2" s="36" t="s">
        <v>813</v>
      </c>
    </row>
    <row r="4" spans="2:12">
      <c r="B4" s="585" t="str">
        <f ca="1">IFERROR(Peers!C6&amp;" Fair Value - Blended Discount Rate and Terminal Growth Rate","")</f>
        <v>UBER Fair Value - Blended Discount Rate and Terminal Growth Rate</v>
      </c>
      <c r="J4" s="585" t="str">
        <f ca="1">IFERROR(Peers!C6&amp;" Fair Value - Monte-Carlo Simulations Discount Rate and Terminal Growth Rate","")</f>
        <v>UBER Fair Value - Monte-Carlo Simulations Discount Rate and Terminal Growth Rate</v>
      </c>
    </row>
    <row r="5" spans="2:12" ht="14.4" thickBot="1">
      <c r="B5" t="s">
        <v>739</v>
      </c>
      <c r="F5" s="82" t="s">
        <v>624</v>
      </c>
    </row>
    <row r="6" spans="2:12" ht="14.4" thickBot="1">
      <c r="B6" s="575"/>
      <c r="C6" s="582"/>
      <c r="D6" s="588">
        <f>DCF!AP281</f>
        <v>0.13139999999999999</v>
      </c>
      <c r="E6" s="588">
        <f>DCF!AQ281</f>
        <v>0.12139999999999999</v>
      </c>
      <c r="F6" s="588">
        <f>DCF!AR281</f>
        <v>0.1114</v>
      </c>
      <c r="G6" s="588">
        <f>DCF!AS281</f>
        <v>0.1014</v>
      </c>
      <c r="H6" s="588">
        <f>DCF!AT281</f>
        <v>9.1399999999999995E-2</v>
      </c>
      <c r="J6" s="689" t="s">
        <v>814</v>
      </c>
      <c r="K6" s="689" t="s">
        <v>353</v>
      </c>
      <c r="L6" s="689" t="s">
        <v>815</v>
      </c>
    </row>
    <row r="7" spans="2:12">
      <c r="C7" s="580">
        <f>DCF!AO282</f>
        <v>0.01</v>
      </c>
      <c r="D7" s="679">
        <f ca="1">IFERROR(DCF!AP282/DCF!$Q$206-1,"")</f>
        <v>-6.5498794801989391E-2</v>
      </c>
      <c r="E7" s="679">
        <f ca="1">IFERROR(DCF!AQ282/DCF!$Q$206-1,"")</f>
        <v>-6.5498794801989391E-2</v>
      </c>
      <c r="F7" s="679">
        <f ca="1">IFERROR(DCF!AR282/DCF!$Q$206-1,"")</f>
        <v>-6.5498794801989391E-2</v>
      </c>
      <c r="G7" s="679">
        <f ca="1">IFERROR(DCF!AS282/DCF!$Q$206-1,"")</f>
        <v>-6.5498794801989391E-2</v>
      </c>
      <c r="H7" s="679">
        <f ca="1">IFERROR(DCF!AT282/DCF!$Q$206-1,"")</f>
        <v>-6.5498794801989391E-2</v>
      </c>
      <c r="J7" t="s">
        <v>624</v>
      </c>
      <c r="K7" s="16">
        <v>0.1009</v>
      </c>
      <c r="L7" s="16">
        <v>0.01</v>
      </c>
    </row>
    <row r="8" spans="2:12">
      <c r="C8" s="580">
        <f>DCF!AO283</f>
        <v>0.02</v>
      </c>
      <c r="D8" s="679">
        <f ca="1">IFERROR(DCF!AP284/DCF!$Q$206-1,"")</f>
        <v>-6.5498794801989391E-2</v>
      </c>
      <c r="E8" s="679">
        <f ca="1">IFERROR(DCF!AQ284/DCF!$Q$206-1,"")</f>
        <v>-6.5498794801989391E-2</v>
      </c>
      <c r="F8" s="679">
        <f ca="1">IFERROR(DCF!AR284/DCF!$Q$206-1,"")</f>
        <v>-6.5498794801989391E-2</v>
      </c>
      <c r="G8" s="679">
        <f ca="1">IFERROR(DCF!AS284/DCF!$Q$206-1,"")</f>
        <v>-6.5498794801989391E-2</v>
      </c>
      <c r="H8" s="679">
        <f ca="1">IFERROR(DCF!AT284/DCF!$Q$206-1,"")</f>
        <v>-6.5498794801989391E-2</v>
      </c>
      <c r="J8" t="s">
        <v>346</v>
      </c>
      <c r="K8" s="16">
        <f>+DCF!I7</f>
        <v>0</v>
      </c>
      <c r="L8" s="28">
        <f>+DCF!L7</f>
        <v>0.02</v>
      </c>
    </row>
    <row r="9" spans="2:12" ht="14.4" thickBot="1">
      <c r="B9" s="20" t="s">
        <v>627</v>
      </c>
      <c r="C9" s="580">
        <f>DCF!AO284</f>
        <v>0.03</v>
      </c>
      <c r="D9" s="679">
        <f ca="1">IFERROR(DCF!AP285/DCF!$Q$206-1,"")</f>
        <v>-6.5498794801989391E-2</v>
      </c>
      <c r="E9" s="679">
        <f ca="1">IFERROR(DCF!AQ285/DCF!$Q$206-1,"")</f>
        <v>-6.5498794801989391E-2</v>
      </c>
      <c r="F9" s="679">
        <f ca="1">IFERROR(DCF!AR285/DCF!$Q$206-1,"")</f>
        <v>-6.5498794801989391E-2</v>
      </c>
      <c r="G9" s="679">
        <f ca="1">IFERROR(DCF!AS285/DCF!$Q$206-1,"")</f>
        <v>-6.5498794801989391E-2</v>
      </c>
      <c r="H9" s="679">
        <f ca="1">IFERROR(DCF!AT285/DCF!$Q$206-1,"")</f>
        <v>-6.5498794801989391E-2</v>
      </c>
      <c r="J9" s="575" t="s">
        <v>27</v>
      </c>
      <c r="K9" s="588">
        <f>+DCF!I8</f>
        <v>0</v>
      </c>
      <c r="L9" s="588">
        <f>+DCF!L8</f>
        <v>0.01</v>
      </c>
    </row>
    <row r="10" spans="2:12" ht="14.4" thickBot="1">
      <c r="C10" s="580">
        <f>DCF!AO285</f>
        <v>0.04</v>
      </c>
      <c r="D10" s="679">
        <f ca="1">IFERROR(DCF!AP286/DCF!$Q$206-1,"")</f>
        <v>-6.5498794801989391E-2</v>
      </c>
      <c r="E10" s="679">
        <f ca="1">IFERROR(DCF!AQ286/DCF!$Q$206-1,"")</f>
        <v>-6.5498794801989391E-2</v>
      </c>
      <c r="F10" s="679">
        <f ca="1">IFERROR(DCF!AR286/DCF!$Q$206-1,"")</f>
        <v>-6.5498794801989391E-2</v>
      </c>
      <c r="G10" s="679">
        <f ca="1">IFERROR(DCF!AS286/DCF!$Q$206-1,"")</f>
        <v>-6.5498794801989391E-2</v>
      </c>
      <c r="H10" s="679">
        <f ca="1">IFERROR(DCF!AT286/DCF!$Q$206-1,"")</f>
        <v>-6.5498794801989391E-2</v>
      </c>
      <c r="L10" s="690"/>
    </row>
    <row r="11" spans="2:12" ht="14.4" thickBot="1">
      <c r="B11" s="575"/>
      <c r="C11" s="581">
        <f>DCF!AO286</f>
        <v>0.05</v>
      </c>
      <c r="D11" s="680">
        <f ca="1">DCF!AP286/DCF!$Q$206-1</f>
        <v>-6.5498794801989391E-2</v>
      </c>
      <c r="E11" s="680">
        <f ca="1">DCF!AQ286/DCF!$Q$206-1</f>
        <v>-6.5498794801989391E-2</v>
      </c>
      <c r="F11" s="680">
        <f ca="1">DCF!AR286/DCF!$Q$206-1</f>
        <v>-6.5498794801989391E-2</v>
      </c>
      <c r="G11" s="680">
        <f ca="1">DCF!AS286/DCF!$Q$206-1</f>
        <v>-6.5498794801989391E-2</v>
      </c>
      <c r="H11" s="680">
        <f ca="1">DCF!AT286/DCF!$Q$206-1</f>
        <v>-6.5498794801989391E-2</v>
      </c>
      <c r="J11" s="689" t="s">
        <v>816</v>
      </c>
      <c r="K11" s="574"/>
      <c r="L11" s="574" t="s">
        <v>817</v>
      </c>
    </row>
    <row r="12" spans="2:12">
      <c r="J12" s="584" t="s">
        <v>818</v>
      </c>
      <c r="K12" s="688">
        <f>MIN(B56:B10055)</f>
        <v>0</v>
      </c>
      <c r="L12" s="61">
        <f ca="1">IFERROR(K12/DCF!$Q$206-1,"")</f>
        <v>-1</v>
      </c>
    </row>
    <row r="13" spans="2:12">
      <c r="B13" s="585" t="str">
        <f ca="1">IFERROR(Peers!C6&amp;" Fair Value - Blended Revenue Growth and Operating Margin","")</f>
        <v>UBER Fair Value - Blended Revenue Growth and Operating Margin</v>
      </c>
      <c r="J13" s="693" t="s">
        <v>819</v>
      </c>
      <c r="K13" s="694" t="e">
        <f>AVERAGE(B56:B10055)</f>
        <v>#DIV/0!</v>
      </c>
      <c r="L13" s="64" t="str">
        <f ca="1">IFERROR(K13/DCF!$Q$206-1,"")</f>
        <v/>
      </c>
    </row>
    <row r="14" spans="2:12" ht="14.4" thickBot="1">
      <c r="B14" t="s">
        <v>739</v>
      </c>
      <c r="J14" s="691" t="s">
        <v>820</v>
      </c>
      <c r="K14" s="688" t="e">
        <f>MEDIAN(B56:B10055)</f>
        <v>#NUM!</v>
      </c>
      <c r="L14" s="695" t="str">
        <f ca="1">IFERROR(K14/DCF!$Q$206-1,"")</f>
        <v/>
      </c>
    </row>
    <row r="15" spans="2:12">
      <c r="B15" s="583"/>
      <c r="C15" s="584"/>
      <c r="D15" s="583"/>
      <c r="E15" s="589" t="s">
        <v>362</v>
      </c>
      <c r="F15" s="583"/>
      <c r="J15" s="691" t="s">
        <v>821</v>
      </c>
      <c r="K15" s="688">
        <f>MAX(B56:B10055)</f>
        <v>0</v>
      </c>
      <c r="L15" s="61">
        <f ca="1">IFERROR(K15/DCF!$Q$206-1,"")</f>
        <v>-1</v>
      </c>
    </row>
    <row r="16" spans="2:12" ht="14.4" thickBot="1">
      <c r="B16" s="575"/>
      <c r="C16" s="582"/>
      <c r="D16" s="588">
        <f>DCF!F7</f>
        <v>-0.02</v>
      </c>
      <c r="E16" s="588">
        <f>DCF!I7</f>
        <v>0</v>
      </c>
      <c r="F16" s="588">
        <f>DCF!L7</f>
        <v>0.02</v>
      </c>
      <c r="J16" s="582" t="s">
        <v>822</v>
      </c>
      <c r="K16" s="692" t="e">
        <f>_xlfn.STDEV.P(B56:B10055)</f>
        <v>#DIV/0!</v>
      </c>
      <c r="L16" s="681"/>
    </row>
    <row r="17" spans="2:8">
      <c r="C17" s="590">
        <f>DCF!F8</f>
        <v>-0.01</v>
      </c>
      <c r="D17" s="61">
        <f ca="1">DCF!AP299/DCF!$Q$206-1</f>
        <v>-6.5498794801989391E-2</v>
      </c>
      <c r="E17" s="61">
        <f ca="1">DCF!AQ299/DCF!$Q$206-1</f>
        <v>-6.5498794801989391E-2</v>
      </c>
      <c r="F17" s="61">
        <f ca="1">DCF!AR299/DCF!$Q$206-1</f>
        <v>-6.5498794801989391E-2</v>
      </c>
    </row>
    <row r="18" spans="2:8">
      <c r="B18" s="20" t="s">
        <v>621</v>
      </c>
      <c r="C18" s="590">
        <f>DCF!I8</f>
        <v>0</v>
      </c>
      <c r="D18" s="61">
        <f ca="1">DCF!AP300/DCF!$Q$206-1</f>
        <v>-6.5498794801989391E-2</v>
      </c>
      <c r="E18" s="61">
        <f ca="1">DCF!AQ300/DCF!$Q$206-1</f>
        <v>-6.5498794801989391E-2</v>
      </c>
      <c r="F18" s="61">
        <f ca="1">DCF!AR300/DCF!$Q$206-1</f>
        <v>-6.5498794801989391E-2</v>
      </c>
    </row>
    <row r="19" spans="2:8">
      <c r="B19" s="575"/>
      <c r="C19" s="591">
        <f>DCF!L8</f>
        <v>0.01</v>
      </c>
      <c r="D19" s="61">
        <f ca="1">DCF!AP301/DCF!$Q$206-1</f>
        <v>-6.5498794801989391E-2</v>
      </c>
      <c r="E19" s="61">
        <f ca="1">DCF!AQ301/DCF!$Q$206-1</f>
        <v>-6.5498794801989391E-2</v>
      </c>
      <c r="F19" s="61">
        <f ca="1">DCF!AR301/DCF!$Q$206-1</f>
        <v>-6.5498794801989391E-2</v>
      </c>
    </row>
    <row r="22" spans="2:8">
      <c r="B22" s="593" t="s">
        <v>823</v>
      </c>
      <c r="C22" s="33"/>
      <c r="D22" s="33"/>
      <c r="E22" s="33"/>
      <c r="F22" s="33"/>
      <c r="G22" s="33"/>
      <c r="H22" s="33"/>
    </row>
    <row r="26" spans="2:8">
      <c r="E26" s="690"/>
    </row>
    <row r="42" spans="2:2">
      <c r="B42" s="1"/>
    </row>
    <row r="43" spans="2:2">
      <c r="B43" s="1"/>
    </row>
    <row r="44" spans="2:2">
      <c r="B44" s="1"/>
    </row>
    <row r="45" spans="2:2">
      <c r="B45" s="1"/>
    </row>
    <row r="46" spans="2:2">
      <c r="B46" s="1"/>
    </row>
    <row r="47" spans="2:2">
      <c r="B47" s="1"/>
    </row>
    <row r="48" spans="2:2">
      <c r="B48" s="1"/>
    </row>
    <row r="49" spans="2:6">
      <c r="B49" s="1"/>
    </row>
    <row r="50" spans="2:6">
      <c r="B50" s="1"/>
    </row>
    <row r="51" spans="2:6">
      <c r="B51" s="1"/>
    </row>
    <row r="52" spans="2:6">
      <c r="B52" s="1"/>
    </row>
    <row r="53" spans="2:6">
      <c r="B53" s="1"/>
    </row>
    <row r="54" spans="2:6">
      <c r="B54" s="1"/>
    </row>
    <row r="55" spans="2:6">
      <c r="B55" s="1" t="s">
        <v>2</v>
      </c>
      <c r="E55" s="28"/>
      <c r="F55" s="28"/>
    </row>
    <row r="56" spans="2:6" ht="15">
      <c r="B56" s="159"/>
      <c r="E56" s="28"/>
      <c r="F56" s="28"/>
    </row>
    <row r="57" spans="2:6" ht="15">
      <c r="B57" s="159"/>
      <c r="E57" s="28"/>
      <c r="F57" s="592"/>
    </row>
    <row r="58" spans="2:6" ht="15">
      <c r="B58" s="159"/>
      <c r="E58" s="28"/>
      <c r="F58" s="592"/>
    </row>
    <row r="59" spans="2:6" ht="15">
      <c r="B59" s="159"/>
    </row>
    <row r="60" spans="2:6" ht="15">
      <c r="B60" s="159"/>
    </row>
    <row r="61" spans="2:6" ht="15">
      <c r="B61" s="159"/>
    </row>
    <row r="62" spans="2:6" ht="15">
      <c r="B62" s="159"/>
    </row>
    <row r="63" spans="2:6" ht="15">
      <c r="B63" s="159"/>
    </row>
    <row r="64" spans="2:6" ht="15">
      <c r="B64" s="159"/>
    </row>
    <row r="65" spans="2:2" ht="15">
      <c r="B65" s="159"/>
    </row>
    <row r="66" spans="2:2" ht="15">
      <c r="B66" s="159"/>
    </row>
    <row r="67" spans="2:2" ht="15">
      <c r="B67" s="159"/>
    </row>
    <row r="68" spans="2:2" ht="15">
      <c r="B68" s="159"/>
    </row>
    <row r="69" spans="2:2" ht="15">
      <c r="B69" s="159"/>
    </row>
    <row r="70" spans="2:2" ht="15">
      <c r="B70" s="159"/>
    </row>
    <row r="71" spans="2:2" ht="15">
      <c r="B71" s="159"/>
    </row>
    <row r="72" spans="2:2" ht="15">
      <c r="B72" s="159"/>
    </row>
    <row r="73" spans="2:2" ht="15">
      <c r="B73" s="159"/>
    </row>
    <row r="74" spans="2:2" ht="15">
      <c r="B74" s="159"/>
    </row>
    <row r="75" spans="2:2" ht="15">
      <c r="B75" s="159"/>
    </row>
    <row r="76" spans="2:2" ht="15">
      <c r="B76" s="159"/>
    </row>
    <row r="77" spans="2:2" ht="15">
      <c r="B77" s="159"/>
    </row>
    <row r="78" spans="2:2" ht="15">
      <c r="B78" s="159"/>
    </row>
    <row r="79" spans="2:2" ht="15">
      <c r="B79" s="159"/>
    </row>
    <row r="80" spans="2:2" ht="15">
      <c r="B80" s="159"/>
    </row>
    <row r="81" spans="2:2" ht="15">
      <c r="B81" s="159"/>
    </row>
    <row r="82" spans="2:2" ht="15">
      <c r="B82" s="159"/>
    </row>
    <row r="83" spans="2:2" ht="15">
      <c r="B83" s="159"/>
    </row>
    <row r="84" spans="2:2" ht="15">
      <c r="B84" s="159"/>
    </row>
    <row r="85" spans="2:2" ht="15">
      <c r="B85" s="159"/>
    </row>
    <row r="86" spans="2:2" ht="15">
      <c r="B86" s="159"/>
    </row>
    <row r="87" spans="2:2" ht="15">
      <c r="B87" s="159"/>
    </row>
    <row r="88" spans="2:2" ht="15">
      <c r="B88" s="159"/>
    </row>
    <row r="89" spans="2:2" ht="15">
      <c r="B89" s="159"/>
    </row>
    <row r="90" spans="2:2" ht="15">
      <c r="B90" s="159"/>
    </row>
    <row r="91" spans="2:2" ht="15">
      <c r="B91" s="159"/>
    </row>
    <row r="92" spans="2:2" ht="15">
      <c r="B92" s="159"/>
    </row>
    <row r="93" spans="2:2" ht="15">
      <c r="B93" s="159"/>
    </row>
    <row r="94" spans="2:2" ht="15">
      <c r="B94" s="159"/>
    </row>
    <row r="95" spans="2:2" ht="15">
      <c r="B95" s="159"/>
    </row>
    <row r="96" spans="2:2" ht="15">
      <c r="B96" s="159"/>
    </row>
    <row r="97" spans="2:2" ht="15">
      <c r="B97" s="159"/>
    </row>
    <row r="98" spans="2:2" ht="15">
      <c r="B98" s="159"/>
    </row>
    <row r="99" spans="2:2" ht="15">
      <c r="B99" s="159"/>
    </row>
    <row r="100" spans="2:2" ht="15">
      <c r="B100" s="159"/>
    </row>
    <row r="101" spans="2:2" ht="15">
      <c r="B101" s="159"/>
    </row>
    <row r="102" spans="2:2" ht="15">
      <c r="B102" s="159"/>
    </row>
    <row r="103" spans="2:2" ht="15">
      <c r="B103" s="159"/>
    </row>
    <row r="104" spans="2:2" ht="15">
      <c r="B104" s="159"/>
    </row>
    <row r="105" spans="2:2" ht="15">
      <c r="B105" s="159"/>
    </row>
    <row r="106" spans="2:2" ht="15">
      <c r="B106" s="159"/>
    </row>
    <row r="107" spans="2:2" ht="15">
      <c r="B107" s="159"/>
    </row>
    <row r="108" spans="2:2" ht="15">
      <c r="B108" s="159"/>
    </row>
    <row r="109" spans="2:2" ht="15">
      <c r="B109" s="159"/>
    </row>
    <row r="110" spans="2:2" ht="15">
      <c r="B110" s="159"/>
    </row>
    <row r="111" spans="2:2" ht="15">
      <c r="B111" s="159"/>
    </row>
    <row r="112" spans="2:2" ht="15">
      <c r="B112" s="159"/>
    </row>
    <row r="113" spans="2:2" ht="15">
      <c r="B113" s="159"/>
    </row>
    <row r="114" spans="2:2" ht="15">
      <c r="B114" s="159"/>
    </row>
    <row r="115" spans="2:2" ht="15">
      <c r="B115" s="159"/>
    </row>
    <row r="116" spans="2:2" ht="15">
      <c r="B116" s="159"/>
    </row>
    <row r="117" spans="2:2" ht="15">
      <c r="B117" s="159"/>
    </row>
    <row r="118" spans="2:2" ht="15">
      <c r="B118" s="159"/>
    </row>
    <row r="119" spans="2:2" ht="15">
      <c r="B119" s="159"/>
    </row>
    <row r="120" spans="2:2" ht="15">
      <c r="B120" s="159"/>
    </row>
    <row r="121" spans="2:2" ht="15">
      <c r="B121" s="159"/>
    </row>
    <row r="122" spans="2:2" ht="15">
      <c r="B122" s="159"/>
    </row>
    <row r="123" spans="2:2" ht="15">
      <c r="B123" s="159"/>
    </row>
    <row r="124" spans="2:2" ht="15">
      <c r="B124" s="159"/>
    </row>
    <row r="125" spans="2:2" ht="15">
      <c r="B125" s="159"/>
    </row>
    <row r="126" spans="2:2" ht="15">
      <c r="B126" s="159"/>
    </row>
    <row r="127" spans="2:2" ht="15">
      <c r="B127" s="159"/>
    </row>
    <row r="128" spans="2:2" ht="15">
      <c r="B128" s="159"/>
    </row>
    <row r="129" spans="2:2" ht="15">
      <c r="B129" s="159"/>
    </row>
    <row r="130" spans="2:2" ht="15">
      <c r="B130" s="159"/>
    </row>
    <row r="131" spans="2:2" ht="15">
      <c r="B131" s="159"/>
    </row>
    <row r="132" spans="2:2" ht="15">
      <c r="B132" s="159"/>
    </row>
    <row r="133" spans="2:2" ht="15">
      <c r="B133" s="159"/>
    </row>
    <row r="134" spans="2:2" ht="15">
      <c r="B134" s="159"/>
    </row>
    <row r="135" spans="2:2" ht="15">
      <c r="B135" s="159"/>
    </row>
    <row r="136" spans="2:2" ht="15">
      <c r="B136" s="159"/>
    </row>
    <row r="137" spans="2:2" ht="15">
      <c r="B137" s="159"/>
    </row>
    <row r="138" spans="2:2" ht="15">
      <c r="B138" s="159"/>
    </row>
    <row r="139" spans="2:2" ht="15">
      <c r="B139" s="159"/>
    </row>
    <row r="140" spans="2:2" ht="15">
      <c r="B140" s="159"/>
    </row>
    <row r="141" spans="2:2" ht="15">
      <c r="B141" s="159"/>
    </row>
    <row r="142" spans="2:2" ht="15">
      <c r="B142" s="159"/>
    </row>
    <row r="143" spans="2:2" ht="15">
      <c r="B143" s="159"/>
    </row>
    <row r="144" spans="2:2" ht="15">
      <c r="B144" s="159"/>
    </row>
    <row r="145" spans="2:2" ht="15">
      <c r="B145" s="159"/>
    </row>
    <row r="146" spans="2:2" ht="15">
      <c r="B146" s="159"/>
    </row>
    <row r="147" spans="2:2" ht="15">
      <c r="B147" s="159"/>
    </row>
    <row r="148" spans="2:2" ht="15">
      <c r="B148" s="159"/>
    </row>
    <row r="149" spans="2:2" ht="15">
      <c r="B149" s="159"/>
    </row>
    <row r="150" spans="2:2" ht="15">
      <c r="B150" s="159"/>
    </row>
    <row r="151" spans="2:2" ht="15">
      <c r="B151" s="159"/>
    </row>
    <row r="152" spans="2:2" ht="15">
      <c r="B152" s="159"/>
    </row>
    <row r="153" spans="2:2" ht="15">
      <c r="B153" s="159"/>
    </row>
    <row r="154" spans="2:2" ht="15">
      <c r="B154" s="159"/>
    </row>
    <row r="155" spans="2:2" ht="15">
      <c r="B155" s="159"/>
    </row>
    <row r="156" spans="2:2" ht="15">
      <c r="B156" s="159"/>
    </row>
    <row r="157" spans="2:2" ht="15">
      <c r="B157" s="159"/>
    </row>
    <row r="158" spans="2:2" ht="15">
      <c r="B158" s="159"/>
    </row>
    <row r="159" spans="2:2" ht="15">
      <c r="B159" s="159"/>
    </row>
    <row r="160" spans="2:2" ht="15">
      <c r="B160" s="159"/>
    </row>
    <row r="161" spans="2:2" ht="15">
      <c r="B161" s="159"/>
    </row>
    <row r="162" spans="2:2" ht="15">
      <c r="B162" s="159"/>
    </row>
    <row r="163" spans="2:2" ht="15">
      <c r="B163" s="159"/>
    </row>
    <row r="164" spans="2:2" ht="15">
      <c r="B164" s="159"/>
    </row>
    <row r="165" spans="2:2" ht="15">
      <c r="B165" s="159"/>
    </row>
    <row r="166" spans="2:2" ht="15">
      <c r="B166" s="159"/>
    </row>
    <row r="167" spans="2:2" ht="15">
      <c r="B167" s="159"/>
    </row>
    <row r="168" spans="2:2" ht="15">
      <c r="B168" s="159"/>
    </row>
    <row r="169" spans="2:2" ht="15">
      <c r="B169" s="159"/>
    </row>
    <row r="170" spans="2:2" ht="15">
      <c r="B170" s="159"/>
    </row>
    <row r="171" spans="2:2" ht="15">
      <c r="B171" s="159"/>
    </row>
    <row r="172" spans="2:2" ht="15">
      <c r="B172" s="159"/>
    </row>
    <row r="173" spans="2:2" ht="15">
      <c r="B173" s="159"/>
    </row>
    <row r="174" spans="2:2" ht="15">
      <c r="B174" s="159"/>
    </row>
    <row r="175" spans="2:2" ht="15">
      <c r="B175" s="159"/>
    </row>
    <row r="176" spans="2:2" ht="15">
      <c r="B176" s="159"/>
    </row>
    <row r="177" spans="2:2" ht="15">
      <c r="B177" s="159"/>
    </row>
    <row r="178" spans="2:2" ht="15">
      <c r="B178" s="159"/>
    </row>
    <row r="179" spans="2:2" ht="15">
      <c r="B179" s="159"/>
    </row>
    <row r="180" spans="2:2" ht="15">
      <c r="B180" s="159"/>
    </row>
    <row r="181" spans="2:2" ht="15">
      <c r="B181" s="159"/>
    </row>
    <row r="182" spans="2:2" ht="15">
      <c r="B182" s="159"/>
    </row>
    <row r="183" spans="2:2" ht="15">
      <c r="B183" s="159"/>
    </row>
    <row r="184" spans="2:2" ht="15">
      <c r="B184" s="159"/>
    </row>
    <row r="185" spans="2:2" ht="15">
      <c r="B185" s="159"/>
    </row>
    <row r="186" spans="2:2" ht="15">
      <c r="B186" s="159"/>
    </row>
    <row r="187" spans="2:2" ht="15">
      <c r="B187" s="159"/>
    </row>
    <row r="188" spans="2:2" ht="15">
      <c r="B188" s="159"/>
    </row>
    <row r="189" spans="2:2" ht="15">
      <c r="B189" s="159"/>
    </row>
    <row r="190" spans="2:2" ht="15">
      <c r="B190" s="159"/>
    </row>
    <row r="191" spans="2:2" ht="15">
      <c r="B191" s="159"/>
    </row>
    <row r="192" spans="2:2" ht="15">
      <c r="B192" s="159"/>
    </row>
    <row r="193" spans="2:2" ht="15">
      <c r="B193" s="159"/>
    </row>
    <row r="194" spans="2:2" ht="15">
      <c r="B194" s="159"/>
    </row>
    <row r="195" spans="2:2" ht="15">
      <c r="B195" s="159"/>
    </row>
    <row r="196" spans="2:2" ht="15">
      <c r="B196" s="159"/>
    </row>
    <row r="197" spans="2:2" ht="15">
      <c r="B197" s="159"/>
    </row>
    <row r="198" spans="2:2" ht="15">
      <c r="B198" s="159"/>
    </row>
    <row r="199" spans="2:2" ht="15">
      <c r="B199" s="159"/>
    </row>
    <row r="200" spans="2:2" ht="15">
      <c r="B200" s="159"/>
    </row>
    <row r="201" spans="2:2" ht="15">
      <c r="B201" s="159"/>
    </row>
    <row r="202" spans="2:2" ht="15">
      <c r="B202" s="159"/>
    </row>
    <row r="203" spans="2:2" ht="15">
      <c r="B203" s="159"/>
    </row>
    <row r="204" spans="2:2" ht="15">
      <c r="B204" s="159"/>
    </row>
    <row r="205" spans="2:2" ht="15">
      <c r="B205" s="159"/>
    </row>
    <row r="206" spans="2:2" ht="15">
      <c r="B206" s="159"/>
    </row>
    <row r="207" spans="2:2" ht="15">
      <c r="B207" s="159"/>
    </row>
    <row r="208" spans="2:2" ht="15">
      <c r="B208" s="159"/>
    </row>
    <row r="209" spans="2:2" ht="15">
      <c r="B209" s="159"/>
    </row>
    <row r="210" spans="2:2" ht="15">
      <c r="B210" s="159"/>
    </row>
    <row r="211" spans="2:2" ht="15">
      <c r="B211" s="159"/>
    </row>
    <row r="212" spans="2:2" ht="15">
      <c r="B212" s="159"/>
    </row>
    <row r="213" spans="2:2" ht="15">
      <c r="B213" s="159"/>
    </row>
    <row r="214" spans="2:2" ht="15">
      <c r="B214" s="159"/>
    </row>
    <row r="215" spans="2:2" ht="15">
      <c r="B215" s="159"/>
    </row>
    <row r="216" spans="2:2" ht="15">
      <c r="B216" s="159"/>
    </row>
    <row r="217" spans="2:2" ht="15">
      <c r="B217" s="159"/>
    </row>
    <row r="218" spans="2:2" ht="15">
      <c r="B218" s="159"/>
    </row>
    <row r="219" spans="2:2" ht="15">
      <c r="B219" s="159"/>
    </row>
    <row r="220" spans="2:2" ht="15">
      <c r="B220" s="159"/>
    </row>
    <row r="221" spans="2:2" ht="15">
      <c r="B221" s="159"/>
    </row>
    <row r="222" spans="2:2" ht="15">
      <c r="B222" s="159"/>
    </row>
    <row r="223" spans="2:2" ht="15">
      <c r="B223" s="159"/>
    </row>
    <row r="224" spans="2:2" ht="15">
      <c r="B224" s="159"/>
    </row>
    <row r="225" spans="2:2" ht="15">
      <c r="B225" s="159"/>
    </row>
    <row r="226" spans="2:2" ht="15">
      <c r="B226" s="159"/>
    </row>
    <row r="227" spans="2:2" ht="15">
      <c r="B227" s="159"/>
    </row>
    <row r="228" spans="2:2" ht="15">
      <c r="B228" s="159"/>
    </row>
    <row r="229" spans="2:2" ht="15">
      <c r="B229" s="159"/>
    </row>
    <row r="230" spans="2:2" ht="15">
      <c r="B230" s="159"/>
    </row>
    <row r="231" spans="2:2" ht="15">
      <c r="B231" s="159"/>
    </row>
    <row r="232" spans="2:2" ht="15">
      <c r="B232" s="159"/>
    </row>
    <row r="233" spans="2:2" ht="15">
      <c r="B233" s="159"/>
    </row>
    <row r="234" spans="2:2" ht="15">
      <c r="B234" s="159"/>
    </row>
    <row r="235" spans="2:2" ht="15">
      <c r="B235" s="159"/>
    </row>
    <row r="236" spans="2:2" ht="15">
      <c r="B236" s="159"/>
    </row>
    <row r="237" spans="2:2" ht="15">
      <c r="B237" s="159"/>
    </row>
    <row r="238" spans="2:2" ht="15">
      <c r="B238" s="159"/>
    </row>
    <row r="239" spans="2:2" ht="15">
      <c r="B239" s="159"/>
    </row>
    <row r="240" spans="2:2" ht="15">
      <c r="B240" s="159"/>
    </row>
    <row r="241" spans="2:2" ht="15">
      <c r="B241" s="159"/>
    </row>
    <row r="242" spans="2:2" ht="15">
      <c r="B242" s="159"/>
    </row>
    <row r="243" spans="2:2" ht="15">
      <c r="B243" s="159"/>
    </row>
    <row r="244" spans="2:2" ht="15">
      <c r="B244" s="159"/>
    </row>
    <row r="245" spans="2:2" ht="15">
      <c r="B245" s="159"/>
    </row>
    <row r="246" spans="2:2" ht="15">
      <c r="B246" s="159"/>
    </row>
    <row r="247" spans="2:2" ht="15">
      <c r="B247" s="159"/>
    </row>
    <row r="248" spans="2:2" ht="15">
      <c r="B248" s="159"/>
    </row>
    <row r="249" spans="2:2" ht="15">
      <c r="B249" s="159"/>
    </row>
    <row r="250" spans="2:2" ht="15">
      <c r="B250" s="159"/>
    </row>
    <row r="251" spans="2:2" ht="15">
      <c r="B251" s="159"/>
    </row>
    <row r="252" spans="2:2" ht="15">
      <c r="B252" s="159"/>
    </row>
    <row r="253" spans="2:2" ht="15">
      <c r="B253" s="159"/>
    </row>
    <row r="254" spans="2:2" ht="15">
      <c r="B254" s="159"/>
    </row>
    <row r="255" spans="2:2" ht="15">
      <c r="B255" s="159"/>
    </row>
    <row r="256" spans="2:2" ht="15">
      <c r="B256" s="159"/>
    </row>
    <row r="257" spans="2:2" ht="15">
      <c r="B257" s="159"/>
    </row>
    <row r="258" spans="2:2" ht="15">
      <c r="B258" s="159"/>
    </row>
    <row r="259" spans="2:2" ht="15">
      <c r="B259" s="159"/>
    </row>
    <row r="260" spans="2:2" ht="15">
      <c r="B260" s="159"/>
    </row>
    <row r="261" spans="2:2" ht="15">
      <c r="B261" s="159"/>
    </row>
    <row r="262" spans="2:2" ht="15">
      <c r="B262" s="159"/>
    </row>
    <row r="263" spans="2:2" ht="15">
      <c r="B263" s="159"/>
    </row>
    <row r="264" spans="2:2" ht="15">
      <c r="B264" s="159"/>
    </row>
    <row r="265" spans="2:2" ht="15">
      <c r="B265" s="159"/>
    </row>
    <row r="266" spans="2:2" ht="15">
      <c r="B266" s="159"/>
    </row>
    <row r="267" spans="2:2" ht="15">
      <c r="B267" s="159"/>
    </row>
    <row r="268" spans="2:2" ht="15">
      <c r="B268" s="159"/>
    </row>
    <row r="269" spans="2:2" ht="15">
      <c r="B269" s="159"/>
    </row>
    <row r="270" spans="2:2" ht="15">
      <c r="B270" s="159"/>
    </row>
    <row r="271" spans="2:2" ht="15">
      <c r="B271" s="159"/>
    </row>
    <row r="272" spans="2:2" ht="15">
      <c r="B272" s="159"/>
    </row>
    <row r="273" spans="2:2" ht="15">
      <c r="B273" s="159"/>
    </row>
    <row r="274" spans="2:2" ht="15">
      <c r="B274" s="159"/>
    </row>
    <row r="275" spans="2:2" ht="15">
      <c r="B275" s="159"/>
    </row>
    <row r="276" spans="2:2" ht="15">
      <c r="B276" s="159"/>
    </row>
    <row r="277" spans="2:2" ht="15">
      <c r="B277" s="159"/>
    </row>
    <row r="278" spans="2:2" ht="15">
      <c r="B278" s="159"/>
    </row>
    <row r="279" spans="2:2" ht="15">
      <c r="B279" s="159"/>
    </row>
    <row r="280" spans="2:2" ht="15">
      <c r="B280" s="159"/>
    </row>
    <row r="281" spans="2:2" ht="15">
      <c r="B281" s="159"/>
    </row>
    <row r="282" spans="2:2" ht="15">
      <c r="B282" s="159"/>
    </row>
    <row r="283" spans="2:2" ht="15">
      <c r="B283" s="159"/>
    </row>
    <row r="284" spans="2:2" ht="15">
      <c r="B284" s="159"/>
    </row>
    <row r="285" spans="2:2" ht="15">
      <c r="B285" s="159"/>
    </row>
    <row r="286" spans="2:2" ht="15">
      <c r="B286" s="159"/>
    </row>
    <row r="287" spans="2:2" ht="15">
      <c r="B287" s="159"/>
    </row>
    <row r="288" spans="2:2" ht="15">
      <c r="B288" s="159"/>
    </row>
    <row r="289" spans="2:2" ht="15">
      <c r="B289" s="159"/>
    </row>
    <row r="290" spans="2:2" ht="15">
      <c r="B290" s="159"/>
    </row>
    <row r="291" spans="2:2" ht="15">
      <c r="B291" s="159"/>
    </row>
    <row r="292" spans="2:2" ht="15">
      <c r="B292" s="159"/>
    </row>
    <row r="293" spans="2:2" ht="15">
      <c r="B293" s="159"/>
    </row>
    <row r="294" spans="2:2" ht="15">
      <c r="B294" s="159"/>
    </row>
    <row r="295" spans="2:2" ht="15">
      <c r="B295" s="159"/>
    </row>
    <row r="296" spans="2:2" ht="15">
      <c r="B296" s="159"/>
    </row>
    <row r="297" spans="2:2" ht="15">
      <c r="B297" s="159"/>
    </row>
    <row r="298" spans="2:2" ht="15">
      <c r="B298" s="159"/>
    </row>
    <row r="299" spans="2:2" ht="15">
      <c r="B299" s="159"/>
    </row>
    <row r="300" spans="2:2" ht="15">
      <c r="B300" s="159"/>
    </row>
    <row r="301" spans="2:2" ht="15">
      <c r="B301" s="159"/>
    </row>
    <row r="302" spans="2:2" ht="15">
      <c r="B302" s="159"/>
    </row>
    <row r="303" spans="2:2" ht="15">
      <c r="B303" s="159"/>
    </row>
    <row r="304" spans="2:2" ht="15">
      <c r="B304" s="159"/>
    </row>
    <row r="305" spans="2:2" ht="15">
      <c r="B305" s="159"/>
    </row>
    <row r="306" spans="2:2" ht="15">
      <c r="B306" s="159"/>
    </row>
    <row r="307" spans="2:2" ht="15">
      <c r="B307" s="159"/>
    </row>
    <row r="308" spans="2:2" ht="15">
      <c r="B308" s="159"/>
    </row>
    <row r="309" spans="2:2" ht="15">
      <c r="B309" s="159"/>
    </row>
    <row r="310" spans="2:2" ht="15">
      <c r="B310" s="159"/>
    </row>
    <row r="311" spans="2:2" ht="15">
      <c r="B311" s="159"/>
    </row>
    <row r="312" spans="2:2" ht="15">
      <c r="B312" s="159"/>
    </row>
    <row r="313" spans="2:2" ht="15">
      <c r="B313" s="159"/>
    </row>
    <row r="314" spans="2:2" ht="15">
      <c r="B314" s="159"/>
    </row>
    <row r="315" spans="2:2" ht="15">
      <c r="B315" s="159"/>
    </row>
    <row r="316" spans="2:2" ht="15">
      <c r="B316" s="159"/>
    </row>
    <row r="317" spans="2:2" ht="15">
      <c r="B317" s="159"/>
    </row>
    <row r="318" spans="2:2" ht="15">
      <c r="B318" s="159"/>
    </row>
    <row r="319" spans="2:2" ht="15">
      <c r="B319" s="159"/>
    </row>
    <row r="320" spans="2:2" ht="15">
      <c r="B320" s="159"/>
    </row>
    <row r="321" spans="2:2" ht="15">
      <c r="B321" s="159"/>
    </row>
    <row r="322" spans="2:2" ht="15">
      <c r="B322" s="159"/>
    </row>
    <row r="323" spans="2:2" ht="15">
      <c r="B323" s="159"/>
    </row>
    <row r="324" spans="2:2" ht="15">
      <c r="B324" s="159"/>
    </row>
    <row r="325" spans="2:2" ht="15">
      <c r="B325" s="159"/>
    </row>
    <row r="326" spans="2:2" ht="15">
      <c r="B326" s="159"/>
    </row>
    <row r="327" spans="2:2" ht="15">
      <c r="B327" s="159"/>
    </row>
    <row r="328" spans="2:2" ht="15">
      <c r="B328" s="159"/>
    </row>
    <row r="329" spans="2:2" ht="15">
      <c r="B329" s="159"/>
    </row>
    <row r="330" spans="2:2" ht="15">
      <c r="B330" s="159"/>
    </row>
    <row r="331" spans="2:2" ht="15">
      <c r="B331" s="159"/>
    </row>
    <row r="332" spans="2:2" ht="15">
      <c r="B332" s="159"/>
    </row>
    <row r="333" spans="2:2" ht="15">
      <c r="B333" s="159"/>
    </row>
    <row r="334" spans="2:2" ht="15">
      <c r="B334" s="159"/>
    </row>
    <row r="335" spans="2:2" ht="15">
      <c r="B335" s="159"/>
    </row>
    <row r="336" spans="2:2" ht="15">
      <c r="B336" s="159"/>
    </row>
    <row r="337" spans="2:2" ht="15">
      <c r="B337" s="159"/>
    </row>
    <row r="338" spans="2:2" ht="15">
      <c r="B338" s="159"/>
    </row>
    <row r="339" spans="2:2" ht="15">
      <c r="B339" s="159"/>
    </row>
    <row r="340" spans="2:2" ht="15">
      <c r="B340" s="159"/>
    </row>
    <row r="341" spans="2:2" ht="15">
      <c r="B341" s="159"/>
    </row>
    <row r="342" spans="2:2" ht="15">
      <c r="B342" s="159"/>
    </row>
    <row r="343" spans="2:2" ht="15">
      <c r="B343" s="159"/>
    </row>
    <row r="344" spans="2:2" ht="15">
      <c r="B344" s="159"/>
    </row>
    <row r="345" spans="2:2" ht="15">
      <c r="B345" s="159"/>
    </row>
    <row r="346" spans="2:2" ht="15">
      <c r="B346" s="159"/>
    </row>
    <row r="347" spans="2:2" ht="15">
      <c r="B347" s="159"/>
    </row>
    <row r="348" spans="2:2" ht="15">
      <c r="B348" s="159"/>
    </row>
    <row r="349" spans="2:2" ht="15">
      <c r="B349" s="159"/>
    </row>
    <row r="350" spans="2:2" ht="15">
      <c r="B350" s="159"/>
    </row>
    <row r="351" spans="2:2" ht="15">
      <c r="B351" s="159"/>
    </row>
    <row r="352" spans="2:2" ht="15">
      <c r="B352" s="159"/>
    </row>
    <row r="353" spans="2:2" ht="15">
      <c r="B353" s="159"/>
    </row>
    <row r="354" spans="2:2" ht="15">
      <c r="B354" s="159"/>
    </row>
    <row r="355" spans="2:2" ht="15">
      <c r="B355" s="159"/>
    </row>
    <row r="356" spans="2:2" ht="15">
      <c r="B356" s="159"/>
    </row>
    <row r="357" spans="2:2" ht="15">
      <c r="B357" s="159"/>
    </row>
    <row r="358" spans="2:2" ht="15">
      <c r="B358" s="159"/>
    </row>
    <row r="359" spans="2:2" ht="15">
      <c r="B359" s="159"/>
    </row>
    <row r="360" spans="2:2" ht="15">
      <c r="B360" s="159"/>
    </row>
    <row r="361" spans="2:2" ht="15">
      <c r="B361" s="159"/>
    </row>
    <row r="362" spans="2:2" ht="15">
      <c r="B362" s="159"/>
    </row>
    <row r="363" spans="2:2" ht="15">
      <c r="B363" s="159"/>
    </row>
    <row r="364" spans="2:2" ht="15">
      <c r="B364" s="159"/>
    </row>
    <row r="365" spans="2:2" ht="15">
      <c r="B365" s="159"/>
    </row>
    <row r="366" spans="2:2" ht="15">
      <c r="B366" s="159"/>
    </row>
    <row r="367" spans="2:2" ht="15">
      <c r="B367" s="159"/>
    </row>
    <row r="368" spans="2:2" ht="15">
      <c r="B368" s="159"/>
    </row>
    <row r="369" spans="2:2" ht="15">
      <c r="B369" s="159"/>
    </row>
    <row r="370" spans="2:2" ht="15">
      <c r="B370" s="159"/>
    </row>
    <row r="371" spans="2:2" ht="15">
      <c r="B371" s="159"/>
    </row>
    <row r="372" spans="2:2" ht="15">
      <c r="B372" s="159"/>
    </row>
    <row r="373" spans="2:2" ht="15">
      <c r="B373" s="159"/>
    </row>
    <row r="374" spans="2:2" ht="15">
      <c r="B374" s="159"/>
    </row>
    <row r="375" spans="2:2" ht="15">
      <c r="B375" s="159"/>
    </row>
    <row r="376" spans="2:2" ht="15">
      <c r="B376" s="159"/>
    </row>
    <row r="377" spans="2:2" ht="15">
      <c r="B377" s="159"/>
    </row>
    <row r="378" spans="2:2" ht="15">
      <c r="B378" s="159"/>
    </row>
    <row r="379" spans="2:2" ht="15">
      <c r="B379" s="159"/>
    </row>
    <row r="380" spans="2:2" ht="15">
      <c r="B380" s="159"/>
    </row>
    <row r="381" spans="2:2" ht="15">
      <c r="B381" s="159"/>
    </row>
    <row r="382" spans="2:2" ht="15">
      <c r="B382" s="159"/>
    </row>
    <row r="383" spans="2:2" ht="15">
      <c r="B383" s="159"/>
    </row>
    <row r="384" spans="2:2" ht="15">
      <c r="B384" s="159"/>
    </row>
    <row r="385" spans="2:2" ht="15">
      <c r="B385" s="159"/>
    </row>
    <row r="386" spans="2:2" ht="15">
      <c r="B386" s="159"/>
    </row>
    <row r="387" spans="2:2" ht="15">
      <c r="B387" s="159"/>
    </row>
    <row r="388" spans="2:2" ht="15">
      <c r="B388" s="159"/>
    </row>
    <row r="389" spans="2:2" ht="15">
      <c r="B389" s="159"/>
    </row>
    <row r="390" spans="2:2" ht="15">
      <c r="B390" s="159"/>
    </row>
    <row r="391" spans="2:2" ht="15">
      <c r="B391" s="159"/>
    </row>
    <row r="392" spans="2:2" ht="15">
      <c r="B392" s="159"/>
    </row>
    <row r="393" spans="2:2" ht="15">
      <c r="B393" s="159"/>
    </row>
    <row r="394" spans="2:2" ht="15">
      <c r="B394" s="159"/>
    </row>
    <row r="395" spans="2:2" ht="15">
      <c r="B395" s="159"/>
    </row>
    <row r="396" spans="2:2" ht="15">
      <c r="B396" s="159"/>
    </row>
    <row r="397" spans="2:2" ht="15">
      <c r="B397" s="159"/>
    </row>
    <row r="398" spans="2:2" ht="15">
      <c r="B398" s="159"/>
    </row>
    <row r="399" spans="2:2" ht="15">
      <c r="B399" s="159"/>
    </row>
    <row r="400" spans="2:2" ht="15">
      <c r="B400" s="159"/>
    </row>
    <row r="401" spans="2:2" ht="15">
      <c r="B401" s="159"/>
    </row>
    <row r="402" spans="2:2" ht="15">
      <c r="B402" s="159"/>
    </row>
    <row r="403" spans="2:2" ht="15">
      <c r="B403" s="159"/>
    </row>
    <row r="404" spans="2:2" ht="15">
      <c r="B404" s="159"/>
    </row>
    <row r="405" spans="2:2" ht="15">
      <c r="B405" s="159"/>
    </row>
    <row r="406" spans="2:2" ht="15">
      <c r="B406" s="159"/>
    </row>
    <row r="407" spans="2:2" ht="15">
      <c r="B407" s="159"/>
    </row>
    <row r="408" spans="2:2" ht="15">
      <c r="B408" s="159"/>
    </row>
    <row r="409" spans="2:2" ht="15">
      <c r="B409" s="159"/>
    </row>
    <row r="410" spans="2:2" ht="15">
      <c r="B410" s="159"/>
    </row>
    <row r="411" spans="2:2" ht="15">
      <c r="B411" s="159"/>
    </row>
    <row r="412" spans="2:2" ht="15">
      <c r="B412" s="159"/>
    </row>
    <row r="413" spans="2:2" ht="15">
      <c r="B413" s="159"/>
    </row>
    <row r="414" spans="2:2" ht="15">
      <c r="B414" s="159"/>
    </row>
    <row r="415" spans="2:2" ht="15">
      <c r="B415" s="159"/>
    </row>
    <row r="416" spans="2:2" ht="15">
      <c r="B416" s="159"/>
    </row>
    <row r="417" spans="2:2" ht="15">
      <c r="B417" s="159"/>
    </row>
    <row r="418" spans="2:2" ht="15">
      <c r="B418" s="159"/>
    </row>
    <row r="419" spans="2:2" ht="15">
      <c r="B419" s="159"/>
    </row>
    <row r="420" spans="2:2" ht="15">
      <c r="B420" s="159"/>
    </row>
    <row r="421" spans="2:2" ht="15">
      <c r="B421" s="159"/>
    </row>
    <row r="422" spans="2:2" ht="15">
      <c r="B422" s="159"/>
    </row>
    <row r="423" spans="2:2" ht="15">
      <c r="B423" s="159"/>
    </row>
    <row r="424" spans="2:2" ht="15">
      <c r="B424" s="159"/>
    </row>
    <row r="425" spans="2:2" ht="15">
      <c r="B425" s="159"/>
    </row>
    <row r="426" spans="2:2" ht="15">
      <c r="B426" s="159"/>
    </row>
    <row r="427" spans="2:2" ht="15">
      <c r="B427" s="159"/>
    </row>
    <row r="428" spans="2:2" ht="15">
      <c r="B428" s="159"/>
    </row>
    <row r="429" spans="2:2" ht="15">
      <c r="B429" s="159"/>
    </row>
    <row r="430" spans="2:2" ht="15">
      <c r="B430" s="159"/>
    </row>
    <row r="431" spans="2:2" ht="15">
      <c r="B431" s="159"/>
    </row>
    <row r="432" spans="2:2" ht="15">
      <c r="B432" s="159"/>
    </row>
    <row r="433" spans="2:2" ht="15">
      <c r="B433" s="159"/>
    </row>
    <row r="434" spans="2:2" ht="15">
      <c r="B434" s="159"/>
    </row>
    <row r="435" spans="2:2" ht="15">
      <c r="B435" s="159"/>
    </row>
    <row r="436" spans="2:2" ht="15">
      <c r="B436" s="159"/>
    </row>
    <row r="437" spans="2:2" ht="15">
      <c r="B437" s="159"/>
    </row>
    <row r="438" spans="2:2" ht="15">
      <c r="B438" s="159"/>
    </row>
    <row r="439" spans="2:2" ht="15">
      <c r="B439" s="159"/>
    </row>
    <row r="440" spans="2:2" ht="15">
      <c r="B440" s="159"/>
    </row>
    <row r="441" spans="2:2" ht="15">
      <c r="B441" s="159"/>
    </row>
    <row r="442" spans="2:2" ht="15">
      <c r="B442" s="159"/>
    </row>
    <row r="443" spans="2:2" ht="15">
      <c r="B443" s="159"/>
    </row>
    <row r="444" spans="2:2" ht="15">
      <c r="B444" s="159"/>
    </row>
    <row r="445" spans="2:2" ht="15">
      <c r="B445" s="159"/>
    </row>
    <row r="446" spans="2:2" ht="15">
      <c r="B446" s="159"/>
    </row>
    <row r="447" spans="2:2" ht="15">
      <c r="B447" s="159"/>
    </row>
    <row r="448" spans="2:2" ht="15">
      <c r="B448" s="159"/>
    </row>
    <row r="449" spans="2:2" ht="15">
      <c r="B449" s="159"/>
    </row>
    <row r="450" spans="2:2" ht="15">
      <c r="B450" s="159"/>
    </row>
    <row r="451" spans="2:2" ht="15">
      <c r="B451" s="159"/>
    </row>
    <row r="452" spans="2:2" ht="15">
      <c r="B452" s="159"/>
    </row>
    <row r="453" spans="2:2" ht="15">
      <c r="B453" s="159"/>
    </row>
    <row r="454" spans="2:2" ht="15">
      <c r="B454" s="159"/>
    </row>
    <row r="455" spans="2:2" ht="15">
      <c r="B455" s="159"/>
    </row>
    <row r="456" spans="2:2" ht="15">
      <c r="B456" s="159"/>
    </row>
    <row r="457" spans="2:2" ht="15">
      <c r="B457" s="159"/>
    </row>
    <row r="458" spans="2:2" ht="15">
      <c r="B458" s="159"/>
    </row>
    <row r="459" spans="2:2" ht="15">
      <c r="B459" s="159"/>
    </row>
    <row r="460" spans="2:2" ht="15">
      <c r="B460" s="159"/>
    </row>
    <row r="461" spans="2:2" ht="15">
      <c r="B461" s="159"/>
    </row>
    <row r="462" spans="2:2" ht="15">
      <c r="B462" s="159"/>
    </row>
    <row r="463" spans="2:2" ht="15">
      <c r="B463" s="159"/>
    </row>
    <row r="464" spans="2:2" ht="15">
      <c r="B464" s="159"/>
    </row>
    <row r="465" spans="2:2" ht="15">
      <c r="B465" s="159"/>
    </row>
    <row r="466" spans="2:2" ht="15">
      <c r="B466" s="159"/>
    </row>
    <row r="467" spans="2:2" ht="15">
      <c r="B467" s="159"/>
    </row>
    <row r="468" spans="2:2" ht="15">
      <c r="B468" s="159"/>
    </row>
    <row r="469" spans="2:2" ht="15">
      <c r="B469" s="159"/>
    </row>
    <row r="470" spans="2:2" ht="15">
      <c r="B470" s="159"/>
    </row>
    <row r="471" spans="2:2" ht="15">
      <c r="B471" s="159"/>
    </row>
    <row r="472" spans="2:2" ht="15">
      <c r="B472" s="159"/>
    </row>
    <row r="473" spans="2:2" ht="15">
      <c r="B473" s="159"/>
    </row>
    <row r="474" spans="2:2" ht="15">
      <c r="B474" s="159"/>
    </row>
    <row r="475" spans="2:2" ht="15">
      <c r="B475" s="159"/>
    </row>
    <row r="476" spans="2:2" ht="15">
      <c r="B476" s="159"/>
    </row>
    <row r="477" spans="2:2" ht="15">
      <c r="B477" s="159"/>
    </row>
    <row r="478" spans="2:2" ht="15">
      <c r="B478" s="159"/>
    </row>
    <row r="479" spans="2:2" ht="15">
      <c r="B479" s="159"/>
    </row>
    <row r="480" spans="2:2" ht="15">
      <c r="B480" s="159"/>
    </row>
    <row r="481" spans="2:2" ht="15">
      <c r="B481" s="159"/>
    </row>
    <row r="482" spans="2:2" ht="15">
      <c r="B482" s="159"/>
    </row>
    <row r="483" spans="2:2" ht="15">
      <c r="B483" s="159"/>
    </row>
    <row r="484" spans="2:2" ht="15">
      <c r="B484" s="159"/>
    </row>
    <row r="485" spans="2:2" ht="15">
      <c r="B485" s="159"/>
    </row>
    <row r="486" spans="2:2" ht="15">
      <c r="B486" s="159"/>
    </row>
    <row r="487" spans="2:2" ht="15">
      <c r="B487" s="159"/>
    </row>
    <row r="488" spans="2:2" ht="15">
      <c r="B488" s="159"/>
    </row>
    <row r="489" spans="2:2" ht="15">
      <c r="B489" s="159"/>
    </row>
    <row r="490" spans="2:2" ht="15">
      <c r="B490" s="159"/>
    </row>
    <row r="491" spans="2:2" ht="15">
      <c r="B491" s="159"/>
    </row>
    <row r="492" spans="2:2" ht="15">
      <c r="B492" s="159"/>
    </row>
    <row r="493" spans="2:2" ht="15">
      <c r="B493" s="159"/>
    </row>
    <row r="494" spans="2:2" ht="15">
      <c r="B494" s="159"/>
    </row>
    <row r="495" spans="2:2" ht="15">
      <c r="B495" s="159"/>
    </row>
    <row r="496" spans="2:2" ht="15">
      <c r="B496" s="159"/>
    </row>
    <row r="497" spans="2:2" ht="15">
      <c r="B497" s="159"/>
    </row>
    <row r="498" spans="2:2" ht="15">
      <c r="B498" s="159"/>
    </row>
    <row r="499" spans="2:2" ht="15">
      <c r="B499" s="159"/>
    </row>
    <row r="500" spans="2:2" ht="15">
      <c r="B500" s="159"/>
    </row>
    <row r="501" spans="2:2" ht="15">
      <c r="B501" s="159"/>
    </row>
    <row r="502" spans="2:2" ht="15">
      <c r="B502" s="159"/>
    </row>
    <row r="503" spans="2:2" ht="15">
      <c r="B503" s="159"/>
    </row>
    <row r="504" spans="2:2" ht="15">
      <c r="B504" s="159"/>
    </row>
    <row r="505" spans="2:2" ht="15">
      <c r="B505" s="159"/>
    </row>
    <row r="506" spans="2:2" ht="15">
      <c r="B506" s="159"/>
    </row>
    <row r="507" spans="2:2" ht="15">
      <c r="B507" s="159"/>
    </row>
    <row r="508" spans="2:2" ht="15">
      <c r="B508" s="159"/>
    </row>
    <row r="509" spans="2:2" ht="15">
      <c r="B509" s="159"/>
    </row>
    <row r="510" spans="2:2" ht="15">
      <c r="B510" s="159"/>
    </row>
    <row r="511" spans="2:2" ht="15">
      <c r="B511" s="159"/>
    </row>
    <row r="512" spans="2:2" ht="15">
      <c r="B512" s="159"/>
    </row>
    <row r="513" spans="2:2" ht="15">
      <c r="B513" s="159"/>
    </row>
    <row r="514" spans="2:2" ht="15">
      <c r="B514" s="159"/>
    </row>
    <row r="515" spans="2:2" ht="15">
      <c r="B515" s="159"/>
    </row>
    <row r="516" spans="2:2" ht="15">
      <c r="B516" s="159"/>
    </row>
    <row r="517" spans="2:2" ht="15">
      <c r="B517" s="159"/>
    </row>
    <row r="518" spans="2:2" ht="15">
      <c r="B518" s="159"/>
    </row>
    <row r="519" spans="2:2" ht="15">
      <c r="B519" s="159"/>
    </row>
    <row r="520" spans="2:2" ht="15">
      <c r="B520" s="159"/>
    </row>
    <row r="521" spans="2:2" ht="15">
      <c r="B521" s="159"/>
    </row>
    <row r="522" spans="2:2" ht="15">
      <c r="B522" s="159"/>
    </row>
    <row r="523" spans="2:2" ht="15">
      <c r="B523" s="159"/>
    </row>
    <row r="524" spans="2:2" ht="15">
      <c r="B524" s="159"/>
    </row>
    <row r="525" spans="2:2" ht="15">
      <c r="B525" s="159"/>
    </row>
    <row r="526" spans="2:2" ht="15">
      <c r="B526" s="159"/>
    </row>
    <row r="527" spans="2:2" ht="15">
      <c r="B527" s="159"/>
    </row>
    <row r="528" spans="2:2" ht="15">
      <c r="B528" s="159"/>
    </row>
    <row r="529" spans="2:2" ht="15">
      <c r="B529" s="159"/>
    </row>
    <row r="530" spans="2:2" ht="15">
      <c r="B530" s="159"/>
    </row>
    <row r="531" spans="2:2" ht="15">
      <c r="B531" s="159"/>
    </row>
    <row r="532" spans="2:2" ht="15">
      <c r="B532" s="159"/>
    </row>
    <row r="533" spans="2:2" ht="15">
      <c r="B533" s="159"/>
    </row>
    <row r="534" spans="2:2" ht="15">
      <c r="B534" s="159"/>
    </row>
    <row r="535" spans="2:2" ht="15">
      <c r="B535" s="159"/>
    </row>
    <row r="536" spans="2:2" ht="15">
      <c r="B536" s="159"/>
    </row>
    <row r="537" spans="2:2" ht="15">
      <c r="B537" s="159"/>
    </row>
    <row r="538" spans="2:2" ht="15">
      <c r="B538" s="159"/>
    </row>
    <row r="539" spans="2:2" ht="15">
      <c r="B539" s="159"/>
    </row>
    <row r="540" spans="2:2" ht="15">
      <c r="B540" s="159"/>
    </row>
    <row r="541" spans="2:2" ht="15">
      <c r="B541" s="159"/>
    </row>
    <row r="542" spans="2:2" ht="15">
      <c r="B542" s="159"/>
    </row>
    <row r="543" spans="2:2" ht="15">
      <c r="B543" s="159"/>
    </row>
    <row r="544" spans="2:2" ht="15">
      <c r="B544" s="159"/>
    </row>
    <row r="545" spans="2:2" ht="15">
      <c r="B545" s="159"/>
    </row>
    <row r="546" spans="2:2" ht="15">
      <c r="B546" s="159"/>
    </row>
    <row r="547" spans="2:2" ht="15">
      <c r="B547" s="159"/>
    </row>
    <row r="548" spans="2:2" ht="15">
      <c r="B548" s="159"/>
    </row>
    <row r="549" spans="2:2" ht="15">
      <c r="B549" s="159"/>
    </row>
    <row r="550" spans="2:2" ht="15">
      <c r="B550" s="159"/>
    </row>
    <row r="551" spans="2:2" ht="15">
      <c r="B551" s="159"/>
    </row>
    <row r="552" spans="2:2" ht="15">
      <c r="B552" s="159"/>
    </row>
    <row r="553" spans="2:2" ht="15">
      <c r="B553" s="159"/>
    </row>
    <row r="554" spans="2:2" ht="15">
      <c r="B554" s="159"/>
    </row>
    <row r="555" spans="2:2" ht="15">
      <c r="B555" s="159"/>
    </row>
    <row r="556" spans="2:2" ht="15">
      <c r="B556" s="159"/>
    </row>
    <row r="557" spans="2:2" ht="15">
      <c r="B557" s="159"/>
    </row>
    <row r="558" spans="2:2" ht="15">
      <c r="B558" s="159"/>
    </row>
    <row r="559" spans="2:2" ht="15">
      <c r="B559" s="159"/>
    </row>
    <row r="560" spans="2:2" ht="15">
      <c r="B560" s="159"/>
    </row>
    <row r="561" spans="2:2" ht="15">
      <c r="B561" s="159"/>
    </row>
    <row r="562" spans="2:2" ht="15">
      <c r="B562" s="159"/>
    </row>
    <row r="563" spans="2:2" ht="15">
      <c r="B563" s="159"/>
    </row>
    <row r="564" spans="2:2" ht="15">
      <c r="B564" s="159"/>
    </row>
    <row r="565" spans="2:2" ht="15">
      <c r="B565" s="159"/>
    </row>
    <row r="566" spans="2:2" ht="15">
      <c r="B566" s="159"/>
    </row>
    <row r="567" spans="2:2" ht="15">
      <c r="B567" s="159"/>
    </row>
    <row r="568" spans="2:2" ht="15">
      <c r="B568" s="159"/>
    </row>
    <row r="569" spans="2:2" ht="15">
      <c r="B569" s="159"/>
    </row>
    <row r="570" spans="2:2" ht="15">
      <c r="B570" s="159"/>
    </row>
    <row r="571" spans="2:2" ht="15">
      <c r="B571" s="159"/>
    </row>
    <row r="572" spans="2:2" ht="15">
      <c r="B572" s="159"/>
    </row>
    <row r="573" spans="2:2" ht="15">
      <c r="B573" s="159"/>
    </row>
    <row r="574" spans="2:2" ht="15">
      <c r="B574" s="159"/>
    </row>
    <row r="575" spans="2:2" ht="15">
      <c r="B575" s="159"/>
    </row>
    <row r="576" spans="2:2" ht="15">
      <c r="B576" s="159"/>
    </row>
    <row r="577" spans="2:2" ht="15">
      <c r="B577" s="159"/>
    </row>
    <row r="578" spans="2:2" ht="15">
      <c r="B578" s="159"/>
    </row>
    <row r="579" spans="2:2" ht="15">
      <c r="B579" s="159"/>
    </row>
    <row r="580" spans="2:2" ht="15">
      <c r="B580" s="159"/>
    </row>
    <row r="581" spans="2:2" ht="15">
      <c r="B581" s="159"/>
    </row>
    <row r="582" spans="2:2" ht="15">
      <c r="B582" s="159"/>
    </row>
    <row r="583" spans="2:2" ht="15">
      <c r="B583" s="159"/>
    </row>
    <row r="584" spans="2:2" ht="15">
      <c r="B584" s="159"/>
    </row>
    <row r="585" spans="2:2" ht="15">
      <c r="B585" s="159"/>
    </row>
    <row r="586" spans="2:2" ht="15">
      <c r="B586" s="159"/>
    </row>
    <row r="587" spans="2:2" ht="15">
      <c r="B587" s="159"/>
    </row>
    <row r="588" spans="2:2" ht="15">
      <c r="B588" s="159"/>
    </row>
    <row r="589" spans="2:2" ht="15">
      <c r="B589" s="159"/>
    </row>
    <row r="590" spans="2:2" ht="15">
      <c r="B590" s="159"/>
    </row>
    <row r="591" spans="2:2" ht="15">
      <c r="B591" s="159"/>
    </row>
    <row r="592" spans="2:2" ht="15">
      <c r="B592" s="159"/>
    </row>
    <row r="593" spans="2:2" ht="15">
      <c r="B593" s="159"/>
    </row>
    <row r="594" spans="2:2" ht="15">
      <c r="B594" s="159"/>
    </row>
    <row r="595" spans="2:2" ht="15">
      <c r="B595" s="159"/>
    </row>
    <row r="596" spans="2:2" ht="15">
      <c r="B596" s="159"/>
    </row>
    <row r="597" spans="2:2" ht="15">
      <c r="B597" s="159"/>
    </row>
    <row r="598" spans="2:2" ht="15">
      <c r="B598" s="159"/>
    </row>
    <row r="599" spans="2:2" ht="15">
      <c r="B599" s="159"/>
    </row>
    <row r="600" spans="2:2" ht="15">
      <c r="B600" s="159"/>
    </row>
    <row r="601" spans="2:2" ht="15">
      <c r="B601" s="159"/>
    </row>
    <row r="602" spans="2:2" ht="15">
      <c r="B602" s="159"/>
    </row>
    <row r="603" spans="2:2" ht="15">
      <c r="B603" s="159"/>
    </row>
    <row r="604" spans="2:2" ht="15">
      <c r="B604" s="159"/>
    </row>
    <row r="605" spans="2:2" ht="15">
      <c r="B605" s="159"/>
    </row>
    <row r="606" spans="2:2" ht="15">
      <c r="B606" s="159"/>
    </row>
    <row r="607" spans="2:2" ht="15">
      <c r="B607" s="159"/>
    </row>
    <row r="608" spans="2:2" ht="15">
      <c r="B608" s="159"/>
    </row>
    <row r="609" spans="2:2" ht="15">
      <c r="B609" s="159"/>
    </row>
    <row r="610" spans="2:2" ht="15">
      <c r="B610" s="159"/>
    </row>
    <row r="611" spans="2:2" ht="15">
      <c r="B611" s="159"/>
    </row>
    <row r="612" spans="2:2" ht="15">
      <c r="B612" s="159"/>
    </row>
    <row r="613" spans="2:2" ht="15">
      <c r="B613" s="159"/>
    </row>
    <row r="614" spans="2:2" ht="15">
      <c r="B614" s="159"/>
    </row>
    <row r="615" spans="2:2" ht="15">
      <c r="B615" s="159"/>
    </row>
    <row r="616" spans="2:2" ht="15">
      <c r="B616" s="159"/>
    </row>
    <row r="617" spans="2:2" ht="15">
      <c r="B617" s="159"/>
    </row>
    <row r="618" spans="2:2" ht="15">
      <c r="B618" s="159"/>
    </row>
    <row r="619" spans="2:2" ht="15">
      <c r="B619" s="159"/>
    </row>
    <row r="620" spans="2:2" ht="15">
      <c r="B620" s="159"/>
    </row>
    <row r="621" spans="2:2" ht="15">
      <c r="B621" s="159"/>
    </row>
    <row r="622" spans="2:2" ht="15">
      <c r="B622" s="159"/>
    </row>
    <row r="623" spans="2:2" ht="15">
      <c r="B623" s="159"/>
    </row>
    <row r="624" spans="2:2" ht="15">
      <c r="B624" s="159"/>
    </row>
    <row r="625" spans="2:2" ht="15">
      <c r="B625" s="159"/>
    </row>
    <row r="626" spans="2:2" ht="15">
      <c r="B626" s="159"/>
    </row>
    <row r="627" spans="2:2" ht="15">
      <c r="B627" s="159"/>
    </row>
    <row r="628" spans="2:2" ht="15">
      <c r="B628" s="159"/>
    </row>
    <row r="629" spans="2:2" ht="15">
      <c r="B629" s="159"/>
    </row>
    <row r="630" spans="2:2" ht="15">
      <c r="B630" s="159"/>
    </row>
    <row r="631" spans="2:2" ht="15">
      <c r="B631" s="159"/>
    </row>
    <row r="632" spans="2:2" ht="15">
      <c r="B632" s="159"/>
    </row>
    <row r="633" spans="2:2" ht="15">
      <c r="B633" s="159"/>
    </row>
    <row r="634" spans="2:2" ht="15">
      <c r="B634" s="159"/>
    </row>
    <row r="635" spans="2:2" ht="15">
      <c r="B635" s="159"/>
    </row>
    <row r="636" spans="2:2" ht="15">
      <c r="B636" s="159"/>
    </row>
    <row r="637" spans="2:2" ht="15">
      <c r="B637" s="159"/>
    </row>
    <row r="638" spans="2:2" ht="15">
      <c r="B638" s="159"/>
    </row>
    <row r="639" spans="2:2" ht="15">
      <c r="B639" s="159"/>
    </row>
    <row r="640" spans="2:2" ht="15">
      <c r="B640" s="159"/>
    </row>
    <row r="641" spans="2:2" ht="15">
      <c r="B641" s="159"/>
    </row>
    <row r="642" spans="2:2" ht="15">
      <c r="B642" s="159"/>
    </row>
    <row r="643" spans="2:2" ht="15">
      <c r="B643" s="159"/>
    </row>
    <row r="644" spans="2:2" ht="15">
      <c r="B644" s="159"/>
    </row>
    <row r="645" spans="2:2" ht="15">
      <c r="B645" s="159"/>
    </row>
    <row r="646" spans="2:2" ht="15">
      <c r="B646" s="159"/>
    </row>
    <row r="647" spans="2:2" ht="15">
      <c r="B647" s="159"/>
    </row>
    <row r="648" spans="2:2" ht="15">
      <c r="B648" s="159"/>
    </row>
    <row r="649" spans="2:2" ht="15">
      <c r="B649" s="159"/>
    </row>
    <row r="650" spans="2:2" ht="15">
      <c r="B650" s="159"/>
    </row>
    <row r="651" spans="2:2" ht="15">
      <c r="B651" s="159"/>
    </row>
    <row r="652" spans="2:2" ht="15">
      <c r="B652" s="159"/>
    </row>
    <row r="653" spans="2:2" ht="15">
      <c r="B653" s="159"/>
    </row>
    <row r="654" spans="2:2" ht="15">
      <c r="B654" s="159"/>
    </row>
    <row r="655" spans="2:2" ht="15">
      <c r="B655" s="159"/>
    </row>
    <row r="656" spans="2:2" ht="15">
      <c r="B656" s="159"/>
    </row>
    <row r="657" spans="2:2" ht="15">
      <c r="B657" s="159"/>
    </row>
    <row r="658" spans="2:2" ht="15">
      <c r="B658" s="159"/>
    </row>
    <row r="659" spans="2:2" ht="15">
      <c r="B659" s="159"/>
    </row>
    <row r="660" spans="2:2" ht="15">
      <c r="B660" s="159"/>
    </row>
    <row r="661" spans="2:2" ht="15">
      <c r="B661" s="159"/>
    </row>
    <row r="662" spans="2:2" ht="15">
      <c r="B662" s="159"/>
    </row>
    <row r="663" spans="2:2" ht="15">
      <c r="B663" s="159"/>
    </row>
    <row r="664" spans="2:2" ht="15">
      <c r="B664" s="159"/>
    </row>
    <row r="665" spans="2:2" ht="15">
      <c r="B665" s="159"/>
    </row>
    <row r="666" spans="2:2" ht="15">
      <c r="B666" s="159"/>
    </row>
    <row r="667" spans="2:2" ht="15">
      <c r="B667" s="159"/>
    </row>
    <row r="668" spans="2:2" ht="15">
      <c r="B668" s="159"/>
    </row>
    <row r="669" spans="2:2" ht="15">
      <c r="B669" s="159"/>
    </row>
    <row r="670" spans="2:2" ht="15">
      <c r="B670" s="159"/>
    </row>
    <row r="671" spans="2:2" ht="15">
      <c r="B671" s="159"/>
    </row>
    <row r="672" spans="2:2" ht="15">
      <c r="B672" s="159"/>
    </row>
    <row r="673" spans="2:2" ht="15">
      <c r="B673" s="159"/>
    </row>
    <row r="674" spans="2:2" ht="15">
      <c r="B674" s="159"/>
    </row>
    <row r="675" spans="2:2" ht="15">
      <c r="B675" s="159"/>
    </row>
    <row r="676" spans="2:2" ht="15">
      <c r="B676" s="159"/>
    </row>
    <row r="677" spans="2:2" ht="15">
      <c r="B677" s="159"/>
    </row>
    <row r="678" spans="2:2" ht="15">
      <c r="B678" s="159"/>
    </row>
    <row r="679" spans="2:2" ht="15">
      <c r="B679" s="159"/>
    </row>
    <row r="680" spans="2:2" ht="15">
      <c r="B680" s="159"/>
    </row>
    <row r="681" spans="2:2" ht="15">
      <c r="B681" s="159"/>
    </row>
    <row r="682" spans="2:2" ht="15">
      <c r="B682" s="159"/>
    </row>
    <row r="683" spans="2:2" ht="15">
      <c r="B683" s="159"/>
    </row>
    <row r="684" spans="2:2" ht="15">
      <c r="B684" s="159"/>
    </row>
    <row r="685" spans="2:2" ht="15">
      <c r="B685" s="159"/>
    </row>
    <row r="686" spans="2:2" ht="15">
      <c r="B686" s="159"/>
    </row>
    <row r="687" spans="2:2" ht="15">
      <c r="B687" s="159"/>
    </row>
    <row r="688" spans="2:2" ht="15">
      <c r="B688" s="159"/>
    </row>
    <row r="689" spans="2:2" ht="15">
      <c r="B689" s="159"/>
    </row>
    <row r="690" spans="2:2" ht="15">
      <c r="B690" s="159"/>
    </row>
    <row r="691" spans="2:2" ht="15">
      <c r="B691" s="159"/>
    </row>
    <row r="692" spans="2:2" ht="15">
      <c r="B692" s="159"/>
    </row>
    <row r="693" spans="2:2" ht="15">
      <c r="B693" s="159"/>
    </row>
    <row r="694" spans="2:2" ht="15">
      <c r="B694" s="159"/>
    </row>
    <row r="695" spans="2:2" ht="15">
      <c r="B695" s="159"/>
    </row>
    <row r="696" spans="2:2" ht="15">
      <c r="B696" s="159"/>
    </row>
    <row r="697" spans="2:2" ht="15">
      <c r="B697" s="159"/>
    </row>
    <row r="698" spans="2:2" ht="15">
      <c r="B698" s="159"/>
    </row>
    <row r="699" spans="2:2" ht="15">
      <c r="B699" s="159"/>
    </row>
    <row r="700" spans="2:2" ht="15">
      <c r="B700" s="159"/>
    </row>
    <row r="701" spans="2:2" ht="15">
      <c r="B701" s="159"/>
    </row>
    <row r="702" spans="2:2" ht="15">
      <c r="B702" s="159"/>
    </row>
    <row r="703" spans="2:2" ht="15">
      <c r="B703" s="159"/>
    </row>
    <row r="704" spans="2:2" ht="15">
      <c r="B704" s="159"/>
    </row>
    <row r="705" spans="2:2" ht="15">
      <c r="B705" s="159"/>
    </row>
    <row r="706" spans="2:2" ht="15">
      <c r="B706" s="159"/>
    </row>
    <row r="707" spans="2:2" ht="15">
      <c r="B707" s="159"/>
    </row>
    <row r="708" spans="2:2" ht="15">
      <c r="B708" s="159"/>
    </row>
    <row r="709" spans="2:2" ht="15">
      <c r="B709" s="159"/>
    </row>
    <row r="710" spans="2:2" ht="15">
      <c r="B710" s="159"/>
    </row>
    <row r="711" spans="2:2" ht="15">
      <c r="B711" s="159"/>
    </row>
    <row r="712" spans="2:2" ht="15">
      <c r="B712" s="159"/>
    </row>
    <row r="713" spans="2:2" ht="15">
      <c r="B713" s="159"/>
    </row>
    <row r="714" spans="2:2" ht="15">
      <c r="B714" s="159"/>
    </row>
    <row r="715" spans="2:2" ht="15">
      <c r="B715" s="159"/>
    </row>
    <row r="716" spans="2:2" ht="15">
      <c r="B716" s="159"/>
    </row>
    <row r="717" spans="2:2" ht="15">
      <c r="B717" s="159"/>
    </row>
    <row r="718" spans="2:2" ht="15">
      <c r="B718" s="159"/>
    </row>
    <row r="719" spans="2:2" ht="15">
      <c r="B719" s="159"/>
    </row>
    <row r="720" spans="2:2" ht="15">
      <c r="B720" s="159"/>
    </row>
    <row r="721" spans="2:2" ht="15">
      <c r="B721" s="159"/>
    </row>
    <row r="722" spans="2:2" ht="15">
      <c r="B722" s="159"/>
    </row>
    <row r="723" spans="2:2" ht="15">
      <c r="B723" s="159"/>
    </row>
    <row r="724" spans="2:2" ht="15">
      <c r="B724" s="159"/>
    </row>
    <row r="725" spans="2:2" ht="15">
      <c r="B725" s="159"/>
    </row>
    <row r="726" spans="2:2" ht="15">
      <c r="B726" s="159"/>
    </row>
    <row r="727" spans="2:2" ht="15">
      <c r="B727" s="159"/>
    </row>
    <row r="728" spans="2:2" ht="15">
      <c r="B728" s="159"/>
    </row>
    <row r="729" spans="2:2" ht="15">
      <c r="B729" s="159"/>
    </row>
    <row r="730" spans="2:2" ht="15">
      <c r="B730" s="159"/>
    </row>
    <row r="731" spans="2:2" ht="15">
      <c r="B731" s="159"/>
    </row>
    <row r="732" spans="2:2" ht="15">
      <c r="B732" s="159"/>
    </row>
    <row r="733" spans="2:2" ht="15">
      <c r="B733" s="159"/>
    </row>
    <row r="734" spans="2:2" ht="15">
      <c r="B734" s="159"/>
    </row>
    <row r="735" spans="2:2" ht="15">
      <c r="B735" s="159"/>
    </row>
    <row r="736" spans="2:2" ht="15">
      <c r="B736" s="159"/>
    </row>
    <row r="737" spans="2:2" ht="15">
      <c r="B737" s="159"/>
    </row>
    <row r="738" spans="2:2" ht="15">
      <c r="B738" s="159"/>
    </row>
    <row r="739" spans="2:2" ht="15">
      <c r="B739" s="159"/>
    </row>
    <row r="740" spans="2:2" ht="15">
      <c r="B740" s="159"/>
    </row>
    <row r="741" spans="2:2" ht="15">
      <c r="B741" s="159"/>
    </row>
    <row r="742" spans="2:2" ht="15">
      <c r="B742" s="159"/>
    </row>
    <row r="743" spans="2:2" ht="15">
      <c r="B743" s="159"/>
    </row>
    <row r="744" spans="2:2" ht="15">
      <c r="B744" s="159"/>
    </row>
    <row r="745" spans="2:2" ht="15">
      <c r="B745" s="159"/>
    </row>
    <row r="746" spans="2:2" ht="15">
      <c r="B746" s="159"/>
    </row>
    <row r="747" spans="2:2" ht="15">
      <c r="B747" s="159"/>
    </row>
    <row r="748" spans="2:2" ht="15">
      <c r="B748" s="159"/>
    </row>
    <row r="749" spans="2:2" ht="15">
      <c r="B749" s="159"/>
    </row>
    <row r="750" spans="2:2" ht="15">
      <c r="B750" s="159"/>
    </row>
    <row r="751" spans="2:2" ht="15">
      <c r="B751" s="159"/>
    </row>
    <row r="752" spans="2:2" ht="15">
      <c r="B752" s="159"/>
    </row>
    <row r="753" spans="2:2" ht="15">
      <c r="B753" s="159"/>
    </row>
    <row r="754" spans="2:2" ht="15">
      <c r="B754" s="159"/>
    </row>
    <row r="755" spans="2:2" ht="15">
      <c r="B755" s="159"/>
    </row>
    <row r="756" spans="2:2" ht="15">
      <c r="B756" s="159"/>
    </row>
    <row r="757" spans="2:2" ht="15">
      <c r="B757" s="159"/>
    </row>
    <row r="758" spans="2:2" ht="15">
      <c r="B758" s="159"/>
    </row>
    <row r="759" spans="2:2" ht="15">
      <c r="B759" s="159"/>
    </row>
    <row r="760" spans="2:2" ht="15">
      <c r="B760" s="159"/>
    </row>
    <row r="761" spans="2:2" ht="15">
      <c r="B761" s="159"/>
    </row>
    <row r="762" spans="2:2" ht="15">
      <c r="B762" s="159"/>
    </row>
    <row r="763" spans="2:2" ht="15">
      <c r="B763" s="159"/>
    </row>
    <row r="764" spans="2:2" ht="15">
      <c r="B764" s="159"/>
    </row>
    <row r="765" spans="2:2" ht="15">
      <c r="B765" s="159"/>
    </row>
    <row r="766" spans="2:2" ht="15">
      <c r="B766" s="159"/>
    </row>
    <row r="767" spans="2:2" ht="15">
      <c r="B767" s="159"/>
    </row>
    <row r="768" spans="2:2" ht="15">
      <c r="B768" s="159"/>
    </row>
    <row r="769" spans="2:2" ht="15">
      <c r="B769" s="159"/>
    </row>
    <row r="770" spans="2:2" ht="15">
      <c r="B770" s="159"/>
    </row>
    <row r="771" spans="2:2" ht="15">
      <c r="B771" s="159"/>
    </row>
    <row r="772" spans="2:2" ht="15">
      <c r="B772" s="159"/>
    </row>
    <row r="773" spans="2:2" ht="15">
      <c r="B773" s="159"/>
    </row>
    <row r="774" spans="2:2" ht="15">
      <c r="B774" s="159"/>
    </row>
    <row r="775" spans="2:2" ht="15">
      <c r="B775" s="159"/>
    </row>
    <row r="776" spans="2:2" ht="15">
      <c r="B776" s="159"/>
    </row>
    <row r="777" spans="2:2" ht="15">
      <c r="B777" s="159"/>
    </row>
    <row r="778" spans="2:2" ht="15">
      <c r="B778" s="159"/>
    </row>
    <row r="779" spans="2:2" ht="15">
      <c r="B779" s="159"/>
    </row>
    <row r="780" spans="2:2" ht="15">
      <c r="B780" s="159"/>
    </row>
    <row r="781" spans="2:2" ht="15">
      <c r="B781" s="159"/>
    </row>
    <row r="782" spans="2:2" ht="15">
      <c r="B782" s="159"/>
    </row>
    <row r="783" spans="2:2" ht="15">
      <c r="B783" s="159"/>
    </row>
    <row r="784" spans="2:2" ht="15">
      <c r="B784" s="159"/>
    </row>
    <row r="785" spans="2:2" ht="15">
      <c r="B785" s="159"/>
    </row>
    <row r="786" spans="2:2" ht="15">
      <c r="B786" s="159"/>
    </row>
    <row r="787" spans="2:2" ht="15">
      <c r="B787" s="159"/>
    </row>
    <row r="788" spans="2:2" ht="15">
      <c r="B788" s="159"/>
    </row>
    <row r="789" spans="2:2" ht="15">
      <c r="B789" s="159"/>
    </row>
    <row r="790" spans="2:2" ht="15">
      <c r="B790" s="159"/>
    </row>
    <row r="791" spans="2:2" ht="15">
      <c r="B791" s="159"/>
    </row>
    <row r="792" spans="2:2" ht="15">
      <c r="B792" s="159"/>
    </row>
    <row r="793" spans="2:2" ht="15">
      <c r="B793" s="159"/>
    </row>
    <row r="794" spans="2:2" ht="15">
      <c r="B794" s="159"/>
    </row>
    <row r="795" spans="2:2" ht="15">
      <c r="B795" s="159"/>
    </row>
    <row r="796" spans="2:2" ht="15">
      <c r="B796" s="159"/>
    </row>
    <row r="797" spans="2:2" ht="15">
      <c r="B797" s="159"/>
    </row>
    <row r="798" spans="2:2" ht="15">
      <c r="B798" s="159"/>
    </row>
    <row r="799" spans="2:2" ht="15">
      <c r="B799" s="159"/>
    </row>
    <row r="800" spans="2:2" ht="15">
      <c r="B800" s="159"/>
    </row>
    <row r="801" spans="2:2" ht="15">
      <c r="B801" s="159"/>
    </row>
    <row r="802" spans="2:2" ht="15">
      <c r="B802" s="159"/>
    </row>
    <row r="803" spans="2:2" ht="15">
      <c r="B803" s="159"/>
    </row>
    <row r="804" spans="2:2" ht="15">
      <c r="B804" s="159"/>
    </row>
    <row r="805" spans="2:2" ht="15">
      <c r="B805" s="159"/>
    </row>
    <row r="806" spans="2:2" ht="15">
      <c r="B806" s="159"/>
    </row>
    <row r="807" spans="2:2" ht="15">
      <c r="B807" s="159"/>
    </row>
    <row r="808" spans="2:2" ht="15">
      <c r="B808" s="159"/>
    </row>
    <row r="809" spans="2:2" ht="15">
      <c r="B809" s="159"/>
    </row>
    <row r="810" spans="2:2" ht="15">
      <c r="B810" s="159"/>
    </row>
    <row r="811" spans="2:2" ht="15">
      <c r="B811" s="159"/>
    </row>
    <row r="812" spans="2:2" ht="15">
      <c r="B812" s="159"/>
    </row>
    <row r="813" spans="2:2" ht="15">
      <c r="B813" s="159"/>
    </row>
    <row r="814" spans="2:2" ht="15">
      <c r="B814" s="159"/>
    </row>
    <row r="815" spans="2:2" ht="15">
      <c r="B815" s="159"/>
    </row>
    <row r="816" spans="2:2" ht="15">
      <c r="B816" s="159"/>
    </row>
    <row r="817" spans="2:2" ht="15">
      <c r="B817" s="159"/>
    </row>
    <row r="818" spans="2:2" ht="15">
      <c r="B818" s="159"/>
    </row>
    <row r="819" spans="2:2" ht="15">
      <c r="B819" s="159"/>
    </row>
    <row r="820" spans="2:2" ht="15">
      <c r="B820" s="159"/>
    </row>
    <row r="821" spans="2:2" ht="15">
      <c r="B821" s="159"/>
    </row>
    <row r="822" spans="2:2" ht="15">
      <c r="B822" s="159"/>
    </row>
    <row r="823" spans="2:2" ht="15">
      <c r="B823" s="159"/>
    </row>
    <row r="824" spans="2:2" ht="15">
      <c r="B824" s="159"/>
    </row>
    <row r="825" spans="2:2" ht="15">
      <c r="B825" s="159"/>
    </row>
    <row r="826" spans="2:2" ht="15">
      <c r="B826" s="159"/>
    </row>
    <row r="827" spans="2:2" ht="15">
      <c r="B827" s="159"/>
    </row>
    <row r="828" spans="2:2" ht="15">
      <c r="B828" s="159"/>
    </row>
    <row r="829" spans="2:2" ht="15">
      <c r="B829" s="159"/>
    </row>
    <row r="830" spans="2:2" ht="15">
      <c r="B830" s="159"/>
    </row>
    <row r="831" spans="2:2" ht="15">
      <c r="B831" s="159"/>
    </row>
    <row r="832" spans="2:2" ht="15">
      <c r="B832" s="159"/>
    </row>
    <row r="833" spans="2:2" ht="15">
      <c r="B833" s="159"/>
    </row>
    <row r="834" spans="2:2" ht="15">
      <c r="B834" s="159"/>
    </row>
    <row r="835" spans="2:2" ht="15">
      <c r="B835" s="159"/>
    </row>
    <row r="836" spans="2:2" ht="15">
      <c r="B836" s="159"/>
    </row>
    <row r="837" spans="2:2" ht="15">
      <c r="B837" s="159"/>
    </row>
    <row r="838" spans="2:2" ht="15">
      <c r="B838" s="159"/>
    </row>
    <row r="839" spans="2:2" ht="15">
      <c r="B839" s="159"/>
    </row>
    <row r="840" spans="2:2" ht="15">
      <c r="B840" s="159"/>
    </row>
    <row r="841" spans="2:2" ht="15">
      <c r="B841" s="159"/>
    </row>
    <row r="842" spans="2:2" ht="15">
      <c r="B842" s="159"/>
    </row>
    <row r="843" spans="2:2" ht="15">
      <c r="B843" s="159"/>
    </row>
    <row r="844" spans="2:2" ht="15">
      <c r="B844" s="159"/>
    </row>
    <row r="845" spans="2:2" ht="15">
      <c r="B845" s="159"/>
    </row>
    <row r="846" spans="2:2" ht="15">
      <c r="B846" s="159"/>
    </row>
    <row r="847" spans="2:2" ht="15">
      <c r="B847" s="159"/>
    </row>
    <row r="848" spans="2:2" ht="15">
      <c r="B848" s="159"/>
    </row>
    <row r="849" spans="2:2" ht="15">
      <c r="B849" s="159"/>
    </row>
    <row r="850" spans="2:2" ht="15">
      <c r="B850" s="159"/>
    </row>
    <row r="851" spans="2:2" ht="15">
      <c r="B851" s="159"/>
    </row>
    <row r="852" spans="2:2" ht="15">
      <c r="B852" s="159"/>
    </row>
    <row r="853" spans="2:2" ht="15">
      <c r="B853" s="159"/>
    </row>
    <row r="854" spans="2:2" ht="15">
      <c r="B854" s="159"/>
    </row>
    <row r="855" spans="2:2" ht="15">
      <c r="B855" s="159"/>
    </row>
    <row r="856" spans="2:2" ht="15">
      <c r="B856" s="159"/>
    </row>
    <row r="857" spans="2:2" ht="15">
      <c r="B857" s="159"/>
    </row>
    <row r="858" spans="2:2" ht="15">
      <c r="B858" s="159"/>
    </row>
    <row r="859" spans="2:2" ht="15">
      <c r="B859" s="159"/>
    </row>
    <row r="860" spans="2:2" ht="15">
      <c r="B860" s="159"/>
    </row>
    <row r="861" spans="2:2" ht="15">
      <c r="B861" s="159"/>
    </row>
    <row r="862" spans="2:2" ht="15">
      <c r="B862" s="159"/>
    </row>
    <row r="863" spans="2:2" ht="15">
      <c r="B863" s="159"/>
    </row>
    <row r="864" spans="2:2" ht="15">
      <c r="B864" s="159"/>
    </row>
    <row r="865" spans="2:2" ht="15">
      <c r="B865" s="159"/>
    </row>
    <row r="866" spans="2:2" ht="15">
      <c r="B866" s="159"/>
    </row>
    <row r="867" spans="2:2" ht="15">
      <c r="B867" s="159"/>
    </row>
    <row r="868" spans="2:2" ht="15">
      <c r="B868" s="159"/>
    </row>
    <row r="869" spans="2:2" ht="15">
      <c r="B869" s="159"/>
    </row>
    <row r="870" spans="2:2" ht="15">
      <c r="B870" s="159"/>
    </row>
    <row r="871" spans="2:2" ht="15">
      <c r="B871" s="159"/>
    </row>
    <row r="872" spans="2:2" ht="15">
      <c r="B872" s="159"/>
    </row>
    <row r="873" spans="2:2" ht="15">
      <c r="B873" s="159"/>
    </row>
    <row r="874" spans="2:2" ht="15">
      <c r="B874" s="159"/>
    </row>
    <row r="875" spans="2:2" ht="15">
      <c r="B875" s="159"/>
    </row>
    <row r="876" spans="2:2" ht="15">
      <c r="B876" s="159"/>
    </row>
    <row r="877" spans="2:2" ht="15">
      <c r="B877" s="159"/>
    </row>
    <row r="878" spans="2:2" ht="15">
      <c r="B878" s="159"/>
    </row>
    <row r="879" spans="2:2" ht="15">
      <c r="B879" s="159"/>
    </row>
    <row r="880" spans="2:2" ht="15">
      <c r="B880" s="159"/>
    </row>
    <row r="881" spans="2:2" ht="15">
      <c r="B881" s="159"/>
    </row>
    <row r="882" spans="2:2" ht="15">
      <c r="B882" s="159"/>
    </row>
    <row r="883" spans="2:2" ht="15">
      <c r="B883" s="159"/>
    </row>
    <row r="884" spans="2:2" ht="15">
      <c r="B884" s="159"/>
    </row>
    <row r="885" spans="2:2" ht="15">
      <c r="B885" s="159"/>
    </row>
    <row r="886" spans="2:2" ht="15">
      <c r="B886" s="159"/>
    </row>
    <row r="887" spans="2:2" ht="15">
      <c r="B887" s="159"/>
    </row>
    <row r="888" spans="2:2" ht="15">
      <c r="B888" s="159"/>
    </row>
    <row r="889" spans="2:2" ht="15">
      <c r="B889" s="159"/>
    </row>
    <row r="890" spans="2:2" ht="15">
      <c r="B890" s="159"/>
    </row>
    <row r="891" spans="2:2" ht="15">
      <c r="B891" s="159"/>
    </row>
    <row r="892" spans="2:2" ht="15">
      <c r="B892" s="159"/>
    </row>
    <row r="893" spans="2:2" ht="15">
      <c r="B893" s="159"/>
    </row>
    <row r="894" spans="2:2" ht="15">
      <c r="B894" s="159"/>
    </row>
    <row r="895" spans="2:2" ht="15">
      <c r="B895" s="159"/>
    </row>
    <row r="896" spans="2:2" ht="15">
      <c r="B896" s="159"/>
    </row>
    <row r="897" spans="2:2" ht="15">
      <c r="B897" s="159"/>
    </row>
    <row r="898" spans="2:2" ht="15">
      <c r="B898" s="159"/>
    </row>
    <row r="899" spans="2:2" ht="15">
      <c r="B899" s="159"/>
    </row>
    <row r="900" spans="2:2" ht="15">
      <c r="B900" s="159"/>
    </row>
    <row r="901" spans="2:2" ht="15">
      <c r="B901" s="159"/>
    </row>
    <row r="902" spans="2:2" ht="15">
      <c r="B902" s="159"/>
    </row>
    <row r="903" spans="2:2" ht="15">
      <c r="B903" s="159"/>
    </row>
    <row r="904" spans="2:2" ht="15">
      <c r="B904" s="159"/>
    </row>
    <row r="905" spans="2:2" ht="15">
      <c r="B905" s="159"/>
    </row>
    <row r="906" spans="2:2" ht="15">
      <c r="B906" s="159"/>
    </row>
    <row r="907" spans="2:2" ht="15">
      <c r="B907" s="159"/>
    </row>
    <row r="908" spans="2:2" ht="15">
      <c r="B908" s="159"/>
    </row>
    <row r="909" spans="2:2" ht="15">
      <c r="B909" s="159"/>
    </row>
    <row r="910" spans="2:2" ht="15">
      <c r="B910" s="159"/>
    </row>
    <row r="911" spans="2:2" ht="15">
      <c r="B911" s="159"/>
    </row>
    <row r="912" spans="2:2" ht="15">
      <c r="B912" s="159"/>
    </row>
    <row r="913" spans="2:2" ht="15">
      <c r="B913" s="159"/>
    </row>
    <row r="914" spans="2:2" ht="15">
      <c r="B914" s="159"/>
    </row>
    <row r="915" spans="2:2" ht="15">
      <c r="B915" s="159"/>
    </row>
    <row r="916" spans="2:2" ht="15">
      <c r="B916" s="159"/>
    </row>
    <row r="917" spans="2:2" ht="15">
      <c r="B917" s="159"/>
    </row>
    <row r="918" spans="2:2" ht="15">
      <c r="B918" s="159"/>
    </row>
    <row r="919" spans="2:2" ht="15">
      <c r="B919" s="159"/>
    </row>
    <row r="920" spans="2:2" ht="15">
      <c r="B920" s="159"/>
    </row>
    <row r="921" spans="2:2" ht="15">
      <c r="B921" s="159"/>
    </row>
    <row r="922" spans="2:2" ht="15">
      <c r="B922" s="159"/>
    </row>
    <row r="923" spans="2:2" ht="15">
      <c r="B923" s="159"/>
    </row>
    <row r="924" spans="2:2" ht="15">
      <c r="B924" s="159"/>
    </row>
    <row r="925" spans="2:2" ht="15">
      <c r="B925" s="159"/>
    </row>
    <row r="926" spans="2:2" ht="15">
      <c r="B926" s="159"/>
    </row>
    <row r="927" spans="2:2" ht="15">
      <c r="B927" s="159"/>
    </row>
    <row r="928" spans="2:2" ht="15">
      <c r="B928" s="159"/>
    </row>
    <row r="929" spans="2:2" ht="15">
      <c r="B929" s="159"/>
    </row>
    <row r="930" spans="2:2" ht="15">
      <c r="B930" s="159"/>
    </row>
    <row r="931" spans="2:2" ht="15">
      <c r="B931" s="159"/>
    </row>
    <row r="932" spans="2:2" ht="15">
      <c r="B932" s="159"/>
    </row>
    <row r="933" spans="2:2" ht="15">
      <c r="B933" s="159"/>
    </row>
    <row r="934" spans="2:2" ht="15">
      <c r="B934" s="159"/>
    </row>
    <row r="935" spans="2:2" ht="15">
      <c r="B935" s="159"/>
    </row>
    <row r="936" spans="2:2" ht="15">
      <c r="B936" s="159"/>
    </row>
    <row r="937" spans="2:2" ht="15">
      <c r="B937" s="159"/>
    </row>
    <row r="938" spans="2:2" ht="15">
      <c r="B938" s="159"/>
    </row>
    <row r="939" spans="2:2" ht="15">
      <c r="B939" s="159"/>
    </row>
    <row r="940" spans="2:2" ht="15">
      <c r="B940" s="159"/>
    </row>
    <row r="941" spans="2:2" ht="15">
      <c r="B941" s="159"/>
    </row>
    <row r="942" spans="2:2" ht="15">
      <c r="B942" s="159"/>
    </row>
    <row r="943" spans="2:2" ht="15">
      <c r="B943" s="159"/>
    </row>
    <row r="944" spans="2:2" ht="15">
      <c r="B944" s="159"/>
    </row>
    <row r="945" spans="2:2" ht="15">
      <c r="B945" s="159"/>
    </row>
    <row r="946" spans="2:2" ht="15">
      <c r="B946" s="159"/>
    </row>
    <row r="947" spans="2:2" ht="15">
      <c r="B947" s="159"/>
    </row>
    <row r="948" spans="2:2" ht="15">
      <c r="B948" s="159"/>
    </row>
    <row r="949" spans="2:2" ht="15">
      <c r="B949" s="159"/>
    </row>
    <row r="950" spans="2:2" ht="15">
      <c r="B950" s="159"/>
    </row>
    <row r="951" spans="2:2" ht="15">
      <c r="B951" s="159"/>
    </row>
    <row r="952" spans="2:2" ht="15">
      <c r="B952" s="159"/>
    </row>
    <row r="953" spans="2:2" ht="15">
      <c r="B953" s="159"/>
    </row>
    <row r="954" spans="2:2" ht="15">
      <c r="B954" s="159"/>
    </row>
    <row r="955" spans="2:2" ht="15">
      <c r="B955" s="159"/>
    </row>
    <row r="956" spans="2:2" ht="15">
      <c r="B956" s="159"/>
    </row>
    <row r="957" spans="2:2" ht="15">
      <c r="B957" s="159"/>
    </row>
    <row r="958" spans="2:2" ht="15">
      <c r="B958" s="159"/>
    </row>
    <row r="959" spans="2:2" ht="15">
      <c r="B959" s="159"/>
    </row>
    <row r="960" spans="2:2" ht="15">
      <c r="B960" s="159"/>
    </row>
    <row r="961" spans="2:2" ht="15">
      <c r="B961" s="159"/>
    </row>
    <row r="962" spans="2:2" ht="15">
      <c r="B962" s="159"/>
    </row>
    <row r="963" spans="2:2" ht="15">
      <c r="B963" s="159"/>
    </row>
    <row r="964" spans="2:2" ht="15">
      <c r="B964" s="159"/>
    </row>
    <row r="965" spans="2:2" ht="15">
      <c r="B965" s="159"/>
    </row>
    <row r="966" spans="2:2" ht="15">
      <c r="B966" s="159"/>
    </row>
    <row r="967" spans="2:2" ht="15">
      <c r="B967" s="159"/>
    </row>
    <row r="968" spans="2:2" ht="15">
      <c r="B968" s="159"/>
    </row>
    <row r="969" spans="2:2" ht="15">
      <c r="B969" s="159"/>
    </row>
    <row r="970" spans="2:2" ht="15">
      <c r="B970" s="159"/>
    </row>
    <row r="971" spans="2:2" ht="15">
      <c r="B971" s="159"/>
    </row>
    <row r="972" spans="2:2" ht="15">
      <c r="B972" s="159"/>
    </row>
    <row r="973" spans="2:2" ht="15">
      <c r="B973" s="159"/>
    </row>
    <row r="974" spans="2:2" ht="15">
      <c r="B974" s="159"/>
    </row>
    <row r="975" spans="2:2" ht="15">
      <c r="B975" s="159"/>
    </row>
    <row r="976" spans="2:2" ht="15">
      <c r="B976" s="159"/>
    </row>
    <row r="977" spans="2:2" ht="15">
      <c r="B977" s="159"/>
    </row>
    <row r="978" spans="2:2" ht="15">
      <c r="B978" s="159"/>
    </row>
    <row r="979" spans="2:2" ht="15">
      <c r="B979" s="159"/>
    </row>
    <row r="980" spans="2:2" ht="15">
      <c r="B980" s="159"/>
    </row>
    <row r="981" spans="2:2" ht="15">
      <c r="B981" s="159"/>
    </row>
    <row r="982" spans="2:2" ht="15">
      <c r="B982" s="159"/>
    </row>
    <row r="983" spans="2:2" ht="15">
      <c r="B983" s="159"/>
    </row>
    <row r="984" spans="2:2" ht="15">
      <c r="B984" s="159"/>
    </row>
    <row r="985" spans="2:2" ht="15">
      <c r="B985" s="159"/>
    </row>
    <row r="986" spans="2:2" ht="15">
      <c r="B986" s="159"/>
    </row>
    <row r="987" spans="2:2" ht="15">
      <c r="B987" s="159"/>
    </row>
    <row r="988" spans="2:2" ht="15">
      <c r="B988" s="159"/>
    </row>
    <row r="989" spans="2:2" ht="15">
      <c r="B989" s="159"/>
    </row>
    <row r="990" spans="2:2" ht="15">
      <c r="B990" s="159"/>
    </row>
    <row r="991" spans="2:2" ht="15">
      <c r="B991" s="159"/>
    </row>
    <row r="992" spans="2:2" ht="15">
      <c r="B992" s="159"/>
    </row>
    <row r="993" spans="2:2" ht="15">
      <c r="B993" s="159"/>
    </row>
    <row r="994" spans="2:2" ht="15">
      <c r="B994" s="159"/>
    </row>
    <row r="995" spans="2:2" ht="15">
      <c r="B995" s="159"/>
    </row>
    <row r="996" spans="2:2" ht="15">
      <c r="B996" s="159"/>
    </row>
    <row r="997" spans="2:2" ht="15">
      <c r="B997" s="159"/>
    </row>
    <row r="998" spans="2:2" ht="15">
      <c r="B998" s="159"/>
    </row>
    <row r="999" spans="2:2" ht="15">
      <c r="B999" s="159"/>
    </row>
    <row r="1000" spans="2:2" ht="15">
      <c r="B1000" s="159"/>
    </row>
    <row r="1001" spans="2:2" ht="15">
      <c r="B1001" s="159"/>
    </row>
    <row r="1002" spans="2:2" ht="15">
      <c r="B1002" s="159"/>
    </row>
    <row r="1003" spans="2:2" ht="15">
      <c r="B1003" s="159"/>
    </row>
    <row r="1004" spans="2:2" ht="15">
      <c r="B1004" s="159"/>
    </row>
    <row r="1005" spans="2:2" ht="15">
      <c r="B1005" s="159"/>
    </row>
    <row r="1006" spans="2:2" ht="15">
      <c r="B1006" s="159"/>
    </row>
    <row r="1007" spans="2:2" ht="15">
      <c r="B1007" s="159"/>
    </row>
    <row r="1008" spans="2:2" ht="15">
      <c r="B1008" s="159"/>
    </row>
    <row r="1009" spans="2:2" ht="15">
      <c r="B1009" s="159"/>
    </row>
    <row r="1010" spans="2:2" ht="15">
      <c r="B1010" s="159"/>
    </row>
    <row r="1011" spans="2:2" ht="15">
      <c r="B1011" s="159"/>
    </row>
    <row r="1012" spans="2:2" ht="15">
      <c r="B1012" s="159"/>
    </row>
    <row r="1013" spans="2:2" ht="15">
      <c r="B1013" s="159"/>
    </row>
    <row r="1014" spans="2:2" ht="15">
      <c r="B1014" s="159"/>
    </row>
    <row r="1015" spans="2:2" ht="15">
      <c r="B1015" s="159"/>
    </row>
    <row r="1016" spans="2:2" ht="15">
      <c r="B1016" s="159"/>
    </row>
    <row r="1017" spans="2:2" ht="15">
      <c r="B1017" s="159"/>
    </row>
    <row r="1018" spans="2:2" ht="15">
      <c r="B1018" s="159"/>
    </row>
    <row r="1019" spans="2:2" ht="15">
      <c r="B1019" s="159"/>
    </row>
    <row r="1020" spans="2:2" ht="15">
      <c r="B1020" s="159"/>
    </row>
    <row r="1021" spans="2:2" ht="15">
      <c r="B1021" s="159"/>
    </row>
    <row r="1022" spans="2:2" ht="15">
      <c r="B1022" s="159"/>
    </row>
    <row r="1023" spans="2:2" ht="15">
      <c r="B1023" s="159"/>
    </row>
    <row r="1024" spans="2:2" ht="15">
      <c r="B1024" s="159"/>
    </row>
    <row r="1025" spans="2:2" ht="15">
      <c r="B1025" s="159"/>
    </row>
    <row r="1026" spans="2:2" ht="15">
      <c r="B1026" s="159"/>
    </row>
    <row r="1027" spans="2:2" ht="15">
      <c r="B1027" s="159"/>
    </row>
    <row r="1028" spans="2:2" ht="15">
      <c r="B1028" s="159"/>
    </row>
    <row r="1029" spans="2:2" ht="15">
      <c r="B1029" s="159"/>
    </row>
    <row r="1030" spans="2:2" ht="15">
      <c r="B1030" s="159"/>
    </row>
    <row r="1031" spans="2:2" ht="15">
      <c r="B1031" s="159"/>
    </row>
    <row r="1032" spans="2:2" ht="15">
      <c r="B1032" s="159"/>
    </row>
    <row r="1033" spans="2:2" ht="15">
      <c r="B1033" s="159"/>
    </row>
    <row r="1034" spans="2:2" ht="15">
      <c r="B1034" s="159"/>
    </row>
    <row r="1035" spans="2:2" ht="15">
      <c r="B1035" s="159"/>
    </row>
    <row r="1036" spans="2:2" ht="15">
      <c r="B1036" s="159"/>
    </row>
    <row r="1037" spans="2:2" ht="15">
      <c r="B1037" s="159"/>
    </row>
    <row r="1038" spans="2:2" ht="15">
      <c r="B1038" s="159"/>
    </row>
    <row r="1039" spans="2:2" ht="15">
      <c r="B1039" s="159"/>
    </row>
    <row r="1040" spans="2:2" ht="15">
      <c r="B1040" s="159"/>
    </row>
    <row r="1041" spans="2:2" ht="15">
      <c r="B1041" s="159"/>
    </row>
    <row r="1042" spans="2:2" ht="15">
      <c r="B1042" s="159"/>
    </row>
    <row r="1043" spans="2:2" ht="15">
      <c r="B1043" s="159"/>
    </row>
    <row r="1044" spans="2:2" ht="15">
      <c r="B1044" s="159"/>
    </row>
    <row r="1045" spans="2:2" ht="15">
      <c r="B1045" s="159"/>
    </row>
    <row r="1046" spans="2:2" ht="15">
      <c r="B1046" s="159"/>
    </row>
    <row r="1047" spans="2:2" ht="15">
      <c r="B1047" s="159"/>
    </row>
    <row r="1048" spans="2:2" ht="15">
      <c r="B1048" s="159"/>
    </row>
    <row r="1049" spans="2:2" ht="15">
      <c r="B1049" s="159"/>
    </row>
    <row r="1050" spans="2:2" ht="15">
      <c r="B1050" s="159"/>
    </row>
    <row r="1051" spans="2:2" ht="15">
      <c r="B1051" s="159"/>
    </row>
    <row r="1052" spans="2:2" ht="15">
      <c r="B1052" s="159"/>
    </row>
    <row r="1053" spans="2:2" ht="15">
      <c r="B1053" s="159"/>
    </row>
    <row r="1054" spans="2:2" ht="15">
      <c r="B1054" s="159"/>
    </row>
    <row r="1055" spans="2:2" ht="15">
      <c r="B1055" s="159"/>
    </row>
    <row r="1056" spans="2:2" ht="15">
      <c r="B1056" s="159"/>
    </row>
    <row r="1057" spans="2:2" ht="15">
      <c r="B1057" s="159"/>
    </row>
    <row r="1058" spans="2:2" ht="15">
      <c r="B1058" s="159"/>
    </row>
    <row r="1059" spans="2:2" ht="15">
      <c r="B1059" s="159"/>
    </row>
    <row r="1060" spans="2:2" ht="15">
      <c r="B1060" s="159"/>
    </row>
    <row r="1061" spans="2:2" ht="15">
      <c r="B1061" s="159"/>
    </row>
    <row r="1062" spans="2:2" ht="15">
      <c r="B1062" s="159"/>
    </row>
    <row r="1063" spans="2:2" ht="15">
      <c r="B1063" s="159"/>
    </row>
    <row r="1064" spans="2:2" ht="15">
      <c r="B1064" s="159"/>
    </row>
    <row r="1065" spans="2:2" ht="15">
      <c r="B1065" s="159"/>
    </row>
    <row r="1066" spans="2:2" ht="15">
      <c r="B1066" s="159"/>
    </row>
    <row r="1067" spans="2:2" ht="15">
      <c r="B1067" s="159"/>
    </row>
    <row r="1068" spans="2:2" ht="15">
      <c r="B1068" s="159"/>
    </row>
    <row r="1069" spans="2:2" ht="15">
      <c r="B1069" s="159"/>
    </row>
    <row r="1070" spans="2:2" ht="15">
      <c r="B1070" s="159"/>
    </row>
    <row r="1071" spans="2:2" ht="15">
      <c r="B1071" s="159"/>
    </row>
    <row r="1072" spans="2:2" ht="15">
      <c r="B1072" s="159"/>
    </row>
    <row r="1073" spans="2:2" ht="15">
      <c r="B1073" s="159"/>
    </row>
    <row r="1074" spans="2:2" ht="15">
      <c r="B1074" s="159"/>
    </row>
    <row r="1075" spans="2:2" ht="15">
      <c r="B1075" s="159"/>
    </row>
    <row r="1076" spans="2:2" ht="15">
      <c r="B1076" s="159"/>
    </row>
    <row r="1077" spans="2:2" ht="15">
      <c r="B1077" s="159"/>
    </row>
    <row r="1078" spans="2:2" ht="15">
      <c r="B1078" s="159"/>
    </row>
    <row r="1079" spans="2:2" ht="15">
      <c r="B1079" s="159"/>
    </row>
    <row r="1080" spans="2:2" ht="15">
      <c r="B1080" s="159"/>
    </row>
    <row r="1081" spans="2:2" ht="15">
      <c r="B1081" s="159"/>
    </row>
    <row r="1082" spans="2:2" ht="15">
      <c r="B1082" s="159"/>
    </row>
    <row r="1083" spans="2:2" ht="15">
      <c r="B1083" s="159"/>
    </row>
    <row r="1084" spans="2:2" ht="15">
      <c r="B1084" s="159"/>
    </row>
    <row r="1085" spans="2:2" ht="15">
      <c r="B1085" s="159"/>
    </row>
    <row r="1086" spans="2:2" ht="15">
      <c r="B1086" s="159"/>
    </row>
    <row r="1087" spans="2:2" ht="15">
      <c r="B1087" s="159"/>
    </row>
    <row r="1088" spans="2:2" ht="15">
      <c r="B1088" s="159"/>
    </row>
    <row r="1089" spans="2:2" ht="15">
      <c r="B1089" s="159"/>
    </row>
    <row r="1090" spans="2:2" ht="15">
      <c r="B1090" s="159"/>
    </row>
    <row r="1091" spans="2:2" ht="15">
      <c r="B1091" s="159"/>
    </row>
    <row r="1092" spans="2:2" ht="15">
      <c r="B1092" s="159"/>
    </row>
    <row r="1093" spans="2:2" ht="15">
      <c r="B1093" s="159"/>
    </row>
    <row r="1094" spans="2:2" ht="15">
      <c r="B1094" s="159"/>
    </row>
    <row r="1095" spans="2:2" ht="15">
      <c r="B1095" s="159"/>
    </row>
    <row r="1096" spans="2:2" ht="15">
      <c r="B1096" s="159"/>
    </row>
    <row r="1097" spans="2:2" ht="15">
      <c r="B1097" s="159"/>
    </row>
    <row r="1098" spans="2:2" ht="15">
      <c r="B1098" s="159"/>
    </row>
    <row r="1099" spans="2:2" ht="15">
      <c r="B1099" s="159"/>
    </row>
    <row r="1100" spans="2:2" ht="15">
      <c r="B1100" s="159"/>
    </row>
    <row r="1101" spans="2:2" ht="15">
      <c r="B1101" s="159"/>
    </row>
    <row r="1102" spans="2:2" ht="15">
      <c r="B1102" s="159"/>
    </row>
    <row r="1103" spans="2:2" ht="15">
      <c r="B1103" s="159"/>
    </row>
    <row r="1104" spans="2:2" ht="15">
      <c r="B1104" s="159"/>
    </row>
    <row r="1105" spans="2:2" ht="15">
      <c r="B1105" s="159"/>
    </row>
    <row r="1106" spans="2:2" ht="15">
      <c r="B1106" s="159"/>
    </row>
    <row r="1107" spans="2:2" ht="15">
      <c r="B1107" s="159"/>
    </row>
    <row r="1108" spans="2:2" ht="15">
      <c r="B1108" s="159"/>
    </row>
    <row r="1109" spans="2:2" ht="15">
      <c r="B1109" s="159"/>
    </row>
    <row r="1110" spans="2:2" ht="15">
      <c r="B1110" s="159"/>
    </row>
    <row r="1111" spans="2:2" ht="15">
      <c r="B1111" s="159"/>
    </row>
    <row r="1112" spans="2:2" ht="15">
      <c r="B1112" s="159"/>
    </row>
    <row r="1113" spans="2:2" ht="15">
      <c r="B1113" s="159"/>
    </row>
    <row r="1114" spans="2:2" ht="15">
      <c r="B1114" s="159"/>
    </row>
    <row r="1115" spans="2:2" ht="15">
      <c r="B1115" s="159"/>
    </row>
    <row r="1116" spans="2:2" ht="15">
      <c r="B1116" s="159"/>
    </row>
    <row r="1117" spans="2:2" ht="15">
      <c r="B1117" s="159"/>
    </row>
    <row r="1118" spans="2:2" ht="15">
      <c r="B1118" s="159"/>
    </row>
    <row r="1119" spans="2:2" ht="15">
      <c r="B1119" s="159"/>
    </row>
    <row r="1120" spans="2:2" ht="15">
      <c r="B1120" s="159"/>
    </row>
    <row r="1121" spans="2:2" ht="15">
      <c r="B1121" s="159"/>
    </row>
    <row r="1122" spans="2:2" ht="15">
      <c r="B1122" s="159"/>
    </row>
    <row r="1123" spans="2:2" ht="15">
      <c r="B1123" s="159"/>
    </row>
    <row r="1124" spans="2:2" ht="15">
      <c r="B1124" s="159"/>
    </row>
    <row r="1125" spans="2:2" ht="15">
      <c r="B1125" s="159"/>
    </row>
    <row r="1126" spans="2:2" ht="15">
      <c r="B1126" s="159"/>
    </row>
    <row r="1127" spans="2:2" ht="15">
      <c r="B1127" s="159"/>
    </row>
    <row r="1128" spans="2:2" ht="15">
      <c r="B1128" s="159"/>
    </row>
    <row r="1129" spans="2:2" ht="15">
      <c r="B1129" s="159"/>
    </row>
    <row r="1130" spans="2:2" ht="15">
      <c r="B1130" s="159"/>
    </row>
    <row r="1131" spans="2:2" ht="15">
      <c r="B1131" s="159"/>
    </row>
    <row r="1132" spans="2:2" ht="15">
      <c r="B1132" s="159"/>
    </row>
    <row r="1133" spans="2:2" ht="15">
      <c r="B1133" s="159"/>
    </row>
    <row r="1134" spans="2:2" ht="15">
      <c r="B1134" s="159"/>
    </row>
    <row r="1135" spans="2:2" ht="15">
      <c r="B1135" s="159"/>
    </row>
    <row r="1136" spans="2:2" ht="15">
      <c r="B1136" s="159"/>
    </row>
    <row r="1137" spans="2:2" ht="15">
      <c r="B1137" s="159"/>
    </row>
    <row r="1138" spans="2:2" ht="15">
      <c r="B1138" s="159"/>
    </row>
    <row r="1139" spans="2:2" ht="15">
      <c r="B1139" s="159"/>
    </row>
    <row r="1140" spans="2:2" ht="15">
      <c r="B1140" s="159"/>
    </row>
    <row r="1141" spans="2:2" ht="15">
      <c r="B1141" s="159"/>
    </row>
    <row r="1142" spans="2:2" ht="15">
      <c r="B1142" s="159"/>
    </row>
    <row r="1143" spans="2:2" ht="15">
      <c r="B1143" s="159"/>
    </row>
    <row r="1144" spans="2:2" ht="15">
      <c r="B1144" s="159"/>
    </row>
    <row r="1145" spans="2:2" ht="15">
      <c r="B1145" s="159"/>
    </row>
    <row r="1146" spans="2:2" ht="15">
      <c r="B1146" s="159"/>
    </row>
    <row r="1147" spans="2:2" ht="15">
      <c r="B1147" s="159"/>
    </row>
    <row r="1148" spans="2:2" ht="15">
      <c r="B1148" s="159"/>
    </row>
    <row r="1149" spans="2:2" ht="15">
      <c r="B1149" s="159"/>
    </row>
    <row r="1150" spans="2:2" ht="15">
      <c r="B1150" s="159"/>
    </row>
    <row r="1151" spans="2:2" ht="15">
      <c r="B1151" s="159"/>
    </row>
    <row r="1152" spans="2:2" ht="15">
      <c r="B1152" s="159"/>
    </row>
    <row r="1153" spans="2:2" ht="15">
      <c r="B1153" s="159"/>
    </row>
    <row r="1154" spans="2:2" ht="15">
      <c r="B1154" s="159"/>
    </row>
    <row r="1155" spans="2:2" ht="15">
      <c r="B1155" s="159"/>
    </row>
    <row r="1156" spans="2:2" ht="15">
      <c r="B1156" s="159"/>
    </row>
    <row r="1157" spans="2:2" ht="15">
      <c r="B1157" s="159"/>
    </row>
    <row r="1158" spans="2:2" ht="15">
      <c r="B1158" s="159"/>
    </row>
    <row r="1159" spans="2:2" ht="15">
      <c r="B1159" s="159"/>
    </row>
    <row r="1160" spans="2:2" ht="15">
      <c r="B1160" s="159"/>
    </row>
    <row r="1161" spans="2:2" ht="15">
      <c r="B1161" s="159"/>
    </row>
    <row r="1162" spans="2:2" ht="15">
      <c r="B1162" s="159"/>
    </row>
    <row r="1163" spans="2:2" ht="15">
      <c r="B1163" s="159"/>
    </row>
    <row r="1164" spans="2:2" ht="15">
      <c r="B1164" s="159"/>
    </row>
    <row r="1165" spans="2:2" ht="15">
      <c r="B1165" s="159"/>
    </row>
    <row r="1166" spans="2:2" ht="15">
      <c r="B1166" s="159"/>
    </row>
    <row r="1167" spans="2:2" ht="15">
      <c r="B1167" s="159"/>
    </row>
    <row r="1168" spans="2:2" ht="15">
      <c r="B1168" s="159"/>
    </row>
    <row r="1169" spans="2:2" ht="15">
      <c r="B1169" s="159"/>
    </row>
    <row r="1170" spans="2:2" ht="15">
      <c r="B1170" s="159"/>
    </row>
    <row r="1171" spans="2:2" ht="15">
      <c r="B1171" s="159"/>
    </row>
    <row r="1172" spans="2:2" ht="15">
      <c r="B1172" s="159"/>
    </row>
    <row r="1173" spans="2:2" ht="15">
      <c r="B1173" s="159"/>
    </row>
    <row r="1174" spans="2:2" ht="15">
      <c r="B1174" s="159"/>
    </row>
    <row r="1175" spans="2:2" ht="15">
      <c r="B1175" s="159"/>
    </row>
    <row r="1176" spans="2:2" ht="15">
      <c r="B1176" s="159"/>
    </row>
    <row r="1177" spans="2:2" ht="15">
      <c r="B1177" s="159"/>
    </row>
    <row r="1178" spans="2:2" ht="15">
      <c r="B1178" s="159"/>
    </row>
    <row r="1179" spans="2:2" ht="15">
      <c r="B1179" s="159"/>
    </row>
    <row r="1180" spans="2:2" ht="15">
      <c r="B1180" s="159"/>
    </row>
    <row r="1181" spans="2:2" ht="15">
      <c r="B1181" s="159"/>
    </row>
    <row r="1182" spans="2:2" ht="15">
      <c r="B1182" s="159"/>
    </row>
    <row r="1183" spans="2:2" ht="15">
      <c r="B1183" s="159"/>
    </row>
    <row r="1184" spans="2:2" ht="15">
      <c r="B1184" s="159"/>
    </row>
    <row r="1185" spans="2:2" ht="15">
      <c r="B1185" s="159"/>
    </row>
    <row r="1186" spans="2:2" ht="15">
      <c r="B1186" s="159"/>
    </row>
    <row r="1187" spans="2:2" ht="15">
      <c r="B1187" s="159"/>
    </row>
    <row r="1188" spans="2:2" ht="15">
      <c r="B1188" s="159"/>
    </row>
    <row r="1189" spans="2:2" ht="15">
      <c r="B1189" s="159"/>
    </row>
    <row r="1190" spans="2:2" ht="15">
      <c r="B1190" s="159"/>
    </row>
    <row r="1191" spans="2:2" ht="15">
      <c r="B1191" s="159"/>
    </row>
    <row r="1192" spans="2:2" ht="15">
      <c r="B1192" s="159"/>
    </row>
    <row r="1193" spans="2:2" ht="15">
      <c r="B1193" s="159"/>
    </row>
    <row r="1194" spans="2:2" ht="15">
      <c r="B1194" s="159"/>
    </row>
    <row r="1195" spans="2:2" ht="15">
      <c r="B1195" s="159"/>
    </row>
    <row r="1196" spans="2:2" ht="15">
      <c r="B1196" s="159"/>
    </row>
    <row r="1197" spans="2:2" ht="15">
      <c r="B1197" s="159"/>
    </row>
    <row r="1198" spans="2:2" ht="15">
      <c r="B1198" s="159"/>
    </row>
    <row r="1199" spans="2:2" ht="15">
      <c r="B1199" s="159"/>
    </row>
    <row r="1200" spans="2:2" ht="15">
      <c r="B1200" s="159"/>
    </row>
    <row r="1201" spans="2:2" ht="15">
      <c r="B1201" s="159"/>
    </row>
    <row r="1202" spans="2:2" ht="15">
      <c r="B1202" s="159"/>
    </row>
    <row r="1203" spans="2:2" ht="15">
      <c r="B1203" s="159"/>
    </row>
    <row r="1204" spans="2:2" ht="15">
      <c r="B1204" s="159"/>
    </row>
    <row r="1205" spans="2:2" ht="15">
      <c r="B1205" s="159"/>
    </row>
    <row r="1206" spans="2:2" ht="15">
      <c r="B1206" s="159"/>
    </row>
    <row r="1207" spans="2:2" ht="15">
      <c r="B1207" s="159"/>
    </row>
    <row r="1208" spans="2:2" ht="15">
      <c r="B1208" s="159"/>
    </row>
    <row r="1209" spans="2:2" ht="15">
      <c r="B1209" s="159"/>
    </row>
    <row r="1210" spans="2:2" ht="15">
      <c r="B1210" s="159"/>
    </row>
    <row r="1211" spans="2:2" ht="15">
      <c r="B1211" s="159"/>
    </row>
    <row r="1212" spans="2:2" ht="15">
      <c r="B1212" s="159"/>
    </row>
    <row r="1213" spans="2:2" ht="15">
      <c r="B1213" s="159"/>
    </row>
    <row r="1214" spans="2:2" ht="15">
      <c r="B1214" s="159"/>
    </row>
    <row r="1215" spans="2:2" ht="15">
      <c r="B1215" s="159"/>
    </row>
    <row r="1216" spans="2:2" ht="15">
      <c r="B1216" s="159"/>
    </row>
    <row r="1217" spans="2:2" ht="15">
      <c r="B1217" s="159"/>
    </row>
    <row r="1218" spans="2:2" ht="15">
      <c r="B1218" s="159"/>
    </row>
    <row r="1219" spans="2:2" ht="15">
      <c r="B1219" s="159"/>
    </row>
    <row r="1220" spans="2:2" ht="15">
      <c r="B1220" s="159"/>
    </row>
    <row r="1221" spans="2:2" ht="15">
      <c r="B1221" s="159"/>
    </row>
    <row r="1222" spans="2:2" ht="15">
      <c r="B1222" s="159"/>
    </row>
    <row r="1223" spans="2:2" ht="15">
      <c r="B1223" s="159"/>
    </row>
    <row r="1224" spans="2:2" ht="15">
      <c r="B1224" s="159"/>
    </row>
    <row r="1225" spans="2:2" ht="15">
      <c r="B1225" s="159"/>
    </row>
    <row r="1226" spans="2:2" ht="15">
      <c r="B1226" s="159"/>
    </row>
    <row r="1227" spans="2:2" ht="15">
      <c r="B1227" s="159"/>
    </row>
    <row r="1228" spans="2:2" ht="15">
      <c r="B1228" s="159"/>
    </row>
    <row r="1229" spans="2:2" ht="15">
      <c r="B1229" s="159"/>
    </row>
    <row r="1230" spans="2:2" ht="15">
      <c r="B1230" s="159"/>
    </row>
    <row r="1231" spans="2:2" ht="15">
      <c r="B1231" s="159"/>
    </row>
    <row r="1232" spans="2:2" ht="15">
      <c r="B1232" s="159"/>
    </row>
    <row r="1233" spans="2:2" ht="15">
      <c r="B1233" s="159"/>
    </row>
    <row r="1234" spans="2:2" ht="15">
      <c r="B1234" s="159"/>
    </row>
    <row r="1235" spans="2:2" ht="15">
      <c r="B1235" s="159"/>
    </row>
    <row r="1236" spans="2:2" ht="15">
      <c r="B1236" s="159"/>
    </row>
    <row r="1237" spans="2:2" ht="15">
      <c r="B1237" s="159"/>
    </row>
    <row r="1238" spans="2:2" ht="15">
      <c r="B1238" s="159"/>
    </row>
    <row r="1239" spans="2:2" ht="15">
      <c r="B1239" s="159"/>
    </row>
    <row r="1240" spans="2:2" ht="15">
      <c r="B1240" s="159"/>
    </row>
    <row r="1241" spans="2:2" ht="15">
      <c r="B1241" s="159"/>
    </row>
    <row r="1242" spans="2:2" ht="15">
      <c r="B1242" s="159"/>
    </row>
    <row r="1243" spans="2:2" ht="15">
      <c r="B1243" s="159"/>
    </row>
    <row r="1244" spans="2:2" ht="15">
      <c r="B1244" s="159"/>
    </row>
    <row r="1245" spans="2:2" ht="15">
      <c r="B1245" s="159"/>
    </row>
    <row r="1246" spans="2:2" ht="15">
      <c r="B1246" s="159"/>
    </row>
    <row r="1247" spans="2:2" ht="15">
      <c r="B1247" s="159"/>
    </row>
    <row r="1248" spans="2:2" ht="15">
      <c r="B1248" s="159"/>
    </row>
    <row r="1249" spans="2:2" ht="15">
      <c r="B1249" s="159"/>
    </row>
    <row r="1250" spans="2:2" ht="15">
      <c r="B1250" s="159"/>
    </row>
    <row r="1251" spans="2:2" ht="15">
      <c r="B1251" s="159"/>
    </row>
    <row r="1252" spans="2:2" ht="15">
      <c r="B1252" s="159"/>
    </row>
    <row r="1253" spans="2:2" ht="15">
      <c r="B1253" s="159"/>
    </row>
    <row r="1254" spans="2:2" ht="15">
      <c r="B1254" s="159"/>
    </row>
    <row r="1255" spans="2:2" ht="15">
      <c r="B1255" s="159"/>
    </row>
    <row r="1256" spans="2:2" ht="15">
      <c r="B1256" s="159"/>
    </row>
    <row r="1257" spans="2:2" ht="15">
      <c r="B1257" s="159"/>
    </row>
    <row r="1258" spans="2:2" ht="15">
      <c r="B1258" s="159"/>
    </row>
    <row r="1259" spans="2:2" ht="15">
      <c r="B1259" s="159"/>
    </row>
    <row r="1260" spans="2:2" ht="15">
      <c r="B1260" s="159"/>
    </row>
    <row r="1261" spans="2:2" ht="15">
      <c r="B1261" s="159"/>
    </row>
    <row r="1262" spans="2:2" ht="15">
      <c r="B1262" s="159"/>
    </row>
    <row r="1263" spans="2:2" ht="15">
      <c r="B1263" s="159"/>
    </row>
    <row r="1264" spans="2:2" ht="15">
      <c r="B1264" s="159"/>
    </row>
    <row r="1265" spans="2:2" ht="15">
      <c r="B1265" s="159"/>
    </row>
    <row r="1266" spans="2:2" ht="15">
      <c r="B1266" s="159"/>
    </row>
    <row r="1267" spans="2:2" ht="15">
      <c r="B1267" s="159"/>
    </row>
    <row r="1268" spans="2:2" ht="15">
      <c r="B1268" s="159"/>
    </row>
    <row r="1269" spans="2:2" ht="15">
      <c r="B1269" s="159"/>
    </row>
    <row r="1270" spans="2:2" ht="15">
      <c r="B1270" s="159"/>
    </row>
    <row r="1271" spans="2:2" ht="15">
      <c r="B1271" s="159"/>
    </row>
    <row r="1272" spans="2:2" ht="15">
      <c r="B1272" s="159"/>
    </row>
    <row r="1273" spans="2:2" ht="15">
      <c r="B1273" s="159"/>
    </row>
    <row r="1274" spans="2:2" ht="15">
      <c r="B1274" s="159"/>
    </row>
    <row r="1275" spans="2:2" ht="15">
      <c r="B1275" s="159"/>
    </row>
    <row r="1276" spans="2:2" ht="15">
      <c r="B1276" s="159"/>
    </row>
    <row r="1277" spans="2:2" ht="15">
      <c r="B1277" s="159"/>
    </row>
    <row r="1278" spans="2:2" ht="15">
      <c r="B1278" s="159"/>
    </row>
    <row r="1279" spans="2:2" ht="15">
      <c r="B1279" s="159"/>
    </row>
    <row r="1280" spans="2:2" ht="15">
      <c r="B1280" s="159"/>
    </row>
    <row r="1281" spans="2:2" ht="15">
      <c r="B1281" s="159"/>
    </row>
    <row r="1282" spans="2:2" ht="15">
      <c r="B1282" s="159"/>
    </row>
    <row r="1283" spans="2:2" ht="15">
      <c r="B1283" s="159"/>
    </row>
    <row r="1284" spans="2:2" ht="15">
      <c r="B1284" s="159"/>
    </row>
    <row r="1285" spans="2:2" ht="15">
      <c r="B1285" s="159"/>
    </row>
    <row r="1286" spans="2:2" ht="15">
      <c r="B1286" s="159"/>
    </row>
    <row r="1287" spans="2:2" ht="15">
      <c r="B1287" s="159"/>
    </row>
    <row r="1288" spans="2:2" ht="15">
      <c r="B1288" s="159"/>
    </row>
    <row r="1289" spans="2:2" ht="15">
      <c r="B1289" s="159"/>
    </row>
    <row r="1290" spans="2:2" ht="15">
      <c r="B1290" s="159"/>
    </row>
    <row r="1291" spans="2:2" ht="15">
      <c r="B1291" s="159"/>
    </row>
    <row r="1292" spans="2:2" ht="15">
      <c r="B1292" s="159"/>
    </row>
    <row r="1293" spans="2:2" ht="15">
      <c r="B1293" s="159"/>
    </row>
    <row r="1294" spans="2:2" ht="15">
      <c r="B1294" s="159"/>
    </row>
    <row r="1295" spans="2:2" ht="15">
      <c r="B1295" s="159"/>
    </row>
    <row r="1296" spans="2:2" ht="15">
      <c r="B1296" s="159"/>
    </row>
    <row r="1297" spans="2:2" ht="15">
      <c r="B1297" s="159"/>
    </row>
    <row r="1298" spans="2:2" ht="15">
      <c r="B1298" s="159"/>
    </row>
    <row r="1299" spans="2:2" ht="15">
      <c r="B1299" s="159"/>
    </row>
    <row r="1300" spans="2:2" ht="15">
      <c r="B1300" s="159"/>
    </row>
    <row r="1301" spans="2:2" ht="15">
      <c r="B1301" s="159"/>
    </row>
    <row r="1302" spans="2:2" ht="15">
      <c r="B1302" s="159"/>
    </row>
    <row r="1303" spans="2:2" ht="15">
      <c r="B1303" s="159"/>
    </row>
    <row r="1304" spans="2:2" ht="15">
      <c r="B1304" s="159"/>
    </row>
    <row r="1305" spans="2:2" ht="15">
      <c r="B1305" s="159"/>
    </row>
    <row r="1306" spans="2:2" ht="15">
      <c r="B1306" s="159"/>
    </row>
    <row r="1307" spans="2:2" ht="15">
      <c r="B1307" s="159"/>
    </row>
    <row r="1308" spans="2:2" ht="15">
      <c r="B1308" s="159"/>
    </row>
    <row r="1309" spans="2:2" ht="15">
      <c r="B1309" s="159"/>
    </row>
    <row r="1310" spans="2:2" ht="15">
      <c r="B1310" s="159"/>
    </row>
    <row r="1311" spans="2:2" ht="15">
      <c r="B1311" s="159"/>
    </row>
    <row r="1312" spans="2:2" ht="15">
      <c r="B1312" s="159"/>
    </row>
    <row r="1313" spans="2:2" ht="15">
      <c r="B1313" s="159"/>
    </row>
    <row r="1314" spans="2:2" ht="15">
      <c r="B1314" s="159"/>
    </row>
    <row r="1315" spans="2:2" ht="15">
      <c r="B1315" s="159"/>
    </row>
    <row r="1316" spans="2:2" ht="15">
      <c r="B1316" s="159"/>
    </row>
    <row r="1317" spans="2:2" ht="15">
      <c r="B1317" s="159"/>
    </row>
    <row r="1318" spans="2:2" ht="15">
      <c r="B1318" s="159"/>
    </row>
    <row r="1319" spans="2:2" ht="15">
      <c r="B1319" s="159"/>
    </row>
    <row r="1320" spans="2:2" ht="15">
      <c r="B1320" s="159"/>
    </row>
    <row r="1321" spans="2:2" ht="15">
      <c r="B1321" s="159"/>
    </row>
    <row r="1322" spans="2:2" ht="15">
      <c r="B1322" s="159"/>
    </row>
    <row r="1323" spans="2:2" ht="15">
      <c r="B1323" s="159"/>
    </row>
    <row r="1324" spans="2:2" ht="15">
      <c r="B1324" s="159"/>
    </row>
    <row r="1325" spans="2:2" ht="15">
      <c r="B1325" s="159"/>
    </row>
    <row r="1326" spans="2:2" ht="15">
      <c r="B1326" s="159"/>
    </row>
    <row r="1327" spans="2:2" ht="15">
      <c r="B1327" s="159"/>
    </row>
    <row r="1328" spans="2:2" ht="15">
      <c r="B1328" s="159"/>
    </row>
    <row r="1329" spans="2:2" ht="15">
      <c r="B1329" s="159"/>
    </row>
    <row r="1330" spans="2:2" ht="15">
      <c r="B1330" s="159"/>
    </row>
    <row r="1331" spans="2:2" ht="15">
      <c r="B1331" s="159"/>
    </row>
    <row r="1332" spans="2:2" ht="15">
      <c r="B1332" s="159"/>
    </row>
    <row r="1333" spans="2:2" ht="15">
      <c r="B1333" s="159"/>
    </row>
    <row r="1334" spans="2:2" ht="15">
      <c r="B1334" s="159"/>
    </row>
    <row r="1335" spans="2:2" ht="15">
      <c r="B1335" s="159"/>
    </row>
    <row r="1336" spans="2:2" ht="15">
      <c r="B1336" s="159"/>
    </row>
    <row r="1337" spans="2:2" ht="15">
      <c r="B1337" s="159"/>
    </row>
    <row r="1338" spans="2:2" ht="15">
      <c r="B1338" s="159"/>
    </row>
    <row r="1339" spans="2:2" ht="15">
      <c r="B1339" s="159"/>
    </row>
    <row r="1340" spans="2:2" ht="15">
      <c r="B1340" s="159"/>
    </row>
    <row r="1341" spans="2:2" ht="15">
      <c r="B1341" s="159"/>
    </row>
    <row r="1342" spans="2:2" ht="15">
      <c r="B1342" s="159"/>
    </row>
    <row r="1343" spans="2:2" ht="15">
      <c r="B1343" s="159"/>
    </row>
    <row r="1344" spans="2:2" ht="15">
      <c r="B1344" s="159"/>
    </row>
    <row r="1345" spans="2:2" ht="15">
      <c r="B1345" s="159"/>
    </row>
    <row r="1346" spans="2:2" ht="15">
      <c r="B1346" s="159"/>
    </row>
    <row r="1347" spans="2:2" ht="15">
      <c r="B1347" s="159"/>
    </row>
    <row r="1348" spans="2:2" ht="15">
      <c r="B1348" s="159"/>
    </row>
    <row r="1349" spans="2:2" ht="15">
      <c r="B1349" s="159"/>
    </row>
    <row r="1350" spans="2:2" ht="15">
      <c r="B1350" s="159"/>
    </row>
    <row r="1351" spans="2:2" ht="15">
      <c r="B1351" s="159"/>
    </row>
    <row r="1352" spans="2:2" ht="15">
      <c r="B1352" s="159"/>
    </row>
    <row r="1353" spans="2:2" ht="15">
      <c r="B1353" s="159"/>
    </row>
    <row r="1354" spans="2:2" ht="15">
      <c r="B1354" s="159"/>
    </row>
    <row r="1355" spans="2:2" ht="15">
      <c r="B1355" s="159"/>
    </row>
    <row r="1356" spans="2:2" ht="15">
      <c r="B1356" s="159"/>
    </row>
    <row r="1357" spans="2:2" ht="15">
      <c r="B1357" s="159"/>
    </row>
    <row r="1358" spans="2:2" ht="15">
      <c r="B1358" s="159"/>
    </row>
    <row r="1359" spans="2:2" ht="15">
      <c r="B1359" s="159"/>
    </row>
    <row r="1360" spans="2:2" ht="15">
      <c r="B1360" s="159"/>
    </row>
    <row r="1361" spans="2:2" ht="15">
      <c r="B1361" s="159"/>
    </row>
    <row r="1362" spans="2:2" ht="15">
      <c r="B1362" s="159"/>
    </row>
    <row r="1363" spans="2:2" ht="15">
      <c r="B1363" s="159"/>
    </row>
    <row r="1364" spans="2:2" ht="15">
      <c r="B1364" s="159"/>
    </row>
    <row r="1365" spans="2:2" ht="15">
      <c r="B1365" s="159"/>
    </row>
    <row r="1366" spans="2:2" ht="15">
      <c r="B1366" s="159"/>
    </row>
    <row r="1367" spans="2:2" ht="15">
      <c r="B1367" s="159"/>
    </row>
    <row r="1368" spans="2:2" ht="15">
      <c r="B1368" s="159"/>
    </row>
    <row r="1369" spans="2:2" ht="15">
      <c r="B1369" s="159"/>
    </row>
    <row r="1370" spans="2:2" ht="15">
      <c r="B1370" s="159"/>
    </row>
    <row r="1371" spans="2:2" ht="15">
      <c r="B1371" s="159"/>
    </row>
    <row r="1372" spans="2:2" ht="15">
      <c r="B1372" s="159"/>
    </row>
    <row r="1373" spans="2:2" ht="15">
      <c r="B1373" s="159"/>
    </row>
    <row r="1374" spans="2:2" ht="15">
      <c r="B1374" s="159"/>
    </row>
    <row r="1375" spans="2:2" ht="15">
      <c r="B1375" s="159"/>
    </row>
    <row r="1376" spans="2:2" ht="15">
      <c r="B1376" s="159"/>
    </row>
    <row r="1377" spans="2:2" ht="15">
      <c r="B1377" s="159"/>
    </row>
    <row r="1378" spans="2:2" ht="15">
      <c r="B1378" s="159"/>
    </row>
    <row r="1379" spans="2:2" ht="15">
      <c r="B1379" s="159"/>
    </row>
    <row r="1380" spans="2:2" ht="15">
      <c r="B1380" s="159"/>
    </row>
    <row r="1381" spans="2:2" ht="15">
      <c r="B1381" s="159"/>
    </row>
    <row r="1382" spans="2:2" ht="15">
      <c r="B1382" s="159"/>
    </row>
    <row r="1383" spans="2:2" ht="15">
      <c r="B1383" s="159"/>
    </row>
    <row r="1384" spans="2:2" ht="15">
      <c r="B1384" s="159"/>
    </row>
    <row r="1385" spans="2:2" ht="15">
      <c r="B1385" s="159"/>
    </row>
    <row r="1386" spans="2:2" ht="15">
      <c r="B1386" s="159"/>
    </row>
    <row r="1387" spans="2:2" ht="15">
      <c r="B1387" s="159"/>
    </row>
    <row r="1388" spans="2:2" ht="15">
      <c r="B1388" s="159"/>
    </row>
    <row r="1389" spans="2:2" ht="15">
      <c r="B1389" s="159"/>
    </row>
    <row r="1390" spans="2:2" ht="15">
      <c r="B1390" s="159"/>
    </row>
    <row r="1391" spans="2:2" ht="15">
      <c r="B1391" s="159"/>
    </row>
    <row r="1392" spans="2:2" ht="15">
      <c r="B1392" s="159"/>
    </row>
    <row r="1393" spans="2:2" ht="15">
      <c r="B1393" s="159"/>
    </row>
    <row r="1394" spans="2:2" ht="15">
      <c r="B1394" s="159"/>
    </row>
    <row r="1395" spans="2:2" ht="15">
      <c r="B1395" s="159"/>
    </row>
    <row r="1396" spans="2:2" ht="15">
      <c r="B1396" s="159"/>
    </row>
    <row r="1397" spans="2:2" ht="15">
      <c r="B1397" s="159"/>
    </row>
    <row r="1398" spans="2:2" ht="15">
      <c r="B1398" s="159"/>
    </row>
    <row r="1399" spans="2:2" ht="15">
      <c r="B1399" s="159"/>
    </row>
    <row r="1400" spans="2:2" ht="15">
      <c r="B1400" s="159"/>
    </row>
    <row r="1401" spans="2:2" ht="15">
      <c r="B1401" s="159"/>
    </row>
    <row r="1402" spans="2:2" ht="15">
      <c r="B1402" s="159"/>
    </row>
    <row r="1403" spans="2:2" ht="15">
      <c r="B1403" s="159"/>
    </row>
    <row r="1404" spans="2:2" ht="15">
      <c r="B1404" s="159"/>
    </row>
    <row r="1405" spans="2:2" ht="15">
      <c r="B1405" s="159"/>
    </row>
    <row r="1406" spans="2:2" ht="15">
      <c r="B1406" s="159"/>
    </row>
    <row r="1407" spans="2:2" ht="15">
      <c r="B1407" s="159"/>
    </row>
    <row r="1408" spans="2:2" ht="15">
      <c r="B1408" s="159"/>
    </row>
    <row r="1409" spans="2:2" ht="15">
      <c r="B1409" s="159"/>
    </row>
    <row r="1410" spans="2:2" ht="15">
      <c r="B1410" s="159"/>
    </row>
    <row r="1411" spans="2:2" ht="15">
      <c r="B1411" s="159"/>
    </row>
    <row r="1412" spans="2:2" ht="15">
      <c r="B1412" s="159"/>
    </row>
    <row r="1413" spans="2:2" ht="15">
      <c r="B1413" s="159"/>
    </row>
    <row r="1414" spans="2:2" ht="15">
      <c r="B1414" s="159"/>
    </row>
    <row r="1415" spans="2:2" ht="15">
      <c r="B1415" s="159"/>
    </row>
    <row r="1416" spans="2:2" ht="15">
      <c r="B1416" s="159"/>
    </row>
    <row r="1417" spans="2:2" ht="15">
      <c r="B1417" s="159"/>
    </row>
    <row r="1418" spans="2:2" ht="15">
      <c r="B1418" s="159"/>
    </row>
    <row r="1419" spans="2:2" ht="15">
      <c r="B1419" s="159"/>
    </row>
    <row r="1420" spans="2:2" ht="15">
      <c r="B1420" s="159"/>
    </row>
    <row r="1421" spans="2:2" ht="15">
      <c r="B1421" s="159"/>
    </row>
    <row r="1422" spans="2:2" ht="15">
      <c r="B1422" s="159"/>
    </row>
    <row r="1423" spans="2:2" ht="15">
      <c r="B1423" s="159"/>
    </row>
    <row r="1424" spans="2:2" ht="15">
      <c r="B1424" s="159"/>
    </row>
    <row r="1425" spans="2:2" ht="15">
      <c r="B1425" s="159"/>
    </row>
    <row r="1426" spans="2:2" ht="15">
      <c r="B1426" s="159"/>
    </row>
    <row r="1427" spans="2:2" ht="15">
      <c r="B1427" s="159"/>
    </row>
    <row r="1428" spans="2:2" ht="15">
      <c r="B1428" s="159"/>
    </row>
    <row r="1429" spans="2:2" ht="15">
      <c r="B1429" s="159"/>
    </row>
    <row r="1430" spans="2:2" ht="15">
      <c r="B1430" s="159"/>
    </row>
    <row r="1431" spans="2:2" ht="15">
      <c r="B1431" s="159"/>
    </row>
    <row r="1432" spans="2:2" ht="15">
      <c r="B1432" s="159"/>
    </row>
    <row r="1433" spans="2:2" ht="15">
      <c r="B1433" s="159"/>
    </row>
    <row r="1434" spans="2:2" ht="15">
      <c r="B1434" s="159"/>
    </row>
    <row r="1435" spans="2:2" ht="15">
      <c r="B1435" s="159"/>
    </row>
    <row r="1436" spans="2:2" ht="15">
      <c r="B1436" s="159"/>
    </row>
    <row r="1437" spans="2:2" ht="15">
      <c r="B1437" s="159"/>
    </row>
    <row r="1438" spans="2:2" ht="15">
      <c r="B1438" s="159"/>
    </row>
    <row r="1439" spans="2:2" ht="15">
      <c r="B1439" s="159"/>
    </row>
    <row r="1440" spans="2:2" ht="15">
      <c r="B1440" s="159"/>
    </row>
    <row r="1441" spans="2:2" ht="15">
      <c r="B1441" s="159"/>
    </row>
    <row r="1442" spans="2:2" ht="15">
      <c r="B1442" s="159"/>
    </row>
    <row r="1443" spans="2:2" ht="15">
      <c r="B1443" s="159"/>
    </row>
    <row r="1444" spans="2:2" ht="15">
      <c r="B1444" s="159"/>
    </row>
    <row r="1445" spans="2:2" ht="15">
      <c r="B1445" s="159"/>
    </row>
    <row r="1446" spans="2:2" ht="15">
      <c r="B1446" s="159"/>
    </row>
    <row r="1447" spans="2:2" ht="15">
      <c r="B1447" s="159"/>
    </row>
    <row r="1448" spans="2:2" ht="15">
      <c r="B1448" s="159"/>
    </row>
    <row r="1449" spans="2:2" ht="15">
      <c r="B1449" s="159"/>
    </row>
    <row r="1450" spans="2:2" ht="15">
      <c r="B1450" s="159"/>
    </row>
    <row r="1451" spans="2:2" ht="15">
      <c r="B1451" s="159"/>
    </row>
    <row r="1452" spans="2:2" ht="15">
      <c r="B1452" s="159"/>
    </row>
    <row r="1453" spans="2:2" ht="15">
      <c r="B1453" s="159"/>
    </row>
    <row r="1454" spans="2:2" ht="15">
      <c r="B1454" s="159"/>
    </row>
    <row r="1455" spans="2:2" ht="15">
      <c r="B1455" s="159"/>
    </row>
    <row r="1456" spans="2:2" ht="15">
      <c r="B1456" s="159"/>
    </row>
    <row r="1457" spans="2:2" ht="15">
      <c r="B1457" s="159"/>
    </row>
    <row r="1458" spans="2:2" ht="15">
      <c r="B1458" s="159"/>
    </row>
    <row r="1459" spans="2:2" ht="15">
      <c r="B1459" s="159"/>
    </row>
    <row r="1460" spans="2:2" ht="15">
      <c r="B1460" s="159"/>
    </row>
    <row r="1461" spans="2:2" ht="15">
      <c r="B1461" s="159"/>
    </row>
    <row r="1462" spans="2:2" ht="15">
      <c r="B1462" s="159"/>
    </row>
    <row r="1463" spans="2:2" ht="15">
      <c r="B1463" s="159"/>
    </row>
    <row r="1464" spans="2:2" ht="15">
      <c r="B1464" s="159"/>
    </row>
    <row r="1465" spans="2:2" ht="15">
      <c r="B1465" s="159"/>
    </row>
    <row r="1466" spans="2:2" ht="15">
      <c r="B1466" s="159"/>
    </row>
    <row r="1467" spans="2:2" ht="15">
      <c r="B1467" s="159"/>
    </row>
    <row r="1468" spans="2:2" ht="15">
      <c r="B1468" s="159"/>
    </row>
    <row r="1469" spans="2:2" ht="15">
      <c r="B1469" s="159"/>
    </row>
    <row r="1470" spans="2:2" ht="15">
      <c r="B1470" s="159"/>
    </row>
    <row r="1471" spans="2:2" ht="15">
      <c r="B1471" s="159"/>
    </row>
    <row r="1472" spans="2:2" ht="15">
      <c r="B1472" s="159"/>
    </row>
    <row r="1473" spans="2:2" ht="15">
      <c r="B1473" s="159"/>
    </row>
    <row r="1474" spans="2:2" ht="15">
      <c r="B1474" s="159"/>
    </row>
    <row r="1475" spans="2:2" ht="15">
      <c r="B1475" s="159"/>
    </row>
    <row r="1476" spans="2:2" ht="15">
      <c r="B1476" s="159"/>
    </row>
    <row r="1477" spans="2:2" ht="15">
      <c r="B1477" s="159"/>
    </row>
    <row r="1478" spans="2:2" ht="15">
      <c r="B1478" s="159"/>
    </row>
    <row r="1479" spans="2:2" ht="15">
      <c r="B1479" s="159"/>
    </row>
    <row r="1480" spans="2:2" ht="15">
      <c r="B1480" s="159"/>
    </row>
    <row r="1481" spans="2:2" ht="15">
      <c r="B1481" s="159"/>
    </row>
    <row r="1482" spans="2:2" ht="15">
      <c r="B1482" s="159"/>
    </row>
    <row r="1483" spans="2:2" ht="15">
      <c r="B1483" s="159"/>
    </row>
    <row r="1484" spans="2:2" ht="15">
      <c r="B1484" s="159"/>
    </row>
    <row r="1485" spans="2:2" ht="15">
      <c r="B1485" s="159"/>
    </row>
    <row r="1486" spans="2:2" ht="15">
      <c r="B1486" s="159"/>
    </row>
    <row r="1487" spans="2:2" ht="15">
      <c r="B1487" s="159"/>
    </row>
    <row r="1488" spans="2:2" ht="15">
      <c r="B1488" s="159"/>
    </row>
    <row r="1489" spans="2:2" ht="15">
      <c r="B1489" s="159"/>
    </row>
    <row r="1490" spans="2:2" ht="15">
      <c r="B1490" s="159"/>
    </row>
    <row r="1491" spans="2:2" ht="15">
      <c r="B1491" s="159"/>
    </row>
    <row r="1492" spans="2:2" ht="15">
      <c r="B1492" s="159"/>
    </row>
    <row r="1493" spans="2:2" ht="15">
      <c r="B1493" s="159"/>
    </row>
    <row r="1494" spans="2:2" ht="15">
      <c r="B1494" s="159"/>
    </row>
    <row r="1495" spans="2:2" ht="15">
      <c r="B1495" s="159"/>
    </row>
    <row r="1496" spans="2:2" ht="15">
      <c r="B1496" s="159"/>
    </row>
    <row r="1497" spans="2:2" ht="15">
      <c r="B1497" s="159"/>
    </row>
    <row r="1498" spans="2:2" ht="15">
      <c r="B1498" s="159"/>
    </row>
    <row r="1499" spans="2:2" ht="15">
      <c r="B1499" s="159"/>
    </row>
    <row r="1500" spans="2:2" ht="15">
      <c r="B1500" s="159"/>
    </row>
    <row r="1501" spans="2:2" ht="15">
      <c r="B1501" s="159"/>
    </row>
    <row r="1502" spans="2:2" ht="15">
      <c r="B1502" s="159"/>
    </row>
    <row r="1503" spans="2:2" ht="15">
      <c r="B1503" s="159"/>
    </row>
    <row r="1504" spans="2:2" ht="15">
      <c r="B1504" s="159"/>
    </row>
    <row r="1505" spans="2:2" ht="15">
      <c r="B1505" s="159"/>
    </row>
    <row r="1506" spans="2:2" ht="15">
      <c r="B1506" s="159"/>
    </row>
    <row r="1507" spans="2:2" ht="15">
      <c r="B1507" s="159"/>
    </row>
    <row r="1508" spans="2:2" ht="15">
      <c r="B1508" s="159"/>
    </row>
    <row r="1509" spans="2:2" ht="15">
      <c r="B1509" s="159"/>
    </row>
    <row r="1510" spans="2:2" ht="15">
      <c r="B1510" s="159"/>
    </row>
    <row r="1511" spans="2:2" ht="15">
      <c r="B1511" s="159"/>
    </row>
    <row r="1512" spans="2:2" ht="15">
      <c r="B1512" s="159"/>
    </row>
    <row r="1513" spans="2:2" ht="15">
      <c r="B1513" s="159"/>
    </row>
    <row r="1514" spans="2:2" ht="15">
      <c r="B1514" s="159"/>
    </row>
    <row r="1515" spans="2:2" ht="15">
      <c r="B1515" s="159"/>
    </row>
    <row r="1516" spans="2:2" ht="15">
      <c r="B1516" s="159"/>
    </row>
    <row r="1517" spans="2:2" ht="15">
      <c r="B1517" s="159"/>
    </row>
    <row r="1518" spans="2:2" ht="15">
      <c r="B1518" s="159"/>
    </row>
    <row r="1519" spans="2:2" ht="15">
      <c r="B1519" s="159"/>
    </row>
    <row r="1520" spans="2:2" ht="15">
      <c r="B1520" s="159"/>
    </row>
    <row r="1521" spans="2:2" ht="15">
      <c r="B1521" s="159"/>
    </row>
    <row r="1522" spans="2:2" ht="15">
      <c r="B1522" s="159"/>
    </row>
    <row r="1523" spans="2:2" ht="15">
      <c r="B1523" s="159"/>
    </row>
    <row r="1524" spans="2:2" ht="15">
      <c r="B1524" s="159"/>
    </row>
    <row r="1525" spans="2:2" ht="15">
      <c r="B1525" s="159"/>
    </row>
    <row r="1526" spans="2:2" ht="15">
      <c r="B1526" s="159"/>
    </row>
    <row r="1527" spans="2:2" ht="15">
      <c r="B1527" s="159"/>
    </row>
    <row r="1528" spans="2:2" ht="15">
      <c r="B1528" s="159"/>
    </row>
    <row r="1529" spans="2:2" ht="15">
      <c r="B1529" s="159"/>
    </row>
    <row r="1530" spans="2:2" ht="15">
      <c r="B1530" s="159"/>
    </row>
    <row r="1531" spans="2:2" ht="15">
      <c r="B1531" s="159"/>
    </row>
    <row r="1532" spans="2:2" ht="15">
      <c r="B1532" s="159"/>
    </row>
    <row r="1533" spans="2:2" ht="15">
      <c r="B1533" s="159"/>
    </row>
    <row r="1534" spans="2:2" ht="15">
      <c r="B1534" s="159"/>
    </row>
    <row r="1535" spans="2:2" ht="15">
      <c r="B1535" s="159"/>
    </row>
    <row r="1536" spans="2:2" ht="15">
      <c r="B1536" s="159"/>
    </row>
    <row r="1537" spans="2:2" ht="15">
      <c r="B1537" s="159"/>
    </row>
    <row r="1538" spans="2:2" ht="15">
      <c r="B1538" s="159"/>
    </row>
    <row r="1539" spans="2:2" ht="15">
      <c r="B1539" s="159"/>
    </row>
    <row r="1540" spans="2:2" ht="15">
      <c r="B1540" s="159"/>
    </row>
    <row r="1541" spans="2:2" ht="15">
      <c r="B1541" s="159"/>
    </row>
    <row r="1542" spans="2:2" ht="15">
      <c r="B1542" s="159"/>
    </row>
    <row r="1543" spans="2:2" ht="15">
      <c r="B1543" s="159"/>
    </row>
    <row r="1544" spans="2:2" ht="15">
      <c r="B1544" s="159"/>
    </row>
    <row r="1545" spans="2:2" ht="15">
      <c r="B1545" s="159"/>
    </row>
    <row r="1546" spans="2:2" ht="15">
      <c r="B1546" s="159"/>
    </row>
    <row r="1547" spans="2:2" ht="15">
      <c r="B1547" s="159"/>
    </row>
    <row r="1548" spans="2:2" ht="15">
      <c r="B1548" s="159"/>
    </row>
    <row r="1549" spans="2:2" ht="15">
      <c r="B1549" s="159"/>
    </row>
    <row r="1550" spans="2:2" ht="15">
      <c r="B1550" s="159"/>
    </row>
    <row r="1551" spans="2:2" ht="15">
      <c r="B1551" s="159"/>
    </row>
    <row r="1552" spans="2:2" ht="15">
      <c r="B1552" s="159"/>
    </row>
    <row r="1553" spans="2:2" ht="15">
      <c r="B1553" s="159"/>
    </row>
    <row r="1554" spans="2:2" ht="15">
      <c r="B1554" s="159"/>
    </row>
    <row r="1555" spans="2:2" ht="15">
      <c r="B1555" s="159"/>
    </row>
    <row r="1556" spans="2:2" ht="15">
      <c r="B1556" s="159"/>
    </row>
    <row r="1557" spans="2:2" ht="15">
      <c r="B1557" s="159"/>
    </row>
    <row r="1558" spans="2:2" ht="15">
      <c r="B1558" s="159"/>
    </row>
    <row r="1559" spans="2:2" ht="15">
      <c r="B1559" s="159"/>
    </row>
    <row r="1560" spans="2:2" ht="15">
      <c r="B1560" s="159"/>
    </row>
    <row r="1561" spans="2:2" ht="15">
      <c r="B1561" s="159"/>
    </row>
    <row r="1562" spans="2:2" ht="15">
      <c r="B1562" s="159"/>
    </row>
    <row r="1563" spans="2:2" ht="15">
      <c r="B1563" s="159"/>
    </row>
    <row r="1564" spans="2:2" ht="15">
      <c r="B1564" s="159"/>
    </row>
    <row r="1565" spans="2:2" ht="15">
      <c r="B1565" s="159"/>
    </row>
    <row r="1566" spans="2:2" ht="15">
      <c r="B1566" s="159"/>
    </row>
    <row r="1567" spans="2:2" ht="15">
      <c r="B1567" s="159"/>
    </row>
    <row r="1568" spans="2:2" ht="15">
      <c r="B1568" s="159"/>
    </row>
    <row r="1569" spans="2:2" ht="15">
      <c r="B1569" s="159"/>
    </row>
    <row r="1570" spans="2:2" ht="15">
      <c r="B1570" s="159"/>
    </row>
    <row r="1571" spans="2:2" ht="15">
      <c r="B1571" s="159"/>
    </row>
    <row r="1572" spans="2:2" ht="15">
      <c r="B1572" s="159"/>
    </row>
    <row r="1573" spans="2:2" ht="15">
      <c r="B1573" s="159"/>
    </row>
    <row r="1574" spans="2:2" ht="15">
      <c r="B1574" s="159"/>
    </row>
    <row r="1575" spans="2:2" ht="15">
      <c r="B1575" s="159"/>
    </row>
    <row r="1576" spans="2:2" ht="15">
      <c r="B1576" s="159"/>
    </row>
    <row r="1577" spans="2:2" ht="15">
      <c r="B1577" s="159"/>
    </row>
    <row r="1578" spans="2:2" ht="15">
      <c r="B1578" s="159"/>
    </row>
    <row r="1579" spans="2:2" ht="15">
      <c r="B1579" s="159"/>
    </row>
    <row r="1580" spans="2:2" ht="15">
      <c r="B1580" s="159"/>
    </row>
    <row r="1581" spans="2:2" ht="15">
      <c r="B1581" s="159"/>
    </row>
    <row r="1582" spans="2:2" ht="15">
      <c r="B1582" s="159"/>
    </row>
    <row r="1583" spans="2:2" ht="15">
      <c r="B1583" s="159"/>
    </row>
    <row r="1584" spans="2:2" ht="15">
      <c r="B1584" s="159"/>
    </row>
    <row r="1585" spans="2:2" ht="15">
      <c r="B1585" s="159"/>
    </row>
    <row r="1586" spans="2:2" ht="15">
      <c r="B1586" s="159"/>
    </row>
    <row r="1587" spans="2:2" ht="15">
      <c r="B1587" s="159"/>
    </row>
    <row r="1588" spans="2:2" ht="15">
      <c r="B1588" s="159"/>
    </row>
    <row r="1589" spans="2:2" ht="15">
      <c r="B1589" s="159"/>
    </row>
    <row r="1590" spans="2:2" ht="15">
      <c r="B1590" s="159"/>
    </row>
    <row r="1591" spans="2:2" ht="15">
      <c r="B1591" s="159"/>
    </row>
    <row r="1592" spans="2:2" ht="15">
      <c r="B1592" s="159"/>
    </row>
    <row r="1593" spans="2:2" ht="15">
      <c r="B1593" s="159"/>
    </row>
    <row r="1594" spans="2:2" ht="15">
      <c r="B1594" s="159"/>
    </row>
    <row r="1595" spans="2:2" ht="15">
      <c r="B1595" s="159"/>
    </row>
    <row r="1596" spans="2:2" ht="15">
      <c r="B1596" s="159"/>
    </row>
    <row r="1597" spans="2:2" ht="15">
      <c r="B1597" s="159"/>
    </row>
    <row r="1598" spans="2:2" ht="15">
      <c r="B1598" s="159"/>
    </row>
    <row r="1599" spans="2:2" ht="15">
      <c r="B1599" s="159"/>
    </row>
    <row r="1600" spans="2:2" ht="15">
      <c r="B1600" s="159"/>
    </row>
    <row r="1601" spans="2:2" ht="15">
      <c r="B1601" s="159"/>
    </row>
    <row r="1602" spans="2:2" ht="15">
      <c r="B1602" s="159"/>
    </row>
    <row r="1603" spans="2:2" ht="15">
      <c r="B1603" s="159"/>
    </row>
    <row r="1604" spans="2:2" ht="15">
      <c r="B1604" s="159"/>
    </row>
    <row r="1605" spans="2:2" ht="15">
      <c r="B1605" s="159"/>
    </row>
    <row r="1606" spans="2:2" ht="15">
      <c r="B1606" s="159"/>
    </row>
    <row r="1607" spans="2:2" ht="15">
      <c r="B1607" s="159"/>
    </row>
    <row r="1608" spans="2:2" ht="15">
      <c r="B1608" s="159"/>
    </row>
    <row r="1609" spans="2:2" ht="15">
      <c r="B1609" s="159"/>
    </row>
    <row r="1610" spans="2:2" ht="15">
      <c r="B1610" s="159"/>
    </row>
    <row r="1611" spans="2:2" ht="15">
      <c r="B1611" s="159"/>
    </row>
    <row r="1612" spans="2:2" ht="15">
      <c r="B1612" s="159"/>
    </row>
    <row r="1613" spans="2:2" ht="15">
      <c r="B1613" s="159"/>
    </row>
    <row r="1614" spans="2:2" ht="15">
      <c r="B1614" s="159"/>
    </row>
    <row r="1615" spans="2:2" ht="15">
      <c r="B1615" s="159"/>
    </row>
    <row r="1616" spans="2:2" ht="15">
      <c r="B1616" s="159"/>
    </row>
    <row r="1617" spans="2:2" ht="15">
      <c r="B1617" s="159"/>
    </row>
    <row r="1618" spans="2:2" ht="15">
      <c r="B1618" s="159"/>
    </row>
    <row r="1619" spans="2:2" ht="15">
      <c r="B1619" s="159"/>
    </row>
    <row r="1620" spans="2:2" ht="15">
      <c r="B1620" s="159"/>
    </row>
    <row r="1621" spans="2:2" ht="15">
      <c r="B1621" s="159"/>
    </row>
    <row r="1622" spans="2:2" ht="15">
      <c r="B1622" s="159"/>
    </row>
    <row r="1623" spans="2:2" ht="15">
      <c r="B1623" s="159"/>
    </row>
    <row r="1624" spans="2:2" ht="15">
      <c r="B1624" s="159"/>
    </row>
    <row r="1625" spans="2:2" ht="15">
      <c r="B1625" s="159"/>
    </row>
    <row r="1626" spans="2:2" ht="15">
      <c r="B1626" s="159"/>
    </row>
    <row r="1627" spans="2:2" ht="15">
      <c r="B1627" s="159"/>
    </row>
    <row r="1628" spans="2:2" ht="15">
      <c r="B1628" s="159"/>
    </row>
    <row r="1629" spans="2:2" ht="15">
      <c r="B1629" s="159"/>
    </row>
    <row r="1630" spans="2:2" ht="15">
      <c r="B1630" s="159"/>
    </row>
    <row r="1631" spans="2:2" ht="15">
      <c r="B1631" s="159"/>
    </row>
    <row r="1632" spans="2:2" ht="15">
      <c r="B1632" s="159"/>
    </row>
    <row r="1633" spans="2:2" ht="15">
      <c r="B1633" s="159"/>
    </row>
    <row r="1634" spans="2:2" ht="15">
      <c r="B1634" s="159"/>
    </row>
    <row r="1635" spans="2:2" ht="15">
      <c r="B1635" s="159"/>
    </row>
    <row r="1636" spans="2:2" ht="15">
      <c r="B1636" s="159"/>
    </row>
    <row r="1637" spans="2:2" ht="15">
      <c r="B1637" s="159"/>
    </row>
    <row r="1638" spans="2:2" ht="15">
      <c r="B1638" s="159"/>
    </row>
    <row r="1639" spans="2:2" ht="15">
      <c r="B1639" s="159"/>
    </row>
    <row r="1640" spans="2:2" ht="15">
      <c r="B1640" s="159"/>
    </row>
    <row r="1641" spans="2:2" ht="15">
      <c r="B1641" s="159"/>
    </row>
    <row r="1642" spans="2:2" ht="15">
      <c r="B1642" s="159"/>
    </row>
    <row r="1643" spans="2:2" ht="15">
      <c r="B1643" s="159"/>
    </row>
    <row r="1644" spans="2:2" ht="15">
      <c r="B1644" s="159"/>
    </row>
    <row r="1645" spans="2:2" ht="15">
      <c r="B1645" s="159"/>
    </row>
    <row r="1646" spans="2:2" ht="15">
      <c r="B1646" s="159"/>
    </row>
    <row r="1647" spans="2:2" ht="15">
      <c r="B1647" s="159"/>
    </row>
    <row r="1648" spans="2:2" ht="15">
      <c r="B1648" s="159"/>
    </row>
    <row r="1649" spans="2:2" ht="15">
      <c r="B1649" s="159"/>
    </row>
    <row r="1650" spans="2:2" ht="15">
      <c r="B1650" s="159"/>
    </row>
    <row r="1651" spans="2:2" ht="15">
      <c r="B1651" s="159"/>
    </row>
    <row r="1652" spans="2:2" ht="15">
      <c r="B1652" s="159"/>
    </row>
    <row r="1653" spans="2:2" ht="15">
      <c r="B1653" s="159"/>
    </row>
    <row r="1654" spans="2:2" ht="15">
      <c r="B1654" s="159"/>
    </row>
    <row r="1655" spans="2:2" ht="15">
      <c r="B1655" s="159"/>
    </row>
    <row r="1656" spans="2:2" ht="15">
      <c r="B1656" s="159"/>
    </row>
    <row r="1657" spans="2:2" ht="15">
      <c r="B1657" s="159"/>
    </row>
    <row r="1658" spans="2:2" ht="15">
      <c r="B1658" s="159"/>
    </row>
    <row r="1659" spans="2:2" ht="15">
      <c r="B1659" s="159"/>
    </row>
    <row r="1660" spans="2:2" ht="15">
      <c r="B1660" s="159"/>
    </row>
    <row r="1661" spans="2:2" ht="15">
      <c r="B1661" s="159"/>
    </row>
    <row r="1662" spans="2:2" ht="15">
      <c r="B1662" s="159"/>
    </row>
    <row r="1663" spans="2:2" ht="15">
      <c r="B1663" s="159"/>
    </row>
    <row r="1664" spans="2:2" ht="15">
      <c r="B1664" s="159"/>
    </row>
    <row r="1665" spans="2:2" ht="15">
      <c r="B1665" s="159"/>
    </row>
    <row r="1666" spans="2:2" ht="15">
      <c r="B1666" s="159"/>
    </row>
    <row r="1667" spans="2:2" ht="15">
      <c r="B1667" s="159"/>
    </row>
    <row r="1668" spans="2:2" ht="15">
      <c r="B1668" s="159"/>
    </row>
    <row r="1669" spans="2:2" ht="15">
      <c r="B1669" s="159"/>
    </row>
    <row r="1670" spans="2:2" ht="15">
      <c r="B1670" s="159"/>
    </row>
    <row r="1671" spans="2:2" ht="15">
      <c r="B1671" s="159"/>
    </row>
    <row r="1672" spans="2:2" ht="15">
      <c r="B1672" s="159"/>
    </row>
    <row r="1673" spans="2:2" ht="15">
      <c r="B1673" s="159"/>
    </row>
    <row r="1674" spans="2:2" ht="15">
      <c r="B1674" s="159"/>
    </row>
    <row r="1675" spans="2:2" ht="15">
      <c r="B1675" s="159"/>
    </row>
    <row r="1676" spans="2:2" ht="15">
      <c r="B1676" s="159"/>
    </row>
    <row r="1677" spans="2:2" ht="15">
      <c r="B1677" s="159"/>
    </row>
    <row r="1678" spans="2:2" ht="15">
      <c r="B1678" s="159"/>
    </row>
    <row r="1679" spans="2:2" ht="15">
      <c r="B1679" s="159"/>
    </row>
    <row r="1680" spans="2:2" ht="15">
      <c r="B1680" s="159"/>
    </row>
    <row r="1681" spans="2:2" ht="15">
      <c r="B1681" s="159"/>
    </row>
    <row r="1682" spans="2:2" ht="15">
      <c r="B1682" s="159"/>
    </row>
    <row r="1683" spans="2:2" ht="15">
      <c r="B1683" s="159"/>
    </row>
    <row r="1684" spans="2:2" ht="15">
      <c r="B1684" s="159"/>
    </row>
    <row r="1685" spans="2:2" ht="15">
      <c r="B1685" s="159"/>
    </row>
    <row r="1686" spans="2:2" ht="15">
      <c r="B1686" s="159"/>
    </row>
    <row r="1687" spans="2:2" ht="15">
      <c r="B1687" s="159"/>
    </row>
    <row r="1688" spans="2:2" ht="15">
      <c r="B1688" s="159"/>
    </row>
    <row r="1689" spans="2:2" ht="15">
      <c r="B1689" s="159"/>
    </row>
    <row r="1690" spans="2:2" ht="15">
      <c r="B1690" s="159"/>
    </row>
    <row r="1691" spans="2:2" ht="15">
      <c r="B1691" s="159"/>
    </row>
    <row r="1692" spans="2:2" ht="15">
      <c r="B1692" s="159"/>
    </row>
    <row r="1693" spans="2:2" ht="15">
      <c r="B1693" s="159"/>
    </row>
    <row r="1694" spans="2:2" ht="15">
      <c r="B1694" s="159"/>
    </row>
    <row r="1695" spans="2:2" ht="15">
      <c r="B1695" s="159"/>
    </row>
    <row r="1696" spans="2:2" ht="15">
      <c r="B1696" s="159"/>
    </row>
    <row r="1697" spans="2:2" ht="15">
      <c r="B1697" s="159"/>
    </row>
    <row r="1698" spans="2:2" ht="15">
      <c r="B1698" s="159"/>
    </row>
    <row r="1699" spans="2:2" ht="15">
      <c r="B1699" s="159"/>
    </row>
    <row r="1700" spans="2:2" ht="15">
      <c r="B1700" s="159"/>
    </row>
    <row r="1701" spans="2:2" ht="15">
      <c r="B1701" s="159"/>
    </row>
    <row r="1702" spans="2:2" ht="15">
      <c r="B1702" s="159"/>
    </row>
    <row r="1703" spans="2:2" ht="15">
      <c r="B1703" s="159"/>
    </row>
    <row r="1704" spans="2:2" ht="15">
      <c r="B1704" s="159"/>
    </row>
    <row r="1705" spans="2:2" ht="15">
      <c r="B1705" s="159"/>
    </row>
    <row r="1706" spans="2:2" ht="15">
      <c r="B1706" s="159"/>
    </row>
    <row r="1707" spans="2:2" ht="15">
      <c r="B1707" s="159"/>
    </row>
    <row r="1708" spans="2:2" ht="15">
      <c r="B1708" s="159"/>
    </row>
    <row r="1709" spans="2:2" ht="15">
      <c r="B1709" s="159"/>
    </row>
    <row r="1710" spans="2:2" ht="15">
      <c r="B1710" s="159"/>
    </row>
    <row r="1711" spans="2:2" ht="15">
      <c r="B1711" s="159"/>
    </row>
    <row r="1712" spans="2:2" ht="15">
      <c r="B1712" s="159"/>
    </row>
    <row r="1713" spans="2:2" ht="15">
      <c r="B1713" s="159"/>
    </row>
    <row r="1714" spans="2:2" ht="15">
      <c r="B1714" s="159"/>
    </row>
    <row r="1715" spans="2:2" ht="15">
      <c r="B1715" s="159"/>
    </row>
    <row r="1716" spans="2:2" ht="15">
      <c r="B1716" s="159"/>
    </row>
    <row r="1717" spans="2:2" ht="15">
      <c r="B1717" s="159"/>
    </row>
    <row r="1718" spans="2:2" ht="15">
      <c r="B1718" s="159"/>
    </row>
    <row r="1719" spans="2:2" ht="15">
      <c r="B1719" s="159"/>
    </row>
    <row r="1720" spans="2:2" ht="15">
      <c r="B1720" s="159"/>
    </row>
    <row r="1721" spans="2:2" ht="15">
      <c r="B1721" s="159"/>
    </row>
    <row r="1722" spans="2:2" ht="15">
      <c r="B1722" s="159"/>
    </row>
    <row r="1723" spans="2:2" ht="15">
      <c r="B1723" s="159"/>
    </row>
    <row r="1724" spans="2:2" ht="15">
      <c r="B1724" s="159"/>
    </row>
    <row r="1725" spans="2:2" ht="15">
      <c r="B1725" s="159"/>
    </row>
    <row r="1726" spans="2:2" ht="15">
      <c r="B1726" s="159"/>
    </row>
    <row r="1727" spans="2:2" ht="15">
      <c r="B1727" s="159"/>
    </row>
    <row r="1728" spans="2:2" ht="15">
      <c r="B1728" s="159"/>
    </row>
    <row r="1729" spans="2:2" ht="15">
      <c r="B1729" s="159"/>
    </row>
    <row r="1730" spans="2:2" ht="15">
      <c r="B1730" s="159"/>
    </row>
    <row r="1731" spans="2:2" ht="15">
      <c r="B1731" s="159"/>
    </row>
    <row r="1732" spans="2:2" ht="15">
      <c r="B1732" s="159"/>
    </row>
    <row r="1733" spans="2:2" ht="15">
      <c r="B1733" s="159"/>
    </row>
    <row r="1734" spans="2:2" ht="15">
      <c r="B1734" s="159"/>
    </row>
    <row r="1735" spans="2:2" ht="15">
      <c r="B1735" s="159"/>
    </row>
    <row r="1736" spans="2:2" ht="15">
      <c r="B1736" s="159"/>
    </row>
    <row r="1737" spans="2:2" ht="15">
      <c r="B1737" s="159"/>
    </row>
    <row r="1738" spans="2:2" ht="15">
      <c r="B1738" s="159"/>
    </row>
    <row r="1739" spans="2:2" ht="15">
      <c r="B1739" s="159"/>
    </row>
    <row r="1740" spans="2:2" ht="15">
      <c r="B1740" s="159"/>
    </row>
    <row r="1741" spans="2:2" ht="15">
      <c r="B1741" s="159"/>
    </row>
    <row r="1742" spans="2:2" ht="15">
      <c r="B1742" s="159"/>
    </row>
    <row r="1743" spans="2:2" ht="15">
      <c r="B1743" s="159"/>
    </row>
    <row r="1744" spans="2:2" ht="15">
      <c r="B1744" s="159"/>
    </row>
    <row r="1745" spans="2:2" ht="15">
      <c r="B1745" s="159"/>
    </row>
    <row r="1746" spans="2:2" ht="15">
      <c r="B1746" s="159"/>
    </row>
    <row r="1747" spans="2:2" ht="15">
      <c r="B1747" s="159"/>
    </row>
    <row r="1748" spans="2:2" ht="15">
      <c r="B1748" s="159"/>
    </row>
    <row r="1749" spans="2:2" ht="15">
      <c r="B1749" s="159"/>
    </row>
    <row r="1750" spans="2:2" ht="15">
      <c r="B1750" s="159"/>
    </row>
    <row r="1751" spans="2:2" ht="15">
      <c r="B1751" s="159"/>
    </row>
    <row r="1752" spans="2:2" ht="15">
      <c r="B1752" s="159"/>
    </row>
    <row r="1753" spans="2:2" ht="15">
      <c r="B1753" s="159"/>
    </row>
    <row r="1754" spans="2:2" ht="15">
      <c r="B1754" s="159"/>
    </row>
    <row r="1755" spans="2:2" ht="15">
      <c r="B1755" s="159"/>
    </row>
    <row r="1756" spans="2:2" ht="15">
      <c r="B1756" s="159"/>
    </row>
    <row r="1757" spans="2:2" ht="15">
      <c r="B1757" s="159"/>
    </row>
    <row r="1758" spans="2:2" ht="15">
      <c r="B1758" s="159"/>
    </row>
    <row r="1759" spans="2:2" ht="15">
      <c r="B1759" s="159"/>
    </row>
    <row r="1760" spans="2:2" ht="15">
      <c r="B1760" s="159"/>
    </row>
    <row r="1761" spans="2:2" ht="15">
      <c r="B1761" s="159"/>
    </row>
    <row r="1762" spans="2:2" ht="15">
      <c r="B1762" s="159"/>
    </row>
    <row r="1763" spans="2:2" ht="15">
      <c r="B1763" s="159"/>
    </row>
    <row r="1764" spans="2:2" ht="15">
      <c r="B1764" s="159"/>
    </row>
    <row r="1765" spans="2:2" ht="15">
      <c r="B1765" s="159"/>
    </row>
    <row r="1766" spans="2:2" ht="15">
      <c r="B1766" s="159"/>
    </row>
    <row r="1767" spans="2:2" ht="15">
      <c r="B1767" s="159"/>
    </row>
    <row r="1768" spans="2:2" ht="15">
      <c r="B1768" s="159"/>
    </row>
    <row r="1769" spans="2:2" ht="15">
      <c r="B1769" s="159"/>
    </row>
    <row r="1770" spans="2:2" ht="15">
      <c r="B1770" s="159"/>
    </row>
    <row r="1771" spans="2:2" ht="15">
      <c r="B1771" s="159"/>
    </row>
    <row r="1772" spans="2:2" ht="15">
      <c r="B1772" s="159"/>
    </row>
    <row r="1773" spans="2:2" ht="15">
      <c r="B1773" s="159"/>
    </row>
    <row r="1774" spans="2:2" ht="15">
      <c r="B1774" s="159"/>
    </row>
    <row r="1775" spans="2:2" ht="15">
      <c r="B1775" s="159"/>
    </row>
    <row r="1776" spans="2:2" ht="15">
      <c r="B1776" s="159"/>
    </row>
    <row r="1777" spans="2:2" ht="15">
      <c r="B1777" s="159"/>
    </row>
    <row r="1778" spans="2:2" ht="15">
      <c r="B1778" s="159"/>
    </row>
    <row r="1779" spans="2:2" ht="15">
      <c r="B1779" s="159"/>
    </row>
    <row r="1780" spans="2:2" ht="15">
      <c r="B1780" s="159"/>
    </row>
    <row r="1781" spans="2:2" ht="15">
      <c r="B1781" s="159"/>
    </row>
    <row r="1782" spans="2:2" ht="15">
      <c r="B1782" s="159"/>
    </row>
    <row r="1783" spans="2:2" ht="15">
      <c r="B1783" s="159"/>
    </row>
    <row r="1784" spans="2:2" ht="15">
      <c r="B1784" s="159"/>
    </row>
    <row r="1785" spans="2:2" ht="15">
      <c r="B1785" s="159"/>
    </row>
    <row r="1786" spans="2:2" ht="15">
      <c r="B1786" s="159"/>
    </row>
    <row r="1787" spans="2:2" ht="15">
      <c r="B1787" s="159"/>
    </row>
    <row r="1788" spans="2:2" ht="15">
      <c r="B1788" s="159"/>
    </row>
    <row r="1789" spans="2:2" ht="15">
      <c r="B1789" s="159"/>
    </row>
    <row r="1790" spans="2:2" ht="15">
      <c r="B1790" s="159"/>
    </row>
    <row r="1791" spans="2:2" ht="15">
      <c r="B1791" s="159"/>
    </row>
    <row r="1792" spans="2:2" ht="15">
      <c r="B1792" s="159"/>
    </row>
    <row r="1793" spans="2:2" ht="15">
      <c r="B1793" s="159"/>
    </row>
    <row r="1794" spans="2:2" ht="15">
      <c r="B1794" s="159"/>
    </row>
    <row r="1795" spans="2:2" ht="15">
      <c r="B1795" s="159"/>
    </row>
    <row r="1796" spans="2:2" ht="15">
      <c r="B1796" s="159"/>
    </row>
    <row r="1797" spans="2:2" ht="15">
      <c r="B1797" s="159"/>
    </row>
    <row r="1798" spans="2:2" ht="15">
      <c r="B1798" s="159"/>
    </row>
    <row r="1799" spans="2:2" ht="15">
      <c r="B1799" s="159"/>
    </row>
    <row r="1800" spans="2:2" ht="15">
      <c r="B1800" s="159"/>
    </row>
    <row r="1801" spans="2:2" ht="15">
      <c r="B1801" s="159"/>
    </row>
    <row r="1802" spans="2:2" ht="15">
      <c r="B1802" s="159"/>
    </row>
    <row r="1803" spans="2:2" ht="15">
      <c r="B1803" s="159"/>
    </row>
    <row r="1804" spans="2:2" ht="15">
      <c r="B1804" s="159"/>
    </row>
    <row r="1805" spans="2:2" ht="15">
      <c r="B1805" s="159"/>
    </row>
    <row r="1806" spans="2:2" ht="15">
      <c r="B1806" s="159"/>
    </row>
    <row r="1807" spans="2:2" ht="15">
      <c r="B1807" s="159"/>
    </row>
    <row r="1808" spans="2:2" ht="15">
      <c r="B1808" s="159"/>
    </row>
    <row r="1809" spans="2:2" ht="15">
      <c r="B1809" s="159"/>
    </row>
    <row r="1810" spans="2:2" ht="15">
      <c r="B1810" s="159"/>
    </row>
    <row r="1811" spans="2:2" ht="15">
      <c r="B1811" s="159"/>
    </row>
    <row r="1812" spans="2:2" ht="15">
      <c r="B1812" s="159"/>
    </row>
    <row r="1813" spans="2:2" ht="15">
      <c r="B1813" s="159"/>
    </row>
    <row r="1814" spans="2:2" ht="15">
      <c r="B1814" s="159"/>
    </row>
    <row r="1815" spans="2:2" ht="15">
      <c r="B1815" s="159"/>
    </row>
    <row r="1816" spans="2:2" ht="15">
      <c r="B1816" s="159"/>
    </row>
    <row r="1817" spans="2:2" ht="15">
      <c r="B1817" s="159"/>
    </row>
    <row r="1818" spans="2:2" ht="15">
      <c r="B1818" s="159"/>
    </row>
    <row r="1819" spans="2:2" ht="15">
      <c r="B1819" s="159"/>
    </row>
    <row r="1820" spans="2:2" ht="15">
      <c r="B1820" s="159"/>
    </row>
    <row r="1821" spans="2:2" ht="15">
      <c r="B1821" s="159"/>
    </row>
    <row r="1822" spans="2:2" ht="15">
      <c r="B1822" s="159"/>
    </row>
    <row r="1823" spans="2:2" ht="15">
      <c r="B1823" s="159"/>
    </row>
    <row r="1824" spans="2:2" ht="15">
      <c r="B1824" s="159"/>
    </row>
    <row r="1825" spans="2:2" ht="15">
      <c r="B1825" s="159"/>
    </row>
    <row r="1826" spans="2:2" ht="15">
      <c r="B1826" s="159"/>
    </row>
    <row r="1827" spans="2:2" ht="15">
      <c r="B1827" s="159"/>
    </row>
    <row r="1828" spans="2:2" ht="15">
      <c r="B1828" s="159"/>
    </row>
    <row r="1829" spans="2:2" ht="15">
      <c r="B1829" s="159"/>
    </row>
    <row r="1830" spans="2:2" ht="15">
      <c r="B1830" s="159"/>
    </row>
    <row r="1831" spans="2:2" ht="15">
      <c r="B1831" s="159"/>
    </row>
    <row r="1832" spans="2:2" ht="15">
      <c r="B1832" s="159"/>
    </row>
    <row r="1833" spans="2:2" ht="15">
      <c r="B1833" s="159"/>
    </row>
    <row r="1834" spans="2:2" ht="15">
      <c r="B1834" s="159"/>
    </row>
    <row r="1835" spans="2:2" ht="15">
      <c r="B1835" s="159"/>
    </row>
    <row r="1836" spans="2:2" ht="15">
      <c r="B1836" s="159"/>
    </row>
    <row r="1837" spans="2:2" ht="15">
      <c r="B1837" s="159"/>
    </row>
    <row r="1838" spans="2:2" ht="15">
      <c r="B1838" s="159"/>
    </row>
    <row r="1839" spans="2:2" ht="15">
      <c r="B1839" s="159"/>
    </row>
    <row r="1840" spans="2:2" ht="15">
      <c r="B1840" s="159"/>
    </row>
    <row r="1841" spans="2:2" ht="15">
      <c r="B1841" s="159"/>
    </row>
    <row r="1842" spans="2:2" ht="15">
      <c r="B1842" s="159"/>
    </row>
    <row r="1843" spans="2:2" ht="15">
      <c r="B1843" s="159"/>
    </row>
    <row r="1844" spans="2:2" ht="15">
      <c r="B1844" s="159"/>
    </row>
    <row r="1845" spans="2:2" ht="15">
      <c r="B1845" s="159"/>
    </row>
    <row r="1846" spans="2:2" ht="15">
      <c r="B1846" s="159"/>
    </row>
    <row r="1847" spans="2:2" ht="15">
      <c r="B1847" s="159"/>
    </row>
    <row r="1848" spans="2:2" ht="15">
      <c r="B1848" s="159"/>
    </row>
    <row r="1849" spans="2:2" ht="15">
      <c r="B1849" s="159"/>
    </row>
    <row r="1850" spans="2:2" ht="15">
      <c r="B1850" s="159"/>
    </row>
    <row r="1851" spans="2:2" ht="15">
      <c r="B1851" s="159"/>
    </row>
    <row r="1852" spans="2:2" ht="15">
      <c r="B1852" s="159"/>
    </row>
    <row r="1853" spans="2:2" ht="15">
      <c r="B1853" s="159"/>
    </row>
    <row r="1854" spans="2:2" ht="15">
      <c r="B1854" s="159"/>
    </row>
    <row r="1855" spans="2:2" ht="15">
      <c r="B1855" s="159"/>
    </row>
    <row r="1856" spans="2:2" ht="15">
      <c r="B1856" s="159"/>
    </row>
    <row r="1857" spans="2:2" ht="15">
      <c r="B1857" s="159"/>
    </row>
    <row r="1858" spans="2:2" ht="15">
      <c r="B1858" s="159"/>
    </row>
    <row r="1859" spans="2:2" ht="15">
      <c r="B1859" s="159"/>
    </row>
    <row r="1860" spans="2:2" ht="15">
      <c r="B1860" s="159"/>
    </row>
    <row r="1861" spans="2:2" ht="15">
      <c r="B1861" s="159"/>
    </row>
    <row r="1862" spans="2:2" ht="15">
      <c r="B1862" s="159"/>
    </row>
    <row r="1863" spans="2:2" ht="15">
      <c r="B1863" s="159"/>
    </row>
    <row r="1864" spans="2:2" ht="15">
      <c r="B1864" s="159"/>
    </row>
    <row r="1865" spans="2:2" ht="15">
      <c r="B1865" s="159"/>
    </row>
    <row r="1866" spans="2:2" ht="15">
      <c r="B1866" s="159"/>
    </row>
    <row r="1867" spans="2:2" ht="15">
      <c r="B1867" s="159"/>
    </row>
    <row r="1868" spans="2:2" ht="15">
      <c r="B1868" s="159"/>
    </row>
    <row r="1869" spans="2:2" ht="15">
      <c r="B1869" s="159"/>
    </row>
    <row r="1870" spans="2:2" ht="15">
      <c r="B1870" s="159"/>
    </row>
    <row r="1871" spans="2:2" ht="15">
      <c r="B1871" s="159"/>
    </row>
    <row r="1872" spans="2:2" ht="15">
      <c r="B1872" s="159"/>
    </row>
    <row r="1873" spans="2:2" ht="15">
      <c r="B1873" s="159"/>
    </row>
    <row r="1874" spans="2:2" ht="15">
      <c r="B1874" s="159"/>
    </row>
    <row r="1875" spans="2:2" ht="15">
      <c r="B1875" s="159"/>
    </row>
    <row r="1876" spans="2:2" ht="15">
      <c r="B1876" s="159"/>
    </row>
    <row r="1877" spans="2:2" ht="15">
      <c r="B1877" s="159"/>
    </row>
    <row r="1878" spans="2:2" ht="15">
      <c r="B1878" s="159"/>
    </row>
    <row r="1879" spans="2:2" ht="15">
      <c r="B1879" s="159"/>
    </row>
    <row r="1880" spans="2:2" ht="15">
      <c r="B1880" s="159"/>
    </row>
    <row r="1881" spans="2:2" ht="15">
      <c r="B1881" s="159"/>
    </row>
    <row r="1882" spans="2:2" ht="15">
      <c r="B1882" s="159"/>
    </row>
    <row r="1883" spans="2:2" ht="15">
      <c r="B1883" s="159"/>
    </row>
    <row r="1884" spans="2:2" ht="15">
      <c r="B1884" s="159"/>
    </row>
    <row r="1885" spans="2:2" ht="15">
      <c r="B1885" s="159"/>
    </row>
    <row r="1886" spans="2:2" ht="15">
      <c r="B1886" s="159"/>
    </row>
    <row r="1887" spans="2:2" ht="15">
      <c r="B1887" s="159"/>
    </row>
    <row r="1888" spans="2:2" ht="15">
      <c r="B1888" s="159"/>
    </row>
    <row r="1889" spans="2:2" ht="15">
      <c r="B1889" s="159"/>
    </row>
    <row r="1890" spans="2:2" ht="15">
      <c r="B1890" s="159"/>
    </row>
    <row r="1891" spans="2:2" ht="15">
      <c r="B1891" s="159"/>
    </row>
    <row r="1892" spans="2:2" ht="15">
      <c r="B1892" s="159"/>
    </row>
    <row r="1893" spans="2:2" ht="15">
      <c r="B1893" s="159"/>
    </row>
    <row r="1894" spans="2:2" ht="15">
      <c r="B1894" s="159"/>
    </row>
    <row r="1895" spans="2:2" ht="15">
      <c r="B1895" s="159"/>
    </row>
    <row r="1896" spans="2:2" ht="15">
      <c r="B1896" s="159"/>
    </row>
    <row r="1897" spans="2:2" ht="15">
      <c r="B1897" s="159"/>
    </row>
    <row r="1898" spans="2:2" ht="15">
      <c r="B1898" s="159"/>
    </row>
    <row r="1899" spans="2:2" ht="15">
      <c r="B1899" s="159"/>
    </row>
    <row r="1900" spans="2:2" ht="15">
      <c r="B1900" s="159"/>
    </row>
    <row r="1901" spans="2:2" ht="15">
      <c r="B1901" s="159"/>
    </row>
    <row r="1902" spans="2:2" ht="15">
      <c r="B1902" s="159"/>
    </row>
    <row r="1903" spans="2:2" ht="15">
      <c r="B1903" s="159"/>
    </row>
    <row r="1904" spans="2:2" ht="15">
      <c r="B1904" s="159"/>
    </row>
    <row r="1905" spans="2:2" ht="15">
      <c r="B1905" s="159"/>
    </row>
    <row r="1906" spans="2:2" ht="15">
      <c r="B1906" s="159"/>
    </row>
    <row r="1907" spans="2:2" ht="15">
      <c r="B1907" s="159"/>
    </row>
    <row r="1908" spans="2:2" ht="15">
      <c r="B1908" s="159"/>
    </row>
    <row r="1909" spans="2:2" ht="15">
      <c r="B1909" s="159"/>
    </row>
    <row r="1910" spans="2:2" ht="15">
      <c r="B1910" s="159"/>
    </row>
    <row r="1911" spans="2:2" ht="15">
      <c r="B1911" s="159"/>
    </row>
    <row r="1912" spans="2:2" ht="15">
      <c r="B1912" s="159"/>
    </row>
    <row r="1913" spans="2:2" ht="15">
      <c r="B1913" s="159"/>
    </row>
    <row r="1914" spans="2:2" ht="15">
      <c r="B1914" s="159"/>
    </row>
    <row r="1915" spans="2:2" ht="15">
      <c r="B1915" s="159"/>
    </row>
    <row r="1916" spans="2:2" ht="15">
      <c r="B1916" s="159"/>
    </row>
    <row r="1917" spans="2:2" ht="15">
      <c r="B1917" s="159"/>
    </row>
    <row r="1918" spans="2:2" ht="15">
      <c r="B1918" s="159"/>
    </row>
    <row r="1919" spans="2:2" ht="15">
      <c r="B1919" s="159"/>
    </row>
    <row r="1920" spans="2:2" ht="15">
      <c r="B1920" s="159"/>
    </row>
    <row r="1921" spans="2:2" ht="15">
      <c r="B1921" s="159"/>
    </row>
    <row r="1922" spans="2:2" ht="15">
      <c r="B1922" s="159"/>
    </row>
    <row r="1923" spans="2:2" ht="15">
      <c r="B1923" s="159"/>
    </row>
    <row r="1924" spans="2:2" ht="15">
      <c r="B1924" s="159"/>
    </row>
    <row r="1925" spans="2:2" ht="15">
      <c r="B1925" s="159"/>
    </row>
    <row r="1926" spans="2:2" ht="15">
      <c r="B1926" s="159"/>
    </row>
    <row r="1927" spans="2:2" ht="15">
      <c r="B1927" s="159"/>
    </row>
    <row r="1928" spans="2:2" ht="15">
      <c r="B1928" s="159"/>
    </row>
    <row r="1929" spans="2:2" ht="15">
      <c r="B1929" s="159"/>
    </row>
    <row r="1930" spans="2:2" ht="15">
      <c r="B1930" s="159"/>
    </row>
    <row r="1931" spans="2:2" ht="15">
      <c r="B1931" s="159"/>
    </row>
    <row r="1932" spans="2:2" ht="15">
      <c r="B1932" s="159"/>
    </row>
    <row r="1933" spans="2:2" ht="15">
      <c r="B1933" s="159"/>
    </row>
    <row r="1934" spans="2:2" ht="15">
      <c r="B1934" s="159"/>
    </row>
    <row r="1935" spans="2:2" ht="15">
      <c r="B1935" s="159"/>
    </row>
    <row r="1936" spans="2:2" ht="15">
      <c r="B1936" s="159"/>
    </row>
    <row r="1937" spans="2:2" ht="15">
      <c r="B1937" s="159"/>
    </row>
    <row r="1938" spans="2:2" ht="15">
      <c r="B1938" s="159"/>
    </row>
    <row r="1939" spans="2:2" ht="15">
      <c r="B1939" s="159"/>
    </row>
    <row r="1940" spans="2:2" ht="15">
      <c r="B1940" s="159"/>
    </row>
    <row r="1941" spans="2:2" ht="15">
      <c r="B1941" s="159"/>
    </row>
    <row r="1942" spans="2:2" ht="15">
      <c r="B1942" s="159"/>
    </row>
    <row r="1943" spans="2:2" ht="15">
      <c r="B1943" s="159"/>
    </row>
    <row r="1944" spans="2:2" ht="15">
      <c r="B1944" s="159"/>
    </row>
    <row r="1945" spans="2:2" ht="15">
      <c r="B1945" s="159"/>
    </row>
    <row r="1946" spans="2:2" ht="15">
      <c r="B1946" s="159"/>
    </row>
    <row r="1947" spans="2:2" ht="15">
      <c r="B1947" s="159"/>
    </row>
    <row r="1948" spans="2:2" ht="15">
      <c r="B1948" s="159"/>
    </row>
    <row r="1949" spans="2:2" ht="15">
      <c r="B1949" s="159"/>
    </row>
    <row r="1950" spans="2:2" ht="15">
      <c r="B1950" s="159"/>
    </row>
    <row r="1951" spans="2:2" ht="15">
      <c r="B1951" s="159"/>
    </row>
    <row r="1952" spans="2:2" ht="15">
      <c r="B1952" s="159"/>
    </row>
    <row r="1953" spans="2:2" ht="15">
      <c r="B1953" s="159"/>
    </row>
    <row r="1954" spans="2:2" ht="15">
      <c r="B1954" s="159"/>
    </row>
    <row r="1955" spans="2:2" ht="15">
      <c r="B1955" s="159"/>
    </row>
    <row r="1956" spans="2:2" ht="15">
      <c r="B1956" s="159"/>
    </row>
    <row r="1957" spans="2:2" ht="15">
      <c r="B1957" s="159"/>
    </row>
    <row r="1958" spans="2:2" ht="15">
      <c r="B1958" s="159"/>
    </row>
    <row r="1959" spans="2:2" ht="15">
      <c r="B1959" s="159"/>
    </row>
    <row r="1960" spans="2:2" ht="15">
      <c r="B1960" s="159"/>
    </row>
    <row r="1961" spans="2:2" ht="15">
      <c r="B1961" s="159"/>
    </row>
    <row r="1962" spans="2:2" ht="15">
      <c r="B1962" s="159"/>
    </row>
    <row r="1963" spans="2:2" ht="15">
      <c r="B1963" s="159"/>
    </row>
    <row r="1964" spans="2:2" ht="15">
      <c r="B1964" s="159"/>
    </row>
    <row r="1965" spans="2:2" ht="15">
      <c r="B1965" s="159"/>
    </row>
    <row r="1966" spans="2:2" ht="15">
      <c r="B1966" s="159"/>
    </row>
    <row r="1967" spans="2:2" ht="15">
      <c r="B1967" s="159"/>
    </row>
    <row r="1968" spans="2:2" ht="15">
      <c r="B1968" s="159"/>
    </row>
    <row r="1969" spans="2:2" ht="15">
      <c r="B1969" s="159"/>
    </row>
    <row r="1970" spans="2:2" ht="15">
      <c r="B1970" s="159"/>
    </row>
    <row r="1971" spans="2:2" ht="15">
      <c r="B1971" s="159"/>
    </row>
    <row r="1972" spans="2:2" ht="15">
      <c r="B1972" s="159"/>
    </row>
    <row r="1973" spans="2:2" ht="15">
      <c r="B1973" s="159"/>
    </row>
    <row r="1974" spans="2:2" ht="15">
      <c r="B1974" s="159"/>
    </row>
    <row r="1975" spans="2:2" ht="15">
      <c r="B1975" s="159"/>
    </row>
    <row r="1976" spans="2:2" ht="15">
      <c r="B1976" s="159"/>
    </row>
    <row r="1977" spans="2:2" ht="15">
      <c r="B1977" s="159"/>
    </row>
    <row r="1978" spans="2:2" ht="15">
      <c r="B1978" s="159"/>
    </row>
    <row r="1979" spans="2:2" ht="15">
      <c r="B1979" s="159"/>
    </row>
    <row r="1980" spans="2:2" ht="15">
      <c r="B1980" s="159"/>
    </row>
    <row r="1981" spans="2:2" ht="15">
      <c r="B1981" s="159"/>
    </row>
    <row r="1982" spans="2:2" ht="15">
      <c r="B1982" s="159"/>
    </row>
    <row r="1983" spans="2:2" ht="15">
      <c r="B1983" s="159"/>
    </row>
    <row r="1984" spans="2:2" ht="15">
      <c r="B1984" s="159"/>
    </row>
    <row r="1985" spans="2:2" ht="15">
      <c r="B1985" s="159"/>
    </row>
    <row r="1986" spans="2:2" ht="15">
      <c r="B1986" s="159"/>
    </row>
    <row r="1987" spans="2:2" ht="15">
      <c r="B1987" s="159"/>
    </row>
    <row r="1988" spans="2:2" ht="15">
      <c r="B1988" s="159"/>
    </row>
    <row r="1989" spans="2:2" ht="15">
      <c r="B1989" s="159"/>
    </row>
    <row r="1990" spans="2:2" ht="15">
      <c r="B1990" s="159"/>
    </row>
    <row r="1991" spans="2:2" ht="15">
      <c r="B1991" s="159"/>
    </row>
    <row r="1992" spans="2:2" ht="15">
      <c r="B1992" s="159"/>
    </row>
    <row r="1993" spans="2:2" ht="15">
      <c r="B1993" s="159"/>
    </row>
    <row r="1994" spans="2:2" ht="15">
      <c r="B1994" s="159"/>
    </row>
    <row r="1995" spans="2:2" ht="15">
      <c r="B1995" s="159"/>
    </row>
    <row r="1996" spans="2:2" ht="15">
      <c r="B1996" s="159"/>
    </row>
    <row r="1997" spans="2:2" ht="15">
      <c r="B1997" s="159"/>
    </row>
    <row r="1998" spans="2:2" ht="15">
      <c r="B1998" s="159"/>
    </row>
    <row r="1999" spans="2:2" ht="15">
      <c r="B1999" s="159"/>
    </row>
    <row r="2000" spans="2:2" ht="15">
      <c r="B2000" s="159"/>
    </row>
    <row r="2001" spans="2:2" ht="15">
      <c r="B2001" s="159"/>
    </row>
    <row r="2002" spans="2:2" ht="15">
      <c r="B2002" s="159"/>
    </row>
    <row r="2003" spans="2:2" ht="15">
      <c r="B2003" s="159"/>
    </row>
    <row r="2004" spans="2:2" ht="15">
      <c r="B2004" s="159"/>
    </row>
    <row r="2005" spans="2:2" ht="15">
      <c r="B2005" s="159"/>
    </row>
    <row r="2006" spans="2:2" ht="15">
      <c r="B2006" s="159"/>
    </row>
    <row r="2007" spans="2:2" ht="15">
      <c r="B2007" s="159"/>
    </row>
    <row r="2008" spans="2:2" ht="15">
      <c r="B2008" s="159"/>
    </row>
    <row r="2009" spans="2:2" ht="15">
      <c r="B2009" s="159"/>
    </row>
    <row r="2010" spans="2:2" ht="15">
      <c r="B2010" s="159"/>
    </row>
    <row r="2011" spans="2:2" ht="15">
      <c r="B2011" s="159"/>
    </row>
    <row r="2012" spans="2:2" ht="15">
      <c r="B2012" s="159"/>
    </row>
    <row r="2013" spans="2:2" ht="15">
      <c r="B2013" s="159"/>
    </row>
    <row r="2014" spans="2:2" ht="15">
      <c r="B2014" s="159"/>
    </row>
    <row r="2015" spans="2:2" ht="15">
      <c r="B2015" s="159"/>
    </row>
    <row r="2016" spans="2:2" ht="15">
      <c r="B2016" s="159"/>
    </row>
    <row r="2017" spans="2:2" ht="15">
      <c r="B2017" s="159"/>
    </row>
    <row r="2018" spans="2:2" ht="15">
      <c r="B2018" s="159"/>
    </row>
    <row r="2019" spans="2:2" ht="15">
      <c r="B2019" s="159"/>
    </row>
    <row r="2020" spans="2:2" ht="15">
      <c r="B2020" s="159"/>
    </row>
    <row r="2021" spans="2:2" ht="15">
      <c r="B2021" s="159"/>
    </row>
    <row r="2022" spans="2:2" ht="15">
      <c r="B2022" s="159"/>
    </row>
    <row r="2023" spans="2:2" ht="15">
      <c r="B2023" s="159"/>
    </row>
    <row r="2024" spans="2:2" ht="15">
      <c r="B2024" s="159"/>
    </row>
    <row r="2025" spans="2:2" ht="15">
      <c r="B2025" s="159"/>
    </row>
    <row r="2026" spans="2:2" ht="15">
      <c r="B2026" s="159"/>
    </row>
    <row r="2027" spans="2:2" ht="15">
      <c r="B2027" s="159"/>
    </row>
    <row r="2028" spans="2:2" ht="15">
      <c r="B2028" s="159"/>
    </row>
    <row r="2029" spans="2:2" ht="15">
      <c r="B2029" s="159"/>
    </row>
    <row r="2030" spans="2:2" ht="15">
      <c r="B2030" s="159"/>
    </row>
    <row r="2031" spans="2:2" ht="15">
      <c r="B2031" s="159"/>
    </row>
    <row r="2032" spans="2:2" ht="15">
      <c r="B2032" s="159"/>
    </row>
    <row r="2033" spans="2:2" ht="15">
      <c r="B2033" s="159"/>
    </row>
    <row r="2034" spans="2:2" ht="15">
      <c r="B2034" s="159"/>
    </row>
    <row r="2035" spans="2:2" ht="15">
      <c r="B2035" s="159"/>
    </row>
    <row r="2036" spans="2:2" ht="15">
      <c r="B2036" s="159"/>
    </row>
    <row r="2037" spans="2:2" ht="15">
      <c r="B2037" s="159"/>
    </row>
    <row r="2038" spans="2:2" ht="15">
      <c r="B2038" s="159"/>
    </row>
    <row r="2039" spans="2:2" ht="15">
      <c r="B2039" s="159"/>
    </row>
    <row r="2040" spans="2:2" ht="15">
      <c r="B2040" s="159"/>
    </row>
    <row r="2041" spans="2:2" ht="15">
      <c r="B2041" s="159"/>
    </row>
    <row r="2042" spans="2:2" ht="15">
      <c r="B2042" s="159"/>
    </row>
    <row r="2043" spans="2:2" ht="15">
      <c r="B2043" s="159"/>
    </row>
    <row r="2044" spans="2:2" ht="15">
      <c r="B2044" s="159"/>
    </row>
    <row r="2045" spans="2:2" ht="15">
      <c r="B2045" s="159"/>
    </row>
    <row r="2046" spans="2:2" ht="15">
      <c r="B2046" s="159"/>
    </row>
    <row r="2047" spans="2:2" ht="15">
      <c r="B2047" s="159"/>
    </row>
    <row r="2048" spans="2:2" ht="15">
      <c r="B2048" s="159"/>
    </row>
    <row r="2049" spans="2:2" ht="15">
      <c r="B2049" s="159"/>
    </row>
    <row r="2050" spans="2:2" ht="15">
      <c r="B2050" s="159"/>
    </row>
    <row r="2051" spans="2:2" ht="15">
      <c r="B2051" s="159"/>
    </row>
    <row r="2052" spans="2:2" ht="15">
      <c r="B2052" s="159"/>
    </row>
    <row r="2053" spans="2:2" ht="15">
      <c r="B2053" s="159"/>
    </row>
    <row r="2054" spans="2:2" ht="15">
      <c r="B2054" s="159"/>
    </row>
    <row r="2055" spans="2:2" ht="15">
      <c r="B2055" s="159"/>
    </row>
    <row r="2056" spans="2:2" ht="15">
      <c r="B2056" s="159"/>
    </row>
    <row r="2057" spans="2:2" ht="15">
      <c r="B2057" s="159"/>
    </row>
    <row r="2058" spans="2:2" ht="15">
      <c r="B2058" s="159"/>
    </row>
    <row r="2059" spans="2:2" ht="15">
      <c r="B2059" s="159"/>
    </row>
    <row r="2060" spans="2:2" ht="15">
      <c r="B2060" s="159"/>
    </row>
    <row r="2061" spans="2:2" ht="15">
      <c r="B2061" s="159"/>
    </row>
    <row r="2062" spans="2:2" ht="15">
      <c r="B2062" s="159"/>
    </row>
    <row r="2063" spans="2:2" ht="15">
      <c r="B2063" s="159"/>
    </row>
    <row r="2064" spans="2:2" ht="15">
      <c r="B2064" s="159"/>
    </row>
    <row r="2065" spans="2:2" ht="15">
      <c r="B2065" s="159"/>
    </row>
    <row r="2066" spans="2:2" ht="15">
      <c r="B2066" s="159"/>
    </row>
    <row r="2067" spans="2:2" ht="15">
      <c r="B2067" s="159"/>
    </row>
    <row r="2068" spans="2:2" ht="15">
      <c r="B2068" s="159"/>
    </row>
    <row r="2069" spans="2:2" ht="15">
      <c r="B2069" s="159"/>
    </row>
    <row r="2070" spans="2:2" ht="15">
      <c r="B2070" s="159"/>
    </row>
    <row r="2071" spans="2:2" ht="15">
      <c r="B2071" s="159"/>
    </row>
    <row r="2072" spans="2:2" ht="15">
      <c r="B2072" s="159"/>
    </row>
    <row r="2073" spans="2:2" ht="15">
      <c r="B2073" s="159"/>
    </row>
    <row r="2074" spans="2:2" ht="15">
      <c r="B2074" s="159"/>
    </row>
    <row r="2075" spans="2:2" ht="15">
      <c r="B2075" s="159"/>
    </row>
    <row r="2076" spans="2:2" ht="15">
      <c r="B2076" s="159"/>
    </row>
    <row r="2077" spans="2:2" ht="15">
      <c r="B2077" s="159"/>
    </row>
    <row r="2078" spans="2:2" ht="15">
      <c r="B2078" s="159"/>
    </row>
    <row r="2079" spans="2:2" ht="15">
      <c r="B2079" s="159"/>
    </row>
    <row r="2080" spans="2:2" ht="15">
      <c r="B2080" s="159"/>
    </row>
    <row r="2081" spans="2:2" ht="15">
      <c r="B2081" s="159"/>
    </row>
    <row r="2082" spans="2:2" ht="15">
      <c r="B2082" s="159"/>
    </row>
    <row r="2083" spans="2:2" ht="15">
      <c r="B2083" s="159"/>
    </row>
    <row r="2084" spans="2:2" ht="15">
      <c r="B2084" s="159"/>
    </row>
    <row r="2085" spans="2:2" ht="15">
      <c r="B2085" s="159"/>
    </row>
    <row r="2086" spans="2:2" ht="15">
      <c r="B2086" s="159"/>
    </row>
    <row r="2087" spans="2:2" ht="15">
      <c r="B2087" s="159"/>
    </row>
    <row r="2088" spans="2:2" ht="15">
      <c r="B2088" s="159"/>
    </row>
    <row r="2089" spans="2:2" ht="15">
      <c r="B2089" s="159"/>
    </row>
    <row r="2090" spans="2:2" ht="15">
      <c r="B2090" s="159"/>
    </row>
    <row r="2091" spans="2:2" ht="15">
      <c r="B2091" s="159"/>
    </row>
    <row r="2092" spans="2:2" ht="15">
      <c r="B2092" s="159"/>
    </row>
    <row r="2093" spans="2:2" ht="15">
      <c r="B2093" s="159"/>
    </row>
    <row r="2094" spans="2:2" ht="15">
      <c r="B2094" s="159"/>
    </row>
    <row r="2095" spans="2:2" ht="15">
      <c r="B2095" s="159"/>
    </row>
    <row r="2096" spans="2:2" ht="15">
      <c r="B2096" s="159"/>
    </row>
    <row r="2097" spans="2:2" ht="15">
      <c r="B2097" s="159"/>
    </row>
    <row r="2098" spans="2:2" ht="15">
      <c r="B2098" s="159"/>
    </row>
    <row r="2099" spans="2:2" ht="15">
      <c r="B2099" s="159"/>
    </row>
    <row r="2100" spans="2:2" ht="15">
      <c r="B2100" s="159"/>
    </row>
    <row r="2101" spans="2:2" ht="15">
      <c r="B2101" s="159"/>
    </row>
    <row r="2102" spans="2:2" ht="15">
      <c r="B2102" s="159"/>
    </row>
    <row r="2103" spans="2:2" ht="15">
      <c r="B2103" s="159"/>
    </row>
    <row r="2104" spans="2:2" ht="15">
      <c r="B2104" s="159"/>
    </row>
    <row r="2105" spans="2:2" ht="15">
      <c r="B2105" s="159"/>
    </row>
    <row r="2106" spans="2:2" ht="15">
      <c r="B2106" s="159"/>
    </row>
    <row r="2107" spans="2:2" ht="15">
      <c r="B2107" s="159"/>
    </row>
    <row r="2108" spans="2:2" ht="15">
      <c r="B2108" s="159"/>
    </row>
    <row r="2109" spans="2:2" ht="15">
      <c r="B2109" s="159"/>
    </row>
    <row r="2110" spans="2:2" ht="15">
      <c r="B2110" s="159"/>
    </row>
    <row r="2111" spans="2:2" ht="15">
      <c r="B2111" s="159"/>
    </row>
    <row r="2112" spans="2:2" ht="15">
      <c r="B2112" s="159"/>
    </row>
    <row r="2113" spans="2:2" ht="15">
      <c r="B2113" s="159"/>
    </row>
    <row r="2114" spans="2:2" ht="15">
      <c r="B2114" s="159"/>
    </row>
    <row r="2115" spans="2:2" ht="15">
      <c r="B2115" s="159"/>
    </row>
    <row r="2116" spans="2:2" ht="15">
      <c r="B2116" s="159"/>
    </row>
    <row r="2117" spans="2:2" ht="15">
      <c r="B2117" s="159"/>
    </row>
    <row r="2118" spans="2:2" ht="15">
      <c r="B2118" s="159"/>
    </row>
    <row r="2119" spans="2:2" ht="15">
      <c r="B2119" s="159"/>
    </row>
    <row r="2120" spans="2:2" ht="15">
      <c r="B2120" s="159"/>
    </row>
    <row r="2121" spans="2:2" ht="15">
      <c r="B2121" s="159"/>
    </row>
    <row r="2122" spans="2:2" ht="15">
      <c r="B2122" s="159"/>
    </row>
    <row r="2123" spans="2:2" ht="15">
      <c r="B2123" s="159"/>
    </row>
    <row r="2124" spans="2:2" ht="15">
      <c r="B2124" s="159"/>
    </row>
    <row r="2125" spans="2:2" ht="15">
      <c r="B2125" s="159"/>
    </row>
    <row r="2126" spans="2:2" ht="15">
      <c r="B2126" s="159"/>
    </row>
    <row r="2127" spans="2:2" ht="15">
      <c r="B2127" s="159"/>
    </row>
    <row r="2128" spans="2:2" ht="15">
      <c r="B2128" s="159"/>
    </row>
    <row r="2129" spans="2:2" ht="15">
      <c r="B2129" s="159"/>
    </row>
    <row r="2130" spans="2:2" ht="15">
      <c r="B2130" s="159"/>
    </row>
    <row r="2131" spans="2:2" ht="15">
      <c r="B2131" s="159"/>
    </row>
    <row r="2132" spans="2:2" ht="15">
      <c r="B2132" s="159"/>
    </row>
    <row r="2133" spans="2:2" ht="15">
      <c r="B2133" s="159"/>
    </row>
    <row r="2134" spans="2:2" ht="15">
      <c r="B2134" s="159"/>
    </row>
    <row r="2135" spans="2:2" ht="15">
      <c r="B2135" s="159"/>
    </row>
    <row r="2136" spans="2:2" ht="15">
      <c r="B2136" s="159"/>
    </row>
    <row r="2137" spans="2:2" ht="15">
      <c r="B2137" s="159"/>
    </row>
    <row r="2138" spans="2:2" ht="15">
      <c r="B2138" s="159"/>
    </row>
    <row r="2139" spans="2:2" ht="15">
      <c r="B2139" s="159"/>
    </row>
    <row r="2140" spans="2:2" ht="15">
      <c r="B2140" s="159"/>
    </row>
    <row r="2141" spans="2:2" ht="15">
      <c r="B2141" s="159"/>
    </row>
    <row r="2142" spans="2:2" ht="15">
      <c r="B2142" s="159"/>
    </row>
    <row r="2143" spans="2:2" ht="15">
      <c r="B2143" s="159"/>
    </row>
    <row r="2144" spans="2:2" ht="15">
      <c r="B2144" s="159"/>
    </row>
    <row r="2145" spans="2:2" ht="15">
      <c r="B2145" s="159"/>
    </row>
    <row r="2146" spans="2:2" ht="15">
      <c r="B2146" s="159"/>
    </row>
    <row r="2147" spans="2:2" ht="15">
      <c r="B2147" s="159"/>
    </row>
    <row r="2148" spans="2:2" ht="15">
      <c r="B2148" s="159"/>
    </row>
    <row r="2149" spans="2:2" ht="15">
      <c r="B2149" s="159"/>
    </row>
    <row r="2150" spans="2:2" ht="15">
      <c r="B2150" s="159"/>
    </row>
    <row r="2151" spans="2:2" ht="15">
      <c r="B2151" s="159"/>
    </row>
    <row r="2152" spans="2:2" ht="15">
      <c r="B2152" s="159"/>
    </row>
    <row r="2153" spans="2:2" ht="15">
      <c r="B2153" s="159"/>
    </row>
    <row r="2154" spans="2:2" ht="15">
      <c r="B2154" s="159"/>
    </row>
    <row r="2155" spans="2:2" ht="15">
      <c r="B2155" s="159"/>
    </row>
    <row r="2156" spans="2:2" ht="15">
      <c r="B2156" s="159"/>
    </row>
    <row r="2157" spans="2:2" ht="15">
      <c r="B2157" s="159"/>
    </row>
    <row r="2158" spans="2:2" ht="15">
      <c r="B2158" s="159"/>
    </row>
    <row r="2159" spans="2:2" ht="15">
      <c r="B2159" s="159"/>
    </row>
    <row r="2160" spans="2:2" ht="15">
      <c r="B2160" s="159"/>
    </row>
    <row r="2161" spans="2:2" ht="15">
      <c r="B2161" s="159"/>
    </row>
    <row r="2162" spans="2:2" ht="15">
      <c r="B2162" s="159"/>
    </row>
    <row r="2163" spans="2:2" ht="15">
      <c r="B2163" s="159"/>
    </row>
    <row r="2164" spans="2:2" ht="15">
      <c r="B2164" s="159"/>
    </row>
    <row r="2165" spans="2:2" ht="15">
      <c r="B2165" s="159"/>
    </row>
    <row r="2166" spans="2:2" ht="15">
      <c r="B2166" s="159"/>
    </row>
    <row r="2167" spans="2:2" ht="15">
      <c r="B2167" s="159"/>
    </row>
    <row r="2168" spans="2:2" ht="15">
      <c r="B2168" s="159"/>
    </row>
    <row r="2169" spans="2:2" ht="15">
      <c r="B2169" s="159"/>
    </row>
    <row r="2170" spans="2:2" ht="15">
      <c r="B2170" s="159"/>
    </row>
    <row r="2171" spans="2:2" ht="15">
      <c r="B2171" s="159"/>
    </row>
    <row r="2172" spans="2:2" ht="15">
      <c r="B2172" s="159"/>
    </row>
    <row r="2173" spans="2:2" ht="15">
      <c r="B2173" s="159"/>
    </row>
    <row r="2174" spans="2:2" ht="15">
      <c r="B2174" s="159"/>
    </row>
    <row r="2175" spans="2:2" ht="15">
      <c r="B2175" s="159"/>
    </row>
    <row r="2176" spans="2:2" ht="15">
      <c r="B2176" s="159"/>
    </row>
    <row r="2177" spans="2:2" ht="15">
      <c r="B2177" s="159"/>
    </row>
    <row r="2178" spans="2:2" ht="15">
      <c r="B2178" s="159"/>
    </row>
    <row r="2179" spans="2:2" ht="15">
      <c r="B2179" s="159"/>
    </row>
    <row r="2180" spans="2:2" ht="15">
      <c r="B2180" s="159"/>
    </row>
    <row r="2181" spans="2:2" ht="15">
      <c r="B2181" s="159"/>
    </row>
    <row r="2182" spans="2:2" ht="15">
      <c r="B2182" s="159"/>
    </row>
    <row r="2183" spans="2:2" ht="15">
      <c r="B2183" s="159"/>
    </row>
    <row r="2184" spans="2:2" ht="15">
      <c r="B2184" s="159"/>
    </row>
    <row r="2185" spans="2:2" ht="15">
      <c r="B2185" s="159"/>
    </row>
    <row r="2186" spans="2:2" ht="15">
      <c r="B2186" s="159"/>
    </row>
    <row r="2187" spans="2:2" ht="15">
      <c r="B2187" s="159"/>
    </row>
    <row r="2188" spans="2:2" ht="15">
      <c r="B2188" s="159"/>
    </row>
    <row r="2189" spans="2:2" ht="15">
      <c r="B2189" s="159"/>
    </row>
    <row r="2190" spans="2:2" ht="15">
      <c r="B2190" s="159"/>
    </row>
    <row r="2191" spans="2:2" ht="15">
      <c r="B2191" s="159"/>
    </row>
    <row r="2192" spans="2:2" ht="15">
      <c r="B2192" s="159"/>
    </row>
    <row r="2193" spans="2:2" ht="15">
      <c r="B2193" s="159"/>
    </row>
    <row r="2194" spans="2:2" ht="15">
      <c r="B2194" s="159"/>
    </row>
    <row r="2195" spans="2:2" ht="15">
      <c r="B2195" s="159"/>
    </row>
    <row r="2196" spans="2:2" ht="15">
      <c r="B2196" s="159"/>
    </row>
    <row r="2197" spans="2:2" ht="15">
      <c r="B2197" s="159"/>
    </row>
    <row r="2198" spans="2:2" ht="15">
      <c r="B2198" s="159"/>
    </row>
    <row r="2199" spans="2:2" ht="15">
      <c r="B2199" s="159"/>
    </row>
    <row r="2200" spans="2:2" ht="15">
      <c r="B2200" s="159"/>
    </row>
    <row r="2201" spans="2:2" ht="15">
      <c r="B2201" s="159"/>
    </row>
    <row r="2202" spans="2:2" ht="15">
      <c r="B2202" s="159"/>
    </row>
    <row r="2203" spans="2:2" ht="15">
      <c r="B2203" s="159"/>
    </row>
    <row r="2204" spans="2:2" ht="15">
      <c r="B2204" s="159"/>
    </row>
    <row r="2205" spans="2:2" ht="15">
      <c r="B2205" s="159"/>
    </row>
    <row r="2206" spans="2:2" ht="15">
      <c r="B2206" s="159"/>
    </row>
    <row r="2207" spans="2:2" ht="15">
      <c r="B2207" s="159"/>
    </row>
    <row r="2208" spans="2:2" ht="15">
      <c r="B2208" s="159"/>
    </row>
    <row r="2209" spans="2:2" ht="15">
      <c r="B2209" s="159"/>
    </row>
    <row r="2210" spans="2:2" ht="15">
      <c r="B2210" s="159"/>
    </row>
    <row r="2211" spans="2:2" ht="15">
      <c r="B2211" s="159"/>
    </row>
    <row r="2212" spans="2:2" ht="15">
      <c r="B2212" s="159"/>
    </row>
    <row r="2213" spans="2:2" ht="15">
      <c r="B2213" s="159"/>
    </row>
    <row r="2214" spans="2:2" ht="15">
      <c r="B2214" s="159"/>
    </row>
    <row r="2215" spans="2:2" ht="15">
      <c r="B2215" s="159"/>
    </row>
    <row r="2216" spans="2:2" ht="15">
      <c r="B2216" s="159"/>
    </row>
    <row r="2217" spans="2:2" ht="15">
      <c r="B2217" s="159"/>
    </row>
    <row r="2218" spans="2:2" ht="15">
      <c r="B2218" s="159"/>
    </row>
    <row r="2219" spans="2:2" ht="15">
      <c r="B2219" s="159"/>
    </row>
    <row r="2220" spans="2:2" ht="15">
      <c r="B2220" s="159"/>
    </row>
    <row r="2221" spans="2:2" ht="15">
      <c r="B2221" s="159"/>
    </row>
    <row r="2222" spans="2:2" ht="15">
      <c r="B2222" s="159"/>
    </row>
    <row r="2223" spans="2:2" ht="15">
      <c r="B2223" s="159"/>
    </row>
    <row r="2224" spans="2:2" ht="15">
      <c r="B2224" s="159"/>
    </row>
    <row r="2225" spans="2:2" ht="15">
      <c r="B2225" s="159"/>
    </row>
    <row r="2226" spans="2:2" ht="15">
      <c r="B2226" s="159"/>
    </row>
    <row r="2227" spans="2:2" ht="15">
      <c r="B2227" s="159"/>
    </row>
    <row r="2228" spans="2:2" ht="15">
      <c r="B2228" s="159"/>
    </row>
    <row r="2229" spans="2:2" ht="15">
      <c r="B2229" s="159"/>
    </row>
    <row r="2230" spans="2:2" ht="15">
      <c r="B2230" s="159"/>
    </row>
    <row r="2231" spans="2:2" ht="15">
      <c r="B2231" s="159"/>
    </row>
    <row r="2232" spans="2:2" ht="15">
      <c r="B2232" s="159"/>
    </row>
    <row r="2233" spans="2:2" ht="15">
      <c r="B2233" s="159"/>
    </row>
    <row r="2234" spans="2:2" ht="15">
      <c r="B2234" s="159"/>
    </row>
    <row r="2235" spans="2:2" ht="15">
      <c r="B2235" s="159"/>
    </row>
    <row r="2236" spans="2:2" ht="15">
      <c r="B2236" s="159"/>
    </row>
    <row r="2237" spans="2:2" ht="15">
      <c r="B2237" s="159"/>
    </row>
    <row r="2238" spans="2:2" ht="15">
      <c r="B2238" s="159"/>
    </row>
    <row r="2239" spans="2:2" ht="15">
      <c r="B2239" s="159"/>
    </row>
    <row r="2240" spans="2:2" ht="15">
      <c r="B2240" s="159"/>
    </row>
    <row r="2241" spans="2:2" ht="15">
      <c r="B2241" s="159"/>
    </row>
    <row r="2242" spans="2:2" ht="15">
      <c r="B2242" s="159"/>
    </row>
    <row r="2243" spans="2:2" ht="15">
      <c r="B2243" s="159"/>
    </row>
    <row r="2244" spans="2:2" ht="15">
      <c r="B2244" s="159"/>
    </row>
    <row r="2245" spans="2:2" ht="15">
      <c r="B2245" s="159"/>
    </row>
    <row r="2246" spans="2:2" ht="15">
      <c r="B2246" s="159"/>
    </row>
    <row r="2247" spans="2:2" ht="15">
      <c r="B2247" s="159"/>
    </row>
    <row r="2248" spans="2:2" ht="15">
      <c r="B2248" s="159"/>
    </row>
    <row r="2249" spans="2:2" ht="15">
      <c r="B2249" s="159"/>
    </row>
    <row r="2250" spans="2:2" ht="15">
      <c r="B2250" s="159"/>
    </row>
    <row r="2251" spans="2:2" ht="15">
      <c r="B2251" s="159"/>
    </row>
    <row r="2252" spans="2:2" ht="15">
      <c r="B2252" s="159"/>
    </row>
    <row r="2253" spans="2:2" ht="15">
      <c r="B2253" s="159"/>
    </row>
    <row r="2254" spans="2:2" ht="15">
      <c r="B2254" s="159"/>
    </row>
    <row r="2255" spans="2:2" ht="15">
      <c r="B2255" s="159"/>
    </row>
    <row r="2256" spans="2:2" ht="15">
      <c r="B2256" s="159"/>
    </row>
    <row r="2257" spans="2:2" ht="15">
      <c r="B2257" s="159"/>
    </row>
    <row r="2258" spans="2:2" ht="15">
      <c r="B2258" s="159"/>
    </row>
    <row r="2259" spans="2:2" ht="15">
      <c r="B2259" s="159"/>
    </row>
    <row r="2260" spans="2:2" ht="15">
      <c r="B2260" s="159"/>
    </row>
    <row r="2261" spans="2:2" ht="15">
      <c r="B2261" s="159"/>
    </row>
    <row r="2262" spans="2:2" ht="15">
      <c r="B2262" s="159"/>
    </row>
    <row r="2263" spans="2:2" ht="15">
      <c r="B2263" s="159"/>
    </row>
    <row r="2264" spans="2:2" ht="15">
      <c r="B2264" s="159"/>
    </row>
    <row r="2265" spans="2:2" ht="15">
      <c r="B2265" s="159"/>
    </row>
    <row r="2266" spans="2:2" ht="15">
      <c r="B2266" s="159"/>
    </row>
    <row r="2267" spans="2:2" ht="15">
      <c r="B2267" s="159"/>
    </row>
    <row r="2268" spans="2:2" ht="15">
      <c r="B2268" s="159"/>
    </row>
    <row r="2269" spans="2:2" ht="15">
      <c r="B2269" s="159"/>
    </row>
    <row r="2270" spans="2:2" ht="15">
      <c r="B2270" s="159"/>
    </row>
    <row r="2271" spans="2:2" ht="15">
      <c r="B2271" s="159"/>
    </row>
    <row r="2272" spans="2:2" ht="15">
      <c r="B2272" s="159"/>
    </row>
    <row r="2273" spans="2:2" ht="15">
      <c r="B2273" s="159"/>
    </row>
    <row r="2274" spans="2:2" ht="15">
      <c r="B2274" s="159"/>
    </row>
    <row r="2275" spans="2:2" ht="15">
      <c r="B2275" s="159"/>
    </row>
    <row r="2276" spans="2:2" ht="15">
      <c r="B2276" s="159"/>
    </row>
    <row r="2277" spans="2:2" ht="15">
      <c r="B2277" s="159"/>
    </row>
    <row r="2278" spans="2:2" ht="15">
      <c r="B2278" s="159"/>
    </row>
    <row r="2279" spans="2:2" ht="15">
      <c r="B2279" s="159"/>
    </row>
    <row r="2280" spans="2:2" ht="15">
      <c r="B2280" s="159"/>
    </row>
    <row r="2281" spans="2:2" ht="15">
      <c r="B2281" s="159"/>
    </row>
    <row r="2282" spans="2:2" ht="15">
      <c r="B2282" s="159"/>
    </row>
    <row r="2283" spans="2:2" ht="15">
      <c r="B2283" s="159"/>
    </row>
    <row r="2284" spans="2:2" ht="15">
      <c r="B2284" s="159"/>
    </row>
    <row r="2285" spans="2:2" ht="15">
      <c r="B2285" s="159"/>
    </row>
    <row r="2286" spans="2:2" ht="15">
      <c r="B2286" s="159"/>
    </row>
    <row r="2287" spans="2:2" ht="15">
      <c r="B2287" s="159"/>
    </row>
    <row r="2288" spans="2:2" ht="15">
      <c r="B2288" s="159"/>
    </row>
    <row r="2289" spans="2:2" ht="15">
      <c r="B2289" s="159"/>
    </row>
    <row r="2290" spans="2:2" ht="15">
      <c r="B2290" s="159"/>
    </row>
    <row r="2291" spans="2:2" ht="15">
      <c r="B2291" s="159"/>
    </row>
    <row r="2292" spans="2:2" ht="15">
      <c r="B2292" s="159"/>
    </row>
    <row r="2293" spans="2:2" ht="15">
      <c r="B2293" s="159"/>
    </row>
    <row r="2294" spans="2:2" ht="15">
      <c r="B2294" s="159"/>
    </row>
    <row r="2295" spans="2:2" ht="15">
      <c r="B2295" s="159"/>
    </row>
    <row r="2296" spans="2:2" ht="15">
      <c r="B2296" s="159"/>
    </row>
    <row r="2297" spans="2:2" ht="15">
      <c r="B2297" s="159"/>
    </row>
    <row r="2298" spans="2:2" ht="15">
      <c r="B2298" s="159"/>
    </row>
    <row r="2299" spans="2:2" ht="15">
      <c r="B2299" s="159"/>
    </row>
    <row r="2300" spans="2:2" ht="15">
      <c r="B2300" s="159"/>
    </row>
    <row r="2301" spans="2:2" ht="15">
      <c r="B2301" s="159"/>
    </row>
    <row r="2302" spans="2:2" ht="15">
      <c r="B2302" s="159"/>
    </row>
    <row r="2303" spans="2:2" ht="15">
      <c r="B2303" s="159"/>
    </row>
    <row r="2304" spans="2:2" ht="15">
      <c r="B2304" s="159"/>
    </row>
    <row r="2305" spans="2:2" ht="15">
      <c r="B2305" s="159"/>
    </row>
    <row r="2306" spans="2:2" ht="15">
      <c r="B2306" s="159"/>
    </row>
    <row r="2307" spans="2:2" ht="15">
      <c r="B2307" s="159"/>
    </row>
    <row r="2308" spans="2:2" ht="15">
      <c r="B2308" s="159"/>
    </row>
    <row r="2309" spans="2:2" ht="15">
      <c r="B2309" s="159"/>
    </row>
    <row r="2310" spans="2:2" ht="15">
      <c r="B2310" s="159"/>
    </row>
    <row r="2311" spans="2:2" ht="15">
      <c r="B2311" s="159"/>
    </row>
    <row r="2312" spans="2:2" ht="15">
      <c r="B2312" s="159"/>
    </row>
    <row r="2313" spans="2:2" ht="15">
      <c r="B2313" s="159"/>
    </row>
    <row r="2314" spans="2:2" ht="15">
      <c r="B2314" s="159"/>
    </row>
    <row r="2315" spans="2:2" ht="15">
      <c r="B2315" s="159"/>
    </row>
    <row r="2316" spans="2:2" ht="15">
      <c r="B2316" s="159"/>
    </row>
    <row r="2317" spans="2:2" ht="15">
      <c r="B2317" s="159"/>
    </row>
    <row r="2318" spans="2:2" ht="15">
      <c r="B2318" s="159"/>
    </row>
    <row r="2319" spans="2:2" ht="15">
      <c r="B2319" s="159"/>
    </row>
    <row r="2320" spans="2:2" ht="15">
      <c r="B2320" s="159"/>
    </row>
    <row r="2321" spans="2:2" ht="15">
      <c r="B2321" s="159"/>
    </row>
    <row r="2322" spans="2:2" ht="15">
      <c r="B2322" s="159"/>
    </row>
    <row r="2323" spans="2:2" ht="15">
      <c r="B2323" s="159"/>
    </row>
    <row r="2324" spans="2:2" ht="15">
      <c r="B2324" s="159"/>
    </row>
    <row r="2325" spans="2:2" ht="15">
      <c r="B2325" s="159"/>
    </row>
    <row r="2326" spans="2:2" ht="15">
      <c r="B2326" s="159"/>
    </row>
    <row r="2327" spans="2:2" ht="15">
      <c r="B2327" s="159"/>
    </row>
    <row r="2328" spans="2:2" ht="15">
      <c r="B2328" s="159"/>
    </row>
    <row r="2329" spans="2:2" ht="15">
      <c r="B2329" s="159"/>
    </row>
    <row r="2330" spans="2:2" ht="15">
      <c r="B2330" s="159"/>
    </row>
    <row r="2331" spans="2:2" ht="15">
      <c r="B2331" s="159"/>
    </row>
    <row r="2332" spans="2:2" ht="15">
      <c r="B2332" s="159"/>
    </row>
    <row r="2333" spans="2:2" ht="15">
      <c r="B2333" s="159"/>
    </row>
    <row r="2334" spans="2:2" ht="15">
      <c r="B2334" s="159"/>
    </row>
    <row r="2335" spans="2:2" ht="15">
      <c r="B2335" s="159"/>
    </row>
    <row r="2336" spans="2:2" ht="15">
      <c r="B2336" s="159"/>
    </row>
    <row r="2337" spans="2:2" ht="15">
      <c r="B2337" s="159"/>
    </row>
    <row r="2338" spans="2:2" ht="15">
      <c r="B2338" s="159"/>
    </row>
    <row r="2339" spans="2:2" ht="15">
      <c r="B2339" s="159"/>
    </row>
    <row r="2340" spans="2:2" ht="15">
      <c r="B2340" s="159"/>
    </row>
    <row r="2341" spans="2:2" ht="15">
      <c r="B2341" s="159"/>
    </row>
    <row r="2342" spans="2:2" ht="15">
      <c r="B2342" s="159"/>
    </row>
    <row r="2343" spans="2:2" ht="15">
      <c r="B2343" s="159"/>
    </row>
    <row r="2344" spans="2:2" ht="15">
      <c r="B2344" s="159"/>
    </row>
    <row r="2345" spans="2:2" ht="15">
      <c r="B2345" s="159"/>
    </row>
    <row r="2346" spans="2:2" ht="15">
      <c r="B2346" s="159"/>
    </row>
    <row r="2347" spans="2:2" ht="15">
      <c r="B2347" s="159"/>
    </row>
    <row r="2348" spans="2:2" ht="15">
      <c r="B2348" s="159"/>
    </row>
    <row r="2349" spans="2:2" ht="15">
      <c r="B2349" s="159"/>
    </row>
    <row r="2350" spans="2:2" ht="15">
      <c r="B2350" s="159"/>
    </row>
    <row r="2351" spans="2:2" ht="15">
      <c r="B2351" s="159"/>
    </row>
    <row r="2352" spans="2:2" ht="15">
      <c r="B2352" s="159"/>
    </row>
    <row r="2353" spans="2:2" ht="15">
      <c r="B2353" s="159"/>
    </row>
    <row r="2354" spans="2:2" ht="15">
      <c r="B2354" s="159"/>
    </row>
    <row r="2355" spans="2:2" ht="15">
      <c r="B2355" s="159"/>
    </row>
    <row r="2356" spans="2:2" ht="15">
      <c r="B2356" s="159"/>
    </row>
    <row r="2357" spans="2:2" ht="15">
      <c r="B2357" s="159"/>
    </row>
    <row r="2358" spans="2:2" ht="15">
      <c r="B2358" s="159"/>
    </row>
    <row r="2359" spans="2:2" ht="15">
      <c r="B2359" s="159"/>
    </row>
    <row r="2360" spans="2:2" ht="15">
      <c r="B2360" s="159"/>
    </row>
    <row r="2361" spans="2:2" ht="15">
      <c r="B2361" s="159"/>
    </row>
    <row r="2362" spans="2:2" ht="15">
      <c r="B2362" s="159"/>
    </row>
    <row r="2363" spans="2:2" ht="15">
      <c r="B2363" s="159"/>
    </row>
    <row r="2364" spans="2:2" ht="15">
      <c r="B2364" s="159"/>
    </row>
    <row r="2365" spans="2:2" ht="15">
      <c r="B2365" s="159"/>
    </row>
    <row r="2366" spans="2:2" ht="15">
      <c r="B2366" s="159"/>
    </row>
    <row r="2367" spans="2:2" ht="15">
      <c r="B2367" s="159"/>
    </row>
    <row r="2368" spans="2:2" ht="15">
      <c r="B2368" s="159"/>
    </row>
    <row r="2369" spans="2:2" ht="15">
      <c r="B2369" s="159"/>
    </row>
    <row r="2370" spans="2:2" ht="15">
      <c r="B2370" s="159"/>
    </row>
    <row r="2371" spans="2:2" ht="15">
      <c r="B2371" s="159"/>
    </row>
    <row r="2372" spans="2:2" ht="15">
      <c r="B2372" s="159"/>
    </row>
    <row r="2373" spans="2:2" ht="15">
      <c r="B2373" s="159"/>
    </row>
    <row r="2374" spans="2:2" ht="15">
      <c r="B2374" s="159"/>
    </row>
    <row r="2375" spans="2:2" ht="15">
      <c r="B2375" s="159"/>
    </row>
    <row r="2376" spans="2:2" ht="15">
      <c r="B2376" s="159"/>
    </row>
    <row r="2377" spans="2:2" ht="15">
      <c r="B2377" s="159"/>
    </row>
    <row r="2378" spans="2:2" ht="15">
      <c r="B2378" s="159"/>
    </row>
    <row r="2379" spans="2:2" ht="15">
      <c r="B2379" s="159"/>
    </row>
    <row r="2380" spans="2:2" ht="15">
      <c r="B2380" s="159"/>
    </row>
    <row r="2381" spans="2:2" ht="15">
      <c r="B2381" s="159"/>
    </row>
    <row r="2382" spans="2:2" ht="15">
      <c r="B2382" s="159"/>
    </row>
    <row r="2383" spans="2:2" ht="15">
      <c r="B2383" s="159"/>
    </row>
    <row r="2384" spans="2:2" ht="15">
      <c r="B2384" s="159"/>
    </row>
    <row r="2385" spans="2:2" ht="15">
      <c r="B2385" s="159"/>
    </row>
    <row r="2386" spans="2:2" ht="15">
      <c r="B2386" s="159"/>
    </row>
    <row r="2387" spans="2:2" ht="15">
      <c r="B2387" s="159"/>
    </row>
    <row r="2388" spans="2:2" ht="15">
      <c r="B2388" s="159"/>
    </row>
    <row r="2389" spans="2:2" ht="15">
      <c r="B2389" s="159"/>
    </row>
    <row r="2390" spans="2:2" ht="15">
      <c r="B2390" s="159"/>
    </row>
    <row r="2391" spans="2:2" ht="15">
      <c r="B2391" s="159"/>
    </row>
    <row r="2392" spans="2:2" ht="15">
      <c r="B2392" s="159"/>
    </row>
    <row r="2393" spans="2:2" ht="15">
      <c r="B2393" s="159"/>
    </row>
    <row r="2394" spans="2:2" ht="15">
      <c r="B2394" s="159"/>
    </row>
    <row r="2395" spans="2:2" ht="15">
      <c r="B2395" s="159"/>
    </row>
    <row r="2396" spans="2:2" ht="15">
      <c r="B2396" s="159"/>
    </row>
    <row r="2397" spans="2:2" ht="15">
      <c r="B2397" s="159"/>
    </row>
    <row r="2398" spans="2:2" ht="15">
      <c r="B2398" s="159"/>
    </row>
    <row r="2399" spans="2:2" ht="15">
      <c r="B2399" s="159"/>
    </row>
    <row r="2400" spans="2:2" ht="15">
      <c r="B2400" s="159"/>
    </row>
    <row r="2401" spans="2:2" ht="15">
      <c r="B2401" s="159"/>
    </row>
    <row r="2402" spans="2:2" ht="15">
      <c r="B2402" s="159"/>
    </row>
    <row r="2403" spans="2:2" ht="15">
      <c r="B2403" s="159"/>
    </row>
    <row r="2404" spans="2:2" ht="15">
      <c r="B2404" s="159"/>
    </row>
    <row r="2405" spans="2:2" ht="15">
      <c r="B2405" s="159"/>
    </row>
    <row r="2406" spans="2:2" ht="15">
      <c r="B2406" s="159"/>
    </row>
    <row r="2407" spans="2:2" ht="15">
      <c r="B2407" s="159"/>
    </row>
    <row r="2408" spans="2:2" ht="15">
      <c r="B2408" s="159"/>
    </row>
    <row r="2409" spans="2:2" ht="15">
      <c r="B2409" s="159"/>
    </row>
    <row r="2410" spans="2:2" ht="15">
      <c r="B2410" s="159"/>
    </row>
    <row r="2411" spans="2:2" ht="15">
      <c r="B2411" s="159"/>
    </row>
    <row r="2412" spans="2:2" ht="15">
      <c r="B2412" s="159"/>
    </row>
    <row r="2413" spans="2:2" ht="15">
      <c r="B2413" s="159"/>
    </row>
    <row r="2414" spans="2:2" ht="15">
      <c r="B2414" s="159"/>
    </row>
    <row r="2415" spans="2:2" ht="15">
      <c r="B2415" s="159"/>
    </row>
    <row r="2416" spans="2:2" ht="15">
      <c r="B2416" s="159"/>
    </row>
    <row r="2417" spans="2:2" ht="15">
      <c r="B2417" s="159"/>
    </row>
    <row r="2418" spans="2:2" ht="15">
      <c r="B2418" s="159"/>
    </row>
    <row r="2419" spans="2:2" ht="15">
      <c r="B2419" s="159"/>
    </row>
    <row r="2420" spans="2:2" ht="15">
      <c r="B2420" s="159"/>
    </row>
    <row r="2421" spans="2:2" ht="15">
      <c r="B2421" s="159"/>
    </row>
    <row r="2422" spans="2:2" ht="15">
      <c r="B2422" s="159"/>
    </row>
    <row r="2423" spans="2:2" ht="15">
      <c r="B2423" s="159"/>
    </row>
    <row r="2424" spans="2:2" ht="15">
      <c r="B2424" s="159"/>
    </row>
    <row r="2425" spans="2:2" ht="15">
      <c r="B2425" s="159"/>
    </row>
    <row r="2426" spans="2:2" ht="15">
      <c r="B2426" s="159"/>
    </row>
    <row r="2427" spans="2:2" ht="15">
      <c r="B2427" s="159"/>
    </row>
    <row r="2428" spans="2:2" ht="15">
      <c r="B2428" s="159"/>
    </row>
    <row r="2429" spans="2:2" ht="15">
      <c r="B2429" s="159"/>
    </row>
    <row r="2430" spans="2:2" ht="15">
      <c r="B2430" s="159"/>
    </row>
    <row r="2431" spans="2:2" ht="15">
      <c r="B2431" s="159"/>
    </row>
    <row r="2432" spans="2:2" ht="15">
      <c r="B2432" s="159"/>
    </row>
    <row r="2433" spans="2:2" ht="15">
      <c r="B2433" s="159"/>
    </row>
    <row r="2434" spans="2:2" ht="15">
      <c r="B2434" s="159"/>
    </row>
    <row r="2435" spans="2:2" ht="15">
      <c r="B2435" s="159"/>
    </row>
    <row r="2436" spans="2:2" ht="15">
      <c r="B2436" s="159"/>
    </row>
    <row r="2437" spans="2:2" ht="15">
      <c r="B2437" s="159"/>
    </row>
    <row r="2438" spans="2:2" ht="15">
      <c r="B2438" s="159"/>
    </row>
    <row r="2439" spans="2:2" ht="15">
      <c r="B2439" s="159"/>
    </row>
    <row r="2440" spans="2:2" ht="15">
      <c r="B2440" s="159"/>
    </row>
    <row r="2441" spans="2:2" ht="15">
      <c r="B2441" s="159"/>
    </row>
    <row r="2442" spans="2:2" ht="15">
      <c r="B2442" s="159"/>
    </row>
    <row r="2443" spans="2:2" ht="15">
      <c r="B2443" s="159"/>
    </row>
    <row r="2444" spans="2:2" ht="15">
      <c r="B2444" s="159"/>
    </row>
    <row r="2445" spans="2:2" ht="15">
      <c r="B2445" s="159"/>
    </row>
    <row r="2446" spans="2:2" ht="15">
      <c r="B2446" s="159"/>
    </row>
    <row r="2447" spans="2:2" ht="15">
      <c r="B2447" s="159"/>
    </row>
    <row r="2448" spans="2:2" ht="15">
      <c r="B2448" s="159"/>
    </row>
    <row r="2449" spans="2:2" ht="15">
      <c r="B2449" s="159"/>
    </row>
    <row r="2450" spans="2:2" ht="15">
      <c r="B2450" s="159"/>
    </row>
    <row r="2451" spans="2:2" ht="15">
      <c r="B2451" s="159"/>
    </row>
    <row r="2452" spans="2:2" ht="15">
      <c r="B2452" s="159"/>
    </row>
    <row r="2453" spans="2:2" ht="15">
      <c r="B2453" s="159"/>
    </row>
    <row r="2454" spans="2:2" ht="15">
      <c r="B2454" s="159"/>
    </row>
    <row r="2455" spans="2:2" ht="15">
      <c r="B2455" s="159"/>
    </row>
    <row r="2456" spans="2:2" ht="15">
      <c r="B2456" s="159"/>
    </row>
    <row r="2457" spans="2:2" ht="15">
      <c r="B2457" s="159"/>
    </row>
    <row r="2458" spans="2:2" ht="15">
      <c r="B2458" s="159"/>
    </row>
    <row r="2459" spans="2:2" ht="15">
      <c r="B2459" s="159"/>
    </row>
    <row r="2460" spans="2:2" ht="15">
      <c r="B2460" s="159"/>
    </row>
    <row r="2461" spans="2:2" ht="15">
      <c r="B2461" s="159"/>
    </row>
    <row r="2462" spans="2:2" ht="15">
      <c r="B2462" s="159"/>
    </row>
    <row r="2463" spans="2:2" ht="15">
      <c r="B2463" s="159"/>
    </row>
    <row r="2464" spans="2:2" ht="15">
      <c r="B2464" s="159"/>
    </row>
    <row r="2465" spans="2:2" ht="15">
      <c r="B2465" s="159"/>
    </row>
    <row r="2466" spans="2:2" ht="15">
      <c r="B2466" s="159"/>
    </row>
    <row r="2467" spans="2:2" ht="15">
      <c r="B2467" s="159"/>
    </row>
    <row r="2468" spans="2:2" ht="15">
      <c r="B2468" s="159"/>
    </row>
    <row r="2469" spans="2:2" ht="15">
      <c r="B2469" s="159"/>
    </row>
    <row r="2470" spans="2:2" ht="15">
      <c r="B2470" s="159"/>
    </row>
    <row r="2471" spans="2:2" ht="15">
      <c r="B2471" s="159"/>
    </row>
    <row r="2472" spans="2:2" ht="15">
      <c r="B2472" s="159"/>
    </row>
    <row r="2473" spans="2:2" ht="15">
      <c r="B2473" s="159"/>
    </row>
    <row r="2474" spans="2:2" ht="15">
      <c r="B2474" s="159"/>
    </row>
    <row r="2475" spans="2:2" ht="15">
      <c r="B2475" s="159"/>
    </row>
    <row r="2476" spans="2:2" ht="15">
      <c r="B2476" s="159"/>
    </row>
    <row r="2477" spans="2:2" ht="15">
      <c r="B2477" s="159"/>
    </row>
    <row r="2478" spans="2:2" ht="15">
      <c r="B2478" s="159"/>
    </row>
    <row r="2479" spans="2:2" ht="15">
      <c r="B2479" s="159"/>
    </row>
    <row r="2480" spans="2:2" ht="15">
      <c r="B2480" s="159"/>
    </row>
    <row r="2481" spans="2:2" ht="15">
      <c r="B2481" s="159"/>
    </row>
    <row r="2482" spans="2:2" ht="15">
      <c r="B2482" s="159"/>
    </row>
    <row r="2483" spans="2:2" ht="15">
      <c r="B2483" s="159"/>
    </row>
    <row r="2484" spans="2:2" ht="15">
      <c r="B2484" s="159"/>
    </row>
    <row r="2485" spans="2:2" ht="15">
      <c r="B2485" s="159"/>
    </row>
    <row r="2486" spans="2:2" ht="15">
      <c r="B2486" s="159"/>
    </row>
    <row r="2487" spans="2:2" ht="15">
      <c r="B2487" s="159"/>
    </row>
    <row r="2488" spans="2:2" ht="15">
      <c r="B2488" s="159"/>
    </row>
    <row r="2489" spans="2:2" ht="15">
      <c r="B2489" s="159"/>
    </row>
    <row r="2490" spans="2:2" ht="15">
      <c r="B2490" s="159"/>
    </row>
    <row r="2491" spans="2:2" ht="15">
      <c r="B2491" s="159"/>
    </row>
    <row r="2492" spans="2:2" ht="15">
      <c r="B2492" s="159"/>
    </row>
    <row r="2493" spans="2:2" ht="15">
      <c r="B2493" s="159"/>
    </row>
    <row r="2494" spans="2:2" ht="15">
      <c r="B2494" s="159"/>
    </row>
    <row r="2495" spans="2:2" ht="15">
      <c r="B2495" s="159"/>
    </row>
    <row r="2496" spans="2:2" ht="15">
      <c r="B2496" s="159"/>
    </row>
    <row r="2497" spans="2:2" ht="15">
      <c r="B2497" s="159"/>
    </row>
    <row r="2498" spans="2:2" ht="15">
      <c r="B2498" s="159"/>
    </row>
    <row r="2499" spans="2:2" ht="15">
      <c r="B2499" s="159"/>
    </row>
    <row r="2500" spans="2:2" ht="15">
      <c r="B2500" s="159"/>
    </row>
    <row r="2501" spans="2:2" ht="15">
      <c r="B2501" s="159"/>
    </row>
    <row r="2502" spans="2:2" ht="15">
      <c r="B2502" s="159"/>
    </row>
    <row r="2503" spans="2:2" ht="15">
      <c r="B2503" s="159"/>
    </row>
    <row r="2504" spans="2:2" ht="15">
      <c r="B2504" s="159"/>
    </row>
    <row r="2505" spans="2:2" ht="15">
      <c r="B2505" s="159"/>
    </row>
    <row r="2506" spans="2:2" ht="15">
      <c r="B2506" s="159"/>
    </row>
    <row r="2507" spans="2:2" ht="15">
      <c r="B2507" s="159"/>
    </row>
    <row r="2508" spans="2:2" ht="15">
      <c r="B2508" s="159"/>
    </row>
    <row r="2509" spans="2:2" ht="15">
      <c r="B2509" s="159"/>
    </row>
    <row r="2510" spans="2:2" ht="15">
      <c r="B2510" s="159"/>
    </row>
    <row r="2511" spans="2:2" ht="15">
      <c r="B2511" s="159"/>
    </row>
    <row r="2512" spans="2:2" ht="15">
      <c r="B2512" s="159"/>
    </row>
    <row r="2513" spans="2:2" ht="15">
      <c r="B2513" s="159"/>
    </row>
    <row r="2514" spans="2:2" ht="15">
      <c r="B2514" s="159"/>
    </row>
    <row r="2515" spans="2:2" ht="15">
      <c r="B2515" s="159"/>
    </row>
    <row r="2516" spans="2:2" ht="15">
      <c r="B2516" s="159"/>
    </row>
    <row r="2517" spans="2:2" ht="15">
      <c r="B2517" s="159"/>
    </row>
    <row r="2518" spans="2:2" ht="15">
      <c r="B2518" s="159"/>
    </row>
    <row r="2519" spans="2:2" ht="15">
      <c r="B2519" s="159"/>
    </row>
    <row r="2520" spans="2:2" ht="15">
      <c r="B2520" s="159"/>
    </row>
    <row r="2521" spans="2:2" ht="15">
      <c r="B2521" s="159"/>
    </row>
    <row r="2522" spans="2:2" ht="15">
      <c r="B2522" s="159"/>
    </row>
    <row r="2523" spans="2:2" ht="15">
      <c r="B2523" s="159"/>
    </row>
    <row r="2524" spans="2:2" ht="15">
      <c r="B2524" s="159"/>
    </row>
    <row r="2525" spans="2:2" ht="15">
      <c r="B2525" s="159"/>
    </row>
    <row r="2526" spans="2:2" ht="15">
      <c r="B2526" s="159"/>
    </row>
    <row r="2527" spans="2:2" ht="15">
      <c r="B2527" s="159"/>
    </row>
    <row r="2528" spans="2:2" ht="15">
      <c r="B2528" s="159"/>
    </row>
    <row r="2529" spans="2:2" ht="15">
      <c r="B2529" s="159"/>
    </row>
    <row r="2530" spans="2:2" ht="15">
      <c r="B2530" s="159"/>
    </row>
    <row r="2531" spans="2:2" ht="15">
      <c r="B2531" s="159"/>
    </row>
    <row r="2532" spans="2:2" ht="15">
      <c r="B2532" s="159"/>
    </row>
    <row r="2533" spans="2:2" ht="15">
      <c r="B2533" s="159"/>
    </row>
    <row r="2534" spans="2:2" ht="15">
      <c r="B2534" s="159"/>
    </row>
    <row r="2535" spans="2:2" ht="15">
      <c r="B2535" s="159"/>
    </row>
    <row r="2536" spans="2:2" ht="15">
      <c r="B2536" s="159"/>
    </row>
    <row r="2537" spans="2:2" ht="15">
      <c r="B2537" s="159"/>
    </row>
    <row r="2538" spans="2:2" ht="15">
      <c r="B2538" s="159"/>
    </row>
    <row r="2539" spans="2:2" ht="15">
      <c r="B2539" s="159"/>
    </row>
    <row r="2540" spans="2:2" ht="15">
      <c r="B2540" s="159"/>
    </row>
    <row r="2541" spans="2:2" ht="15">
      <c r="B2541" s="159"/>
    </row>
    <row r="2542" spans="2:2" ht="15">
      <c r="B2542" s="159"/>
    </row>
    <row r="2543" spans="2:2" ht="15">
      <c r="B2543" s="159"/>
    </row>
    <row r="2544" spans="2:2" ht="15">
      <c r="B2544" s="159"/>
    </row>
    <row r="2545" spans="2:2" ht="15">
      <c r="B2545" s="159"/>
    </row>
    <row r="2546" spans="2:2" ht="15">
      <c r="B2546" s="159"/>
    </row>
    <row r="2547" spans="2:2" ht="15">
      <c r="B2547" s="159"/>
    </row>
    <row r="2548" spans="2:2" ht="15">
      <c r="B2548" s="159"/>
    </row>
    <row r="2549" spans="2:2" ht="15">
      <c r="B2549" s="159"/>
    </row>
    <row r="2550" spans="2:2" ht="15">
      <c r="B2550" s="159"/>
    </row>
    <row r="2551" spans="2:2" ht="15">
      <c r="B2551" s="159"/>
    </row>
    <row r="2552" spans="2:2" ht="15">
      <c r="B2552" s="159"/>
    </row>
    <row r="2553" spans="2:2" ht="15">
      <c r="B2553" s="159"/>
    </row>
    <row r="2554" spans="2:2" ht="15">
      <c r="B2554" s="159"/>
    </row>
    <row r="2555" spans="2:2" ht="15">
      <c r="B2555" s="159"/>
    </row>
    <row r="2556" spans="2:2" ht="15">
      <c r="B2556" s="159"/>
    </row>
    <row r="2557" spans="2:2" ht="15">
      <c r="B2557" s="159"/>
    </row>
    <row r="2558" spans="2:2" ht="15">
      <c r="B2558" s="159"/>
    </row>
    <row r="2559" spans="2:2" ht="15">
      <c r="B2559" s="159"/>
    </row>
    <row r="2560" spans="2:2" ht="15">
      <c r="B2560" s="159"/>
    </row>
    <row r="2561" spans="2:2" ht="15">
      <c r="B2561" s="159"/>
    </row>
    <row r="2562" spans="2:2" ht="15">
      <c r="B2562" s="159"/>
    </row>
    <row r="2563" spans="2:2" ht="15">
      <c r="B2563" s="159"/>
    </row>
    <row r="2564" spans="2:2" ht="15">
      <c r="B2564" s="159"/>
    </row>
    <row r="2565" spans="2:2" ht="15">
      <c r="B2565" s="159"/>
    </row>
    <row r="2566" spans="2:2" ht="15">
      <c r="B2566" s="159"/>
    </row>
    <row r="2567" spans="2:2" ht="15">
      <c r="B2567" s="159"/>
    </row>
    <row r="2568" spans="2:2" ht="15">
      <c r="B2568" s="159"/>
    </row>
    <row r="2569" spans="2:2" ht="15">
      <c r="B2569" s="159"/>
    </row>
    <row r="2570" spans="2:2" ht="15">
      <c r="B2570" s="159"/>
    </row>
    <row r="2571" spans="2:2" ht="15">
      <c r="B2571" s="159"/>
    </row>
    <row r="2572" spans="2:2" ht="15">
      <c r="B2572" s="159"/>
    </row>
    <row r="2573" spans="2:2" ht="15">
      <c r="B2573" s="159"/>
    </row>
    <row r="2574" spans="2:2" ht="15">
      <c r="B2574" s="159"/>
    </row>
    <row r="2575" spans="2:2" ht="15">
      <c r="B2575" s="159"/>
    </row>
    <row r="2576" spans="2:2" ht="15">
      <c r="B2576" s="159"/>
    </row>
    <row r="2577" spans="2:2" ht="15">
      <c r="B2577" s="159"/>
    </row>
    <row r="2578" spans="2:2" ht="15">
      <c r="B2578" s="159"/>
    </row>
    <row r="2579" spans="2:2" ht="15">
      <c r="B2579" s="159"/>
    </row>
    <row r="2580" spans="2:2" ht="15">
      <c r="B2580" s="159"/>
    </row>
    <row r="2581" spans="2:2" ht="15">
      <c r="B2581" s="159"/>
    </row>
    <row r="2582" spans="2:2" ht="15">
      <c r="B2582" s="159"/>
    </row>
    <row r="2583" spans="2:2" ht="15">
      <c r="B2583" s="159"/>
    </row>
    <row r="2584" spans="2:2" ht="15">
      <c r="B2584" s="159"/>
    </row>
    <row r="2585" spans="2:2" ht="15">
      <c r="B2585" s="159"/>
    </row>
    <row r="2586" spans="2:2" ht="15">
      <c r="B2586" s="159"/>
    </row>
    <row r="2587" spans="2:2" ht="15">
      <c r="B2587" s="159"/>
    </row>
    <row r="2588" spans="2:2" ht="15">
      <c r="B2588" s="159"/>
    </row>
    <row r="2589" spans="2:2" ht="15">
      <c r="B2589" s="159"/>
    </row>
    <row r="2590" spans="2:2" ht="15">
      <c r="B2590" s="159"/>
    </row>
    <row r="2591" spans="2:2" ht="15">
      <c r="B2591" s="159"/>
    </row>
    <row r="2592" spans="2:2" ht="15">
      <c r="B2592" s="159"/>
    </row>
    <row r="2593" spans="2:2" ht="15">
      <c r="B2593" s="159"/>
    </row>
    <row r="2594" spans="2:2" ht="15">
      <c r="B2594" s="159"/>
    </row>
    <row r="2595" spans="2:2" ht="15">
      <c r="B2595" s="159"/>
    </row>
    <row r="2596" spans="2:2" ht="15">
      <c r="B2596" s="159"/>
    </row>
    <row r="2597" spans="2:2" ht="15">
      <c r="B2597" s="159"/>
    </row>
    <row r="2598" spans="2:2" ht="15">
      <c r="B2598" s="159"/>
    </row>
    <row r="2599" spans="2:2" ht="15">
      <c r="B2599" s="159"/>
    </row>
    <row r="2600" spans="2:2" ht="15">
      <c r="B2600" s="159"/>
    </row>
    <row r="2601" spans="2:2" ht="15">
      <c r="B2601" s="159"/>
    </row>
    <row r="2602" spans="2:2" ht="15">
      <c r="B2602" s="159"/>
    </row>
    <row r="2603" spans="2:2" ht="15">
      <c r="B2603" s="159"/>
    </row>
    <row r="2604" spans="2:2" ht="15">
      <c r="B2604" s="159"/>
    </row>
    <row r="2605" spans="2:2" ht="15">
      <c r="B2605" s="159"/>
    </row>
    <row r="2606" spans="2:2" ht="15">
      <c r="B2606" s="159"/>
    </row>
    <row r="2607" spans="2:2" ht="15">
      <c r="B2607" s="159"/>
    </row>
    <row r="2608" spans="2:2" ht="15">
      <c r="B2608" s="159"/>
    </row>
    <row r="2609" spans="2:2" ht="15">
      <c r="B2609" s="159"/>
    </row>
    <row r="2610" spans="2:2" ht="15">
      <c r="B2610" s="159"/>
    </row>
    <row r="2611" spans="2:2" ht="15">
      <c r="B2611" s="159"/>
    </row>
    <row r="2612" spans="2:2" ht="15">
      <c r="B2612" s="159"/>
    </row>
    <row r="2613" spans="2:2" ht="15">
      <c r="B2613" s="159"/>
    </row>
    <row r="2614" spans="2:2" ht="15">
      <c r="B2614" s="159"/>
    </row>
    <row r="2615" spans="2:2" ht="15">
      <c r="B2615" s="159"/>
    </row>
    <row r="2616" spans="2:2" ht="15">
      <c r="B2616" s="159"/>
    </row>
    <row r="2617" spans="2:2" ht="15">
      <c r="B2617" s="159"/>
    </row>
    <row r="2618" spans="2:2" ht="15">
      <c r="B2618" s="159"/>
    </row>
    <row r="2619" spans="2:2" ht="15">
      <c r="B2619" s="159"/>
    </row>
    <row r="2620" spans="2:2" ht="15">
      <c r="B2620" s="159"/>
    </row>
    <row r="2621" spans="2:2" ht="15">
      <c r="B2621" s="159"/>
    </row>
    <row r="2622" spans="2:2" ht="15">
      <c r="B2622" s="159"/>
    </row>
    <row r="2623" spans="2:2" ht="15">
      <c r="B2623" s="159"/>
    </row>
    <row r="2624" spans="2:2" ht="15">
      <c r="B2624" s="159"/>
    </row>
    <row r="2625" spans="2:2" ht="15">
      <c r="B2625" s="159"/>
    </row>
    <row r="2626" spans="2:2" ht="15">
      <c r="B2626" s="159"/>
    </row>
    <row r="2627" spans="2:2" ht="15">
      <c r="B2627" s="159"/>
    </row>
    <row r="2628" spans="2:2" ht="15">
      <c r="B2628" s="159"/>
    </row>
    <row r="2629" spans="2:2" ht="15">
      <c r="B2629" s="159"/>
    </row>
    <row r="2630" spans="2:2" ht="15">
      <c r="B2630" s="159"/>
    </row>
    <row r="2631" spans="2:2" ht="15">
      <c r="B2631" s="159"/>
    </row>
    <row r="2632" spans="2:2" ht="15">
      <c r="B2632" s="159"/>
    </row>
    <row r="2633" spans="2:2" ht="15">
      <c r="B2633" s="159"/>
    </row>
    <row r="2634" spans="2:2" ht="15">
      <c r="B2634" s="159"/>
    </row>
    <row r="2635" spans="2:2" ht="15">
      <c r="B2635" s="159"/>
    </row>
    <row r="2636" spans="2:2" ht="15">
      <c r="B2636" s="159"/>
    </row>
    <row r="2637" spans="2:2" ht="15">
      <c r="B2637" s="159"/>
    </row>
    <row r="2638" spans="2:2" ht="15">
      <c r="B2638" s="159"/>
    </row>
    <row r="2639" spans="2:2" ht="15">
      <c r="B2639" s="159"/>
    </row>
    <row r="2640" spans="2:2" ht="15">
      <c r="B2640" s="159"/>
    </row>
    <row r="2641" spans="2:2" ht="15">
      <c r="B2641" s="159"/>
    </row>
    <row r="2642" spans="2:2" ht="15">
      <c r="B2642" s="159"/>
    </row>
    <row r="2643" spans="2:2" ht="15">
      <c r="B2643" s="159"/>
    </row>
    <row r="2644" spans="2:2" ht="15">
      <c r="B2644" s="159"/>
    </row>
    <row r="2645" spans="2:2" ht="15">
      <c r="B2645" s="159"/>
    </row>
    <row r="2646" spans="2:2" ht="15">
      <c r="B2646" s="159"/>
    </row>
    <row r="2647" spans="2:2" ht="15">
      <c r="B2647" s="159"/>
    </row>
    <row r="2648" spans="2:2" ht="15">
      <c r="B2648" s="159"/>
    </row>
    <row r="2649" spans="2:2" ht="15">
      <c r="B2649" s="159"/>
    </row>
    <row r="2650" spans="2:2" ht="15">
      <c r="B2650" s="159"/>
    </row>
    <row r="2651" spans="2:2" ht="15">
      <c r="B2651" s="159"/>
    </row>
    <row r="2652" spans="2:2" ht="15">
      <c r="B2652" s="159"/>
    </row>
    <row r="2653" spans="2:2" ht="15">
      <c r="B2653" s="159"/>
    </row>
    <row r="2654" spans="2:2" ht="15">
      <c r="B2654" s="159"/>
    </row>
    <row r="2655" spans="2:2" ht="15">
      <c r="B2655" s="159"/>
    </row>
    <row r="2656" spans="2:2" ht="15">
      <c r="B2656" s="159"/>
    </row>
    <row r="2657" spans="2:2" ht="15">
      <c r="B2657" s="159"/>
    </row>
    <row r="2658" spans="2:2" ht="15">
      <c r="B2658" s="159"/>
    </row>
    <row r="2659" spans="2:2" ht="15">
      <c r="B2659" s="159"/>
    </row>
    <row r="2660" spans="2:2" ht="15">
      <c r="B2660" s="159"/>
    </row>
    <row r="2661" spans="2:2" ht="15">
      <c r="B2661" s="159"/>
    </row>
    <row r="2662" spans="2:2" ht="15">
      <c r="B2662" s="159"/>
    </row>
    <row r="2663" spans="2:2" ht="15">
      <c r="B2663" s="159"/>
    </row>
    <row r="2664" spans="2:2" ht="15">
      <c r="B2664" s="159"/>
    </row>
    <row r="2665" spans="2:2" ht="15">
      <c r="B2665" s="159"/>
    </row>
    <row r="2666" spans="2:2" ht="15">
      <c r="B2666" s="159"/>
    </row>
    <row r="2667" spans="2:2" ht="15">
      <c r="B2667" s="159"/>
    </row>
    <row r="2668" spans="2:2" ht="15">
      <c r="B2668" s="159"/>
    </row>
    <row r="2669" spans="2:2" ht="15">
      <c r="B2669" s="159"/>
    </row>
    <row r="2670" spans="2:2" ht="15">
      <c r="B2670" s="159"/>
    </row>
    <row r="2671" spans="2:2" ht="15">
      <c r="B2671" s="159"/>
    </row>
    <row r="2672" spans="2:2" ht="15">
      <c r="B2672" s="159"/>
    </row>
    <row r="2673" spans="2:2" ht="15">
      <c r="B2673" s="159"/>
    </row>
    <row r="2674" spans="2:2" ht="15">
      <c r="B2674" s="159"/>
    </row>
    <row r="2675" spans="2:2" ht="15">
      <c r="B2675" s="159"/>
    </row>
    <row r="2676" spans="2:2" ht="15">
      <c r="B2676" s="159"/>
    </row>
    <row r="2677" spans="2:2" ht="15">
      <c r="B2677" s="159"/>
    </row>
    <row r="2678" spans="2:2" ht="15">
      <c r="B2678" s="159"/>
    </row>
    <row r="2679" spans="2:2" ht="15">
      <c r="B2679" s="159"/>
    </row>
    <row r="2680" spans="2:2" ht="15">
      <c r="B2680" s="159"/>
    </row>
    <row r="2681" spans="2:2" ht="15">
      <c r="B2681" s="159"/>
    </row>
    <row r="2682" spans="2:2" ht="15">
      <c r="B2682" s="159"/>
    </row>
    <row r="2683" spans="2:2" ht="15">
      <c r="B2683" s="159"/>
    </row>
    <row r="2684" spans="2:2" ht="15">
      <c r="B2684" s="159"/>
    </row>
    <row r="2685" spans="2:2" ht="15">
      <c r="B2685" s="159"/>
    </row>
    <row r="2686" spans="2:2" ht="15">
      <c r="B2686" s="159"/>
    </row>
    <row r="2687" spans="2:2" ht="15">
      <c r="B2687" s="159"/>
    </row>
    <row r="2688" spans="2:2" ht="15">
      <c r="B2688" s="159"/>
    </row>
    <row r="2689" spans="2:2" ht="15">
      <c r="B2689" s="159"/>
    </row>
    <row r="2690" spans="2:2" ht="15">
      <c r="B2690" s="159"/>
    </row>
    <row r="2691" spans="2:2" ht="15">
      <c r="B2691" s="159"/>
    </row>
    <row r="2692" spans="2:2" ht="15">
      <c r="B2692" s="159"/>
    </row>
    <row r="2693" spans="2:2" ht="15">
      <c r="B2693" s="159"/>
    </row>
    <row r="2694" spans="2:2" ht="15">
      <c r="B2694" s="159"/>
    </row>
    <row r="2695" spans="2:2" ht="15">
      <c r="B2695" s="159"/>
    </row>
    <row r="2696" spans="2:2" ht="15">
      <c r="B2696" s="159"/>
    </row>
    <row r="2697" spans="2:2" ht="15">
      <c r="B2697" s="159"/>
    </row>
    <row r="2698" spans="2:2" ht="15">
      <c r="B2698" s="159"/>
    </row>
    <row r="2699" spans="2:2" ht="15">
      <c r="B2699" s="159"/>
    </row>
    <row r="2700" spans="2:2" ht="15">
      <c r="B2700" s="159"/>
    </row>
    <row r="2701" spans="2:2" ht="15">
      <c r="B2701" s="159"/>
    </row>
    <row r="2702" spans="2:2" ht="15">
      <c r="B2702" s="159"/>
    </row>
    <row r="2703" spans="2:2" ht="15">
      <c r="B2703" s="159"/>
    </row>
    <row r="2704" spans="2:2" ht="15">
      <c r="B2704" s="159"/>
    </row>
    <row r="2705" spans="2:2" ht="15">
      <c r="B2705" s="159"/>
    </row>
    <row r="2706" spans="2:2" ht="15">
      <c r="B2706" s="159"/>
    </row>
    <row r="2707" spans="2:2" ht="15">
      <c r="B2707" s="159"/>
    </row>
    <row r="2708" spans="2:2" ht="15">
      <c r="B2708" s="159"/>
    </row>
    <row r="2709" spans="2:2" ht="15">
      <c r="B2709" s="159"/>
    </row>
    <row r="2710" spans="2:2" ht="15">
      <c r="B2710" s="159"/>
    </row>
    <row r="2711" spans="2:2" ht="15">
      <c r="B2711" s="159"/>
    </row>
    <row r="2712" spans="2:2" ht="15">
      <c r="B2712" s="159"/>
    </row>
    <row r="2713" spans="2:2" ht="15">
      <c r="B2713" s="159"/>
    </row>
    <row r="2714" spans="2:2" ht="15">
      <c r="B2714" s="159"/>
    </row>
    <row r="2715" spans="2:2" ht="15">
      <c r="B2715" s="159"/>
    </row>
    <row r="2716" spans="2:2" ht="15">
      <c r="B2716" s="159"/>
    </row>
    <row r="2717" spans="2:2" ht="15">
      <c r="B2717" s="159"/>
    </row>
    <row r="2718" spans="2:2" ht="15">
      <c r="B2718" s="159"/>
    </row>
    <row r="2719" spans="2:2" ht="15">
      <c r="B2719" s="159"/>
    </row>
    <row r="2720" spans="2:2" ht="15">
      <c r="B2720" s="159"/>
    </row>
    <row r="2721" spans="2:2" ht="15">
      <c r="B2721" s="159"/>
    </row>
    <row r="2722" spans="2:2" ht="15">
      <c r="B2722" s="159"/>
    </row>
    <row r="2723" spans="2:2" ht="15">
      <c r="B2723" s="159"/>
    </row>
    <row r="2724" spans="2:2" ht="15">
      <c r="B2724" s="159"/>
    </row>
    <row r="2725" spans="2:2" ht="15">
      <c r="B2725" s="159"/>
    </row>
    <row r="2726" spans="2:2" ht="15">
      <c r="B2726" s="159"/>
    </row>
    <row r="2727" spans="2:2" ht="15">
      <c r="B2727" s="159"/>
    </row>
    <row r="2728" spans="2:2" ht="15">
      <c r="B2728" s="159"/>
    </row>
    <row r="2729" spans="2:2" ht="15">
      <c r="B2729" s="159"/>
    </row>
    <row r="2730" spans="2:2" ht="15">
      <c r="B2730" s="159"/>
    </row>
    <row r="2731" spans="2:2" ht="15">
      <c r="B2731" s="159"/>
    </row>
    <row r="2732" spans="2:2" ht="15">
      <c r="B2732" s="159"/>
    </row>
    <row r="2733" spans="2:2" ht="15">
      <c r="B2733" s="159"/>
    </row>
    <row r="2734" spans="2:2" ht="15">
      <c r="B2734" s="159"/>
    </row>
    <row r="2735" spans="2:2" ht="15">
      <c r="B2735" s="159"/>
    </row>
    <row r="2736" spans="2:2" ht="15">
      <c r="B2736" s="159"/>
    </row>
    <row r="2737" spans="2:2" ht="15">
      <c r="B2737" s="159"/>
    </row>
    <row r="2738" spans="2:2" ht="15">
      <c r="B2738" s="159"/>
    </row>
    <row r="2739" spans="2:2" ht="15">
      <c r="B2739" s="159"/>
    </row>
    <row r="2740" spans="2:2" ht="15">
      <c r="B2740" s="159"/>
    </row>
    <row r="2741" spans="2:2" ht="15">
      <c r="B2741" s="159"/>
    </row>
    <row r="2742" spans="2:2" ht="15">
      <c r="B2742" s="159"/>
    </row>
    <row r="2743" spans="2:2" ht="15">
      <c r="B2743" s="159"/>
    </row>
    <row r="2744" spans="2:2" ht="15">
      <c r="B2744" s="159"/>
    </row>
    <row r="2745" spans="2:2" ht="15">
      <c r="B2745" s="159"/>
    </row>
    <row r="2746" spans="2:2" ht="15">
      <c r="B2746" s="159"/>
    </row>
    <row r="2747" spans="2:2" ht="15">
      <c r="B2747" s="159"/>
    </row>
    <row r="2748" spans="2:2" ht="15">
      <c r="B2748" s="159"/>
    </row>
    <row r="2749" spans="2:2" ht="15">
      <c r="B2749" s="159"/>
    </row>
    <row r="2750" spans="2:2" ht="15">
      <c r="B2750" s="159"/>
    </row>
    <row r="2751" spans="2:2" ht="15">
      <c r="B2751" s="159"/>
    </row>
    <row r="2752" spans="2:2" ht="15">
      <c r="B2752" s="159"/>
    </row>
    <row r="2753" spans="2:2" ht="15">
      <c r="B2753" s="159"/>
    </row>
    <row r="2754" spans="2:2" ht="15">
      <c r="B2754" s="159"/>
    </row>
    <row r="2755" spans="2:2" ht="15">
      <c r="B2755" s="159"/>
    </row>
    <row r="2756" spans="2:2" ht="15">
      <c r="B2756" s="159"/>
    </row>
    <row r="2757" spans="2:2" ht="15">
      <c r="B2757" s="159"/>
    </row>
    <row r="2758" spans="2:2" ht="15">
      <c r="B2758" s="159"/>
    </row>
    <row r="2759" spans="2:2" ht="15">
      <c r="B2759" s="159"/>
    </row>
    <row r="2760" spans="2:2" ht="15">
      <c r="B2760" s="159"/>
    </row>
    <row r="2761" spans="2:2" ht="15">
      <c r="B2761" s="159"/>
    </row>
    <row r="2762" spans="2:2" ht="15">
      <c r="B2762" s="159"/>
    </row>
    <row r="2763" spans="2:2" ht="15">
      <c r="B2763" s="159"/>
    </row>
    <row r="2764" spans="2:2" ht="15">
      <c r="B2764" s="159"/>
    </row>
    <row r="2765" spans="2:2" ht="15">
      <c r="B2765" s="159"/>
    </row>
    <row r="2766" spans="2:2" ht="15">
      <c r="B2766" s="159"/>
    </row>
    <row r="2767" spans="2:2" ht="15">
      <c r="B2767" s="159"/>
    </row>
    <row r="2768" spans="2:2" ht="15">
      <c r="B2768" s="159"/>
    </row>
    <row r="2769" spans="2:2" ht="15">
      <c r="B2769" s="159"/>
    </row>
    <row r="2770" spans="2:2" ht="15">
      <c r="B2770" s="159"/>
    </row>
    <row r="2771" spans="2:2" ht="15">
      <c r="B2771" s="159"/>
    </row>
    <row r="2772" spans="2:2" ht="15">
      <c r="B2772" s="159"/>
    </row>
    <row r="2773" spans="2:2" ht="15">
      <c r="B2773" s="159"/>
    </row>
    <row r="2774" spans="2:2" ht="15">
      <c r="B2774" s="159"/>
    </row>
    <row r="2775" spans="2:2" ht="15">
      <c r="B2775" s="159"/>
    </row>
    <row r="2776" spans="2:2" ht="15">
      <c r="B2776" s="159"/>
    </row>
    <row r="2777" spans="2:2" ht="15">
      <c r="B2777" s="159"/>
    </row>
    <row r="2778" spans="2:2" ht="15">
      <c r="B2778" s="159"/>
    </row>
    <row r="2779" spans="2:2" ht="15">
      <c r="B2779" s="159"/>
    </row>
    <row r="2780" spans="2:2" ht="15">
      <c r="B2780" s="159"/>
    </row>
    <row r="2781" spans="2:2" ht="15">
      <c r="B2781" s="159"/>
    </row>
    <row r="2782" spans="2:2" ht="15">
      <c r="B2782" s="159"/>
    </row>
    <row r="2783" spans="2:2" ht="15">
      <c r="B2783" s="159"/>
    </row>
    <row r="2784" spans="2:2" ht="15">
      <c r="B2784" s="159"/>
    </row>
    <row r="2785" spans="2:2" ht="15">
      <c r="B2785" s="159"/>
    </row>
    <row r="2786" spans="2:2" ht="15">
      <c r="B2786" s="159"/>
    </row>
    <row r="2787" spans="2:2" ht="15">
      <c r="B2787" s="159"/>
    </row>
    <row r="2788" spans="2:2" ht="15">
      <c r="B2788" s="159"/>
    </row>
    <row r="2789" spans="2:2" ht="15">
      <c r="B2789" s="159"/>
    </row>
    <row r="2790" spans="2:2" ht="15">
      <c r="B2790" s="159"/>
    </row>
    <row r="2791" spans="2:2" ht="15">
      <c r="B2791" s="159"/>
    </row>
    <row r="2792" spans="2:2" ht="15">
      <c r="B2792" s="159"/>
    </row>
    <row r="2793" spans="2:2" ht="15">
      <c r="B2793" s="159"/>
    </row>
    <row r="2794" spans="2:2" ht="15">
      <c r="B2794" s="159"/>
    </row>
    <row r="2795" spans="2:2" ht="15">
      <c r="B2795" s="159"/>
    </row>
    <row r="2796" spans="2:2" ht="15">
      <c r="B2796" s="159"/>
    </row>
    <row r="2797" spans="2:2" ht="15">
      <c r="B2797" s="159"/>
    </row>
    <row r="2798" spans="2:2" ht="15">
      <c r="B2798" s="159"/>
    </row>
    <row r="2799" spans="2:2" ht="15">
      <c r="B2799" s="159"/>
    </row>
    <row r="2800" spans="2:2" ht="15">
      <c r="B2800" s="159"/>
    </row>
    <row r="2801" spans="2:2" ht="15">
      <c r="B2801" s="159"/>
    </row>
    <row r="2802" spans="2:2" ht="15">
      <c r="B2802" s="159"/>
    </row>
    <row r="2803" spans="2:2" ht="15">
      <c r="B2803" s="159"/>
    </row>
    <row r="2804" spans="2:2" ht="15">
      <c r="B2804" s="159"/>
    </row>
    <row r="2805" spans="2:2" ht="15">
      <c r="B2805" s="159"/>
    </row>
    <row r="2806" spans="2:2" ht="15">
      <c r="B2806" s="159"/>
    </row>
    <row r="2807" spans="2:2" ht="15">
      <c r="B2807" s="159"/>
    </row>
    <row r="2808" spans="2:2" ht="15">
      <c r="B2808" s="159"/>
    </row>
    <row r="2809" spans="2:2" ht="15">
      <c r="B2809" s="159"/>
    </row>
    <row r="2810" spans="2:2" ht="15">
      <c r="B2810" s="159"/>
    </row>
    <row r="2811" spans="2:2" ht="15">
      <c r="B2811" s="159"/>
    </row>
    <row r="2812" spans="2:2" ht="15">
      <c r="B2812" s="159"/>
    </row>
    <row r="2813" spans="2:2" ht="15">
      <c r="B2813" s="159"/>
    </row>
    <row r="2814" spans="2:2" ht="15">
      <c r="B2814" s="159"/>
    </row>
    <row r="2815" spans="2:2" ht="15">
      <c r="B2815" s="159"/>
    </row>
    <row r="2816" spans="2:2" ht="15">
      <c r="B2816" s="159"/>
    </row>
    <row r="2817" spans="2:2" ht="15">
      <c r="B2817" s="159"/>
    </row>
    <row r="2818" spans="2:2" ht="15">
      <c r="B2818" s="159"/>
    </row>
    <row r="2819" spans="2:2" ht="15">
      <c r="B2819" s="159"/>
    </row>
    <row r="2820" spans="2:2" ht="15">
      <c r="B2820" s="159"/>
    </row>
    <row r="2821" spans="2:2" ht="15">
      <c r="B2821" s="159"/>
    </row>
    <row r="2822" spans="2:2" ht="15">
      <c r="B2822" s="159"/>
    </row>
    <row r="2823" spans="2:2" ht="15">
      <c r="B2823" s="159"/>
    </row>
    <row r="2824" spans="2:2" ht="15">
      <c r="B2824" s="159"/>
    </row>
    <row r="2825" spans="2:2" ht="15">
      <c r="B2825" s="159"/>
    </row>
    <row r="2826" spans="2:2" ht="15">
      <c r="B2826" s="159"/>
    </row>
    <row r="2827" spans="2:2" ht="15">
      <c r="B2827" s="159"/>
    </row>
    <row r="2828" spans="2:2" ht="15">
      <c r="B2828" s="159"/>
    </row>
    <row r="2829" spans="2:2" ht="15">
      <c r="B2829" s="159"/>
    </row>
    <row r="2830" spans="2:2" ht="15">
      <c r="B2830" s="159"/>
    </row>
    <row r="2831" spans="2:2" ht="15">
      <c r="B2831" s="159"/>
    </row>
    <row r="2832" spans="2:2" ht="15">
      <c r="B2832" s="159"/>
    </row>
    <row r="2833" spans="2:2" ht="15">
      <c r="B2833" s="159"/>
    </row>
    <row r="2834" spans="2:2" ht="15">
      <c r="B2834" s="159"/>
    </row>
    <row r="2835" spans="2:2" ht="15">
      <c r="B2835" s="159"/>
    </row>
    <row r="2836" spans="2:2" ht="15">
      <c r="B2836" s="159"/>
    </row>
    <row r="2837" spans="2:2" ht="15">
      <c r="B2837" s="159"/>
    </row>
    <row r="2838" spans="2:2" ht="15">
      <c r="B2838" s="159"/>
    </row>
    <row r="2839" spans="2:2" ht="15">
      <c r="B2839" s="159"/>
    </row>
    <row r="2840" spans="2:2" ht="15">
      <c r="B2840" s="159"/>
    </row>
    <row r="2841" spans="2:2" ht="15">
      <c r="B2841" s="159"/>
    </row>
    <row r="2842" spans="2:2" ht="15">
      <c r="B2842" s="159"/>
    </row>
    <row r="2843" spans="2:2" ht="15">
      <c r="B2843" s="159"/>
    </row>
    <row r="2844" spans="2:2" ht="15">
      <c r="B2844" s="159"/>
    </row>
    <row r="2845" spans="2:2" ht="15">
      <c r="B2845" s="159"/>
    </row>
    <row r="2846" spans="2:2" ht="15">
      <c r="B2846" s="159"/>
    </row>
    <row r="2847" spans="2:2" ht="15">
      <c r="B2847" s="159"/>
    </row>
    <row r="2848" spans="2:2" ht="15">
      <c r="B2848" s="159"/>
    </row>
    <row r="2849" spans="2:2" ht="15">
      <c r="B2849" s="159"/>
    </row>
    <row r="2850" spans="2:2" ht="15">
      <c r="B2850" s="159"/>
    </row>
    <row r="2851" spans="2:2" ht="15">
      <c r="B2851" s="159"/>
    </row>
    <row r="2852" spans="2:2" ht="15">
      <c r="B2852" s="159"/>
    </row>
    <row r="2853" spans="2:2" ht="15">
      <c r="B2853" s="159"/>
    </row>
    <row r="2854" spans="2:2" ht="15">
      <c r="B2854" s="159"/>
    </row>
    <row r="2855" spans="2:2" ht="15">
      <c r="B2855" s="159"/>
    </row>
    <row r="2856" spans="2:2" ht="15">
      <c r="B2856" s="159"/>
    </row>
    <row r="2857" spans="2:2" ht="15">
      <c r="B2857" s="159"/>
    </row>
    <row r="2858" spans="2:2" ht="15">
      <c r="B2858" s="159"/>
    </row>
    <row r="2859" spans="2:2" ht="15">
      <c r="B2859" s="159"/>
    </row>
    <row r="2860" spans="2:2" ht="15">
      <c r="B2860" s="159"/>
    </row>
    <row r="2861" spans="2:2" ht="15">
      <c r="B2861" s="159"/>
    </row>
    <row r="2862" spans="2:2" ht="15">
      <c r="B2862" s="159"/>
    </row>
    <row r="2863" spans="2:2" ht="15">
      <c r="B2863" s="159"/>
    </row>
    <row r="2864" spans="2:2" ht="15">
      <c r="B2864" s="159"/>
    </row>
    <row r="2865" spans="2:2" ht="15">
      <c r="B2865" s="159"/>
    </row>
    <row r="2866" spans="2:2" ht="15">
      <c r="B2866" s="159"/>
    </row>
    <row r="2867" spans="2:2" ht="15">
      <c r="B2867" s="159"/>
    </row>
    <row r="2868" spans="2:2" ht="15">
      <c r="B2868" s="159"/>
    </row>
    <row r="2869" spans="2:2" ht="15">
      <c r="B2869" s="159"/>
    </row>
    <row r="2870" spans="2:2" ht="15">
      <c r="B2870" s="159"/>
    </row>
    <row r="2871" spans="2:2" ht="15">
      <c r="B2871" s="159"/>
    </row>
    <row r="2872" spans="2:2" ht="15">
      <c r="B2872" s="159"/>
    </row>
    <row r="2873" spans="2:2" ht="15">
      <c r="B2873" s="159"/>
    </row>
    <row r="2874" spans="2:2" ht="15">
      <c r="B2874" s="159"/>
    </row>
    <row r="2875" spans="2:2" ht="15">
      <c r="B2875" s="159"/>
    </row>
    <row r="2876" spans="2:2" ht="15">
      <c r="B2876" s="159"/>
    </row>
    <row r="2877" spans="2:2" ht="15">
      <c r="B2877" s="159"/>
    </row>
    <row r="2878" spans="2:2" ht="15">
      <c r="B2878" s="159"/>
    </row>
    <row r="2879" spans="2:2" ht="15">
      <c r="B2879" s="159"/>
    </row>
    <row r="2880" spans="2:2" ht="15">
      <c r="B2880" s="159"/>
    </row>
    <row r="2881" spans="2:2" ht="15">
      <c r="B2881" s="159"/>
    </row>
    <row r="2882" spans="2:2" ht="15">
      <c r="B2882" s="159"/>
    </row>
    <row r="2883" spans="2:2" ht="15">
      <c r="B2883" s="159"/>
    </row>
    <row r="2884" spans="2:2" ht="15">
      <c r="B2884" s="159"/>
    </row>
    <row r="2885" spans="2:2" ht="15">
      <c r="B2885" s="159"/>
    </row>
    <row r="2886" spans="2:2" ht="15">
      <c r="B2886" s="159"/>
    </row>
    <row r="2887" spans="2:2" ht="15">
      <c r="B2887" s="159"/>
    </row>
    <row r="2888" spans="2:2" ht="15">
      <c r="B2888" s="159"/>
    </row>
    <row r="2889" spans="2:2" ht="15">
      <c r="B2889" s="159"/>
    </row>
    <row r="2890" spans="2:2" ht="15">
      <c r="B2890" s="159"/>
    </row>
    <row r="2891" spans="2:2" ht="15">
      <c r="B2891" s="159"/>
    </row>
    <row r="2892" spans="2:2" ht="15">
      <c r="B2892" s="159"/>
    </row>
    <row r="2893" spans="2:2" ht="15">
      <c r="B2893" s="159"/>
    </row>
    <row r="2894" spans="2:2" ht="15">
      <c r="B2894" s="159"/>
    </row>
    <row r="2895" spans="2:2" ht="15">
      <c r="B2895" s="159"/>
    </row>
    <row r="2896" spans="2:2" ht="15">
      <c r="B2896" s="159"/>
    </row>
    <row r="2897" spans="2:2" ht="15">
      <c r="B2897" s="159"/>
    </row>
    <row r="2898" spans="2:2" ht="15">
      <c r="B2898" s="159"/>
    </row>
    <row r="2899" spans="2:2" ht="15">
      <c r="B2899" s="159"/>
    </row>
    <row r="2900" spans="2:2" ht="15">
      <c r="B2900" s="159"/>
    </row>
    <row r="2901" spans="2:2" ht="15">
      <c r="B2901" s="159"/>
    </row>
    <row r="2902" spans="2:2" ht="15">
      <c r="B2902" s="159"/>
    </row>
    <row r="2903" spans="2:2" ht="15">
      <c r="B2903" s="159"/>
    </row>
    <row r="2904" spans="2:2" ht="15">
      <c r="B2904" s="159"/>
    </row>
    <row r="2905" spans="2:2" ht="15">
      <c r="B2905" s="159"/>
    </row>
    <row r="2906" spans="2:2" ht="15">
      <c r="B2906" s="159"/>
    </row>
    <row r="2907" spans="2:2" ht="15">
      <c r="B2907" s="159"/>
    </row>
    <row r="2908" spans="2:2" ht="15">
      <c r="B2908" s="159"/>
    </row>
    <row r="2909" spans="2:2" ht="15">
      <c r="B2909" s="159"/>
    </row>
    <row r="2910" spans="2:2" ht="15">
      <c r="B2910" s="159"/>
    </row>
    <row r="2911" spans="2:2" ht="15">
      <c r="B2911" s="159"/>
    </row>
    <row r="2912" spans="2:2" ht="15">
      <c r="B2912" s="159"/>
    </row>
    <row r="2913" spans="2:2" ht="15">
      <c r="B2913" s="159"/>
    </row>
    <row r="2914" spans="2:2" ht="15">
      <c r="B2914" s="159"/>
    </row>
    <row r="2915" spans="2:2" ht="15">
      <c r="B2915" s="159"/>
    </row>
    <row r="2916" spans="2:2" ht="15">
      <c r="B2916" s="159"/>
    </row>
    <row r="2917" spans="2:2" ht="15">
      <c r="B2917" s="159"/>
    </row>
    <row r="2918" spans="2:2" ht="15">
      <c r="B2918" s="159"/>
    </row>
    <row r="2919" spans="2:2" ht="15">
      <c r="B2919" s="159"/>
    </row>
    <row r="2920" spans="2:2" ht="15">
      <c r="B2920" s="159"/>
    </row>
    <row r="2921" spans="2:2" ht="15">
      <c r="B2921" s="159"/>
    </row>
    <row r="2922" spans="2:2" ht="15">
      <c r="B2922" s="159"/>
    </row>
    <row r="2923" spans="2:2" ht="15">
      <c r="B2923" s="159"/>
    </row>
    <row r="2924" spans="2:2" ht="15">
      <c r="B2924" s="159"/>
    </row>
    <row r="2925" spans="2:2" ht="15">
      <c r="B2925" s="159"/>
    </row>
    <row r="2926" spans="2:2" ht="15">
      <c r="B2926" s="159"/>
    </row>
    <row r="2927" spans="2:2" ht="15">
      <c r="B2927" s="159"/>
    </row>
    <row r="2928" spans="2:2" ht="15">
      <c r="B2928" s="159"/>
    </row>
    <row r="2929" spans="2:2" ht="15">
      <c r="B2929" s="159"/>
    </row>
    <row r="2930" spans="2:2" ht="15">
      <c r="B2930" s="159"/>
    </row>
    <row r="2931" spans="2:2" ht="15">
      <c r="B2931" s="159"/>
    </row>
    <row r="2932" spans="2:2" ht="15">
      <c r="B2932" s="159"/>
    </row>
    <row r="2933" spans="2:2" ht="15">
      <c r="B2933" s="159"/>
    </row>
    <row r="2934" spans="2:2" ht="15">
      <c r="B2934" s="159"/>
    </row>
    <row r="2935" spans="2:2" ht="15">
      <c r="B2935" s="159"/>
    </row>
    <row r="2936" spans="2:2" ht="15">
      <c r="B2936" s="159"/>
    </row>
    <row r="2937" spans="2:2" ht="15">
      <c r="B2937" s="159"/>
    </row>
    <row r="2938" spans="2:2" ht="15">
      <c r="B2938" s="159"/>
    </row>
    <row r="2939" spans="2:2" ht="15">
      <c r="B2939" s="159"/>
    </row>
    <row r="2940" spans="2:2" ht="15">
      <c r="B2940" s="159"/>
    </row>
    <row r="2941" spans="2:2" ht="15">
      <c r="B2941" s="159"/>
    </row>
    <row r="2942" spans="2:2" ht="15">
      <c r="B2942" s="159"/>
    </row>
    <row r="2943" spans="2:2" ht="15">
      <c r="B2943" s="159"/>
    </row>
    <row r="2944" spans="2:2" ht="15">
      <c r="B2944" s="159"/>
    </row>
    <row r="2945" spans="2:2" ht="15">
      <c r="B2945" s="159"/>
    </row>
    <row r="2946" spans="2:2" ht="15">
      <c r="B2946" s="159"/>
    </row>
    <row r="2947" spans="2:2" ht="15">
      <c r="B2947" s="159"/>
    </row>
    <row r="2948" spans="2:2" ht="15">
      <c r="B2948" s="159"/>
    </row>
    <row r="2949" spans="2:2" ht="15">
      <c r="B2949" s="159"/>
    </row>
    <row r="2950" spans="2:2" ht="15">
      <c r="B2950" s="159"/>
    </row>
    <row r="2951" spans="2:2" ht="15">
      <c r="B2951" s="159"/>
    </row>
    <row r="2952" spans="2:2" ht="15">
      <c r="B2952" s="159"/>
    </row>
    <row r="2953" spans="2:2" ht="15">
      <c r="B2953" s="159"/>
    </row>
    <row r="2954" spans="2:2" ht="15">
      <c r="B2954" s="159"/>
    </row>
    <row r="2955" spans="2:2" ht="15">
      <c r="B2955" s="159"/>
    </row>
    <row r="2956" spans="2:2" ht="15">
      <c r="B2956" s="159"/>
    </row>
    <row r="2957" spans="2:2" ht="15">
      <c r="B2957" s="159"/>
    </row>
    <row r="2958" spans="2:2" ht="15">
      <c r="B2958" s="159"/>
    </row>
    <row r="2959" spans="2:2" ht="15">
      <c r="B2959" s="159"/>
    </row>
    <row r="2960" spans="2:2" ht="15">
      <c r="B2960" s="159"/>
    </row>
    <row r="2961" spans="2:2" ht="15">
      <c r="B2961" s="159"/>
    </row>
    <row r="2962" spans="2:2" ht="15">
      <c r="B2962" s="159"/>
    </row>
    <row r="2963" spans="2:2" ht="15">
      <c r="B2963" s="159"/>
    </row>
    <row r="2964" spans="2:2" ht="15">
      <c r="B2964" s="159"/>
    </row>
    <row r="2965" spans="2:2" ht="15">
      <c r="B2965" s="159"/>
    </row>
    <row r="2966" spans="2:2" ht="15">
      <c r="B2966" s="159"/>
    </row>
    <row r="2967" spans="2:2" ht="15">
      <c r="B2967" s="159"/>
    </row>
    <row r="2968" spans="2:2" ht="15">
      <c r="B2968" s="159"/>
    </row>
    <row r="2969" spans="2:2" ht="15">
      <c r="B2969" s="159"/>
    </row>
    <row r="2970" spans="2:2" ht="15">
      <c r="B2970" s="159"/>
    </row>
    <row r="2971" spans="2:2" ht="15">
      <c r="B2971" s="159"/>
    </row>
    <row r="2972" spans="2:2" ht="15">
      <c r="B2972" s="159"/>
    </row>
    <row r="2973" spans="2:2" ht="15">
      <c r="B2973" s="159"/>
    </row>
    <row r="2974" spans="2:2" ht="15">
      <c r="B2974" s="159"/>
    </row>
    <row r="2975" spans="2:2" ht="15">
      <c r="B2975" s="159"/>
    </row>
    <row r="2976" spans="2:2" ht="15">
      <c r="B2976" s="159"/>
    </row>
    <row r="2977" spans="2:2" ht="15">
      <c r="B2977" s="159"/>
    </row>
    <row r="2978" spans="2:2" ht="15">
      <c r="B2978" s="159"/>
    </row>
    <row r="2979" spans="2:2" ht="15">
      <c r="B2979" s="159"/>
    </row>
    <row r="2980" spans="2:2" ht="15">
      <c r="B2980" s="159"/>
    </row>
    <row r="2981" spans="2:2" ht="15">
      <c r="B2981" s="159"/>
    </row>
    <row r="2982" spans="2:2" ht="15">
      <c r="B2982" s="159"/>
    </row>
    <row r="2983" spans="2:2" ht="15">
      <c r="B2983" s="159"/>
    </row>
    <row r="2984" spans="2:2" ht="15">
      <c r="B2984" s="159"/>
    </row>
    <row r="2985" spans="2:2" ht="15">
      <c r="B2985" s="159"/>
    </row>
    <row r="2986" spans="2:2" ht="15">
      <c r="B2986" s="159"/>
    </row>
    <row r="2987" spans="2:2" ht="15">
      <c r="B2987" s="159"/>
    </row>
    <row r="2988" spans="2:2" ht="15">
      <c r="B2988" s="159"/>
    </row>
    <row r="2989" spans="2:2" ht="15">
      <c r="B2989" s="159"/>
    </row>
    <row r="2990" spans="2:2" ht="15">
      <c r="B2990" s="159"/>
    </row>
    <row r="2991" spans="2:2" ht="15">
      <c r="B2991" s="159"/>
    </row>
    <row r="2992" spans="2:2" ht="15">
      <c r="B2992" s="159"/>
    </row>
    <row r="2993" spans="2:2" ht="15">
      <c r="B2993" s="159"/>
    </row>
    <row r="2994" spans="2:2" ht="15">
      <c r="B2994" s="159"/>
    </row>
    <row r="2995" spans="2:2" ht="15">
      <c r="B2995" s="159"/>
    </row>
    <row r="2996" spans="2:2" ht="15">
      <c r="B2996" s="159"/>
    </row>
    <row r="2997" spans="2:2" ht="15">
      <c r="B2997" s="159"/>
    </row>
    <row r="2998" spans="2:2" ht="15">
      <c r="B2998" s="159"/>
    </row>
    <row r="2999" spans="2:2" ht="15">
      <c r="B2999" s="159"/>
    </row>
    <row r="3000" spans="2:2" ht="15">
      <c r="B3000" s="159"/>
    </row>
    <row r="3001" spans="2:2" ht="15">
      <c r="B3001" s="159"/>
    </row>
    <row r="3002" spans="2:2" ht="15">
      <c r="B3002" s="159"/>
    </row>
    <row r="3003" spans="2:2" ht="15">
      <c r="B3003" s="159"/>
    </row>
    <row r="3004" spans="2:2" ht="15">
      <c r="B3004" s="159"/>
    </row>
    <row r="3005" spans="2:2" ht="15">
      <c r="B3005" s="159"/>
    </row>
    <row r="3006" spans="2:2" ht="15">
      <c r="B3006" s="159"/>
    </row>
    <row r="3007" spans="2:2" ht="15">
      <c r="B3007" s="159"/>
    </row>
    <row r="3008" spans="2:2" ht="15">
      <c r="B3008" s="159"/>
    </row>
    <row r="3009" spans="2:2" ht="15">
      <c r="B3009" s="159"/>
    </row>
    <row r="3010" spans="2:2" ht="15">
      <c r="B3010" s="159"/>
    </row>
    <row r="3011" spans="2:2" ht="15">
      <c r="B3011" s="159"/>
    </row>
    <row r="3012" spans="2:2" ht="15">
      <c r="B3012" s="159"/>
    </row>
    <row r="3013" spans="2:2" ht="15">
      <c r="B3013" s="159"/>
    </row>
    <row r="3014" spans="2:2" ht="15">
      <c r="B3014" s="159"/>
    </row>
    <row r="3015" spans="2:2" ht="15">
      <c r="B3015" s="159"/>
    </row>
    <row r="3016" spans="2:2" ht="15">
      <c r="B3016" s="159"/>
    </row>
    <row r="3017" spans="2:2" ht="15">
      <c r="B3017" s="159"/>
    </row>
    <row r="3018" spans="2:2" ht="15">
      <c r="B3018" s="159"/>
    </row>
    <row r="3019" spans="2:2" ht="15">
      <c r="B3019" s="159"/>
    </row>
    <row r="3020" spans="2:2" ht="15">
      <c r="B3020" s="159"/>
    </row>
    <row r="3021" spans="2:2" ht="15">
      <c r="B3021" s="159"/>
    </row>
    <row r="3022" spans="2:2" ht="15">
      <c r="B3022" s="159"/>
    </row>
    <row r="3023" spans="2:2" ht="15">
      <c r="B3023" s="159"/>
    </row>
    <row r="3024" spans="2:2" ht="15">
      <c r="B3024" s="159"/>
    </row>
    <row r="3025" spans="2:2" ht="15">
      <c r="B3025" s="159"/>
    </row>
    <row r="3026" spans="2:2" ht="15">
      <c r="B3026" s="159"/>
    </row>
    <row r="3027" spans="2:2" ht="15">
      <c r="B3027" s="159"/>
    </row>
    <row r="3028" spans="2:2" ht="15">
      <c r="B3028" s="159"/>
    </row>
    <row r="3029" spans="2:2" ht="15">
      <c r="B3029" s="159"/>
    </row>
    <row r="3030" spans="2:2" ht="15">
      <c r="B3030" s="159"/>
    </row>
    <row r="3031" spans="2:2" ht="15">
      <c r="B3031" s="159"/>
    </row>
    <row r="3032" spans="2:2" ht="15">
      <c r="B3032" s="159"/>
    </row>
    <row r="3033" spans="2:2" ht="15">
      <c r="B3033" s="159"/>
    </row>
    <row r="3034" spans="2:2" ht="15">
      <c r="B3034" s="159"/>
    </row>
    <row r="3035" spans="2:2" ht="15">
      <c r="B3035" s="159"/>
    </row>
    <row r="3036" spans="2:2" ht="15">
      <c r="B3036" s="159"/>
    </row>
    <row r="3037" spans="2:2" ht="15">
      <c r="B3037" s="159"/>
    </row>
    <row r="3038" spans="2:2" ht="15">
      <c r="B3038" s="159"/>
    </row>
    <row r="3039" spans="2:2" ht="15">
      <c r="B3039" s="159"/>
    </row>
    <row r="3040" spans="2:2" ht="15">
      <c r="B3040" s="159"/>
    </row>
    <row r="3041" spans="2:2" ht="15">
      <c r="B3041" s="159"/>
    </row>
    <row r="3042" spans="2:2" ht="15">
      <c r="B3042" s="159"/>
    </row>
    <row r="3043" spans="2:2" ht="15">
      <c r="B3043" s="159"/>
    </row>
    <row r="3044" spans="2:2" ht="15">
      <c r="B3044" s="159"/>
    </row>
    <row r="3045" spans="2:2" ht="15">
      <c r="B3045" s="159"/>
    </row>
    <row r="3046" spans="2:2" ht="15">
      <c r="B3046" s="159"/>
    </row>
    <row r="3047" spans="2:2" ht="15">
      <c r="B3047" s="159"/>
    </row>
    <row r="3048" spans="2:2" ht="15">
      <c r="B3048" s="159"/>
    </row>
    <row r="3049" spans="2:2" ht="15">
      <c r="B3049" s="159"/>
    </row>
    <row r="3050" spans="2:2" ht="15">
      <c r="B3050" s="159"/>
    </row>
    <row r="3051" spans="2:2" ht="15">
      <c r="B3051" s="159"/>
    </row>
    <row r="3052" spans="2:2" ht="15">
      <c r="B3052" s="159"/>
    </row>
    <row r="3053" spans="2:2" ht="15">
      <c r="B3053" s="159"/>
    </row>
    <row r="3054" spans="2:2" ht="15">
      <c r="B3054" s="159"/>
    </row>
    <row r="3055" spans="2:2" ht="15">
      <c r="B3055" s="159"/>
    </row>
    <row r="3056" spans="2:2" ht="15">
      <c r="B3056" s="159"/>
    </row>
    <row r="3057" spans="2:2" ht="15">
      <c r="B3057" s="159"/>
    </row>
    <row r="3058" spans="2:2" ht="15">
      <c r="B3058" s="159"/>
    </row>
    <row r="3059" spans="2:2" ht="15">
      <c r="B3059" s="159"/>
    </row>
    <row r="3060" spans="2:2" ht="15">
      <c r="B3060" s="159"/>
    </row>
    <row r="3061" spans="2:2" ht="15">
      <c r="B3061" s="159"/>
    </row>
    <row r="3062" spans="2:2" ht="15">
      <c r="B3062" s="159"/>
    </row>
    <row r="3063" spans="2:2" ht="15">
      <c r="B3063" s="159"/>
    </row>
    <row r="3064" spans="2:2" ht="15">
      <c r="B3064" s="159"/>
    </row>
    <row r="3065" spans="2:2" ht="15">
      <c r="B3065" s="159"/>
    </row>
    <row r="3066" spans="2:2" ht="15">
      <c r="B3066" s="159"/>
    </row>
    <row r="3067" spans="2:2" ht="15">
      <c r="B3067" s="159"/>
    </row>
    <row r="3068" spans="2:2" ht="15">
      <c r="B3068" s="159"/>
    </row>
    <row r="3069" spans="2:2" ht="15">
      <c r="B3069" s="159"/>
    </row>
    <row r="3070" spans="2:2" ht="15">
      <c r="B3070" s="159"/>
    </row>
    <row r="3071" spans="2:2" ht="15">
      <c r="B3071" s="159"/>
    </row>
    <row r="3072" spans="2:2" ht="15">
      <c r="B3072" s="159"/>
    </row>
    <row r="3073" spans="2:2" ht="15">
      <c r="B3073" s="159"/>
    </row>
    <row r="3074" spans="2:2" ht="15">
      <c r="B3074" s="159"/>
    </row>
    <row r="3075" spans="2:2" ht="15">
      <c r="B3075" s="159"/>
    </row>
    <row r="3076" spans="2:2" ht="15">
      <c r="B3076" s="159"/>
    </row>
    <row r="3077" spans="2:2" ht="15">
      <c r="B3077" s="159"/>
    </row>
    <row r="3078" spans="2:2" ht="15">
      <c r="B3078" s="159"/>
    </row>
    <row r="3079" spans="2:2" ht="15">
      <c r="B3079" s="159"/>
    </row>
    <row r="3080" spans="2:2" ht="15">
      <c r="B3080" s="159"/>
    </row>
    <row r="3081" spans="2:2" ht="15">
      <c r="B3081" s="159"/>
    </row>
    <row r="3082" spans="2:2" ht="15">
      <c r="B3082" s="159"/>
    </row>
    <row r="3083" spans="2:2" ht="15">
      <c r="B3083" s="159"/>
    </row>
    <row r="3084" spans="2:2" ht="15">
      <c r="B3084" s="159"/>
    </row>
    <row r="3085" spans="2:2" ht="15">
      <c r="B3085" s="159"/>
    </row>
    <row r="3086" spans="2:2" ht="15">
      <c r="B3086" s="159"/>
    </row>
    <row r="3087" spans="2:2" ht="15">
      <c r="B3087" s="159"/>
    </row>
    <row r="3088" spans="2:2" ht="15">
      <c r="B3088" s="159"/>
    </row>
    <row r="3089" spans="2:2" ht="15">
      <c r="B3089" s="159"/>
    </row>
    <row r="3090" spans="2:2" ht="15">
      <c r="B3090" s="159"/>
    </row>
    <row r="3091" spans="2:2" ht="15">
      <c r="B3091" s="159"/>
    </row>
    <row r="3092" spans="2:2" ht="15">
      <c r="B3092" s="159"/>
    </row>
    <row r="3093" spans="2:2" ht="15">
      <c r="B3093" s="159"/>
    </row>
    <row r="3094" spans="2:2" ht="15">
      <c r="B3094" s="159"/>
    </row>
    <row r="3095" spans="2:2" ht="15">
      <c r="B3095" s="159"/>
    </row>
    <row r="3096" spans="2:2" ht="15">
      <c r="B3096" s="159"/>
    </row>
    <row r="3097" spans="2:2" ht="15">
      <c r="B3097" s="159"/>
    </row>
    <row r="3098" spans="2:2" ht="15">
      <c r="B3098" s="159"/>
    </row>
    <row r="3099" spans="2:2" ht="15">
      <c r="B3099" s="159"/>
    </row>
    <row r="3100" spans="2:2" ht="15">
      <c r="B3100" s="159"/>
    </row>
    <row r="3101" spans="2:2" ht="15">
      <c r="B3101" s="159"/>
    </row>
    <row r="3102" spans="2:2" ht="15">
      <c r="B3102" s="159"/>
    </row>
    <row r="3103" spans="2:2" ht="15">
      <c r="B3103" s="159"/>
    </row>
    <row r="3104" spans="2:2" ht="15">
      <c r="B3104" s="159"/>
    </row>
    <row r="3105" spans="2:2" ht="15">
      <c r="B3105" s="159"/>
    </row>
    <row r="3106" spans="2:2" ht="15">
      <c r="B3106" s="159"/>
    </row>
    <row r="3107" spans="2:2" ht="15">
      <c r="B3107" s="159"/>
    </row>
    <row r="3108" spans="2:2" ht="15">
      <c r="B3108" s="159"/>
    </row>
    <row r="3109" spans="2:2" ht="15">
      <c r="B3109" s="159"/>
    </row>
    <row r="3110" spans="2:2" ht="15">
      <c r="B3110" s="159"/>
    </row>
    <row r="3111" spans="2:2" ht="15">
      <c r="B3111" s="159"/>
    </row>
    <row r="3112" spans="2:2" ht="15">
      <c r="B3112" s="159"/>
    </row>
    <row r="3113" spans="2:2" ht="15">
      <c r="B3113" s="159"/>
    </row>
    <row r="3114" spans="2:2" ht="15">
      <c r="B3114" s="159"/>
    </row>
    <row r="3115" spans="2:2" ht="15">
      <c r="B3115" s="159"/>
    </row>
    <row r="3116" spans="2:2" ht="15">
      <c r="B3116" s="159"/>
    </row>
    <row r="3117" spans="2:2" ht="15">
      <c r="B3117" s="159"/>
    </row>
    <row r="3118" spans="2:2" ht="15">
      <c r="B3118" s="159"/>
    </row>
    <row r="3119" spans="2:2" ht="15">
      <c r="B3119" s="159"/>
    </row>
    <row r="3120" spans="2:2" ht="15">
      <c r="B3120" s="159"/>
    </row>
    <row r="3121" spans="2:2" ht="15">
      <c r="B3121" s="159"/>
    </row>
    <row r="3122" spans="2:2" ht="15">
      <c r="B3122" s="159"/>
    </row>
    <row r="3123" spans="2:2" ht="15">
      <c r="B3123" s="159"/>
    </row>
    <row r="3124" spans="2:2" ht="15">
      <c r="B3124" s="159"/>
    </row>
    <row r="3125" spans="2:2" ht="15">
      <c r="B3125" s="159"/>
    </row>
    <row r="3126" spans="2:2" ht="15">
      <c r="B3126" s="159"/>
    </row>
    <row r="3127" spans="2:2" ht="15">
      <c r="B3127" s="159"/>
    </row>
    <row r="3128" spans="2:2" ht="15">
      <c r="B3128" s="159"/>
    </row>
    <row r="3129" spans="2:2" ht="15">
      <c r="B3129" s="159"/>
    </row>
    <row r="3130" spans="2:2" ht="15">
      <c r="B3130" s="159"/>
    </row>
    <row r="3131" spans="2:2" ht="15">
      <c r="B3131" s="159"/>
    </row>
    <row r="3132" spans="2:2" ht="15">
      <c r="B3132" s="159"/>
    </row>
    <row r="3133" spans="2:2" ht="15">
      <c r="B3133" s="159"/>
    </row>
    <row r="3134" spans="2:2" ht="15">
      <c r="B3134" s="159"/>
    </row>
    <row r="3135" spans="2:2" ht="15">
      <c r="B3135" s="159"/>
    </row>
    <row r="3136" spans="2:2" ht="15">
      <c r="B3136" s="159"/>
    </row>
    <row r="3137" spans="2:2" ht="15">
      <c r="B3137" s="159"/>
    </row>
    <row r="3138" spans="2:2" ht="15">
      <c r="B3138" s="159"/>
    </row>
    <row r="3139" spans="2:2" ht="15">
      <c r="B3139" s="159"/>
    </row>
    <row r="3140" spans="2:2" ht="15">
      <c r="B3140" s="159"/>
    </row>
    <row r="3141" spans="2:2" ht="15">
      <c r="B3141" s="159"/>
    </row>
    <row r="3142" spans="2:2" ht="15">
      <c r="B3142" s="159"/>
    </row>
    <row r="3143" spans="2:2" ht="15">
      <c r="B3143" s="159"/>
    </row>
    <row r="3144" spans="2:2" ht="15">
      <c r="B3144" s="159"/>
    </row>
    <row r="3145" spans="2:2" ht="15">
      <c r="B3145" s="159"/>
    </row>
    <row r="3146" spans="2:2" ht="15">
      <c r="B3146" s="159"/>
    </row>
    <row r="3147" spans="2:2" ht="15">
      <c r="B3147" s="159"/>
    </row>
    <row r="3148" spans="2:2" ht="15">
      <c r="B3148" s="159"/>
    </row>
    <row r="3149" spans="2:2" ht="15">
      <c r="B3149" s="159"/>
    </row>
    <row r="3150" spans="2:2" ht="15">
      <c r="B3150" s="159"/>
    </row>
    <row r="3151" spans="2:2" ht="15">
      <c r="B3151" s="159"/>
    </row>
    <row r="3152" spans="2:2" ht="15">
      <c r="B3152" s="159"/>
    </row>
    <row r="3153" spans="2:2" ht="15">
      <c r="B3153" s="159"/>
    </row>
    <row r="3154" spans="2:2" ht="15">
      <c r="B3154" s="159"/>
    </row>
    <row r="3155" spans="2:2" ht="15">
      <c r="B3155" s="159"/>
    </row>
    <row r="3156" spans="2:2" ht="15">
      <c r="B3156" s="159"/>
    </row>
    <row r="3157" spans="2:2" ht="15">
      <c r="B3157" s="159"/>
    </row>
    <row r="3158" spans="2:2" ht="15">
      <c r="B3158" s="159"/>
    </row>
    <row r="3159" spans="2:2" ht="15">
      <c r="B3159" s="159"/>
    </row>
    <row r="3160" spans="2:2" ht="15">
      <c r="B3160" s="159"/>
    </row>
    <row r="3161" spans="2:2" ht="15">
      <c r="B3161" s="159"/>
    </row>
    <row r="3162" spans="2:2" ht="15">
      <c r="B3162" s="159"/>
    </row>
    <row r="3163" spans="2:2" ht="15">
      <c r="B3163" s="159"/>
    </row>
    <row r="3164" spans="2:2" ht="15">
      <c r="B3164" s="159"/>
    </row>
    <row r="3165" spans="2:2" ht="15">
      <c r="B3165" s="159"/>
    </row>
    <row r="3166" spans="2:2" ht="15">
      <c r="B3166" s="159"/>
    </row>
    <row r="3167" spans="2:2" ht="15">
      <c r="B3167" s="159"/>
    </row>
    <row r="3168" spans="2:2" ht="15">
      <c r="B3168" s="159"/>
    </row>
    <row r="3169" spans="2:2" ht="15">
      <c r="B3169" s="159"/>
    </row>
    <row r="3170" spans="2:2" ht="15">
      <c r="B3170" s="159"/>
    </row>
    <row r="3171" spans="2:2" ht="15">
      <c r="B3171" s="159"/>
    </row>
    <row r="3172" spans="2:2" ht="15">
      <c r="B3172" s="159"/>
    </row>
    <row r="3173" spans="2:2" ht="15">
      <c r="B3173" s="159"/>
    </row>
    <row r="3174" spans="2:2" ht="15">
      <c r="B3174" s="159"/>
    </row>
    <row r="3175" spans="2:2" ht="15">
      <c r="B3175" s="159"/>
    </row>
    <row r="3176" spans="2:2" ht="15">
      <c r="B3176" s="159"/>
    </row>
    <row r="3177" spans="2:2" ht="15">
      <c r="B3177" s="159"/>
    </row>
    <row r="3178" spans="2:2" ht="15">
      <c r="B3178" s="159"/>
    </row>
    <row r="3179" spans="2:2" ht="15">
      <c r="B3179" s="159"/>
    </row>
    <row r="3180" spans="2:2" ht="15">
      <c r="B3180" s="159"/>
    </row>
    <row r="3181" spans="2:2" ht="15">
      <c r="B3181" s="159"/>
    </row>
    <row r="3182" spans="2:2" ht="15">
      <c r="B3182" s="159"/>
    </row>
    <row r="3183" spans="2:2" ht="15">
      <c r="B3183" s="159"/>
    </row>
    <row r="3184" spans="2:2" ht="15">
      <c r="B3184" s="159"/>
    </row>
    <row r="3185" spans="2:2" ht="15">
      <c r="B3185" s="159"/>
    </row>
    <row r="3186" spans="2:2" ht="15">
      <c r="B3186" s="159"/>
    </row>
    <row r="3187" spans="2:2" ht="15">
      <c r="B3187" s="159"/>
    </row>
    <row r="3188" spans="2:2" ht="15">
      <c r="B3188" s="159"/>
    </row>
    <row r="3189" spans="2:2" ht="15">
      <c r="B3189" s="159"/>
    </row>
    <row r="3190" spans="2:2" ht="15">
      <c r="B3190" s="159"/>
    </row>
    <row r="3191" spans="2:2" ht="15">
      <c r="B3191" s="159"/>
    </row>
    <row r="3192" spans="2:2" ht="15">
      <c r="B3192" s="159"/>
    </row>
    <row r="3193" spans="2:2" ht="15">
      <c r="B3193" s="159"/>
    </row>
    <row r="3194" spans="2:2" ht="15">
      <c r="B3194" s="159"/>
    </row>
    <row r="3195" spans="2:2" ht="15">
      <c r="B3195" s="159"/>
    </row>
    <row r="3196" spans="2:2" ht="15">
      <c r="B3196" s="159"/>
    </row>
    <row r="3197" spans="2:2" ht="15">
      <c r="B3197" s="159"/>
    </row>
    <row r="3198" spans="2:2" ht="15">
      <c r="B3198" s="159"/>
    </row>
    <row r="3199" spans="2:2" ht="15">
      <c r="B3199" s="159"/>
    </row>
    <row r="3200" spans="2:2" ht="15">
      <c r="B3200" s="159"/>
    </row>
    <row r="3201" spans="2:2" ht="15">
      <c r="B3201" s="159"/>
    </row>
    <row r="3202" spans="2:2" ht="15">
      <c r="B3202" s="159"/>
    </row>
    <row r="3203" spans="2:2" ht="15">
      <c r="B3203" s="159"/>
    </row>
    <row r="3204" spans="2:2" ht="15">
      <c r="B3204" s="159"/>
    </row>
    <row r="3205" spans="2:2" ht="15">
      <c r="B3205" s="159"/>
    </row>
    <row r="3206" spans="2:2" ht="15">
      <c r="B3206" s="159"/>
    </row>
    <row r="3207" spans="2:2" ht="15">
      <c r="B3207" s="159"/>
    </row>
    <row r="3208" spans="2:2" ht="15">
      <c r="B3208" s="159"/>
    </row>
    <row r="3209" spans="2:2" ht="15">
      <c r="B3209" s="159"/>
    </row>
    <row r="3210" spans="2:2" ht="15">
      <c r="B3210" s="159"/>
    </row>
    <row r="3211" spans="2:2" ht="15">
      <c r="B3211" s="159"/>
    </row>
    <row r="3212" spans="2:2" ht="15">
      <c r="B3212" s="159"/>
    </row>
    <row r="3213" spans="2:2" ht="15">
      <c r="B3213" s="159"/>
    </row>
    <row r="3214" spans="2:2" ht="15">
      <c r="B3214" s="159"/>
    </row>
    <row r="3215" spans="2:2" ht="15">
      <c r="B3215" s="159"/>
    </row>
    <row r="3216" spans="2:2" ht="15">
      <c r="B3216" s="159"/>
    </row>
    <row r="3217" spans="2:2" ht="15">
      <c r="B3217" s="159"/>
    </row>
    <row r="3218" spans="2:2" ht="15">
      <c r="B3218" s="159"/>
    </row>
    <row r="3219" spans="2:2" ht="15">
      <c r="B3219" s="159"/>
    </row>
    <row r="3220" spans="2:2" ht="15">
      <c r="B3220" s="159"/>
    </row>
    <row r="3221" spans="2:2" ht="15">
      <c r="B3221" s="159"/>
    </row>
    <row r="3222" spans="2:2" ht="15">
      <c r="B3222" s="159"/>
    </row>
    <row r="3223" spans="2:2" ht="15">
      <c r="B3223" s="159"/>
    </row>
    <row r="3224" spans="2:2" ht="15">
      <c r="B3224" s="159"/>
    </row>
    <row r="3225" spans="2:2" ht="15">
      <c r="B3225" s="159"/>
    </row>
    <row r="3226" spans="2:2" ht="15">
      <c r="B3226" s="159"/>
    </row>
    <row r="3227" spans="2:2" ht="15">
      <c r="B3227" s="159"/>
    </row>
    <row r="3228" spans="2:2" ht="15">
      <c r="B3228" s="159"/>
    </row>
    <row r="3229" spans="2:2" ht="15">
      <c r="B3229" s="159"/>
    </row>
    <row r="3230" spans="2:2" ht="15">
      <c r="B3230" s="159"/>
    </row>
    <row r="3231" spans="2:2" ht="15">
      <c r="B3231" s="159"/>
    </row>
    <row r="3232" spans="2:2" ht="15">
      <c r="B3232" s="159"/>
    </row>
    <row r="3233" spans="2:2" ht="15">
      <c r="B3233" s="159"/>
    </row>
    <row r="3234" spans="2:2" ht="15">
      <c r="B3234" s="159"/>
    </row>
    <row r="3235" spans="2:2" ht="15">
      <c r="B3235" s="159"/>
    </row>
    <row r="3236" spans="2:2" ht="15">
      <c r="B3236" s="159"/>
    </row>
    <row r="3237" spans="2:2" ht="15">
      <c r="B3237" s="159"/>
    </row>
    <row r="3238" spans="2:2" ht="15">
      <c r="B3238" s="159"/>
    </row>
    <row r="3239" spans="2:2" ht="15">
      <c r="B3239" s="159"/>
    </row>
    <row r="3240" spans="2:2" ht="15">
      <c r="B3240" s="159"/>
    </row>
    <row r="3241" spans="2:2" ht="15">
      <c r="B3241" s="159"/>
    </row>
    <row r="3242" spans="2:2" ht="15">
      <c r="B3242" s="159"/>
    </row>
    <row r="3243" spans="2:2" ht="15">
      <c r="B3243" s="159"/>
    </row>
    <row r="3244" spans="2:2" ht="15">
      <c r="B3244" s="159"/>
    </row>
    <row r="3245" spans="2:2" ht="15">
      <c r="B3245" s="159"/>
    </row>
    <row r="3246" spans="2:2" ht="15">
      <c r="B3246" s="159"/>
    </row>
    <row r="3247" spans="2:2" ht="15">
      <c r="B3247" s="159"/>
    </row>
    <row r="3248" spans="2:2" ht="15">
      <c r="B3248" s="159"/>
    </row>
    <row r="3249" spans="2:2" ht="15">
      <c r="B3249" s="159"/>
    </row>
    <row r="3250" spans="2:2" ht="15">
      <c r="B3250" s="159"/>
    </row>
    <row r="3251" spans="2:2" ht="15">
      <c r="B3251" s="159"/>
    </row>
    <row r="3252" spans="2:2" ht="15">
      <c r="B3252" s="159"/>
    </row>
    <row r="3253" spans="2:2" ht="15">
      <c r="B3253" s="159"/>
    </row>
    <row r="3254" spans="2:2" ht="15">
      <c r="B3254" s="159"/>
    </row>
    <row r="3255" spans="2:2" ht="15">
      <c r="B3255" s="159"/>
    </row>
    <row r="3256" spans="2:2" ht="15">
      <c r="B3256" s="159"/>
    </row>
    <row r="3257" spans="2:2" ht="15">
      <c r="B3257" s="159"/>
    </row>
    <row r="3258" spans="2:2" ht="15">
      <c r="B3258" s="159"/>
    </row>
    <row r="3259" spans="2:2" ht="15">
      <c r="B3259" s="159"/>
    </row>
    <row r="3260" spans="2:2" ht="15">
      <c r="B3260" s="159"/>
    </row>
    <row r="3261" spans="2:2" ht="15">
      <c r="B3261" s="159"/>
    </row>
    <row r="3262" spans="2:2" ht="15">
      <c r="B3262" s="159"/>
    </row>
    <row r="3263" spans="2:2" ht="15">
      <c r="B3263" s="159"/>
    </row>
    <row r="3264" spans="2:2" ht="15">
      <c r="B3264" s="159"/>
    </row>
    <row r="3265" spans="2:2" ht="15">
      <c r="B3265" s="159"/>
    </row>
    <row r="3266" spans="2:2" ht="15">
      <c r="B3266" s="159"/>
    </row>
    <row r="3267" spans="2:2" ht="15">
      <c r="B3267" s="159"/>
    </row>
    <row r="3268" spans="2:2" ht="15">
      <c r="B3268" s="159"/>
    </row>
    <row r="3269" spans="2:2" ht="15">
      <c r="B3269" s="159"/>
    </row>
    <row r="3270" spans="2:2" ht="15">
      <c r="B3270" s="159"/>
    </row>
    <row r="3271" spans="2:2" ht="15">
      <c r="B3271" s="159"/>
    </row>
    <row r="3272" spans="2:2" ht="15">
      <c r="B3272" s="159"/>
    </row>
    <row r="3273" spans="2:2" ht="15">
      <c r="B3273" s="159"/>
    </row>
    <row r="3274" spans="2:2" ht="15">
      <c r="B3274" s="159"/>
    </row>
    <row r="3275" spans="2:2" ht="15">
      <c r="B3275" s="159"/>
    </row>
    <row r="3276" spans="2:2" ht="15">
      <c r="B3276" s="159"/>
    </row>
    <row r="3277" spans="2:2" ht="15">
      <c r="B3277" s="159"/>
    </row>
    <row r="3278" spans="2:2" ht="15">
      <c r="B3278" s="159"/>
    </row>
    <row r="3279" spans="2:2" ht="15">
      <c r="B3279" s="159"/>
    </row>
    <row r="3280" spans="2:2" ht="15">
      <c r="B3280" s="159"/>
    </row>
    <row r="3281" spans="2:2" ht="15">
      <c r="B3281" s="159"/>
    </row>
    <row r="3282" spans="2:2" ht="15">
      <c r="B3282" s="159"/>
    </row>
    <row r="3283" spans="2:2" ht="15">
      <c r="B3283" s="159"/>
    </row>
    <row r="3284" spans="2:2" ht="15">
      <c r="B3284" s="159"/>
    </row>
    <row r="3285" spans="2:2" ht="15">
      <c r="B3285" s="159"/>
    </row>
    <row r="3286" spans="2:2" ht="15">
      <c r="B3286" s="159"/>
    </row>
    <row r="3287" spans="2:2" ht="15">
      <c r="B3287" s="159"/>
    </row>
    <row r="3288" spans="2:2" ht="15">
      <c r="B3288" s="159"/>
    </row>
    <row r="3289" spans="2:2" ht="15">
      <c r="B3289" s="159"/>
    </row>
    <row r="3290" spans="2:2" ht="15">
      <c r="B3290" s="159"/>
    </row>
    <row r="3291" spans="2:2" ht="15">
      <c r="B3291" s="159"/>
    </row>
    <row r="3292" spans="2:2" ht="15">
      <c r="B3292" s="159"/>
    </row>
    <row r="3293" spans="2:2" ht="15">
      <c r="B3293" s="159"/>
    </row>
    <row r="3294" spans="2:2" ht="15">
      <c r="B3294" s="159"/>
    </row>
    <row r="3295" spans="2:2" ht="15">
      <c r="B3295" s="159"/>
    </row>
    <row r="3296" spans="2:2" ht="15">
      <c r="B3296" s="159"/>
    </row>
    <row r="3297" spans="2:2" ht="15">
      <c r="B3297" s="159"/>
    </row>
    <row r="3298" spans="2:2" ht="15">
      <c r="B3298" s="159"/>
    </row>
    <row r="3299" spans="2:2" ht="15">
      <c r="B3299" s="159"/>
    </row>
    <row r="3300" spans="2:2" ht="15">
      <c r="B3300" s="159"/>
    </row>
    <row r="3301" spans="2:2" ht="15">
      <c r="B3301" s="159"/>
    </row>
    <row r="3302" spans="2:2" ht="15">
      <c r="B3302" s="159"/>
    </row>
    <row r="3303" spans="2:2" ht="15">
      <c r="B3303" s="159"/>
    </row>
    <row r="3304" spans="2:2" ht="15">
      <c r="B3304" s="159"/>
    </row>
    <row r="3305" spans="2:2" ht="15">
      <c r="B3305" s="159"/>
    </row>
    <row r="3306" spans="2:2" ht="15">
      <c r="B3306" s="159"/>
    </row>
    <row r="3307" spans="2:2" ht="15">
      <c r="B3307" s="159"/>
    </row>
    <row r="3308" spans="2:2" ht="15">
      <c r="B3308" s="159"/>
    </row>
    <row r="3309" spans="2:2" ht="15">
      <c r="B3309" s="159"/>
    </row>
    <row r="3310" spans="2:2" ht="15">
      <c r="B3310" s="159"/>
    </row>
    <row r="3311" spans="2:2" ht="15">
      <c r="B3311" s="159"/>
    </row>
    <row r="3312" spans="2:2" ht="15">
      <c r="B3312" s="159"/>
    </row>
    <row r="3313" spans="2:2" ht="15">
      <c r="B3313" s="159"/>
    </row>
    <row r="3314" spans="2:2" ht="15">
      <c r="B3314" s="159"/>
    </row>
    <row r="3315" spans="2:2" ht="15">
      <c r="B3315" s="159"/>
    </row>
    <row r="3316" spans="2:2" ht="15">
      <c r="B3316" s="159"/>
    </row>
    <row r="3317" spans="2:2" ht="15">
      <c r="B3317" s="159"/>
    </row>
    <row r="3318" spans="2:2" ht="15">
      <c r="B3318" s="159"/>
    </row>
    <row r="3319" spans="2:2" ht="15">
      <c r="B3319" s="159"/>
    </row>
    <row r="3320" spans="2:2" ht="15">
      <c r="B3320" s="159"/>
    </row>
    <row r="3321" spans="2:2" ht="15">
      <c r="B3321" s="159"/>
    </row>
    <row r="3322" spans="2:2" ht="15">
      <c r="B3322" s="159"/>
    </row>
    <row r="3323" spans="2:2" ht="15">
      <c r="B3323" s="159"/>
    </row>
    <row r="3324" spans="2:2" ht="15">
      <c r="B3324" s="159"/>
    </row>
    <row r="3325" spans="2:2" ht="15">
      <c r="B3325" s="159"/>
    </row>
    <row r="3326" spans="2:2" ht="15">
      <c r="B3326" s="159"/>
    </row>
    <row r="3327" spans="2:2" ht="15">
      <c r="B3327" s="159"/>
    </row>
    <row r="3328" spans="2:2" ht="15">
      <c r="B3328" s="159"/>
    </row>
    <row r="3329" spans="2:2" ht="15">
      <c r="B3329" s="159"/>
    </row>
    <row r="3330" spans="2:2" ht="15">
      <c r="B3330" s="159"/>
    </row>
    <row r="3331" spans="2:2" ht="15">
      <c r="B3331" s="159"/>
    </row>
    <row r="3332" spans="2:2" ht="15">
      <c r="B3332" s="159"/>
    </row>
    <row r="3333" spans="2:2" ht="15">
      <c r="B3333" s="159"/>
    </row>
    <row r="3334" spans="2:2" ht="15">
      <c r="B3334" s="159"/>
    </row>
    <row r="3335" spans="2:2" ht="15">
      <c r="B3335" s="159"/>
    </row>
    <row r="3336" spans="2:2" ht="15">
      <c r="B3336" s="159"/>
    </row>
    <row r="3337" spans="2:2" ht="15">
      <c r="B3337" s="159"/>
    </row>
    <row r="3338" spans="2:2" ht="15">
      <c r="B3338" s="159"/>
    </row>
    <row r="3339" spans="2:2" ht="15">
      <c r="B3339" s="159"/>
    </row>
    <row r="3340" spans="2:2" ht="15">
      <c r="B3340" s="159"/>
    </row>
    <row r="3341" spans="2:2" ht="15">
      <c r="B3341" s="159"/>
    </row>
    <row r="3342" spans="2:2" ht="15">
      <c r="B3342" s="159"/>
    </row>
    <row r="3343" spans="2:2" ht="15">
      <c r="B3343" s="159"/>
    </row>
    <row r="3344" spans="2:2" ht="15">
      <c r="B3344" s="159"/>
    </row>
    <row r="3345" spans="2:2" ht="15">
      <c r="B3345" s="159"/>
    </row>
    <row r="3346" spans="2:2" ht="15">
      <c r="B3346" s="159"/>
    </row>
    <row r="3347" spans="2:2" ht="15">
      <c r="B3347" s="159"/>
    </row>
    <row r="3348" spans="2:2" ht="15">
      <c r="B3348" s="159"/>
    </row>
    <row r="3349" spans="2:2" ht="15">
      <c r="B3349" s="159"/>
    </row>
    <row r="3350" spans="2:2" ht="15">
      <c r="B3350" s="159"/>
    </row>
    <row r="3351" spans="2:2" ht="15">
      <c r="B3351" s="159"/>
    </row>
    <row r="3352" spans="2:2" ht="15">
      <c r="B3352" s="159"/>
    </row>
    <row r="3353" spans="2:2" ht="15">
      <c r="B3353" s="159"/>
    </row>
    <row r="3354" spans="2:2" ht="15">
      <c r="B3354" s="159"/>
    </row>
    <row r="3355" spans="2:2" ht="15">
      <c r="B3355" s="159"/>
    </row>
    <row r="3356" spans="2:2" ht="15">
      <c r="B3356" s="159"/>
    </row>
    <row r="3357" spans="2:2" ht="15">
      <c r="B3357" s="159"/>
    </row>
    <row r="3358" spans="2:2" ht="15">
      <c r="B3358" s="159"/>
    </row>
    <row r="3359" spans="2:2" ht="15">
      <c r="B3359" s="159"/>
    </row>
    <row r="3360" spans="2:2" ht="15">
      <c r="B3360" s="159"/>
    </row>
    <row r="3361" spans="2:2" ht="15">
      <c r="B3361" s="159"/>
    </row>
    <row r="3362" spans="2:2" ht="15">
      <c r="B3362" s="159"/>
    </row>
    <row r="3363" spans="2:2" ht="15">
      <c r="B3363" s="159"/>
    </row>
    <row r="3364" spans="2:2" ht="15">
      <c r="B3364" s="159"/>
    </row>
    <row r="3365" spans="2:2" ht="15">
      <c r="B3365" s="159"/>
    </row>
    <row r="3366" spans="2:2" ht="15">
      <c r="B3366" s="159"/>
    </row>
    <row r="3367" spans="2:2" ht="15">
      <c r="B3367" s="159"/>
    </row>
    <row r="3368" spans="2:2" ht="15">
      <c r="B3368" s="159"/>
    </row>
    <row r="3369" spans="2:2" ht="15">
      <c r="B3369" s="159"/>
    </row>
    <row r="3370" spans="2:2" ht="15">
      <c r="B3370" s="159"/>
    </row>
    <row r="3371" spans="2:2" ht="15">
      <c r="B3371" s="159"/>
    </row>
    <row r="3372" spans="2:2" ht="15">
      <c r="B3372" s="159"/>
    </row>
    <row r="3373" spans="2:2" ht="15">
      <c r="B3373" s="159"/>
    </row>
    <row r="3374" spans="2:2" ht="15">
      <c r="B3374" s="159"/>
    </row>
    <row r="3375" spans="2:2" ht="15">
      <c r="B3375" s="159"/>
    </row>
    <row r="3376" spans="2:2" ht="15">
      <c r="B3376" s="159"/>
    </row>
    <row r="3377" spans="2:2" ht="15">
      <c r="B3377" s="159"/>
    </row>
    <row r="3378" spans="2:2" ht="15">
      <c r="B3378" s="159"/>
    </row>
    <row r="3379" spans="2:2" ht="15">
      <c r="B3379" s="159"/>
    </row>
    <row r="3380" spans="2:2" ht="15">
      <c r="B3380" s="159"/>
    </row>
    <row r="3381" spans="2:2" ht="15">
      <c r="B3381" s="159"/>
    </row>
    <row r="3382" spans="2:2" ht="15">
      <c r="B3382" s="159"/>
    </row>
    <row r="3383" spans="2:2" ht="15">
      <c r="B3383" s="159"/>
    </row>
    <row r="3384" spans="2:2" ht="15">
      <c r="B3384" s="159"/>
    </row>
    <row r="3385" spans="2:2" ht="15">
      <c r="B3385" s="159"/>
    </row>
    <row r="3386" spans="2:2" ht="15">
      <c r="B3386" s="159"/>
    </row>
    <row r="3387" spans="2:2" ht="15">
      <c r="B3387" s="159"/>
    </row>
    <row r="3388" spans="2:2" ht="15">
      <c r="B3388" s="159"/>
    </row>
    <row r="3389" spans="2:2" ht="15">
      <c r="B3389" s="159"/>
    </row>
    <row r="3390" spans="2:2" ht="15">
      <c r="B3390" s="159"/>
    </row>
    <row r="3391" spans="2:2" ht="15">
      <c r="B3391" s="159"/>
    </row>
    <row r="3392" spans="2:2" ht="15">
      <c r="B3392" s="159"/>
    </row>
    <row r="3393" spans="2:2" ht="15">
      <c r="B3393" s="159"/>
    </row>
    <row r="3394" spans="2:2" ht="15">
      <c r="B3394" s="159"/>
    </row>
    <row r="3395" spans="2:2" ht="15">
      <c r="B3395" s="159"/>
    </row>
    <row r="3396" spans="2:2" ht="15">
      <c r="B3396" s="159"/>
    </row>
    <row r="3397" spans="2:2" ht="15">
      <c r="B3397" s="159"/>
    </row>
    <row r="3398" spans="2:2" ht="15">
      <c r="B3398" s="159"/>
    </row>
    <row r="3399" spans="2:2" ht="15">
      <c r="B3399" s="159"/>
    </row>
    <row r="3400" spans="2:2" ht="15">
      <c r="B3400" s="159"/>
    </row>
    <row r="3401" spans="2:2" ht="15">
      <c r="B3401" s="159"/>
    </row>
    <row r="3402" spans="2:2" ht="15">
      <c r="B3402" s="159"/>
    </row>
    <row r="3403" spans="2:2" ht="15">
      <c r="B3403" s="159"/>
    </row>
    <row r="3404" spans="2:2" ht="15">
      <c r="B3404" s="159"/>
    </row>
    <row r="3405" spans="2:2" ht="15">
      <c r="B3405" s="159"/>
    </row>
    <row r="3406" spans="2:2" ht="15">
      <c r="B3406" s="159"/>
    </row>
    <row r="3407" spans="2:2" ht="15">
      <c r="B3407" s="159"/>
    </row>
    <row r="3408" spans="2:2" ht="15">
      <c r="B3408" s="159"/>
    </row>
    <row r="3409" spans="2:2" ht="15">
      <c r="B3409" s="159"/>
    </row>
    <row r="3410" spans="2:2" ht="15">
      <c r="B3410" s="159"/>
    </row>
    <row r="3411" spans="2:2" ht="15">
      <c r="B3411" s="159"/>
    </row>
    <row r="3412" spans="2:2" ht="15">
      <c r="B3412" s="159"/>
    </row>
    <row r="3413" spans="2:2" ht="15">
      <c r="B3413" s="159"/>
    </row>
    <row r="3414" spans="2:2" ht="15">
      <c r="B3414" s="159"/>
    </row>
    <row r="3415" spans="2:2" ht="15">
      <c r="B3415" s="159"/>
    </row>
    <row r="3416" spans="2:2" ht="15">
      <c r="B3416" s="159"/>
    </row>
    <row r="3417" spans="2:2" ht="15">
      <c r="B3417" s="159"/>
    </row>
    <row r="3418" spans="2:2" ht="15">
      <c r="B3418" s="159"/>
    </row>
    <row r="3419" spans="2:2" ht="15">
      <c r="B3419" s="159"/>
    </row>
    <row r="3420" spans="2:2" ht="15">
      <c r="B3420" s="159"/>
    </row>
    <row r="3421" spans="2:2" ht="15">
      <c r="B3421" s="159"/>
    </row>
    <row r="3422" spans="2:2" ht="15">
      <c r="B3422" s="159"/>
    </row>
    <row r="3423" spans="2:2" ht="15">
      <c r="B3423" s="159"/>
    </row>
    <row r="3424" spans="2:2" ht="15">
      <c r="B3424" s="159"/>
    </row>
    <row r="3425" spans="2:2" ht="15">
      <c r="B3425" s="159"/>
    </row>
    <row r="3426" spans="2:2" ht="15">
      <c r="B3426" s="159"/>
    </row>
    <row r="3427" spans="2:2" ht="15">
      <c r="B3427" s="159"/>
    </row>
    <row r="3428" spans="2:2" ht="15">
      <c r="B3428" s="159"/>
    </row>
    <row r="3429" spans="2:2" ht="15">
      <c r="B3429" s="159"/>
    </row>
    <row r="3430" spans="2:2" ht="15">
      <c r="B3430" s="159"/>
    </row>
    <row r="3431" spans="2:2" ht="15">
      <c r="B3431" s="159"/>
    </row>
    <row r="3432" spans="2:2" ht="15">
      <c r="B3432" s="159"/>
    </row>
    <row r="3433" spans="2:2" ht="15">
      <c r="B3433" s="159"/>
    </row>
    <row r="3434" spans="2:2" ht="15">
      <c r="B3434" s="159"/>
    </row>
    <row r="3435" spans="2:2" ht="15">
      <c r="B3435" s="159"/>
    </row>
    <row r="3436" spans="2:2" ht="15">
      <c r="B3436" s="159"/>
    </row>
    <row r="3437" spans="2:2" ht="15">
      <c r="B3437" s="159"/>
    </row>
    <row r="3438" spans="2:2" ht="15">
      <c r="B3438" s="159"/>
    </row>
    <row r="3439" spans="2:2" ht="15">
      <c r="B3439" s="159"/>
    </row>
    <row r="3440" spans="2:2" ht="15">
      <c r="B3440" s="159"/>
    </row>
    <row r="3441" spans="2:2" ht="15">
      <c r="B3441" s="159"/>
    </row>
    <row r="3442" spans="2:2" ht="15">
      <c r="B3442" s="159"/>
    </row>
    <row r="3443" spans="2:2" ht="15">
      <c r="B3443" s="159"/>
    </row>
    <row r="3444" spans="2:2" ht="15">
      <c r="B3444" s="159"/>
    </row>
    <row r="3445" spans="2:2" ht="15">
      <c r="B3445" s="159"/>
    </row>
    <row r="3446" spans="2:2" ht="15">
      <c r="B3446" s="159"/>
    </row>
    <row r="3447" spans="2:2" ht="15">
      <c r="B3447" s="159"/>
    </row>
    <row r="3448" spans="2:2" ht="15">
      <c r="B3448" s="159"/>
    </row>
    <row r="3449" spans="2:2" ht="15">
      <c r="B3449" s="159"/>
    </row>
    <row r="3450" spans="2:2" ht="15">
      <c r="B3450" s="159"/>
    </row>
    <row r="3451" spans="2:2" ht="15">
      <c r="B3451" s="159"/>
    </row>
    <row r="3452" spans="2:2" ht="15">
      <c r="B3452" s="159"/>
    </row>
    <row r="3453" spans="2:2" ht="15">
      <c r="B3453" s="159"/>
    </row>
    <row r="3454" spans="2:2" ht="15">
      <c r="B3454" s="159"/>
    </row>
    <row r="3455" spans="2:2" ht="15">
      <c r="B3455" s="159"/>
    </row>
    <row r="3456" spans="2:2" ht="15">
      <c r="B3456" s="159"/>
    </row>
    <row r="3457" spans="2:2" ht="15">
      <c r="B3457" s="159"/>
    </row>
    <row r="3458" spans="2:2" ht="15">
      <c r="B3458" s="159"/>
    </row>
    <row r="3459" spans="2:2" ht="15">
      <c r="B3459" s="159"/>
    </row>
    <row r="3460" spans="2:2" ht="15">
      <c r="B3460" s="159"/>
    </row>
    <row r="3461" spans="2:2" ht="15">
      <c r="B3461" s="159"/>
    </row>
    <row r="3462" spans="2:2" ht="15">
      <c r="B3462" s="159"/>
    </row>
    <row r="3463" spans="2:2" ht="15">
      <c r="B3463" s="159"/>
    </row>
    <row r="3464" spans="2:2" ht="15">
      <c r="B3464" s="159"/>
    </row>
    <row r="3465" spans="2:2" ht="15">
      <c r="B3465" s="159"/>
    </row>
    <row r="3466" spans="2:2" ht="15">
      <c r="B3466" s="159"/>
    </row>
    <row r="3467" spans="2:2" ht="15">
      <c r="B3467" s="159"/>
    </row>
    <row r="3468" spans="2:2" ht="15">
      <c r="B3468" s="159"/>
    </row>
    <row r="3469" spans="2:2" ht="15">
      <c r="B3469" s="159"/>
    </row>
    <row r="3470" spans="2:2" ht="15">
      <c r="B3470" s="159"/>
    </row>
    <row r="3471" spans="2:2" ht="15">
      <c r="B3471" s="159"/>
    </row>
    <row r="3472" spans="2:2" ht="15">
      <c r="B3472" s="159"/>
    </row>
    <row r="3473" spans="2:2" ht="15">
      <c r="B3473" s="159"/>
    </row>
    <row r="3474" spans="2:2" ht="15">
      <c r="B3474" s="159"/>
    </row>
    <row r="3475" spans="2:2" ht="15">
      <c r="B3475" s="159"/>
    </row>
    <row r="3476" spans="2:2" ht="15">
      <c r="B3476" s="159"/>
    </row>
    <row r="3477" spans="2:2" ht="15">
      <c r="B3477" s="159"/>
    </row>
    <row r="3478" spans="2:2" ht="15">
      <c r="B3478" s="159"/>
    </row>
    <row r="3479" spans="2:2" ht="15">
      <c r="B3479" s="159"/>
    </row>
    <row r="3480" spans="2:2" ht="15">
      <c r="B3480" s="159"/>
    </row>
    <row r="3481" spans="2:2" ht="15">
      <c r="B3481" s="159"/>
    </row>
    <row r="3482" spans="2:2" ht="15">
      <c r="B3482" s="159"/>
    </row>
    <row r="3483" spans="2:2" ht="15">
      <c r="B3483" s="159"/>
    </row>
    <row r="3484" spans="2:2" ht="15">
      <c r="B3484" s="159"/>
    </row>
    <row r="3485" spans="2:2" ht="15">
      <c r="B3485" s="159"/>
    </row>
    <row r="3486" spans="2:2" ht="15">
      <c r="B3486" s="159"/>
    </row>
    <row r="3487" spans="2:2" ht="15">
      <c r="B3487" s="159"/>
    </row>
    <row r="3488" spans="2:2" ht="15">
      <c r="B3488" s="159"/>
    </row>
    <row r="3489" spans="2:2" ht="15">
      <c r="B3489" s="159"/>
    </row>
    <row r="3490" spans="2:2" ht="15">
      <c r="B3490" s="159"/>
    </row>
    <row r="3491" spans="2:2" ht="15">
      <c r="B3491" s="159"/>
    </row>
    <row r="3492" spans="2:2" ht="15">
      <c r="B3492" s="159"/>
    </row>
    <row r="3493" spans="2:2" ht="15">
      <c r="B3493" s="159"/>
    </row>
    <row r="3494" spans="2:2" ht="15">
      <c r="B3494" s="159"/>
    </row>
    <row r="3495" spans="2:2" ht="15">
      <c r="B3495" s="159"/>
    </row>
    <row r="3496" spans="2:2" ht="15">
      <c r="B3496" s="159"/>
    </row>
    <row r="3497" spans="2:2" ht="15">
      <c r="B3497" s="159"/>
    </row>
    <row r="3498" spans="2:2" ht="15">
      <c r="B3498" s="159"/>
    </row>
    <row r="3499" spans="2:2" ht="15">
      <c r="B3499" s="159"/>
    </row>
    <row r="3500" spans="2:2" ht="15">
      <c r="B3500" s="159"/>
    </row>
    <row r="3501" spans="2:2" ht="15">
      <c r="B3501" s="159"/>
    </row>
    <row r="3502" spans="2:2" ht="15">
      <c r="B3502" s="159"/>
    </row>
    <row r="3503" spans="2:2" ht="15">
      <c r="B3503" s="159"/>
    </row>
    <row r="3504" spans="2:2" ht="15">
      <c r="B3504" s="159"/>
    </row>
    <row r="3505" spans="2:2" ht="15">
      <c r="B3505" s="159"/>
    </row>
    <row r="3506" spans="2:2" ht="15">
      <c r="B3506" s="159"/>
    </row>
    <row r="3507" spans="2:2" ht="15">
      <c r="B3507" s="159"/>
    </row>
    <row r="3508" spans="2:2" ht="15">
      <c r="B3508" s="159"/>
    </row>
    <row r="3509" spans="2:2" ht="15">
      <c r="B3509" s="159"/>
    </row>
    <row r="3510" spans="2:2" ht="15">
      <c r="B3510" s="159"/>
    </row>
    <row r="3511" spans="2:2" ht="15">
      <c r="B3511" s="159"/>
    </row>
    <row r="3512" spans="2:2" ht="15">
      <c r="B3512" s="159"/>
    </row>
    <row r="3513" spans="2:2" ht="15">
      <c r="B3513" s="159"/>
    </row>
    <row r="3514" spans="2:2" ht="15">
      <c r="B3514" s="159"/>
    </row>
    <row r="3515" spans="2:2" ht="15">
      <c r="B3515" s="159"/>
    </row>
    <row r="3516" spans="2:2" ht="15">
      <c r="B3516" s="159"/>
    </row>
    <row r="3517" spans="2:2" ht="15">
      <c r="B3517" s="159"/>
    </row>
    <row r="3518" spans="2:2" ht="15">
      <c r="B3518" s="159"/>
    </row>
    <row r="3519" spans="2:2" ht="15">
      <c r="B3519" s="159"/>
    </row>
    <row r="3520" spans="2:2" ht="15">
      <c r="B3520" s="159"/>
    </row>
    <row r="3521" spans="2:2" ht="15">
      <c r="B3521" s="159"/>
    </row>
    <row r="3522" spans="2:2" ht="15">
      <c r="B3522" s="159"/>
    </row>
    <row r="3523" spans="2:2" ht="15">
      <c r="B3523" s="159"/>
    </row>
    <row r="3524" spans="2:2" ht="15">
      <c r="B3524" s="159"/>
    </row>
    <row r="3525" spans="2:2" ht="15">
      <c r="B3525" s="159"/>
    </row>
    <row r="3526" spans="2:2" ht="15">
      <c r="B3526" s="159"/>
    </row>
    <row r="3527" spans="2:2" ht="15">
      <c r="B3527" s="159"/>
    </row>
    <row r="3528" spans="2:2" ht="15">
      <c r="B3528" s="159"/>
    </row>
    <row r="3529" spans="2:2" ht="15">
      <c r="B3529" s="159"/>
    </row>
    <row r="3530" spans="2:2" ht="15">
      <c r="B3530" s="159"/>
    </row>
    <row r="3531" spans="2:2" ht="15">
      <c r="B3531" s="159"/>
    </row>
    <row r="3532" spans="2:2" ht="15">
      <c r="B3532" s="159"/>
    </row>
    <row r="3533" spans="2:2" ht="15">
      <c r="B3533" s="159"/>
    </row>
    <row r="3534" spans="2:2" ht="15">
      <c r="B3534" s="159"/>
    </row>
    <row r="3535" spans="2:2" ht="15">
      <c r="B3535" s="159"/>
    </row>
    <row r="3536" spans="2:2" ht="15">
      <c r="B3536" s="159"/>
    </row>
    <row r="3537" spans="2:2" ht="15">
      <c r="B3537" s="159"/>
    </row>
    <row r="3538" spans="2:2" ht="15">
      <c r="B3538" s="159"/>
    </row>
    <row r="3539" spans="2:2" ht="15">
      <c r="B3539" s="159"/>
    </row>
    <row r="3540" spans="2:2" ht="15">
      <c r="B3540" s="159"/>
    </row>
    <row r="3541" spans="2:2" ht="15">
      <c r="B3541" s="159"/>
    </row>
    <row r="3542" spans="2:2" ht="15">
      <c r="B3542" s="159"/>
    </row>
    <row r="3543" spans="2:2" ht="15">
      <c r="B3543" s="159"/>
    </row>
    <row r="3544" spans="2:2" ht="15">
      <c r="B3544" s="159"/>
    </row>
    <row r="3545" spans="2:2" ht="15">
      <c r="B3545" s="159"/>
    </row>
    <row r="3546" spans="2:2" ht="15">
      <c r="B3546" s="159"/>
    </row>
    <row r="3547" spans="2:2" ht="15">
      <c r="B3547" s="159"/>
    </row>
    <row r="3548" spans="2:2" ht="15">
      <c r="B3548" s="159"/>
    </row>
    <row r="3549" spans="2:2" ht="15">
      <c r="B3549" s="159"/>
    </row>
    <row r="3550" spans="2:2" ht="15">
      <c r="B3550" s="159"/>
    </row>
    <row r="3551" spans="2:2" ht="15">
      <c r="B3551" s="159"/>
    </row>
    <row r="3552" spans="2:2" ht="15">
      <c r="B3552" s="159"/>
    </row>
    <row r="3553" spans="2:2" ht="15">
      <c r="B3553" s="159"/>
    </row>
    <row r="3554" spans="2:2" ht="15">
      <c r="B3554" s="159"/>
    </row>
    <row r="3555" spans="2:2" ht="15">
      <c r="B3555" s="159"/>
    </row>
    <row r="3556" spans="2:2" ht="15">
      <c r="B3556" s="159"/>
    </row>
    <row r="3557" spans="2:2" ht="15">
      <c r="B3557" s="159"/>
    </row>
    <row r="3558" spans="2:2" ht="15">
      <c r="B3558" s="159"/>
    </row>
    <row r="3559" spans="2:2" ht="15">
      <c r="B3559" s="159"/>
    </row>
    <row r="3560" spans="2:2" ht="15">
      <c r="B3560" s="159"/>
    </row>
    <row r="3561" spans="2:2" ht="15">
      <c r="B3561" s="159"/>
    </row>
    <row r="3562" spans="2:2" ht="15">
      <c r="B3562" s="159"/>
    </row>
    <row r="3563" spans="2:2" ht="15">
      <c r="B3563" s="159"/>
    </row>
    <row r="3564" spans="2:2" ht="15">
      <c r="B3564" s="159"/>
    </row>
    <row r="3565" spans="2:2" ht="15">
      <c r="B3565" s="159"/>
    </row>
    <row r="3566" spans="2:2" ht="15">
      <c r="B3566" s="159"/>
    </row>
    <row r="3567" spans="2:2" ht="15">
      <c r="B3567" s="159"/>
    </row>
    <row r="3568" spans="2:2" ht="15">
      <c r="B3568" s="159"/>
    </row>
    <row r="3569" spans="2:2" ht="15">
      <c r="B3569" s="159"/>
    </row>
    <row r="3570" spans="2:2" ht="15">
      <c r="B3570" s="159"/>
    </row>
    <row r="3571" spans="2:2" ht="15">
      <c r="B3571" s="159"/>
    </row>
    <row r="3572" spans="2:2" ht="15">
      <c r="B3572" s="159"/>
    </row>
    <row r="3573" spans="2:2" ht="15">
      <c r="B3573" s="159"/>
    </row>
    <row r="3574" spans="2:2" ht="15">
      <c r="B3574" s="159"/>
    </row>
    <row r="3575" spans="2:2" ht="15">
      <c r="B3575" s="159"/>
    </row>
    <row r="3576" spans="2:2" ht="15">
      <c r="B3576" s="159"/>
    </row>
    <row r="3577" spans="2:2" ht="15">
      <c r="B3577" s="159"/>
    </row>
    <row r="3578" spans="2:2" ht="15">
      <c r="B3578" s="159"/>
    </row>
    <row r="3579" spans="2:2" ht="15">
      <c r="B3579" s="159"/>
    </row>
    <row r="3580" spans="2:2" ht="15">
      <c r="B3580" s="159"/>
    </row>
    <row r="3581" spans="2:2" ht="15">
      <c r="B3581" s="159"/>
    </row>
    <row r="3582" spans="2:2" ht="15">
      <c r="B3582" s="159"/>
    </row>
    <row r="3583" spans="2:2" ht="15">
      <c r="B3583" s="159"/>
    </row>
    <row r="3584" spans="2:2" ht="15">
      <c r="B3584" s="159"/>
    </row>
    <row r="3585" spans="2:2" ht="15">
      <c r="B3585" s="159"/>
    </row>
    <row r="3586" spans="2:2" ht="15">
      <c r="B3586" s="159"/>
    </row>
    <row r="3587" spans="2:2" ht="15">
      <c r="B3587" s="159"/>
    </row>
    <row r="3588" spans="2:2" ht="15">
      <c r="B3588" s="159"/>
    </row>
    <row r="3589" spans="2:2" ht="15">
      <c r="B3589" s="159"/>
    </row>
    <row r="3590" spans="2:2" ht="15">
      <c r="B3590" s="159"/>
    </row>
    <row r="3591" spans="2:2" ht="15">
      <c r="B3591" s="159"/>
    </row>
    <row r="3592" spans="2:2" ht="15">
      <c r="B3592" s="159"/>
    </row>
    <row r="3593" spans="2:2" ht="15">
      <c r="B3593" s="159"/>
    </row>
    <row r="3594" spans="2:2" ht="15">
      <c r="B3594" s="159"/>
    </row>
    <row r="3595" spans="2:2" ht="15">
      <c r="B3595" s="159"/>
    </row>
    <row r="3596" spans="2:2" ht="15">
      <c r="B3596" s="159"/>
    </row>
    <row r="3597" spans="2:2" ht="15">
      <c r="B3597" s="159"/>
    </row>
    <row r="3598" spans="2:2" ht="15">
      <c r="B3598" s="159"/>
    </row>
    <row r="3599" spans="2:2" ht="15">
      <c r="B3599" s="159"/>
    </row>
    <row r="3600" spans="2:2" ht="15">
      <c r="B3600" s="159"/>
    </row>
    <row r="3601" spans="2:2" ht="15">
      <c r="B3601" s="159"/>
    </row>
    <row r="3602" spans="2:2" ht="15">
      <c r="B3602" s="159"/>
    </row>
    <row r="3603" spans="2:2" ht="15">
      <c r="B3603" s="159"/>
    </row>
    <row r="3604" spans="2:2" ht="15">
      <c r="B3604" s="159"/>
    </row>
    <row r="3605" spans="2:2" ht="15">
      <c r="B3605" s="159"/>
    </row>
    <row r="3606" spans="2:2" ht="15">
      <c r="B3606" s="159"/>
    </row>
    <row r="3607" spans="2:2" ht="15">
      <c r="B3607" s="159"/>
    </row>
    <row r="3608" spans="2:2" ht="15">
      <c r="B3608" s="159"/>
    </row>
    <row r="3609" spans="2:2" ht="15">
      <c r="B3609" s="159"/>
    </row>
    <row r="3610" spans="2:2" ht="15">
      <c r="B3610" s="159"/>
    </row>
    <row r="3611" spans="2:2" ht="15">
      <c r="B3611" s="159"/>
    </row>
    <row r="3612" spans="2:2" ht="15">
      <c r="B3612" s="159"/>
    </row>
    <row r="3613" spans="2:2" ht="15">
      <c r="B3613" s="159"/>
    </row>
    <row r="3614" spans="2:2" ht="15">
      <c r="B3614" s="159"/>
    </row>
    <row r="3615" spans="2:2" ht="15">
      <c r="B3615" s="159"/>
    </row>
    <row r="3616" spans="2:2" ht="15">
      <c r="B3616" s="159"/>
    </row>
    <row r="3617" spans="2:2" ht="15">
      <c r="B3617" s="159"/>
    </row>
    <row r="3618" spans="2:2" ht="15">
      <c r="B3618" s="159"/>
    </row>
    <row r="3619" spans="2:2" ht="15">
      <c r="B3619" s="159"/>
    </row>
    <row r="3620" spans="2:2" ht="15">
      <c r="B3620" s="159"/>
    </row>
    <row r="3621" spans="2:2" ht="15">
      <c r="B3621" s="159"/>
    </row>
    <row r="3622" spans="2:2" ht="15">
      <c r="B3622" s="159"/>
    </row>
    <row r="3623" spans="2:2" ht="15">
      <c r="B3623" s="159"/>
    </row>
    <row r="3624" spans="2:2" ht="15">
      <c r="B3624" s="159"/>
    </row>
    <row r="3625" spans="2:2" ht="15">
      <c r="B3625" s="159"/>
    </row>
    <row r="3626" spans="2:2" ht="15">
      <c r="B3626" s="159"/>
    </row>
    <row r="3627" spans="2:2" ht="15">
      <c r="B3627" s="159"/>
    </row>
    <row r="3628" spans="2:2" ht="15">
      <c r="B3628" s="159"/>
    </row>
    <row r="3629" spans="2:2" ht="15">
      <c r="B3629" s="159"/>
    </row>
    <row r="3630" spans="2:2" ht="15">
      <c r="B3630" s="159"/>
    </row>
    <row r="3631" spans="2:2" ht="15">
      <c r="B3631" s="159"/>
    </row>
    <row r="3632" spans="2:2" ht="15">
      <c r="B3632" s="159"/>
    </row>
    <row r="3633" spans="2:2" ht="15">
      <c r="B3633" s="159"/>
    </row>
    <row r="3634" spans="2:2" ht="15">
      <c r="B3634" s="159"/>
    </row>
    <row r="3635" spans="2:2" ht="15">
      <c r="B3635" s="159"/>
    </row>
    <row r="3636" spans="2:2" ht="15">
      <c r="B3636" s="159"/>
    </row>
    <row r="3637" spans="2:2" ht="15">
      <c r="B3637" s="159"/>
    </row>
    <row r="3638" spans="2:2" ht="15">
      <c r="B3638" s="159"/>
    </row>
    <row r="3639" spans="2:2" ht="15">
      <c r="B3639" s="159"/>
    </row>
    <row r="3640" spans="2:2" ht="15">
      <c r="B3640" s="159"/>
    </row>
    <row r="3641" spans="2:2" ht="15">
      <c r="B3641" s="159"/>
    </row>
    <row r="3642" spans="2:2" ht="15">
      <c r="B3642" s="159"/>
    </row>
    <row r="3643" spans="2:2" ht="15">
      <c r="B3643" s="159"/>
    </row>
    <row r="3644" spans="2:2" ht="15">
      <c r="B3644" s="159"/>
    </row>
    <row r="3645" spans="2:2" ht="15">
      <c r="B3645" s="159"/>
    </row>
    <row r="3646" spans="2:2" ht="15">
      <c r="B3646" s="159"/>
    </row>
    <row r="3647" spans="2:2" ht="15">
      <c r="B3647" s="159"/>
    </row>
    <row r="3648" spans="2:2" ht="15">
      <c r="B3648" s="159"/>
    </row>
    <row r="3649" spans="2:2" ht="15">
      <c r="B3649" s="159"/>
    </row>
    <row r="3650" spans="2:2" ht="15">
      <c r="B3650" s="159"/>
    </row>
    <row r="3651" spans="2:2" ht="15">
      <c r="B3651" s="159"/>
    </row>
    <row r="3652" spans="2:2" ht="15">
      <c r="B3652" s="159"/>
    </row>
    <row r="3653" spans="2:2" ht="15">
      <c r="B3653" s="159"/>
    </row>
    <row r="3654" spans="2:2" ht="15">
      <c r="B3654" s="159"/>
    </row>
    <row r="3655" spans="2:2" ht="15">
      <c r="B3655" s="159"/>
    </row>
    <row r="3656" spans="2:2" ht="15">
      <c r="B3656" s="159"/>
    </row>
    <row r="3657" spans="2:2" ht="15">
      <c r="B3657" s="159"/>
    </row>
    <row r="3658" spans="2:2" ht="15">
      <c r="B3658" s="159"/>
    </row>
    <row r="3659" spans="2:2" ht="15">
      <c r="B3659" s="159"/>
    </row>
    <row r="3660" spans="2:2" ht="15">
      <c r="B3660" s="159"/>
    </row>
    <row r="3661" spans="2:2" ht="15">
      <c r="B3661" s="159"/>
    </row>
    <row r="3662" spans="2:2" ht="15">
      <c r="B3662" s="159"/>
    </row>
    <row r="3663" spans="2:2" ht="15">
      <c r="B3663" s="159"/>
    </row>
    <row r="3664" spans="2:2" ht="15">
      <c r="B3664" s="159"/>
    </row>
    <row r="3665" spans="2:2" ht="15">
      <c r="B3665" s="159"/>
    </row>
    <row r="3666" spans="2:2" ht="15">
      <c r="B3666" s="159"/>
    </row>
    <row r="3667" spans="2:2" ht="15">
      <c r="B3667" s="159"/>
    </row>
    <row r="3668" spans="2:2" ht="15">
      <c r="B3668" s="159"/>
    </row>
    <row r="3669" spans="2:2" ht="15">
      <c r="B3669" s="159"/>
    </row>
    <row r="3670" spans="2:2" ht="15">
      <c r="B3670" s="159"/>
    </row>
    <row r="3671" spans="2:2" ht="15">
      <c r="B3671" s="159"/>
    </row>
    <row r="3672" spans="2:2" ht="15">
      <c r="B3672" s="159"/>
    </row>
    <row r="3673" spans="2:2" ht="15">
      <c r="B3673" s="159"/>
    </row>
    <row r="3674" spans="2:2" ht="15">
      <c r="B3674" s="159"/>
    </row>
    <row r="3675" spans="2:2" ht="15">
      <c r="B3675" s="159"/>
    </row>
    <row r="3676" spans="2:2" ht="15">
      <c r="B3676" s="159"/>
    </row>
    <row r="3677" spans="2:2" ht="15">
      <c r="B3677" s="159"/>
    </row>
    <row r="3678" spans="2:2" ht="15">
      <c r="B3678" s="159"/>
    </row>
    <row r="3679" spans="2:2" ht="15">
      <c r="B3679" s="159"/>
    </row>
    <row r="3680" spans="2:2" ht="15">
      <c r="B3680" s="159"/>
    </row>
    <row r="3681" spans="2:2" ht="15">
      <c r="B3681" s="159"/>
    </row>
    <row r="3682" spans="2:2" ht="15">
      <c r="B3682" s="159"/>
    </row>
    <row r="3683" spans="2:2" ht="15">
      <c r="B3683" s="159"/>
    </row>
    <row r="3684" spans="2:2" ht="15">
      <c r="B3684" s="159"/>
    </row>
    <row r="3685" spans="2:2" ht="15">
      <c r="B3685" s="159"/>
    </row>
    <row r="3686" spans="2:2" ht="15">
      <c r="B3686" s="159"/>
    </row>
    <row r="3687" spans="2:2" ht="15">
      <c r="B3687" s="159"/>
    </row>
    <row r="3688" spans="2:2" ht="15">
      <c r="B3688" s="159"/>
    </row>
    <row r="3689" spans="2:2" ht="15">
      <c r="B3689" s="159"/>
    </row>
    <row r="3690" spans="2:2" ht="15">
      <c r="B3690" s="159"/>
    </row>
    <row r="3691" spans="2:2" ht="15">
      <c r="B3691" s="159"/>
    </row>
    <row r="3692" spans="2:2" ht="15">
      <c r="B3692" s="159"/>
    </row>
    <row r="3693" spans="2:2" ht="15">
      <c r="B3693" s="159"/>
    </row>
    <row r="3694" spans="2:2" ht="15">
      <c r="B3694" s="159"/>
    </row>
    <row r="3695" spans="2:2" ht="15">
      <c r="B3695" s="159"/>
    </row>
    <row r="3696" spans="2:2" ht="15">
      <c r="B3696" s="159"/>
    </row>
    <row r="3697" spans="2:2" ht="15">
      <c r="B3697" s="159"/>
    </row>
    <row r="3698" spans="2:2" ht="15">
      <c r="B3698" s="159"/>
    </row>
    <row r="3699" spans="2:2" ht="15">
      <c r="B3699" s="159"/>
    </row>
    <row r="3700" spans="2:2" ht="15">
      <c r="B3700" s="159"/>
    </row>
    <row r="3701" spans="2:2" ht="15">
      <c r="B3701" s="159"/>
    </row>
    <row r="3702" spans="2:2" ht="15">
      <c r="B3702" s="159"/>
    </row>
    <row r="3703" spans="2:2" ht="15">
      <c r="B3703" s="159"/>
    </row>
    <row r="3704" spans="2:2" ht="15">
      <c r="B3704" s="159"/>
    </row>
    <row r="3705" spans="2:2" ht="15">
      <c r="B3705" s="159"/>
    </row>
    <row r="3706" spans="2:2" ht="15">
      <c r="B3706" s="159"/>
    </row>
    <row r="3707" spans="2:2" ht="15">
      <c r="B3707" s="159"/>
    </row>
    <row r="3708" spans="2:2" ht="15">
      <c r="B3708" s="159"/>
    </row>
    <row r="3709" spans="2:2" ht="15">
      <c r="B3709" s="159"/>
    </row>
    <row r="3710" spans="2:2" ht="15">
      <c r="B3710" s="159"/>
    </row>
    <row r="3711" spans="2:2" ht="15">
      <c r="B3711" s="159"/>
    </row>
    <row r="3712" spans="2:2" ht="15">
      <c r="B3712" s="159"/>
    </row>
    <row r="3713" spans="2:2" ht="15">
      <c r="B3713" s="159"/>
    </row>
    <row r="3714" spans="2:2" ht="15">
      <c r="B3714" s="159"/>
    </row>
    <row r="3715" spans="2:2" ht="15">
      <c r="B3715" s="159"/>
    </row>
    <row r="3716" spans="2:2" ht="15">
      <c r="B3716" s="159"/>
    </row>
    <row r="3717" spans="2:2" ht="15">
      <c r="B3717" s="159"/>
    </row>
    <row r="3718" spans="2:2" ht="15">
      <c r="B3718" s="159"/>
    </row>
    <row r="3719" spans="2:2" ht="15">
      <c r="B3719" s="159"/>
    </row>
    <row r="3720" spans="2:2" ht="15">
      <c r="B3720" s="159"/>
    </row>
    <row r="3721" spans="2:2" ht="15">
      <c r="B3721" s="159"/>
    </row>
    <row r="3722" spans="2:2" ht="15">
      <c r="B3722" s="159"/>
    </row>
    <row r="3723" spans="2:2" ht="15">
      <c r="B3723" s="159"/>
    </row>
    <row r="3724" spans="2:2" ht="15">
      <c r="B3724" s="159"/>
    </row>
    <row r="3725" spans="2:2" ht="15">
      <c r="B3725" s="159"/>
    </row>
    <row r="3726" spans="2:2" ht="15">
      <c r="B3726" s="159"/>
    </row>
    <row r="3727" spans="2:2" ht="15">
      <c r="B3727" s="159"/>
    </row>
    <row r="3728" spans="2:2" ht="15">
      <c r="B3728" s="159"/>
    </row>
    <row r="3729" spans="2:2" ht="15">
      <c r="B3729" s="159"/>
    </row>
    <row r="3730" spans="2:2" ht="15">
      <c r="B3730" s="159"/>
    </row>
    <row r="3731" spans="2:2" ht="15">
      <c r="B3731" s="159"/>
    </row>
    <row r="3732" spans="2:2" ht="15">
      <c r="B3732" s="159"/>
    </row>
    <row r="3733" spans="2:2" ht="15">
      <c r="B3733" s="159"/>
    </row>
    <row r="3734" spans="2:2" ht="15">
      <c r="B3734" s="159"/>
    </row>
    <row r="3735" spans="2:2" ht="15">
      <c r="B3735" s="159"/>
    </row>
    <row r="3736" spans="2:2" ht="15">
      <c r="B3736" s="159"/>
    </row>
    <row r="3737" spans="2:2" ht="15">
      <c r="B3737" s="159"/>
    </row>
    <row r="3738" spans="2:2" ht="15">
      <c r="B3738" s="159"/>
    </row>
    <row r="3739" spans="2:2" ht="15">
      <c r="B3739" s="159"/>
    </row>
    <row r="3740" spans="2:2" ht="15">
      <c r="B3740" s="159"/>
    </row>
    <row r="3741" spans="2:2" ht="15">
      <c r="B3741" s="159"/>
    </row>
    <row r="3742" spans="2:2" ht="15">
      <c r="B3742" s="159"/>
    </row>
    <row r="3743" spans="2:2" ht="15">
      <c r="B3743" s="159"/>
    </row>
    <row r="3744" spans="2:2" ht="15">
      <c r="B3744" s="159"/>
    </row>
    <row r="3745" spans="2:2" ht="15">
      <c r="B3745" s="159"/>
    </row>
    <row r="3746" spans="2:2" ht="15">
      <c r="B3746" s="159"/>
    </row>
    <row r="3747" spans="2:2" ht="15">
      <c r="B3747" s="159"/>
    </row>
    <row r="3748" spans="2:2" ht="15">
      <c r="B3748" s="159"/>
    </row>
    <row r="3749" spans="2:2" ht="15">
      <c r="B3749" s="159"/>
    </row>
    <row r="3750" spans="2:2" ht="15">
      <c r="B3750" s="159"/>
    </row>
    <row r="3751" spans="2:2" ht="15">
      <c r="B3751" s="159"/>
    </row>
    <row r="3752" spans="2:2" ht="15">
      <c r="B3752" s="159"/>
    </row>
    <row r="3753" spans="2:2" ht="15">
      <c r="B3753" s="159"/>
    </row>
    <row r="3754" spans="2:2" ht="15">
      <c r="B3754" s="159"/>
    </row>
    <row r="3755" spans="2:2" ht="15">
      <c r="B3755" s="159"/>
    </row>
    <row r="3756" spans="2:2" ht="15">
      <c r="B3756" s="159"/>
    </row>
    <row r="3757" spans="2:2" ht="15">
      <c r="B3757" s="159"/>
    </row>
    <row r="3758" spans="2:2" ht="15">
      <c r="B3758" s="159"/>
    </row>
    <row r="3759" spans="2:2" ht="15">
      <c r="B3759" s="159"/>
    </row>
    <row r="3760" spans="2:2" ht="15">
      <c r="B3760" s="159"/>
    </row>
    <row r="3761" spans="2:2" ht="15">
      <c r="B3761" s="159"/>
    </row>
    <row r="3762" spans="2:2" ht="15">
      <c r="B3762" s="159"/>
    </row>
    <row r="3763" spans="2:2" ht="15">
      <c r="B3763" s="159"/>
    </row>
    <row r="3764" spans="2:2" ht="15">
      <c r="B3764" s="159"/>
    </row>
    <row r="3765" spans="2:2" ht="15">
      <c r="B3765" s="159"/>
    </row>
    <row r="3766" spans="2:2" ht="15">
      <c r="B3766" s="159"/>
    </row>
    <row r="3767" spans="2:2" ht="15">
      <c r="B3767" s="159"/>
    </row>
    <row r="3768" spans="2:2" ht="15">
      <c r="B3768" s="159"/>
    </row>
    <row r="3769" spans="2:2" ht="15">
      <c r="B3769" s="159"/>
    </row>
    <row r="3770" spans="2:2" ht="15">
      <c r="B3770" s="159"/>
    </row>
    <row r="3771" spans="2:2" ht="15">
      <c r="B3771" s="159"/>
    </row>
    <row r="3772" spans="2:2" ht="15">
      <c r="B3772" s="159"/>
    </row>
    <row r="3773" spans="2:2" ht="15">
      <c r="B3773" s="159"/>
    </row>
    <row r="3774" spans="2:2" ht="15">
      <c r="B3774" s="159"/>
    </row>
    <row r="3775" spans="2:2" ht="15">
      <c r="B3775" s="159"/>
    </row>
    <row r="3776" spans="2:2" ht="15">
      <c r="B3776" s="159"/>
    </row>
    <row r="3777" spans="2:2" ht="15">
      <c r="B3777" s="159"/>
    </row>
    <row r="3778" spans="2:2" ht="15">
      <c r="B3778" s="159"/>
    </row>
    <row r="3779" spans="2:2" ht="15">
      <c r="B3779" s="159"/>
    </row>
    <row r="3780" spans="2:2" ht="15">
      <c r="B3780" s="159"/>
    </row>
    <row r="3781" spans="2:2" ht="15">
      <c r="B3781" s="159"/>
    </row>
    <row r="3782" spans="2:2" ht="15">
      <c r="B3782" s="159"/>
    </row>
    <row r="3783" spans="2:2" ht="15">
      <c r="B3783" s="159"/>
    </row>
    <row r="3784" spans="2:2" ht="15">
      <c r="B3784" s="159"/>
    </row>
    <row r="3785" spans="2:2" ht="15">
      <c r="B3785" s="159"/>
    </row>
    <row r="3786" spans="2:2" ht="15">
      <c r="B3786" s="159"/>
    </row>
    <row r="3787" spans="2:2" ht="15">
      <c r="B3787" s="159"/>
    </row>
    <row r="3788" spans="2:2" ht="15">
      <c r="B3788" s="159"/>
    </row>
    <row r="3789" spans="2:2" ht="15">
      <c r="B3789" s="159"/>
    </row>
    <row r="3790" spans="2:2" ht="15">
      <c r="B3790" s="159"/>
    </row>
    <row r="3791" spans="2:2" ht="15">
      <c r="B3791" s="159"/>
    </row>
    <row r="3792" spans="2:2" ht="15">
      <c r="B3792" s="159"/>
    </row>
    <row r="3793" spans="2:2" ht="15">
      <c r="B3793" s="159"/>
    </row>
    <row r="3794" spans="2:2" ht="15">
      <c r="B3794" s="159"/>
    </row>
    <row r="3795" spans="2:2" ht="15">
      <c r="B3795" s="159"/>
    </row>
    <row r="3796" spans="2:2" ht="15">
      <c r="B3796" s="159"/>
    </row>
    <row r="3797" spans="2:2" ht="15">
      <c r="B3797" s="159"/>
    </row>
    <row r="3798" spans="2:2" ht="15">
      <c r="B3798" s="159"/>
    </row>
    <row r="3799" spans="2:2" ht="15">
      <c r="B3799" s="159"/>
    </row>
    <row r="3800" spans="2:2" ht="15">
      <c r="B3800" s="159"/>
    </row>
    <row r="3801" spans="2:2" ht="15">
      <c r="B3801" s="159"/>
    </row>
    <row r="3802" spans="2:2" ht="15">
      <c r="B3802" s="159"/>
    </row>
    <row r="3803" spans="2:2" ht="15">
      <c r="B3803" s="159"/>
    </row>
    <row r="3804" spans="2:2" ht="15">
      <c r="B3804" s="159"/>
    </row>
    <row r="3805" spans="2:2" ht="15">
      <c r="B3805" s="159"/>
    </row>
    <row r="3806" spans="2:2" ht="15">
      <c r="B3806" s="159"/>
    </row>
    <row r="3807" spans="2:2" ht="15">
      <c r="B3807" s="159"/>
    </row>
    <row r="3808" spans="2:2" ht="15">
      <c r="B3808" s="159"/>
    </row>
    <row r="3809" spans="2:2" ht="15">
      <c r="B3809" s="159"/>
    </row>
    <row r="3810" spans="2:2" ht="15">
      <c r="B3810" s="159"/>
    </row>
    <row r="3811" spans="2:2" ht="15">
      <c r="B3811" s="159"/>
    </row>
    <row r="3812" spans="2:2" ht="15">
      <c r="B3812" s="159"/>
    </row>
    <row r="3813" spans="2:2" ht="15">
      <c r="B3813" s="159"/>
    </row>
    <row r="3814" spans="2:2" ht="15">
      <c r="B3814" s="159"/>
    </row>
    <row r="3815" spans="2:2" ht="15">
      <c r="B3815" s="159"/>
    </row>
    <row r="3816" spans="2:2" ht="15">
      <c r="B3816" s="159"/>
    </row>
    <row r="3817" spans="2:2" ht="15">
      <c r="B3817" s="159"/>
    </row>
    <row r="3818" spans="2:2" ht="15">
      <c r="B3818" s="159"/>
    </row>
    <row r="3819" spans="2:2" ht="15">
      <c r="B3819" s="159"/>
    </row>
    <row r="3820" spans="2:2" ht="15">
      <c r="B3820" s="159"/>
    </row>
    <row r="3821" spans="2:2" ht="15">
      <c r="B3821" s="159"/>
    </row>
    <row r="3822" spans="2:2" ht="15">
      <c r="B3822" s="159"/>
    </row>
    <row r="3823" spans="2:2" ht="15">
      <c r="B3823" s="159"/>
    </row>
    <row r="3824" spans="2:2" ht="15">
      <c r="B3824" s="159"/>
    </row>
    <row r="3825" spans="2:2" ht="15">
      <c r="B3825" s="159"/>
    </row>
    <row r="3826" spans="2:2" ht="15">
      <c r="B3826" s="159"/>
    </row>
    <row r="3827" spans="2:2" ht="15">
      <c r="B3827" s="159"/>
    </row>
    <row r="3828" spans="2:2" ht="15">
      <c r="B3828" s="159"/>
    </row>
    <row r="3829" spans="2:2" ht="15">
      <c r="B3829" s="159"/>
    </row>
    <row r="3830" spans="2:2" ht="15">
      <c r="B3830" s="159"/>
    </row>
    <row r="3831" spans="2:2" ht="15">
      <c r="B3831" s="159"/>
    </row>
    <row r="3832" spans="2:2" ht="15">
      <c r="B3832" s="159"/>
    </row>
    <row r="3833" spans="2:2" ht="15">
      <c r="B3833" s="159"/>
    </row>
    <row r="3834" spans="2:2" ht="15">
      <c r="B3834" s="159"/>
    </row>
    <row r="3835" spans="2:2" ht="15">
      <c r="B3835" s="159"/>
    </row>
    <row r="3836" spans="2:2" ht="15">
      <c r="B3836" s="159"/>
    </row>
    <row r="3837" spans="2:2" ht="15">
      <c r="B3837" s="159"/>
    </row>
    <row r="3838" spans="2:2" ht="15">
      <c r="B3838" s="159"/>
    </row>
    <row r="3839" spans="2:2" ht="15">
      <c r="B3839" s="159"/>
    </row>
    <row r="3840" spans="2:2" ht="15">
      <c r="B3840" s="159"/>
    </row>
    <row r="3841" spans="2:2" ht="15">
      <c r="B3841" s="159"/>
    </row>
    <row r="3842" spans="2:2" ht="15">
      <c r="B3842" s="159"/>
    </row>
    <row r="3843" spans="2:2" ht="15">
      <c r="B3843" s="159"/>
    </row>
    <row r="3844" spans="2:2" ht="15">
      <c r="B3844" s="159"/>
    </row>
    <row r="3845" spans="2:2" ht="15">
      <c r="B3845" s="159"/>
    </row>
    <row r="3846" spans="2:2" ht="15">
      <c r="B3846" s="159"/>
    </row>
    <row r="3847" spans="2:2" ht="15">
      <c r="B3847" s="159"/>
    </row>
    <row r="3848" spans="2:2" ht="15">
      <c r="B3848" s="159"/>
    </row>
    <row r="3849" spans="2:2" ht="15">
      <c r="B3849" s="159"/>
    </row>
    <row r="3850" spans="2:2" ht="15">
      <c r="B3850" s="159"/>
    </row>
    <row r="3851" spans="2:2" ht="15">
      <c r="B3851" s="159"/>
    </row>
    <row r="3852" spans="2:2" ht="15">
      <c r="B3852" s="159"/>
    </row>
    <row r="3853" spans="2:2" ht="15">
      <c r="B3853" s="159"/>
    </row>
    <row r="3854" spans="2:2" ht="15">
      <c r="B3854" s="159"/>
    </row>
    <row r="3855" spans="2:2" ht="15">
      <c r="B3855" s="159"/>
    </row>
    <row r="3856" spans="2:2" ht="15">
      <c r="B3856" s="159"/>
    </row>
    <row r="3857" spans="2:2" ht="15">
      <c r="B3857" s="159"/>
    </row>
    <row r="3858" spans="2:2" ht="15">
      <c r="B3858" s="159"/>
    </row>
    <row r="3859" spans="2:2" ht="15">
      <c r="B3859" s="159"/>
    </row>
    <row r="3860" spans="2:2" ht="15">
      <c r="B3860" s="159"/>
    </row>
    <row r="3861" spans="2:2" ht="15">
      <c r="B3861" s="159"/>
    </row>
    <row r="3862" spans="2:2" ht="15">
      <c r="B3862" s="159"/>
    </row>
    <row r="3863" spans="2:2" ht="15">
      <c r="B3863" s="159"/>
    </row>
    <row r="3864" spans="2:2" ht="15">
      <c r="B3864" s="159"/>
    </row>
    <row r="3865" spans="2:2" ht="15">
      <c r="B3865" s="159"/>
    </row>
    <row r="3866" spans="2:2" ht="15">
      <c r="B3866" s="159"/>
    </row>
    <row r="3867" spans="2:2" ht="15">
      <c r="B3867" s="159"/>
    </row>
    <row r="3868" spans="2:2" ht="15">
      <c r="B3868" s="159"/>
    </row>
    <row r="3869" spans="2:2" ht="15">
      <c r="B3869" s="159"/>
    </row>
    <row r="3870" spans="2:2" ht="15">
      <c r="B3870" s="159"/>
    </row>
    <row r="3871" spans="2:2" ht="15">
      <c r="B3871" s="159"/>
    </row>
    <row r="3872" spans="2:2" ht="15">
      <c r="B3872" s="159"/>
    </row>
    <row r="3873" spans="2:2" ht="15">
      <c r="B3873" s="159"/>
    </row>
    <row r="3874" spans="2:2" ht="15">
      <c r="B3874" s="159"/>
    </row>
    <row r="3875" spans="2:2" ht="15">
      <c r="B3875" s="159"/>
    </row>
    <row r="3876" spans="2:2" ht="15">
      <c r="B3876" s="159"/>
    </row>
    <row r="3877" spans="2:2" ht="15">
      <c r="B3877" s="159"/>
    </row>
    <row r="3878" spans="2:2" ht="15">
      <c r="B3878" s="159"/>
    </row>
    <row r="3879" spans="2:2" ht="15">
      <c r="B3879" s="159"/>
    </row>
    <row r="3880" spans="2:2" ht="15">
      <c r="B3880" s="159"/>
    </row>
    <row r="3881" spans="2:2" ht="15">
      <c r="B3881" s="159"/>
    </row>
    <row r="3882" spans="2:2" ht="15">
      <c r="B3882" s="159"/>
    </row>
    <row r="3883" spans="2:2" ht="15">
      <c r="B3883" s="159"/>
    </row>
    <row r="3884" spans="2:2" ht="15">
      <c r="B3884" s="159"/>
    </row>
    <row r="3885" spans="2:2" ht="15">
      <c r="B3885" s="159"/>
    </row>
    <row r="3886" spans="2:2" ht="15">
      <c r="B3886" s="159"/>
    </row>
    <row r="3887" spans="2:2" ht="15">
      <c r="B3887" s="159"/>
    </row>
    <row r="3888" spans="2:2" ht="15">
      <c r="B3888" s="159"/>
    </row>
    <row r="3889" spans="2:2" ht="15">
      <c r="B3889" s="159"/>
    </row>
    <row r="3890" spans="2:2" ht="15">
      <c r="B3890" s="159"/>
    </row>
    <row r="3891" spans="2:2" ht="15">
      <c r="B3891" s="159"/>
    </row>
    <row r="3892" spans="2:2" ht="15">
      <c r="B3892" s="159"/>
    </row>
    <row r="3893" spans="2:2" ht="15">
      <c r="B3893" s="159"/>
    </row>
    <row r="3894" spans="2:2" ht="15">
      <c r="B3894" s="159"/>
    </row>
    <row r="3895" spans="2:2" ht="15">
      <c r="B3895" s="159"/>
    </row>
    <row r="3896" spans="2:2" ht="15">
      <c r="B3896" s="159"/>
    </row>
    <row r="3897" spans="2:2" ht="15">
      <c r="B3897" s="159"/>
    </row>
    <row r="3898" spans="2:2" ht="15">
      <c r="B3898" s="159"/>
    </row>
    <row r="3899" spans="2:2" ht="15">
      <c r="B3899" s="159"/>
    </row>
    <row r="3900" spans="2:2" ht="15">
      <c r="B3900" s="159"/>
    </row>
    <row r="3901" spans="2:2" ht="15">
      <c r="B3901" s="159"/>
    </row>
    <row r="3902" spans="2:2" ht="15">
      <c r="B3902" s="159"/>
    </row>
    <row r="3903" spans="2:2" ht="15">
      <c r="B3903" s="159"/>
    </row>
    <row r="3904" spans="2:2" ht="15">
      <c r="B3904" s="159"/>
    </row>
    <row r="3905" spans="2:2" ht="15">
      <c r="B3905" s="159"/>
    </row>
    <row r="3906" spans="2:2" ht="15">
      <c r="B3906" s="159"/>
    </row>
    <row r="3907" spans="2:2" ht="15">
      <c r="B3907" s="159"/>
    </row>
    <row r="3908" spans="2:2" ht="15">
      <c r="B3908" s="159"/>
    </row>
    <row r="3909" spans="2:2" ht="15">
      <c r="B3909" s="159"/>
    </row>
    <row r="3910" spans="2:2" ht="15">
      <c r="B3910" s="159"/>
    </row>
    <row r="3911" spans="2:2" ht="15">
      <c r="B3911" s="159"/>
    </row>
    <row r="3912" spans="2:2" ht="15">
      <c r="B3912" s="159"/>
    </row>
    <row r="3913" spans="2:2" ht="15">
      <c r="B3913" s="159"/>
    </row>
    <row r="3914" spans="2:2" ht="15">
      <c r="B3914" s="159"/>
    </row>
    <row r="3915" spans="2:2" ht="15">
      <c r="B3915" s="159"/>
    </row>
    <row r="3916" spans="2:2" ht="15">
      <c r="B3916" s="159"/>
    </row>
    <row r="3917" spans="2:2" ht="15">
      <c r="B3917" s="159"/>
    </row>
    <row r="3918" spans="2:2" ht="15">
      <c r="B3918" s="159"/>
    </row>
    <row r="3919" spans="2:2" ht="15">
      <c r="B3919" s="159"/>
    </row>
    <row r="3920" spans="2:2" ht="15">
      <c r="B3920" s="159"/>
    </row>
    <row r="3921" spans="2:2" ht="15">
      <c r="B3921" s="159"/>
    </row>
    <row r="3922" spans="2:2" ht="15">
      <c r="B3922" s="159"/>
    </row>
    <row r="3923" spans="2:2" ht="15">
      <c r="B3923" s="159"/>
    </row>
    <row r="3924" spans="2:2" ht="15">
      <c r="B3924" s="159"/>
    </row>
    <row r="3925" spans="2:2" ht="15">
      <c r="B3925" s="159"/>
    </row>
    <row r="3926" spans="2:2" ht="15">
      <c r="B3926" s="159"/>
    </row>
    <row r="3927" spans="2:2" ht="15">
      <c r="B3927" s="159"/>
    </row>
    <row r="3928" spans="2:2" ht="15">
      <c r="B3928" s="159"/>
    </row>
    <row r="3929" spans="2:2" ht="15">
      <c r="B3929" s="159"/>
    </row>
    <row r="3930" spans="2:2" ht="15">
      <c r="B3930" s="159"/>
    </row>
    <row r="3931" spans="2:2" ht="15">
      <c r="B3931" s="159"/>
    </row>
    <row r="3932" spans="2:2" ht="15">
      <c r="B3932" s="159"/>
    </row>
    <row r="3933" spans="2:2" ht="15">
      <c r="B3933" s="159"/>
    </row>
    <row r="3934" spans="2:2" ht="15">
      <c r="B3934" s="159"/>
    </row>
    <row r="3935" spans="2:2" ht="15">
      <c r="B3935" s="159"/>
    </row>
    <row r="3936" spans="2:2" ht="15">
      <c r="B3936" s="159"/>
    </row>
    <row r="3937" spans="2:2" ht="15">
      <c r="B3937" s="159"/>
    </row>
    <row r="3938" spans="2:2" ht="15">
      <c r="B3938" s="159"/>
    </row>
    <row r="3939" spans="2:2" ht="15">
      <c r="B3939" s="159"/>
    </row>
    <row r="3940" spans="2:2" ht="15">
      <c r="B3940" s="159"/>
    </row>
    <row r="3941" spans="2:2" ht="15">
      <c r="B3941" s="159"/>
    </row>
    <row r="3942" spans="2:2" ht="15">
      <c r="B3942" s="159"/>
    </row>
    <row r="3943" spans="2:2" ht="15">
      <c r="B3943" s="159"/>
    </row>
    <row r="3944" spans="2:2" ht="15">
      <c r="B3944" s="159"/>
    </row>
    <row r="3945" spans="2:2" ht="15">
      <c r="B3945" s="159"/>
    </row>
    <row r="3946" spans="2:2" ht="15">
      <c r="B3946" s="159"/>
    </row>
    <row r="3947" spans="2:2" ht="15">
      <c r="B3947" s="159"/>
    </row>
    <row r="3948" spans="2:2" ht="15">
      <c r="B3948" s="159"/>
    </row>
    <row r="3949" spans="2:2" ht="15">
      <c r="B3949" s="159"/>
    </row>
    <row r="3950" spans="2:2" ht="15">
      <c r="B3950" s="159"/>
    </row>
    <row r="3951" spans="2:2" ht="15">
      <c r="B3951" s="159"/>
    </row>
    <row r="3952" spans="2:2" ht="15">
      <c r="B3952" s="159"/>
    </row>
    <row r="3953" spans="2:2" ht="15">
      <c r="B3953" s="159"/>
    </row>
    <row r="3954" spans="2:2" ht="15">
      <c r="B3954" s="159"/>
    </row>
    <row r="3955" spans="2:2" ht="15">
      <c r="B3955" s="159"/>
    </row>
    <row r="3956" spans="2:2" ht="15">
      <c r="B3956" s="159"/>
    </row>
    <row r="3957" spans="2:2" ht="15">
      <c r="B3957" s="159"/>
    </row>
    <row r="3958" spans="2:2" ht="15">
      <c r="B3958" s="159"/>
    </row>
    <row r="3959" spans="2:2" ht="15">
      <c r="B3959" s="159"/>
    </row>
    <row r="3960" spans="2:2" ht="15">
      <c r="B3960" s="159"/>
    </row>
    <row r="3961" spans="2:2" ht="15">
      <c r="B3961" s="159"/>
    </row>
    <row r="3962" spans="2:2" ht="15">
      <c r="B3962" s="159"/>
    </row>
    <row r="3963" spans="2:2" ht="15">
      <c r="B3963" s="159"/>
    </row>
    <row r="3964" spans="2:2" ht="15">
      <c r="B3964" s="159"/>
    </row>
    <row r="3965" spans="2:2" ht="15">
      <c r="B3965" s="159"/>
    </row>
    <row r="3966" spans="2:2" ht="15">
      <c r="B3966" s="159"/>
    </row>
    <row r="3967" spans="2:2" ht="15">
      <c r="B3967" s="159"/>
    </row>
    <row r="3968" spans="2:2" ht="15">
      <c r="B3968" s="159"/>
    </row>
    <row r="3969" spans="2:2" ht="15">
      <c r="B3969" s="159"/>
    </row>
    <row r="3970" spans="2:2" ht="15">
      <c r="B3970" s="159"/>
    </row>
    <row r="3971" spans="2:2" ht="15">
      <c r="B3971" s="159"/>
    </row>
    <row r="3972" spans="2:2" ht="15">
      <c r="B3972" s="159"/>
    </row>
    <row r="3973" spans="2:2" ht="15">
      <c r="B3973" s="159"/>
    </row>
    <row r="3974" spans="2:2" ht="15">
      <c r="B3974" s="159"/>
    </row>
    <row r="3975" spans="2:2" ht="15">
      <c r="B3975" s="159"/>
    </row>
    <row r="3976" spans="2:2" ht="15">
      <c r="B3976" s="159"/>
    </row>
    <row r="3977" spans="2:2" ht="15">
      <c r="B3977" s="159"/>
    </row>
    <row r="3978" spans="2:2" ht="15">
      <c r="B3978" s="159"/>
    </row>
    <row r="3979" spans="2:2" ht="15">
      <c r="B3979" s="159"/>
    </row>
    <row r="3980" spans="2:2" ht="15">
      <c r="B3980" s="159"/>
    </row>
    <row r="3981" spans="2:2" ht="15">
      <c r="B3981" s="159"/>
    </row>
    <row r="3982" spans="2:2" ht="15">
      <c r="B3982" s="159"/>
    </row>
    <row r="3983" spans="2:2" ht="15">
      <c r="B3983" s="159"/>
    </row>
    <row r="3984" spans="2:2" ht="15">
      <c r="B3984" s="159"/>
    </row>
    <row r="3985" spans="2:2" ht="15">
      <c r="B3985" s="159"/>
    </row>
    <row r="3986" spans="2:2" ht="15">
      <c r="B3986" s="159"/>
    </row>
    <row r="3987" spans="2:2" ht="15">
      <c r="B3987" s="159"/>
    </row>
    <row r="3988" spans="2:2" ht="15">
      <c r="B3988" s="159"/>
    </row>
    <row r="3989" spans="2:2" ht="15">
      <c r="B3989" s="159"/>
    </row>
    <row r="3990" spans="2:2" ht="15">
      <c r="B3990" s="159"/>
    </row>
    <row r="3991" spans="2:2" ht="15">
      <c r="B3991" s="159"/>
    </row>
    <row r="3992" spans="2:2" ht="15">
      <c r="B3992" s="159"/>
    </row>
    <row r="3993" spans="2:2" ht="15">
      <c r="B3993" s="159"/>
    </row>
    <row r="3994" spans="2:2" ht="15">
      <c r="B3994" s="159"/>
    </row>
    <row r="3995" spans="2:2" ht="15">
      <c r="B3995" s="159"/>
    </row>
    <row r="3996" spans="2:2" ht="15">
      <c r="B3996" s="159"/>
    </row>
    <row r="3997" spans="2:2" ht="15">
      <c r="B3997" s="159"/>
    </row>
    <row r="3998" spans="2:2" ht="15">
      <c r="B3998" s="159"/>
    </row>
    <row r="3999" spans="2:2" ht="15">
      <c r="B3999" s="159"/>
    </row>
    <row r="4000" spans="2:2" ht="15">
      <c r="B4000" s="159"/>
    </row>
    <row r="4001" spans="2:2" ht="15">
      <c r="B4001" s="159"/>
    </row>
    <row r="4002" spans="2:2" ht="15">
      <c r="B4002" s="159"/>
    </row>
    <row r="4003" spans="2:2" ht="15">
      <c r="B4003" s="159"/>
    </row>
    <row r="4004" spans="2:2" ht="15">
      <c r="B4004" s="159"/>
    </row>
    <row r="4005" spans="2:2" ht="15">
      <c r="B4005" s="159"/>
    </row>
    <row r="4006" spans="2:2" ht="15">
      <c r="B4006" s="159"/>
    </row>
    <row r="4007" spans="2:2" ht="15">
      <c r="B4007" s="159"/>
    </row>
    <row r="4008" spans="2:2" ht="15">
      <c r="B4008" s="159"/>
    </row>
    <row r="4009" spans="2:2" ht="15">
      <c r="B4009" s="159"/>
    </row>
    <row r="4010" spans="2:2" ht="15">
      <c r="B4010" s="159"/>
    </row>
    <row r="4011" spans="2:2" ht="15">
      <c r="B4011" s="159"/>
    </row>
    <row r="4012" spans="2:2" ht="15">
      <c r="B4012" s="159"/>
    </row>
    <row r="4013" spans="2:2" ht="15">
      <c r="B4013" s="159"/>
    </row>
    <row r="4014" spans="2:2" ht="15">
      <c r="B4014" s="159"/>
    </row>
    <row r="4015" spans="2:2" ht="15">
      <c r="B4015" s="159"/>
    </row>
    <row r="4016" spans="2:2" ht="15">
      <c r="B4016" s="159"/>
    </row>
    <row r="4017" spans="2:2" ht="15">
      <c r="B4017" s="159"/>
    </row>
    <row r="4018" spans="2:2" ht="15">
      <c r="B4018" s="159"/>
    </row>
    <row r="4019" spans="2:2" ht="15">
      <c r="B4019" s="159"/>
    </row>
    <row r="4020" spans="2:2" ht="15">
      <c r="B4020" s="159"/>
    </row>
    <row r="4021" spans="2:2" ht="15">
      <c r="B4021" s="159"/>
    </row>
    <row r="4022" spans="2:2" ht="15">
      <c r="B4022" s="159"/>
    </row>
    <row r="4023" spans="2:2" ht="15">
      <c r="B4023" s="159"/>
    </row>
    <row r="4024" spans="2:2" ht="15">
      <c r="B4024" s="159"/>
    </row>
    <row r="4025" spans="2:2" ht="15">
      <c r="B4025" s="159"/>
    </row>
    <row r="4026" spans="2:2" ht="15">
      <c r="B4026" s="159"/>
    </row>
    <row r="4027" spans="2:2" ht="15">
      <c r="B4027" s="159"/>
    </row>
    <row r="4028" spans="2:2" ht="15">
      <c r="B4028" s="159"/>
    </row>
    <row r="4029" spans="2:2" ht="15">
      <c r="B4029" s="159"/>
    </row>
    <row r="4030" spans="2:2" ht="15">
      <c r="B4030" s="159"/>
    </row>
    <row r="4031" spans="2:2" ht="15">
      <c r="B4031" s="159"/>
    </row>
    <row r="4032" spans="2:2" ht="15">
      <c r="B4032" s="159"/>
    </row>
    <row r="4033" spans="2:2" ht="15">
      <c r="B4033" s="159"/>
    </row>
    <row r="4034" spans="2:2" ht="15">
      <c r="B4034" s="159"/>
    </row>
    <row r="4035" spans="2:2" ht="15">
      <c r="B4035" s="159"/>
    </row>
    <row r="4036" spans="2:2" ht="15">
      <c r="B4036" s="159"/>
    </row>
    <row r="4037" spans="2:2" ht="15">
      <c r="B4037" s="159"/>
    </row>
    <row r="4038" spans="2:2" ht="15">
      <c r="B4038" s="159"/>
    </row>
    <row r="4039" spans="2:2" ht="15">
      <c r="B4039" s="159"/>
    </row>
    <row r="4040" spans="2:2" ht="15">
      <c r="B4040" s="159"/>
    </row>
    <row r="4041" spans="2:2" ht="15">
      <c r="B4041" s="159"/>
    </row>
    <row r="4042" spans="2:2" ht="15">
      <c r="B4042" s="159"/>
    </row>
    <row r="4043" spans="2:2" ht="15">
      <c r="B4043" s="159"/>
    </row>
    <row r="4044" spans="2:2" ht="15">
      <c r="B4044" s="159"/>
    </row>
    <row r="4045" spans="2:2" ht="15">
      <c r="B4045" s="159"/>
    </row>
    <row r="4046" spans="2:2" ht="15">
      <c r="B4046" s="159"/>
    </row>
    <row r="4047" spans="2:2" ht="15">
      <c r="B4047" s="159"/>
    </row>
    <row r="4048" spans="2:2" ht="15">
      <c r="B4048" s="159"/>
    </row>
    <row r="4049" spans="2:2" ht="15">
      <c r="B4049" s="159"/>
    </row>
    <row r="4050" spans="2:2" ht="15">
      <c r="B4050" s="159"/>
    </row>
    <row r="4051" spans="2:2" ht="15">
      <c r="B4051" s="159"/>
    </row>
    <row r="4052" spans="2:2" ht="15">
      <c r="B4052" s="159"/>
    </row>
    <row r="4053" spans="2:2" ht="15">
      <c r="B4053" s="159"/>
    </row>
    <row r="4054" spans="2:2" ht="15">
      <c r="B4054" s="159"/>
    </row>
    <row r="4055" spans="2:2" ht="15">
      <c r="B4055" s="159"/>
    </row>
    <row r="4056" spans="2:2" ht="15">
      <c r="B4056" s="159"/>
    </row>
    <row r="4057" spans="2:2" ht="15">
      <c r="B4057" s="159"/>
    </row>
    <row r="4058" spans="2:2" ht="15">
      <c r="B4058" s="159"/>
    </row>
    <row r="4059" spans="2:2" ht="15">
      <c r="B4059" s="159"/>
    </row>
    <row r="4060" spans="2:2" ht="15">
      <c r="B4060" s="159"/>
    </row>
    <row r="4061" spans="2:2" ht="15">
      <c r="B4061" s="159"/>
    </row>
    <row r="4062" spans="2:2" ht="15">
      <c r="B4062" s="159"/>
    </row>
    <row r="4063" spans="2:2" ht="15">
      <c r="B4063" s="159"/>
    </row>
    <row r="4064" spans="2:2" ht="15">
      <c r="B4064" s="159"/>
    </row>
    <row r="4065" spans="2:2" ht="15">
      <c r="B4065" s="159"/>
    </row>
    <row r="4066" spans="2:2" ht="15">
      <c r="B4066" s="159"/>
    </row>
    <row r="4067" spans="2:2" ht="15">
      <c r="B4067" s="159"/>
    </row>
    <row r="4068" spans="2:2" ht="15">
      <c r="B4068" s="159"/>
    </row>
    <row r="4069" spans="2:2" ht="15">
      <c r="B4069" s="159"/>
    </row>
    <row r="4070" spans="2:2" ht="15">
      <c r="B4070" s="159"/>
    </row>
    <row r="4071" spans="2:2" ht="15">
      <c r="B4071" s="159"/>
    </row>
    <row r="4072" spans="2:2" ht="15">
      <c r="B4072" s="159"/>
    </row>
    <row r="4073" spans="2:2" ht="15">
      <c r="B4073" s="159"/>
    </row>
    <row r="4074" spans="2:2" ht="15">
      <c r="B4074" s="159"/>
    </row>
    <row r="4075" spans="2:2" ht="15">
      <c r="B4075" s="159"/>
    </row>
    <row r="4076" spans="2:2" ht="15">
      <c r="B4076" s="159"/>
    </row>
    <row r="4077" spans="2:2" ht="15">
      <c r="B4077" s="159"/>
    </row>
    <row r="4078" spans="2:2" ht="15">
      <c r="B4078" s="159"/>
    </row>
    <row r="4079" spans="2:2" ht="15">
      <c r="B4079" s="159"/>
    </row>
    <row r="4080" spans="2:2" ht="15">
      <c r="B4080" s="159"/>
    </row>
    <row r="4081" spans="2:2" ht="15">
      <c r="B4081" s="159"/>
    </row>
    <row r="4082" spans="2:2" ht="15">
      <c r="B4082" s="159"/>
    </row>
    <row r="4083" spans="2:2" ht="15">
      <c r="B4083" s="159"/>
    </row>
    <row r="4084" spans="2:2" ht="15">
      <c r="B4084" s="159"/>
    </row>
    <row r="4085" spans="2:2" ht="15">
      <c r="B4085" s="159"/>
    </row>
    <row r="4086" spans="2:2" ht="15">
      <c r="B4086" s="159"/>
    </row>
    <row r="4087" spans="2:2" ht="15">
      <c r="B4087" s="159"/>
    </row>
    <row r="4088" spans="2:2" ht="15">
      <c r="B4088" s="159"/>
    </row>
    <row r="4089" spans="2:2" ht="15">
      <c r="B4089" s="159"/>
    </row>
    <row r="4090" spans="2:2" ht="15">
      <c r="B4090" s="159"/>
    </row>
    <row r="4091" spans="2:2" ht="15">
      <c r="B4091" s="159"/>
    </row>
    <row r="4092" spans="2:2" ht="15">
      <c r="B4092" s="159"/>
    </row>
    <row r="4093" spans="2:2" ht="15">
      <c r="B4093" s="159"/>
    </row>
    <row r="4094" spans="2:2" ht="15">
      <c r="B4094" s="159"/>
    </row>
    <row r="4095" spans="2:2" ht="15">
      <c r="B4095" s="159"/>
    </row>
    <row r="4096" spans="2:2" ht="15">
      <c r="B4096" s="159"/>
    </row>
    <row r="4097" spans="2:2" ht="15">
      <c r="B4097" s="159"/>
    </row>
    <row r="4098" spans="2:2" ht="15">
      <c r="B4098" s="159"/>
    </row>
    <row r="4099" spans="2:2" ht="15">
      <c r="B4099" s="159"/>
    </row>
    <row r="4100" spans="2:2" ht="15">
      <c r="B4100" s="159"/>
    </row>
    <row r="4101" spans="2:2" ht="15">
      <c r="B4101" s="159"/>
    </row>
    <row r="4102" spans="2:2" ht="15">
      <c r="B4102" s="159"/>
    </row>
    <row r="4103" spans="2:2" ht="15">
      <c r="B4103" s="159"/>
    </row>
    <row r="4104" spans="2:2" ht="15">
      <c r="B4104" s="159"/>
    </row>
    <row r="4105" spans="2:2" ht="15">
      <c r="B4105" s="159"/>
    </row>
    <row r="4106" spans="2:2" ht="15">
      <c r="B4106" s="159"/>
    </row>
    <row r="4107" spans="2:2" ht="15">
      <c r="B4107" s="159"/>
    </row>
    <row r="4108" spans="2:2" ht="15">
      <c r="B4108" s="159"/>
    </row>
    <row r="4109" spans="2:2" ht="15">
      <c r="B4109" s="159"/>
    </row>
    <row r="4110" spans="2:2" ht="15">
      <c r="B4110" s="159"/>
    </row>
    <row r="4111" spans="2:2" ht="15">
      <c r="B4111" s="159"/>
    </row>
    <row r="4112" spans="2:2" ht="15">
      <c r="B4112" s="159"/>
    </row>
    <row r="4113" spans="2:2" ht="15">
      <c r="B4113" s="159"/>
    </row>
    <row r="4114" spans="2:2" ht="15">
      <c r="B4114" s="159"/>
    </row>
    <row r="4115" spans="2:2" ht="15">
      <c r="B4115" s="159"/>
    </row>
    <row r="4116" spans="2:2" ht="15">
      <c r="B4116" s="159"/>
    </row>
    <row r="4117" spans="2:2" ht="15">
      <c r="B4117" s="159"/>
    </row>
    <row r="4118" spans="2:2" ht="15">
      <c r="B4118" s="159"/>
    </row>
    <row r="4119" spans="2:2" ht="15">
      <c r="B4119" s="159"/>
    </row>
    <row r="4120" spans="2:2" ht="15">
      <c r="B4120" s="159"/>
    </row>
    <row r="4121" spans="2:2" ht="15">
      <c r="B4121" s="159"/>
    </row>
    <row r="4122" spans="2:2" ht="15">
      <c r="B4122" s="159"/>
    </row>
    <row r="4123" spans="2:2" ht="15">
      <c r="B4123" s="159"/>
    </row>
    <row r="4124" spans="2:2" ht="15">
      <c r="B4124" s="159"/>
    </row>
    <row r="4125" spans="2:2" ht="15">
      <c r="B4125" s="159"/>
    </row>
    <row r="4126" spans="2:2" ht="15">
      <c r="B4126" s="159"/>
    </row>
    <row r="4127" spans="2:2" ht="15">
      <c r="B4127" s="159"/>
    </row>
    <row r="4128" spans="2:2" ht="15">
      <c r="B4128" s="159"/>
    </row>
    <row r="4129" spans="2:2" ht="15">
      <c r="B4129" s="159"/>
    </row>
    <row r="4130" spans="2:2" ht="15">
      <c r="B4130" s="159"/>
    </row>
    <row r="4131" spans="2:2" ht="15">
      <c r="B4131" s="159"/>
    </row>
    <row r="4132" spans="2:2" ht="15">
      <c r="B4132" s="159"/>
    </row>
    <row r="4133" spans="2:2" ht="15">
      <c r="B4133" s="159"/>
    </row>
    <row r="4134" spans="2:2" ht="15">
      <c r="B4134" s="159"/>
    </row>
    <row r="4135" spans="2:2" ht="15">
      <c r="B4135" s="159"/>
    </row>
    <row r="4136" spans="2:2" ht="15">
      <c r="B4136" s="159"/>
    </row>
    <row r="4137" spans="2:2" ht="15">
      <c r="B4137" s="159"/>
    </row>
    <row r="4138" spans="2:2" ht="15">
      <c r="B4138" s="159"/>
    </row>
    <row r="4139" spans="2:2" ht="15">
      <c r="B4139" s="159"/>
    </row>
    <row r="4140" spans="2:2" ht="15">
      <c r="B4140" s="159"/>
    </row>
    <row r="4141" spans="2:2" ht="15">
      <c r="B4141" s="159"/>
    </row>
    <row r="4142" spans="2:2" ht="15">
      <c r="B4142" s="159"/>
    </row>
    <row r="4143" spans="2:2" ht="15">
      <c r="B4143" s="159"/>
    </row>
    <row r="4144" spans="2:2" ht="15">
      <c r="B4144" s="159"/>
    </row>
    <row r="4145" spans="2:2" ht="15">
      <c r="B4145" s="159"/>
    </row>
    <row r="4146" spans="2:2" ht="15">
      <c r="B4146" s="159"/>
    </row>
    <row r="4147" spans="2:2" ht="15">
      <c r="B4147" s="159"/>
    </row>
    <row r="4148" spans="2:2" ht="15">
      <c r="B4148" s="159"/>
    </row>
    <row r="4149" spans="2:2" ht="15">
      <c r="B4149" s="159"/>
    </row>
    <row r="4150" spans="2:2" ht="15">
      <c r="B4150" s="159"/>
    </row>
    <row r="4151" spans="2:2" ht="15">
      <c r="B4151" s="159"/>
    </row>
    <row r="4152" spans="2:2" ht="15">
      <c r="B4152" s="159"/>
    </row>
    <row r="4153" spans="2:2" ht="15">
      <c r="B4153" s="159"/>
    </row>
    <row r="4154" spans="2:2" ht="15">
      <c r="B4154" s="159"/>
    </row>
    <row r="4155" spans="2:2" ht="15">
      <c r="B4155" s="159"/>
    </row>
    <row r="4156" spans="2:2" ht="15">
      <c r="B4156" s="159"/>
    </row>
    <row r="4157" spans="2:2" ht="15">
      <c r="B4157" s="159"/>
    </row>
    <row r="4158" spans="2:2" ht="15">
      <c r="B4158" s="159"/>
    </row>
    <row r="4159" spans="2:2" ht="15">
      <c r="B4159" s="159"/>
    </row>
    <row r="4160" spans="2:2" ht="15">
      <c r="B4160" s="159"/>
    </row>
    <row r="4161" spans="2:2" ht="15">
      <c r="B4161" s="159"/>
    </row>
    <row r="4162" spans="2:2" ht="15">
      <c r="B4162" s="159"/>
    </row>
    <row r="4163" spans="2:2" ht="15">
      <c r="B4163" s="159"/>
    </row>
    <row r="4164" spans="2:2" ht="15">
      <c r="B4164" s="159"/>
    </row>
    <row r="4165" spans="2:2" ht="15">
      <c r="B4165" s="159"/>
    </row>
    <row r="4166" spans="2:2" ht="15">
      <c r="B4166" s="159"/>
    </row>
    <row r="4167" spans="2:2" ht="15">
      <c r="B4167" s="159"/>
    </row>
    <row r="4168" spans="2:2" ht="15">
      <c r="B4168" s="159"/>
    </row>
    <row r="4169" spans="2:2" ht="15">
      <c r="B4169" s="159"/>
    </row>
    <row r="4170" spans="2:2" ht="15">
      <c r="B4170" s="159"/>
    </row>
    <row r="4171" spans="2:2" ht="15">
      <c r="B4171" s="159"/>
    </row>
    <row r="4172" spans="2:2" ht="15">
      <c r="B4172" s="159"/>
    </row>
    <row r="4173" spans="2:2" ht="15">
      <c r="B4173" s="159"/>
    </row>
    <row r="4174" spans="2:2" ht="15">
      <c r="B4174" s="159"/>
    </row>
    <row r="4175" spans="2:2" ht="15">
      <c r="B4175" s="159"/>
    </row>
    <row r="4176" spans="2:2" ht="15">
      <c r="B4176" s="159"/>
    </row>
    <row r="4177" spans="2:2" ht="15">
      <c r="B4177" s="159"/>
    </row>
    <row r="4178" spans="2:2" ht="15">
      <c r="B4178" s="159"/>
    </row>
    <row r="4179" spans="2:2" ht="15">
      <c r="B4179" s="159"/>
    </row>
    <row r="4180" spans="2:2" ht="15">
      <c r="B4180" s="159"/>
    </row>
    <row r="4181" spans="2:2" ht="15">
      <c r="B4181" s="159"/>
    </row>
    <row r="4182" spans="2:2" ht="15">
      <c r="B4182" s="159"/>
    </row>
    <row r="4183" spans="2:2" ht="15">
      <c r="B4183" s="159"/>
    </row>
    <row r="4184" spans="2:2" ht="15">
      <c r="B4184" s="159"/>
    </row>
    <row r="4185" spans="2:2" ht="15">
      <c r="B4185" s="159"/>
    </row>
    <row r="4186" spans="2:2" ht="15">
      <c r="B4186" s="159"/>
    </row>
    <row r="4187" spans="2:2" ht="15">
      <c r="B4187" s="159"/>
    </row>
    <row r="4188" spans="2:2" ht="15">
      <c r="B4188" s="159"/>
    </row>
    <row r="4189" spans="2:2" ht="15">
      <c r="B4189" s="159"/>
    </row>
    <row r="4190" spans="2:2" ht="15">
      <c r="B4190" s="159"/>
    </row>
    <row r="4191" spans="2:2" ht="15">
      <c r="B4191" s="159"/>
    </row>
    <row r="4192" spans="2:2" ht="15">
      <c r="B4192" s="159"/>
    </row>
    <row r="4193" spans="2:2" ht="15">
      <c r="B4193" s="159"/>
    </row>
    <row r="4194" spans="2:2" ht="15">
      <c r="B4194" s="159"/>
    </row>
    <row r="4195" spans="2:2" ht="15">
      <c r="B4195" s="159"/>
    </row>
    <row r="4196" spans="2:2" ht="15">
      <c r="B4196" s="159"/>
    </row>
    <row r="4197" spans="2:2" ht="15">
      <c r="B4197" s="159"/>
    </row>
    <row r="4198" spans="2:2" ht="15">
      <c r="B4198" s="159"/>
    </row>
    <row r="4199" spans="2:2" ht="15">
      <c r="B4199" s="159"/>
    </row>
    <row r="4200" spans="2:2" ht="15">
      <c r="B4200" s="159"/>
    </row>
    <row r="4201" spans="2:2" ht="15">
      <c r="B4201" s="159"/>
    </row>
    <row r="4202" spans="2:2" ht="15">
      <c r="B4202" s="159"/>
    </row>
    <row r="4203" spans="2:2" ht="15">
      <c r="B4203" s="159"/>
    </row>
    <row r="4204" spans="2:2" ht="15">
      <c r="B4204" s="159"/>
    </row>
    <row r="4205" spans="2:2" ht="15">
      <c r="B4205" s="159"/>
    </row>
    <row r="4206" spans="2:2" ht="15">
      <c r="B4206" s="159"/>
    </row>
    <row r="4207" spans="2:2" ht="15">
      <c r="B4207" s="159"/>
    </row>
    <row r="4208" spans="2:2" ht="15">
      <c r="B4208" s="159"/>
    </row>
    <row r="4209" spans="2:2" ht="15">
      <c r="B4209" s="159"/>
    </row>
    <row r="4210" spans="2:2" ht="15">
      <c r="B4210" s="159"/>
    </row>
    <row r="4211" spans="2:2" ht="15">
      <c r="B4211" s="159"/>
    </row>
    <row r="4212" spans="2:2" ht="15">
      <c r="B4212" s="159"/>
    </row>
    <row r="4213" spans="2:2" ht="15">
      <c r="B4213" s="159"/>
    </row>
    <row r="4214" spans="2:2" ht="15">
      <c r="B4214" s="159"/>
    </row>
    <row r="4215" spans="2:2" ht="15">
      <c r="B4215" s="159"/>
    </row>
    <row r="4216" spans="2:2" ht="15">
      <c r="B4216" s="159"/>
    </row>
    <row r="4217" spans="2:2" ht="15">
      <c r="B4217" s="159"/>
    </row>
    <row r="4218" spans="2:2" ht="15">
      <c r="B4218" s="159"/>
    </row>
    <row r="4219" spans="2:2" ht="15">
      <c r="B4219" s="159"/>
    </row>
    <row r="4220" spans="2:2" ht="15">
      <c r="B4220" s="159"/>
    </row>
    <row r="4221" spans="2:2" ht="15">
      <c r="B4221" s="159"/>
    </row>
    <row r="4222" spans="2:2" ht="15">
      <c r="B4222" s="159"/>
    </row>
    <row r="4223" spans="2:2" ht="15">
      <c r="B4223" s="159"/>
    </row>
    <row r="4224" spans="2:2" ht="15">
      <c r="B4224" s="159"/>
    </row>
    <row r="4225" spans="2:2" ht="15">
      <c r="B4225" s="159"/>
    </row>
    <row r="4226" spans="2:2" ht="15">
      <c r="B4226" s="159"/>
    </row>
    <row r="4227" spans="2:2" ht="15">
      <c r="B4227" s="159"/>
    </row>
    <row r="4228" spans="2:2" ht="15">
      <c r="B4228" s="159"/>
    </row>
    <row r="4229" spans="2:2" ht="15">
      <c r="B4229" s="159"/>
    </row>
    <row r="4230" spans="2:2" ht="15">
      <c r="B4230" s="159"/>
    </row>
    <row r="4231" spans="2:2" ht="15">
      <c r="B4231" s="159"/>
    </row>
    <row r="4232" spans="2:2" ht="15">
      <c r="B4232" s="159"/>
    </row>
    <row r="4233" spans="2:2" ht="15">
      <c r="B4233" s="159"/>
    </row>
    <row r="4234" spans="2:2" ht="15">
      <c r="B4234" s="159"/>
    </row>
    <row r="4235" spans="2:2" ht="15">
      <c r="B4235" s="159"/>
    </row>
    <row r="4236" spans="2:2" ht="15">
      <c r="B4236" s="159"/>
    </row>
    <row r="4237" spans="2:2" ht="15">
      <c r="B4237" s="159"/>
    </row>
    <row r="4238" spans="2:2" ht="15">
      <c r="B4238" s="159"/>
    </row>
    <row r="4239" spans="2:2" ht="15">
      <c r="B4239" s="159"/>
    </row>
    <row r="4240" spans="2:2" ht="15">
      <c r="B4240" s="159"/>
    </row>
    <row r="4241" spans="2:2" ht="15">
      <c r="B4241" s="159"/>
    </row>
    <row r="4242" spans="2:2" ht="15">
      <c r="B4242" s="159"/>
    </row>
    <row r="4243" spans="2:2" ht="15">
      <c r="B4243" s="159"/>
    </row>
    <row r="4244" spans="2:2" ht="15">
      <c r="B4244" s="159"/>
    </row>
    <row r="4245" spans="2:2" ht="15">
      <c r="B4245" s="159"/>
    </row>
    <row r="4246" spans="2:2" ht="15">
      <c r="B4246" s="159"/>
    </row>
    <row r="4247" spans="2:2" ht="15">
      <c r="B4247" s="159"/>
    </row>
    <row r="4248" spans="2:2" ht="15">
      <c r="B4248" s="159"/>
    </row>
    <row r="4249" spans="2:2" ht="15">
      <c r="B4249" s="159"/>
    </row>
    <row r="4250" spans="2:2" ht="15">
      <c r="B4250" s="159"/>
    </row>
    <row r="4251" spans="2:2" ht="15">
      <c r="B4251" s="159"/>
    </row>
    <row r="4252" spans="2:2" ht="15">
      <c r="B4252" s="159"/>
    </row>
    <row r="4253" spans="2:2" ht="15">
      <c r="B4253" s="159"/>
    </row>
    <row r="4254" spans="2:2" ht="15">
      <c r="B4254" s="159"/>
    </row>
    <row r="4255" spans="2:2" ht="15">
      <c r="B4255" s="159"/>
    </row>
    <row r="4256" spans="2:2" ht="15">
      <c r="B4256" s="159"/>
    </row>
    <row r="4257" spans="2:2" ht="15">
      <c r="B4257" s="159"/>
    </row>
    <row r="4258" spans="2:2" ht="15">
      <c r="B4258" s="159"/>
    </row>
    <row r="4259" spans="2:2" ht="15">
      <c r="B4259" s="159"/>
    </row>
    <row r="4260" spans="2:2" ht="15">
      <c r="B4260" s="159"/>
    </row>
    <row r="4261" spans="2:2" ht="15">
      <c r="B4261" s="159"/>
    </row>
    <row r="4262" spans="2:2" ht="15">
      <c r="B4262" s="159"/>
    </row>
    <row r="4263" spans="2:2" ht="15">
      <c r="B4263" s="159"/>
    </row>
    <row r="4264" spans="2:2" ht="15">
      <c r="B4264" s="159"/>
    </row>
    <row r="4265" spans="2:2" ht="15">
      <c r="B4265" s="159"/>
    </row>
    <row r="4266" spans="2:2" ht="15">
      <c r="B4266" s="159"/>
    </row>
    <row r="4267" spans="2:2" ht="15">
      <c r="B4267" s="159"/>
    </row>
    <row r="4268" spans="2:2" ht="15">
      <c r="B4268" s="159"/>
    </row>
    <row r="4269" spans="2:2" ht="15">
      <c r="B4269" s="159"/>
    </row>
    <row r="4270" spans="2:2" ht="15">
      <c r="B4270" s="159"/>
    </row>
    <row r="4271" spans="2:2" ht="15">
      <c r="B4271" s="159"/>
    </row>
    <row r="4272" spans="2:2" ht="15">
      <c r="B4272" s="159"/>
    </row>
    <row r="4273" spans="2:2" ht="15">
      <c r="B4273" s="159"/>
    </row>
    <row r="4274" spans="2:2" ht="15">
      <c r="B4274" s="159"/>
    </row>
    <row r="4275" spans="2:2" ht="15">
      <c r="B4275" s="159"/>
    </row>
    <row r="4276" spans="2:2" ht="15">
      <c r="B4276" s="159"/>
    </row>
    <row r="4277" spans="2:2" ht="15">
      <c r="B4277" s="159"/>
    </row>
    <row r="4278" spans="2:2" ht="15">
      <c r="B4278" s="159"/>
    </row>
    <row r="4279" spans="2:2" ht="15">
      <c r="B4279" s="159"/>
    </row>
    <row r="4280" spans="2:2" ht="15">
      <c r="B4280" s="159"/>
    </row>
    <row r="4281" spans="2:2" ht="15">
      <c r="B4281" s="159"/>
    </row>
    <row r="4282" spans="2:2" ht="15">
      <c r="B4282" s="159"/>
    </row>
    <row r="4283" spans="2:2" ht="15">
      <c r="B4283" s="159"/>
    </row>
    <row r="4284" spans="2:2" ht="15">
      <c r="B4284" s="159"/>
    </row>
    <row r="4285" spans="2:2" ht="15">
      <c r="B4285" s="159"/>
    </row>
    <row r="4286" spans="2:2" ht="15">
      <c r="B4286" s="159"/>
    </row>
    <row r="4287" spans="2:2" ht="15">
      <c r="B4287" s="159"/>
    </row>
    <row r="4288" spans="2:2" ht="15">
      <c r="B4288" s="159"/>
    </row>
    <row r="4289" spans="2:2" ht="15">
      <c r="B4289" s="159"/>
    </row>
    <row r="4290" spans="2:2" ht="15">
      <c r="B4290" s="159"/>
    </row>
    <row r="4291" spans="2:2" ht="15">
      <c r="B4291" s="159"/>
    </row>
    <row r="4292" spans="2:2" ht="15">
      <c r="B4292" s="159"/>
    </row>
    <row r="4293" spans="2:2" ht="15">
      <c r="B4293" s="159"/>
    </row>
    <row r="4294" spans="2:2" ht="15">
      <c r="B4294" s="159"/>
    </row>
    <row r="4295" spans="2:2" ht="15">
      <c r="B4295" s="159"/>
    </row>
    <row r="4296" spans="2:2" ht="15">
      <c r="B4296" s="159"/>
    </row>
    <row r="4297" spans="2:2" ht="15">
      <c r="B4297" s="159"/>
    </row>
    <row r="4298" spans="2:2" ht="15">
      <c r="B4298" s="159"/>
    </row>
    <row r="4299" spans="2:2" ht="15">
      <c r="B4299" s="159"/>
    </row>
    <row r="4300" spans="2:2" ht="15">
      <c r="B4300" s="159"/>
    </row>
    <row r="4301" spans="2:2" ht="15">
      <c r="B4301" s="159"/>
    </row>
    <row r="4302" spans="2:2" ht="15">
      <c r="B4302" s="159"/>
    </row>
    <row r="4303" spans="2:2" ht="15">
      <c r="B4303" s="159"/>
    </row>
    <row r="4304" spans="2:2" ht="15">
      <c r="B4304" s="159"/>
    </row>
    <row r="4305" spans="2:2" ht="15">
      <c r="B4305" s="159"/>
    </row>
    <row r="4306" spans="2:2" ht="15">
      <c r="B4306" s="159"/>
    </row>
    <row r="4307" spans="2:2" ht="15">
      <c r="B4307" s="159"/>
    </row>
    <row r="4308" spans="2:2" ht="15">
      <c r="B4308" s="159"/>
    </row>
    <row r="4309" spans="2:2" ht="15">
      <c r="B4309" s="159"/>
    </row>
    <row r="4310" spans="2:2" ht="15">
      <c r="B4310" s="159"/>
    </row>
    <row r="4311" spans="2:2" ht="15">
      <c r="B4311" s="159"/>
    </row>
    <row r="4312" spans="2:2" ht="15">
      <c r="B4312" s="159"/>
    </row>
    <row r="4313" spans="2:2" ht="15">
      <c r="B4313" s="159"/>
    </row>
    <row r="4314" spans="2:2" ht="15">
      <c r="B4314" s="159"/>
    </row>
    <row r="4315" spans="2:2" ht="15">
      <c r="B4315" s="159"/>
    </row>
    <row r="4316" spans="2:2" ht="15">
      <c r="B4316" s="159"/>
    </row>
    <row r="4317" spans="2:2" ht="15">
      <c r="B4317" s="159"/>
    </row>
    <row r="4318" spans="2:2" ht="15">
      <c r="B4318" s="159"/>
    </row>
    <row r="4319" spans="2:2" ht="15">
      <c r="B4319" s="159"/>
    </row>
    <row r="4320" spans="2:2" ht="15">
      <c r="B4320" s="159"/>
    </row>
    <row r="4321" spans="2:2" ht="15">
      <c r="B4321" s="159"/>
    </row>
    <row r="4322" spans="2:2" ht="15">
      <c r="B4322" s="159"/>
    </row>
    <row r="4323" spans="2:2" ht="15">
      <c r="B4323" s="159"/>
    </row>
    <row r="4324" spans="2:2" ht="15">
      <c r="B4324" s="159"/>
    </row>
    <row r="4325" spans="2:2" ht="15">
      <c r="B4325" s="159"/>
    </row>
    <row r="4326" spans="2:2" ht="15">
      <c r="B4326" s="159"/>
    </row>
    <row r="4327" spans="2:2" ht="15">
      <c r="B4327" s="159"/>
    </row>
    <row r="4328" spans="2:2" ht="15">
      <c r="B4328" s="159"/>
    </row>
    <row r="4329" spans="2:2" ht="15">
      <c r="B4329" s="159"/>
    </row>
    <row r="4330" spans="2:2" ht="15">
      <c r="B4330" s="159"/>
    </row>
    <row r="4331" spans="2:2" ht="15">
      <c r="B4331" s="159"/>
    </row>
    <row r="4332" spans="2:2" ht="15">
      <c r="B4332" s="159"/>
    </row>
    <row r="4333" spans="2:2" ht="15">
      <c r="B4333" s="159"/>
    </row>
    <row r="4334" spans="2:2" ht="15">
      <c r="B4334" s="159"/>
    </row>
    <row r="4335" spans="2:2" ht="15">
      <c r="B4335" s="159"/>
    </row>
    <row r="4336" spans="2:2" ht="15">
      <c r="B4336" s="159"/>
    </row>
    <row r="4337" spans="2:2" ht="15">
      <c r="B4337" s="159"/>
    </row>
    <row r="4338" spans="2:2" ht="15">
      <c r="B4338" s="159"/>
    </row>
    <row r="4339" spans="2:2" ht="15">
      <c r="B4339" s="159"/>
    </row>
    <row r="4340" spans="2:2" ht="15">
      <c r="B4340" s="159"/>
    </row>
    <row r="4341" spans="2:2" ht="15">
      <c r="B4341" s="159"/>
    </row>
    <row r="4342" spans="2:2" ht="15">
      <c r="B4342" s="159"/>
    </row>
    <row r="4343" spans="2:2" ht="15">
      <c r="B4343" s="159"/>
    </row>
    <row r="4344" spans="2:2" ht="15">
      <c r="B4344" s="159"/>
    </row>
    <row r="4345" spans="2:2" ht="15">
      <c r="B4345" s="159"/>
    </row>
    <row r="4346" spans="2:2" ht="15">
      <c r="B4346" s="159"/>
    </row>
    <row r="4347" spans="2:2" ht="15">
      <c r="B4347" s="159"/>
    </row>
    <row r="4348" spans="2:2" ht="15">
      <c r="B4348" s="159"/>
    </row>
    <row r="4349" spans="2:2" ht="15">
      <c r="B4349" s="159"/>
    </row>
    <row r="4350" spans="2:2" ht="15">
      <c r="B4350" s="159"/>
    </row>
    <row r="4351" spans="2:2" ht="15">
      <c r="B4351" s="159"/>
    </row>
    <row r="4352" spans="2:2" ht="15">
      <c r="B4352" s="159"/>
    </row>
    <row r="4353" spans="2:2" ht="15">
      <c r="B4353" s="159"/>
    </row>
    <row r="4354" spans="2:2" ht="15">
      <c r="B4354" s="159"/>
    </row>
    <row r="4355" spans="2:2" ht="15">
      <c r="B4355" s="159"/>
    </row>
    <row r="4356" spans="2:2" ht="15">
      <c r="B4356" s="159"/>
    </row>
    <row r="4357" spans="2:2" ht="15">
      <c r="B4357" s="159"/>
    </row>
    <row r="4358" spans="2:2" ht="15">
      <c r="B4358" s="159"/>
    </row>
    <row r="4359" spans="2:2" ht="15">
      <c r="B4359" s="159"/>
    </row>
    <row r="4360" spans="2:2" ht="15">
      <c r="B4360" s="159"/>
    </row>
    <row r="4361" spans="2:2" ht="15">
      <c r="B4361" s="159"/>
    </row>
    <row r="4362" spans="2:2" ht="15">
      <c r="B4362" s="159"/>
    </row>
    <row r="4363" spans="2:2" ht="15">
      <c r="B4363" s="159"/>
    </row>
    <row r="4364" spans="2:2" ht="15">
      <c r="B4364" s="159"/>
    </row>
    <row r="4365" spans="2:2" ht="15">
      <c r="B4365" s="159"/>
    </row>
    <row r="4366" spans="2:2" ht="15">
      <c r="B4366" s="159"/>
    </row>
    <row r="4367" spans="2:2" ht="15">
      <c r="B4367" s="159"/>
    </row>
    <row r="4368" spans="2:2" ht="15">
      <c r="B4368" s="159"/>
    </row>
    <row r="4369" spans="2:2" ht="15">
      <c r="B4369" s="159"/>
    </row>
    <row r="4370" spans="2:2" ht="15">
      <c r="B4370" s="159"/>
    </row>
    <row r="4371" spans="2:2" ht="15">
      <c r="B4371" s="159"/>
    </row>
    <row r="4372" spans="2:2" ht="15">
      <c r="B4372" s="159"/>
    </row>
    <row r="4373" spans="2:2" ht="15">
      <c r="B4373" s="159"/>
    </row>
    <row r="4374" spans="2:2" ht="15">
      <c r="B4374" s="159"/>
    </row>
    <row r="4375" spans="2:2" ht="15">
      <c r="B4375" s="159"/>
    </row>
    <row r="4376" spans="2:2" ht="15">
      <c r="B4376" s="159"/>
    </row>
    <row r="4377" spans="2:2" ht="15">
      <c r="B4377" s="159"/>
    </row>
    <row r="4378" spans="2:2" ht="15">
      <c r="B4378" s="159"/>
    </row>
    <row r="4379" spans="2:2" ht="15">
      <c r="B4379" s="159"/>
    </row>
    <row r="4380" spans="2:2" ht="15">
      <c r="B4380" s="159"/>
    </row>
    <row r="4381" spans="2:2" ht="15">
      <c r="B4381" s="159"/>
    </row>
    <row r="4382" spans="2:2" ht="15">
      <c r="B4382" s="159"/>
    </row>
    <row r="4383" spans="2:2" ht="15">
      <c r="B4383" s="159"/>
    </row>
    <row r="4384" spans="2:2" ht="15">
      <c r="B4384" s="159"/>
    </row>
    <row r="4385" spans="2:2" ht="15">
      <c r="B4385" s="159"/>
    </row>
    <row r="4386" spans="2:2" ht="15">
      <c r="B4386" s="159"/>
    </row>
    <row r="4387" spans="2:2" ht="15">
      <c r="B4387" s="159"/>
    </row>
    <row r="4388" spans="2:2" ht="15">
      <c r="B4388" s="159"/>
    </row>
    <row r="4389" spans="2:2" ht="15">
      <c r="B4389" s="159"/>
    </row>
    <row r="4390" spans="2:2" ht="15">
      <c r="B4390" s="159"/>
    </row>
    <row r="4391" spans="2:2" ht="15">
      <c r="B4391" s="159"/>
    </row>
    <row r="4392" spans="2:2" ht="15">
      <c r="B4392" s="159"/>
    </row>
    <row r="4393" spans="2:2" ht="15">
      <c r="B4393" s="159"/>
    </row>
    <row r="4394" spans="2:2" ht="15">
      <c r="B4394" s="159"/>
    </row>
    <row r="4395" spans="2:2" ht="15">
      <c r="B4395" s="159"/>
    </row>
    <row r="4396" spans="2:2" ht="15">
      <c r="B4396" s="159"/>
    </row>
    <row r="4397" spans="2:2" ht="15">
      <c r="B4397" s="159"/>
    </row>
    <row r="4398" spans="2:2" ht="15">
      <c r="B4398" s="159"/>
    </row>
    <row r="4399" spans="2:2" ht="15">
      <c r="B4399" s="159"/>
    </row>
    <row r="4400" spans="2:2" ht="15">
      <c r="B4400" s="159"/>
    </row>
    <row r="4401" spans="2:2" ht="15">
      <c r="B4401" s="159"/>
    </row>
    <row r="4402" spans="2:2" ht="15">
      <c r="B4402" s="159"/>
    </row>
    <row r="4403" spans="2:2" ht="15">
      <c r="B4403" s="159"/>
    </row>
    <row r="4404" spans="2:2" ht="15">
      <c r="B4404" s="159"/>
    </row>
    <row r="4405" spans="2:2" ht="15">
      <c r="B4405" s="159"/>
    </row>
    <row r="4406" spans="2:2" ht="15">
      <c r="B4406" s="159"/>
    </row>
    <row r="4407" spans="2:2" ht="15">
      <c r="B4407" s="159"/>
    </row>
    <row r="4408" spans="2:2" ht="15">
      <c r="B4408" s="159"/>
    </row>
    <row r="4409" spans="2:2" ht="15">
      <c r="B4409" s="159"/>
    </row>
    <row r="4410" spans="2:2" ht="15">
      <c r="B4410" s="159"/>
    </row>
    <row r="4411" spans="2:2" ht="15">
      <c r="B4411" s="159"/>
    </row>
    <row r="4412" spans="2:2" ht="15">
      <c r="B4412" s="159"/>
    </row>
    <row r="4413" spans="2:2" ht="15">
      <c r="B4413" s="159"/>
    </row>
    <row r="4414" spans="2:2" ht="15">
      <c r="B4414" s="159"/>
    </row>
    <row r="4415" spans="2:2" ht="15">
      <c r="B4415" s="159"/>
    </row>
    <row r="4416" spans="2:2" ht="15">
      <c r="B4416" s="159"/>
    </row>
    <row r="4417" spans="2:2" ht="15">
      <c r="B4417" s="159"/>
    </row>
    <row r="4418" spans="2:2" ht="15">
      <c r="B4418" s="159"/>
    </row>
    <row r="4419" spans="2:2" ht="15">
      <c r="B4419" s="159"/>
    </row>
    <row r="4420" spans="2:2" ht="15">
      <c r="B4420" s="159"/>
    </row>
    <row r="4421" spans="2:2" ht="15">
      <c r="B4421" s="159"/>
    </row>
    <row r="4422" spans="2:2" ht="15">
      <c r="B4422" s="159"/>
    </row>
    <row r="4423" spans="2:2" ht="15">
      <c r="B4423" s="159"/>
    </row>
    <row r="4424" spans="2:2" ht="15">
      <c r="B4424" s="159"/>
    </row>
    <row r="4425" spans="2:2" ht="15">
      <c r="B4425" s="159"/>
    </row>
    <row r="4426" spans="2:2" ht="15">
      <c r="B4426" s="159"/>
    </row>
    <row r="4427" spans="2:2" ht="15">
      <c r="B4427" s="159"/>
    </row>
    <row r="4428" spans="2:2" ht="15">
      <c r="B4428" s="159"/>
    </row>
    <row r="4429" spans="2:2" ht="15">
      <c r="B4429" s="159"/>
    </row>
    <row r="4430" spans="2:2" ht="15">
      <c r="B4430" s="159"/>
    </row>
    <row r="4431" spans="2:2" ht="15">
      <c r="B4431" s="159"/>
    </row>
    <row r="4432" spans="2:2" ht="15">
      <c r="B4432" s="159"/>
    </row>
    <row r="4433" spans="2:2" ht="15">
      <c r="B4433" s="159"/>
    </row>
    <row r="4434" spans="2:2" ht="15">
      <c r="B4434" s="159"/>
    </row>
    <row r="4435" spans="2:2" ht="15">
      <c r="B4435" s="159"/>
    </row>
    <row r="4436" spans="2:2" ht="15">
      <c r="B4436" s="159"/>
    </row>
    <row r="4437" spans="2:2" ht="15">
      <c r="B4437" s="159"/>
    </row>
    <row r="4438" spans="2:2" ht="15">
      <c r="B4438" s="159"/>
    </row>
    <row r="4439" spans="2:2" ht="15">
      <c r="B4439" s="159"/>
    </row>
    <row r="4440" spans="2:2" ht="15">
      <c r="B4440" s="159"/>
    </row>
    <row r="4441" spans="2:2" ht="15">
      <c r="B4441" s="159"/>
    </row>
    <row r="4442" spans="2:2" ht="15">
      <c r="B4442" s="159"/>
    </row>
    <row r="4443" spans="2:2" ht="15">
      <c r="B4443" s="159"/>
    </row>
    <row r="4444" spans="2:2" ht="15">
      <c r="B4444" s="159"/>
    </row>
    <row r="4445" spans="2:2" ht="15">
      <c r="B4445" s="159"/>
    </row>
    <row r="4446" spans="2:2" ht="15">
      <c r="B4446" s="159"/>
    </row>
    <row r="4447" spans="2:2" ht="15">
      <c r="B4447" s="159"/>
    </row>
    <row r="4448" spans="2:2" ht="15">
      <c r="B4448" s="159"/>
    </row>
    <row r="4449" spans="2:2" ht="15">
      <c r="B4449" s="159"/>
    </row>
    <row r="4450" spans="2:2" ht="15">
      <c r="B4450" s="159"/>
    </row>
    <row r="4451" spans="2:2" ht="15">
      <c r="B4451" s="159"/>
    </row>
    <row r="4452" spans="2:2" ht="15">
      <c r="B4452" s="159"/>
    </row>
    <row r="4453" spans="2:2" ht="15">
      <c r="B4453" s="159"/>
    </row>
    <row r="4454" spans="2:2" ht="15">
      <c r="B4454" s="159"/>
    </row>
    <row r="4455" spans="2:2" ht="15">
      <c r="B4455" s="159"/>
    </row>
    <row r="4456" spans="2:2" ht="15">
      <c r="B4456" s="159"/>
    </row>
    <row r="4457" spans="2:2" ht="15">
      <c r="B4457" s="159"/>
    </row>
    <row r="4458" spans="2:2" ht="15">
      <c r="B4458" s="159"/>
    </row>
    <row r="4459" spans="2:2" ht="15">
      <c r="B4459" s="159"/>
    </row>
    <row r="4460" spans="2:2" ht="15">
      <c r="B4460" s="159"/>
    </row>
    <row r="4461" spans="2:2" ht="15">
      <c r="B4461" s="159"/>
    </row>
    <row r="4462" spans="2:2" ht="15">
      <c r="B4462" s="159"/>
    </row>
    <row r="4463" spans="2:2" ht="15">
      <c r="B4463" s="159"/>
    </row>
    <row r="4464" spans="2:2" ht="15">
      <c r="B4464" s="159"/>
    </row>
    <row r="4465" spans="2:2" ht="15">
      <c r="B4465" s="159"/>
    </row>
    <row r="4466" spans="2:2" ht="15">
      <c r="B4466" s="159"/>
    </row>
    <row r="4467" spans="2:2" ht="15">
      <c r="B4467" s="159"/>
    </row>
    <row r="4468" spans="2:2" ht="15">
      <c r="B4468" s="159"/>
    </row>
    <row r="4469" spans="2:2" ht="15">
      <c r="B4469" s="159"/>
    </row>
    <row r="4470" spans="2:2" ht="15">
      <c r="B4470" s="159"/>
    </row>
    <row r="4471" spans="2:2" ht="15">
      <c r="B4471" s="159"/>
    </row>
    <row r="4472" spans="2:2" ht="15">
      <c r="B4472" s="159"/>
    </row>
    <row r="4473" spans="2:2" ht="15">
      <c r="B4473" s="159"/>
    </row>
    <row r="4474" spans="2:2" ht="15">
      <c r="B4474" s="159"/>
    </row>
    <row r="4475" spans="2:2" ht="15">
      <c r="B4475" s="159"/>
    </row>
    <row r="4476" spans="2:2" ht="15">
      <c r="B4476" s="159"/>
    </row>
    <row r="4477" spans="2:2" ht="15">
      <c r="B4477" s="159"/>
    </row>
    <row r="4478" spans="2:2" ht="15">
      <c r="B4478" s="159"/>
    </row>
    <row r="4479" spans="2:2" ht="15">
      <c r="B4479" s="159"/>
    </row>
    <row r="4480" spans="2:2" ht="15">
      <c r="B4480" s="159"/>
    </row>
    <row r="4481" spans="2:2" ht="15">
      <c r="B4481" s="159"/>
    </row>
    <row r="4482" spans="2:2" ht="15">
      <c r="B4482" s="159"/>
    </row>
    <row r="4483" spans="2:2" ht="15">
      <c r="B4483" s="159"/>
    </row>
    <row r="4484" spans="2:2" ht="15">
      <c r="B4484" s="159"/>
    </row>
    <row r="4485" spans="2:2" ht="15">
      <c r="B4485" s="159"/>
    </row>
    <row r="4486" spans="2:2" ht="15">
      <c r="B4486" s="159"/>
    </row>
    <row r="4487" spans="2:2" ht="15">
      <c r="B4487" s="159"/>
    </row>
    <row r="4488" spans="2:2" ht="15">
      <c r="B4488" s="159"/>
    </row>
    <row r="4489" spans="2:2" ht="15">
      <c r="B4489" s="159"/>
    </row>
    <row r="4490" spans="2:2" ht="15">
      <c r="B4490" s="159"/>
    </row>
    <row r="4491" spans="2:2" ht="15">
      <c r="B4491" s="159"/>
    </row>
    <row r="4492" spans="2:2" ht="15">
      <c r="B4492" s="159"/>
    </row>
    <row r="4493" spans="2:2" ht="15">
      <c r="B4493" s="159"/>
    </row>
    <row r="4494" spans="2:2" ht="15">
      <c r="B4494" s="159"/>
    </row>
    <row r="4495" spans="2:2" ht="15">
      <c r="B4495" s="159"/>
    </row>
    <row r="4496" spans="2:2" ht="15">
      <c r="B4496" s="159"/>
    </row>
    <row r="4497" spans="2:2" ht="15">
      <c r="B4497" s="159"/>
    </row>
    <row r="4498" spans="2:2" ht="15">
      <c r="B4498" s="159"/>
    </row>
    <row r="4499" spans="2:2" ht="15">
      <c r="B4499" s="159"/>
    </row>
    <row r="4500" spans="2:2" ht="15">
      <c r="B4500" s="159"/>
    </row>
    <row r="4501" spans="2:2" ht="15">
      <c r="B4501" s="159"/>
    </row>
    <row r="4502" spans="2:2" ht="15">
      <c r="B4502" s="159"/>
    </row>
    <row r="4503" spans="2:2" ht="15">
      <c r="B4503" s="159"/>
    </row>
    <row r="4504" spans="2:2" ht="15">
      <c r="B4504" s="159"/>
    </row>
    <row r="4505" spans="2:2" ht="15">
      <c r="B4505" s="159"/>
    </row>
    <row r="4506" spans="2:2" ht="15">
      <c r="B4506" s="159"/>
    </row>
    <row r="4507" spans="2:2" ht="15">
      <c r="B4507" s="159"/>
    </row>
    <row r="4508" spans="2:2" ht="15">
      <c r="B4508" s="159"/>
    </row>
    <row r="4509" spans="2:2" ht="15">
      <c r="B4509" s="159"/>
    </row>
    <row r="4510" spans="2:2" ht="15">
      <c r="B4510" s="159"/>
    </row>
    <row r="4511" spans="2:2" ht="15">
      <c r="B4511" s="159"/>
    </row>
    <row r="4512" spans="2:2" ht="15">
      <c r="B4512" s="159"/>
    </row>
    <row r="4513" spans="2:2" ht="15">
      <c r="B4513" s="159"/>
    </row>
    <row r="4514" spans="2:2" ht="15">
      <c r="B4514" s="159"/>
    </row>
    <row r="4515" spans="2:2" ht="15">
      <c r="B4515" s="159"/>
    </row>
    <row r="4516" spans="2:2" ht="15">
      <c r="B4516" s="159"/>
    </row>
    <row r="4517" spans="2:2" ht="15">
      <c r="B4517" s="159"/>
    </row>
    <row r="4518" spans="2:2" ht="15">
      <c r="B4518" s="159"/>
    </row>
    <row r="4519" spans="2:2" ht="15">
      <c r="B4519" s="159"/>
    </row>
    <row r="4520" spans="2:2" ht="15">
      <c r="B4520" s="159"/>
    </row>
    <row r="4521" spans="2:2" ht="15">
      <c r="B4521" s="159"/>
    </row>
    <row r="4522" spans="2:2" ht="15">
      <c r="B4522" s="159"/>
    </row>
    <row r="4523" spans="2:2" ht="15">
      <c r="B4523" s="159"/>
    </row>
    <row r="4524" spans="2:2" ht="15">
      <c r="B4524" s="159"/>
    </row>
    <row r="4525" spans="2:2" ht="15">
      <c r="B4525" s="159"/>
    </row>
    <row r="4526" spans="2:2" ht="15">
      <c r="B4526" s="159"/>
    </row>
    <row r="4527" spans="2:2" ht="15">
      <c r="B4527" s="159"/>
    </row>
    <row r="4528" spans="2:2" ht="15">
      <c r="B4528" s="159"/>
    </row>
    <row r="4529" spans="2:2" ht="15">
      <c r="B4529" s="159"/>
    </row>
    <row r="4530" spans="2:2" ht="15">
      <c r="B4530" s="159"/>
    </row>
    <row r="4531" spans="2:2" ht="15">
      <c r="B4531" s="159"/>
    </row>
    <row r="4532" spans="2:2" ht="15">
      <c r="B4532" s="159"/>
    </row>
    <row r="4533" spans="2:2" ht="15">
      <c r="B4533" s="159"/>
    </row>
    <row r="4534" spans="2:2" ht="15">
      <c r="B4534" s="159"/>
    </row>
    <row r="4535" spans="2:2" ht="15">
      <c r="B4535" s="159"/>
    </row>
    <row r="4536" spans="2:2" ht="15">
      <c r="B4536" s="159"/>
    </row>
    <row r="4537" spans="2:2" ht="15">
      <c r="B4537" s="159"/>
    </row>
    <row r="4538" spans="2:2" ht="15">
      <c r="B4538" s="159"/>
    </row>
    <row r="4539" spans="2:2" ht="15">
      <c r="B4539" s="159"/>
    </row>
    <row r="4540" spans="2:2" ht="15">
      <c r="B4540" s="159"/>
    </row>
    <row r="4541" spans="2:2" ht="15">
      <c r="B4541" s="159"/>
    </row>
    <row r="4542" spans="2:2" ht="15">
      <c r="B4542" s="159"/>
    </row>
    <row r="4543" spans="2:2" ht="15">
      <c r="B4543" s="159"/>
    </row>
    <row r="4544" spans="2:2" ht="15">
      <c r="B4544" s="159"/>
    </row>
    <row r="4545" spans="2:2" ht="15">
      <c r="B4545" s="159"/>
    </row>
    <row r="4546" spans="2:2" ht="15">
      <c r="B4546" s="159"/>
    </row>
    <row r="4547" spans="2:2" ht="15">
      <c r="B4547" s="159"/>
    </row>
    <row r="4548" spans="2:2" ht="15">
      <c r="B4548" s="159"/>
    </row>
    <row r="4549" spans="2:2" ht="15">
      <c r="B4549" s="159"/>
    </row>
    <row r="4550" spans="2:2" ht="15">
      <c r="B4550" s="159"/>
    </row>
    <row r="4551" spans="2:2" ht="15">
      <c r="B4551" s="159"/>
    </row>
    <row r="4552" spans="2:2" ht="15">
      <c r="B4552" s="159"/>
    </row>
    <row r="4553" spans="2:2" ht="15">
      <c r="B4553" s="159"/>
    </row>
    <row r="4554" spans="2:2" ht="15">
      <c r="B4554" s="159"/>
    </row>
    <row r="4555" spans="2:2" ht="15">
      <c r="B4555" s="159"/>
    </row>
    <row r="4556" spans="2:2" ht="15">
      <c r="B4556" s="159"/>
    </row>
    <row r="4557" spans="2:2" ht="15">
      <c r="B4557" s="159"/>
    </row>
    <row r="4558" spans="2:2" ht="15">
      <c r="B4558" s="159"/>
    </row>
    <row r="4559" spans="2:2" ht="15">
      <c r="B4559" s="159"/>
    </row>
    <row r="4560" spans="2:2" ht="15">
      <c r="B4560" s="159"/>
    </row>
    <row r="4561" spans="2:2" ht="15">
      <c r="B4561" s="159"/>
    </row>
    <row r="4562" spans="2:2" ht="15">
      <c r="B4562" s="159"/>
    </row>
    <row r="4563" spans="2:2" ht="15">
      <c r="B4563" s="159"/>
    </row>
    <row r="4564" spans="2:2" ht="15">
      <c r="B4564" s="159"/>
    </row>
    <row r="4565" spans="2:2" ht="15">
      <c r="B4565" s="159"/>
    </row>
    <row r="4566" spans="2:2" ht="15">
      <c r="B4566" s="159"/>
    </row>
    <row r="4567" spans="2:2" ht="15">
      <c r="B4567" s="159"/>
    </row>
    <row r="4568" spans="2:2" ht="15">
      <c r="B4568" s="159"/>
    </row>
    <row r="4569" spans="2:2" ht="15">
      <c r="B4569" s="159"/>
    </row>
    <row r="4570" spans="2:2" ht="15">
      <c r="B4570" s="159"/>
    </row>
    <row r="4571" spans="2:2" ht="15">
      <c r="B4571" s="159"/>
    </row>
    <row r="4572" spans="2:2" ht="15">
      <c r="B4572" s="159"/>
    </row>
    <row r="4573" spans="2:2" ht="15">
      <c r="B4573" s="159"/>
    </row>
    <row r="4574" spans="2:2" ht="15">
      <c r="B4574" s="159"/>
    </row>
    <row r="4575" spans="2:2" ht="15">
      <c r="B4575" s="159"/>
    </row>
    <row r="4576" spans="2:2" ht="15">
      <c r="B4576" s="159"/>
    </row>
    <row r="4577" spans="2:2" ht="15">
      <c r="B4577" s="159"/>
    </row>
    <row r="4578" spans="2:2" ht="15">
      <c r="B4578" s="159"/>
    </row>
    <row r="4579" spans="2:2" ht="15">
      <c r="B4579" s="159"/>
    </row>
    <row r="4580" spans="2:2" ht="15">
      <c r="B4580" s="159"/>
    </row>
    <row r="4581" spans="2:2" ht="15">
      <c r="B4581" s="159"/>
    </row>
    <row r="4582" spans="2:2" ht="15">
      <c r="B4582" s="159"/>
    </row>
    <row r="4583" spans="2:2" ht="15">
      <c r="B4583" s="159"/>
    </row>
    <row r="4584" spans="2:2" ht="15">
      <c r="B4584" s="159"/>
    </row>
    <row r="4585" spans="2:2" ht="15">
      <c r="B4585" s="159"/>
    </row>
    <row r="4586" spans="2:2" ht="15">
      <c r="B4586" s="159"/>
    </row>
    <row r="4587" spans="2:2" ht="15">
      <c r="B4587" s="159"/>
    </row>
    <row r="4588" spans="2:2" ht="15">
      <c r="B4588" s="159"/>
    </row>
    <row r="4589" spans="2:2" ht="15">
      <c r="B4589" s="159"/>
    </row>
    <row r="4590" spans="2:2" ht="15">
      <c r="B4590" s="159"/>
    </row>
    <row r="4591" spans="2:2" ht="15">
      <c r="B4591" s="159"/>
    </row>
    <row r="4592" spans="2:2" ht="15">
      <c r="B4592" s="159"/>
    </row>
    <row r="4593" spans="2:2" ht="15">
      <c r="B4593" s="159"/>
    </row>
    <row r="4594" spans="2:2" ht="15">
      <c r="B4594" s="159"/>
    </row>
    <row r="4595" spans="2:2" ht="15">
      <c r="B4595" s="159"/>
    </row>
    <row r="4596" spans="2:2" ht="15">
      <c r="B4596" s="159"/>
    </row>
    <row r="4597" spans="2:2" ht="15">
      <c r="B4597" s="159"/>
    </row>
    <row r="4598" spans="2:2" ht="15">
      <c r="B4598" s="159"/>
    </row>
    <row r="4599" spans="2:2" ht="15">
      <c r="B4599" s="159"/>
    </row>
    <row r="4600" spans="2:2" ht="15">
      <c r="B4600" s="159"/>
    </row>
    <row r="4601" spans="2:2" ht="15">
      <c r="B4601" s="159"/>
    </row>
    <row r="4602" spans="2:2" ht="15">
      <c r="B4602" s="159"/>
    </row>
    <row r="4603" spans="2:2" ht="15">
      <c r="B4603" s="159"/>
    </row>
    <row r="4604" spans="2:2" ht="15">
      <c r="B4604" s="159"/>
    </row>
    <row r="4605" spans="2:2" ht="15">
      <c r="B4605" s="159"/>
    </row>
    <row r="4606" spans="2:2" ht="15">
      <c r="B4606" s="159"/>
    </row>
    <row r="4607" spans="2:2" ht="15">
      <c r="B4607" s="159"/>
    </row>
    <row r="4608" spans="2:2" ht="15">
      <c r="B4608" s="159"/>
    </row>
    <row r="4609" spans="2:2" ht="15">
      <c r="B4609" s="159"/>
    </row>
    <row r="4610" spans="2:2" ht="15">
      <c r="B4610" s="159"/>
    </row>
    <row r="4611" spans="2:2" ht="15">
      <c r="B4611" s="159"/>
    </row>
    <row r="4612" spans="2:2" ht="15">
      <c r="B4612" s="159"/>
    </row>
    <row r="4613" spans="2:2" ht="15">
      <c r="B4613" s="159"/>
    </row>
    <row r="4614" spans="2:2" ht="15">
      <c r="B4614" s="159"/>
    </row>
    <row r="4615" spans="2:2" ht="15">
      <c r="B4615" s="159"/>
    </row>
    <row r="4616" spans="2:2" ht="15">
      <c r="B4616" s="159"/>
    </row>
    <row r="4617" spans="2:2" ht="15">
      <c r="B4617" s="159"/>
    </row>
    <row r="4618" spans="2:2" ht="15">
      <c r="B4618" s="159"/>
    </row>
    <row r="4619" spans="2:2" ht="15">
      <c r="B4619" s="159"/>
    </row>
    <row r="4620" spans="2:2" ht="15">
      <c r="B4620" s="159"/>
    </row>
    <row r="4621" spans="2:2" ht="15">
      <c r="B4621" s="159"/>
    </row>
    <row r="4622" spans="2:2" ht="15">
      <c r="B4622" s="159"/>
    </row>
    <row r="4623" spans="2:2" ht="15">
      <c r="B4623" s="159"/>
    </row>
    <row r="4624" spans="2:2" ht="15">
      <c r="B4624" s="159"/>
    </row>
    <row r="4625" spans="2:2" ht="15">
      <c r="B4625" s="159"/>
    </row>
    <row r="4626" spans="2:2" ht="15">
      <c r="B4626" s="159"/>
    </row>
    <row r="4627" spans="2:2" ht="15">
      <c r="B4627" s="159"/>
    </row>
    <row r="4628" spans="2:2" ht="15">
      <c r="B4628" s="159"/>
    </row>
    <row r="4629" spans="2:2" ht="15">
      <c r="B4629" s="159"/>
    </row>
    <row r="4630" spans="2:2" ht="15">
      <c r="B4630" s="159"/>
    </row>
    <row r="4631" spans="2:2" ht="15">
      <c r="B4631" s="159"/>
    </row>
    <row r="4632" spans="2:2" ht="15">
      <c r="B4632" s="159"/>
    </row>
    <row r="4633" spans="2:2" ht="15">
      <c r="B4633" s="159"/>
    </row>
    <row r="4634" spans="2:2" ht="15">
      <c r="B4634" s="159"/>
    </row>
    <row r="4635" spans="2:2" ht="15">
      <c r="B4635" s="159"/>
    </row>
    <row r="4636" spans="2:2" ht="15">
      <c r="B4636" s="159"/>
    </row>
    <row r="4637" spans="2:2" ht="15">
      <c r="B4637" s="159"/>
    </row>
    <row r="4638" spans="2:2" ht="15">
      <c r="B4638" s="159"/>
    </row>
    <row r="4639" spans="2:2" ht="15">
      <c r="B4639" s="159"/>
    </row>
    <row r="4640" spans="2:2" ht="15">
      <c r="B4640" s="159"/>
    </row>
    <row r="4641" spans="2:2" ht="15">
      <c r="B4641" s="159"/>
    </row>
    <row r="4642" spans="2:2" ht="15">
      <c r="B4642" s="159"/>
    </row>
    <row r="4643" spans="2:2" ht="15">
      <c r="B4643" s="159"/>
    </row>
    <row r="4644" spans="2:2" ht="15">
      <c r="B4644" s="159"/>
    </row>
    <row r="4645" spans="2:2" ht="15">
      <c r="B4645" s="159"/>
    </row>
    <row r="4646" spans="2:2" ht="15">
      <c r="B4646" s="159"/>
    </row>
    <row r="4647" spans="2:2" ht="15">
      <c r="B4647" s="159"/>
    </row>
    <row r="4648" spans="2:2" ht="15">
      <c r="B4648" s="159"/>
    </row>
    <row r="4649" spans="2:2" ht="15">
      <c r="B4649" s="159"/>
    </row>
    <row r="4650" spans="2:2" ht="15">
      <c r="B4650" s="159"/>
    </row>
    <row r="4651" spans="2:2" ht="15">
      <c r="B4651" s="159"/>
    </row>
    <row r="4652" spans="2:2" ht="15">
      <c r="B4652" s="159"/>
    </row>
    <row r="4653" spans="2:2" ht="15">
      <c r="B4653" s="159"/>
    </row>
    <row r="4654" spans="2:2" ht="15">
      <c r="B4654" s="159"/>
    </row>
    <row r="4655" spans="2:2" ht="15">
      <c r="B4655" s="159"/>
    </row>
    <row r="4656" spans="2:2" ht="15">
      <c r="B4656" s="159"/>
    </row>
    <row r="4657" spans="2:2" ht="15">
      <c r="B4657" s="159"/>
    </row>
    <row r="4658" spans="2:2" ht="15">
      <c r="B4658" s="159"/>
    </row>
    <row r="4659" spans="2:2" ht="15">
      <c r="B4659" s="159"/>
    </row>
    <row r="4660" spans="2:2" ht="15">
      <c r="B4660" s="159"/>
    </row>
    <row r="4661" spans="2:2" ht="15">
      <c r="B4661" s="159"/>
    </row>
    <row r="4662" spans="2:2" ht="15">
      <c r="B4662" s="159"/>
    </row>
    <row r="4663" spans="2:2" ht="15">
      <c r="B4663" s="159"/>
    </row>
    <row r="4664" spans="2:2" ht="15">
      <c r="B4664" s="159"/>
    </row>
    <row r="4665" spans="2:2" ht="15">
      <c r="B4665" s="159"/>
    </row>
    <row r="4666" spans="2:2" ht="15">
      <c r="B4666" s="159"/>
    </row>
    <row r="4667" spans="2:2" ht="15">
      <c r="B4667" s="159"/>
    </row>
    <row r="4668" spans="2:2" ht="15">
      <c r="B4668" s="159"/>
    </row>
    <row r="4669" spans="2:2" ht="15">
      <c r="B4669" s="159"/>
    </row>
    <row r="4670" spans="2:2" ht="15">
      <c r="B4670" s="159"/>
    </row>
    <row r="4671" spans="2:2" ht="15">
      <c r="B4671" s="159"/>
    </row>
    <row r="4672" spans="2:2" ht="15">
      <c r="B4672" s="159"/>
    </row>
    <row r="4673" spans="2:2" ht="15">
      <c r="B4673" s="159"/>
    </row>
    <row r="4674" spans="2:2" ht="15">
      <c r="B4674" s="159"/>
    </row>
    <row r="4675" spans="2:2" ht="15">
      <c r="B4675" s="159"/>
    </row>
    <row r="4676" spans="2:2" ht="15">
      <c r="B4676" s="159"/>
    </row>
    <row r="4677" spans="2:2" ht="15">
      <c r="B4677" s="159"/>
    </row>
    <row r="4678" spans="2:2" ht="15">
      <c r="B4678" s="159"/>
    </row>
    <row r="4679" spans="2:2" ht="15">
      <c r="B4679" s="159"/>
    </row>
    <row r="4680" spans="2:2" ht="15">
      <c r="B4680" s="159"/>
    </row>
    <row r="4681" spans="2:2" ht="15">
      <c r="B4681" s="159"/>
    </row>
    <row r="4682" spans="2:2" ht="15">
      <c r="B4682" s="159"/>
    </row>
    <row r="4683" spans="2:2" ht="15">
      <c r="B4683" s="159"/>
    </row>
    <row r="4684" spans="2:2" ht="15">
      <c r="B4684" s="159"/>
    </row>
    <row r="4685" spans="2:2" ht="15">
      <c r="B4685" s="159"/>
    </row>
    <row r="4686" spans="2:2" ht="15">
      <c r="B4686" s="159"/>
    </row>
    <row r="4687" spans="2:2" ht="15">
      <c r="B4687" s="159"/>
    </row>
    <row r="4688" spans="2:2" ht="15">
      <c r="B4688" s="159"/>
    </row>
    <row r="4689" spans="2:2" ht="15">
      <c r="B4689" s="159"/>
    </row>
    <row r="4690" spans="2:2" ht="15">
      <c r="B4690" s="159"/>
    </row>
    <row r="4691" spans="2:2" ht="15">
      <c r="B4691" s="159"/>
    </row>
    <row r="4692" spans="2:2" ht="15">
      <c r="B4692" s="159"/>
    </row>
    <row r="4693" spans="2:2" ht="15">
      <c r="B4693" s="159"/>
    </row>
    <row r="4694" spans="2:2" ht="15">
      <c r="B4694" s="159"/>
    </row>
    <row r="4695" spans="2:2" ht="15">
      <c r="B4695" s="159"/>
    </row>
    <row r="4696" spans="2:2" ht="15">
      <c r="B4696" s="159"/>
    </row>
    <row r="4697" spans="2:2" ht="15">
      <c r="B4697" s="159"/>
    </row>
    <row r="4698" spans="2:2" ht="15">
      <c r="B4698" s="159"/>
    </row>
    <row r="4699" spans="2:2" ht="15">
      <c r="B4699" s="159"/>
    </row>
    <row r="4700" spans="2:2" ht="15">
      <c r="B4700" s="159"/>
    </row>
    <row r="4701" spans="2:2" ht="15">
      <c r="B4701" s="159"/>
    </row>
    <row r="4702" spans="2:2" ht="15">
      <c r="B4702" s="159"/>
    </row>
    <row r="4703" spans="2:2" ht="15">
      <c r="B4703" s="159"/>
    </row>
    <row r="4704" spans="2:2" ht="15">
      <c r="B4704" s="159"/>
    </row>
    <row r="4705" spans="2:2" ht="15">
      <c r="B4705" s="159"/>
    </row>
    <row r="4706" spans="2:2" ht="15">
      <c r="B4706" s="159"/>
    </row>
    <row r="4707" spans="2:2" ht="15">
      <c r="B4707" s="159"/>
    </row>
    <row r="4708" spans="2:2" ht="15">
      <c r="B4708" s="159"/>
    </row>
    <row r="4709" spans="2:2" ht="15">
      <c r="B4709" s="159"/>
    </row>
    <row r="4710" spans="2:2" ht="15">
      <c r="B4710" s="159"/>
    </row>
    <row r="4711" spans="2:2" ht="15">
      <c r="B4711" s="159"/>
    </row>
    <row r="4712" spans="2:2" ht="15">
      <c r="B4712" s="159"/>
    </row>
    <row r="4713" spans="2:2" ht="15">
      <c r="B4713" s="159"/>
    </row>
    <row r="4714" spans="2:2" ht="15">
      <c r="B4714" s="159"/>
    </row>
    <row r="4715" spans="2:2" ht="15">
      <c r="B4715" s="159"/>
    </row>
    <row r="4716" spans="2:2" ht="15">
      <c r="B4716" s="159"/>
    </row>
    <row r="4717" spans="2:2" ht="15">
      <c r="B4717" s="159"/>
    </row>
    <row r="4718" spans="2:2" ht="15">
      <c r="B4718" s="159"/>
    </row>
    <row r="4719" spans="2:2" ht="15">
      <c r="B4719" s="159"/>
    </row>
    <row r="4720" spans="2:2" ht="15">
      <c r="B4720" s="159"/>
    </row>
    <row r="4721" spans="2:2" ht="15">
      <c r="B4721" s="159"/>
    </row>
    <row r="4722" spans="2:2" ht="15">
      <c r="B4722" s="159"/>
    </row>
    <row r="4723" spans="2:2" ht="15">
      <c r="B4723" s="159"/>
    </row>
    <row r="4724" spans="2:2" ht="15">
      <c r="B4724" s="159"/>
    </row>
    <row r="4725" spans="2:2" ht="15">
      <c r="B4725" s="159"/>
    </row>
    <row r="4726" spans="2:2" ht="15">
      <c r="B4726" s="159"/>
    </row>
    <row r="4727" spans="2:2" ht="15">
      <c r="B4727" s="159"/>
    </row>
    <row r="4728" spans="2:2" ht="15">
      <c r="B4728" s="159"/>
    </row>
    <row r="4729" spans="2:2" ht="15">
      <c r="B4729" s="159"/>
    </row>
    <row r="4730" spans="2:2" ht="15">
      <c r="B4730" s="159"/>
    </row>
    <row r="4731" spans="2:2" ht="15">
      <c r="B4731" s="159"/>
    </row>
    <row r="4732" spans="2:2" ht="15">
      <c r="B4732" s="159"/>
    </row>
    <row r="4733" spans="2:2" ht="15">
      <c r="B4733" s="159"/>
    </row>
    <row r="4734" spans="2:2" ht="15">
      <c r="B4734" s="159"/>
    </row>
    <row r="4735" spans="2:2" ht="15">
      <c r="B4735" s="159"/>
    </row>
    <row r="4736" spans="2:2" ht="15">
      <c r="B4736" s="159"/>
    </row>
    <row r="4737" spans="2:2" ht="15">
      <c r="B4737" s="159"/>
    </row>
    <row r="4738" spans="2:2" ht="15">
      <c r="B4738" s="159"/>
    </row>
    <row r="4739" spans="2:2" ht="15">
      <c r="B4739" s="159"/>
    </row>
    <row r="4740" spans="2:2" ht="15">
      <c r="B4740" s="159"/>
    </row>
    <row r="4741" spans="2:2" ht="15">
      <c r="B4741" s="159"/>
    </row>
    <row r="4742" spans="2:2" ht="15">
      <c r="B4742" s="159"/>
    </row>
    <row r="4743" spans="2:2" ht="15">
      <c r="B4743" s="159"/>
    </row>
    <row r="4744" spans="2:2" ht="15">
      <c r="B4744" s="159"/>
    </row>
    <row r="4745" spans="2:2" ht="15">
      <c r="B4745" s="159"/>
    </row>
    <row r="4746" spans="2:2" ht="15">
      <c r="B4746" s="159"/>
    </row>
    <row r="4747" spans="2:2" ht="15">
      <c r="B4747" s="159"/>
    </row>
    <row r="4748" spans="2:2" ht="15">
      <c r="B4748" s="159"/>
    </row>
    <row r="4749" spans="2:2" ht="15">
      <c r="B4749" s="159"/>
    </row>
    <row r="4750" spans="2:2" ht="15">
      <c r="B4750" s="159"/>
    </row>
    <row r="4751" spans="2:2" ht="15">
      <c r="B4751" s="159"/>
    </row>
    <row r="4752" spans="2:2" ht="15">
      <c r="B4752" s="159"/>
    </row>
    <row r="4753" spans="2:2" ht="15">
      <c r="B4753" s="159"/>
    </row>
    <row r="4754" spans="2:2" ht="15">
      <c r="B4754" s="159"/>
    </row>
    <row r="4755" spans="2:2" ht="15">
      <c r="B4755" s="159"/>
    </row>
    <row r="4756" spans="2:2" ht="15">
      <c r="B4756" s="159"/>
    </row>
    <row r="4757" spans="2:2" ht="15">
      <c r="B4757" s="159"/>
    </row>
    <row r="4758" spans="2:2" ht="15">
      <c r="B4758" s="159"/>
    </row>
    <row r="4759" spans="2:2" ht="15">
      <c r="B4759" s="159"/>
    </row>
    <row r="4760" spans="2:2" ht="15">
      <c r="B4760" s="159"/>
    </row>
    <row r="4761" spans="2:2" ht="15">
      <c r="B4761" s="159"/>
    </row>
    <row r="4762" spans="2:2" ht="15">
      <c r="B4762" s="159"/>
    </row>
    <row r="4763" spans="2:2" ht="15">
      <c r="B4763" s="159"/>
    </row>
    <row r="4764" spans="2:2" ht="15">
      <c r="B4764" s="159"/>
    </row>
    <row r="4765" spans="2:2" ht="15">
      <c r="B4765" s="159"/>
    </row>
    <row r="4766" spans="2:2" ht="15">
      <c r="B4766" s="159"/>
    </row>
    <row r="4767" spans="2:2" ht="15">
      <c r="B4767" s="159"/>
    </row>
    <row r="4768" spans="2:2" ht="15">
      <c r="B4768" s="159"/>
    </row>
    <row r="4769" spans="2:2" ht="15">
      <c r="B4769" s="159"/>
    </row>
    <row r="4770" spans="2:2" ht="15">
      <c r="B4770" s="159"/>
    </row>
    <row r="4771" spans="2:2" ht="15">
      <c r="B4771" s="159"/>
    </row>
    <row r="4772" spans="2:2" ht="15">
      <c r="B4772" s="159"/>
    </row>
    <row r="4773" spans="2:2" ht="15">
      <c r="B4773" s="159"/>
    </row>
    <row r="4774" spans="2:2" ht="15">
      <c r="B4774" s="159"/>
    </row>
    <row r="4775" spans="2:2" ht="15">
      <c r="B4775" s="159"/>
    </row>
    <row r="4776" spans="2:2" ht="15">
      <c r="B4776" s="159"/>
    </row>
    <row r="4777" spans="2:2" ht="15">
      <c r="B4777" s="159"/>
    </row>
    <row r="4778" spans="2:2" ht="15">
      <c r="B4778" s="159"/>
    </row>
    <row r="4779" spans="2:2" ht="15">
      <c r="B4779" s="159"/>
    </row>
    <row r="4780" spans="2:2" ht="15">
      <c r="B4780" s="159"/>
    </row>
    <row r="4781" spans="2:2" ht="15">
      <c r="B4781" s="159"/>
    </row>
    <row r="4782" spans="2:2" ht="15">
      <c r="B4782" s="159"/>
    </row>
    <row r="4783" spans="2:2" ht="15">
      <c r="B4783" s="159"/>
    </row>
    <row r="4784" spans="2:2" ht="15">
      <c r="B4784" s="159"/>
    </row>
    <row r="4785" spans="2:2" ht="15">
      <c r="B4785" s="159"/>
    </row>
    <row r="4786" spans="2:2" ht="15">
      <c r="B4786" s="159"/>
    </row>
    <row r="4787" spans="2:2" ht="15">
      <c r="B4787" s="159"/>
    </row>
    <row r="4788" spans="2:2" ht="15">
      <c r="B4788" s="159"/>
    </row>
    <row r="4789" spans="2:2" ht="15">
      <c r="B4789" s="159"/>
    </row>
    <row r="4790" spans="2:2" ht="15">
      <c r="B4790" s="159"/>
    </row>
    <row r="4791" spans="2:2" ht="15">
      <c r="B4791" s="159"/>
    </row>
    <row r="4792" spans="2:2" ht="15">
      <c r="B4792" s="159"/>
    </row>
    <row r="4793" spans="2:2" ht="15">
      <c r="B4793" s="159"/>
    </row>
    <row r="4794" spans="2:2" ht="15">
      <c r="B4794" s="159"/>
    </row>
    <row r="4795" spans="2:2" ht="15">
      <c r="B4795" s="159"/>
    </row>
    <row r="4796" spans="2:2" ht="15">
      <c r="B4796" s="159"/>
    </row>
    <row r="4797" spans="2:2" ht="15">
      <c r="B4797" s="159"/>
    </row>
    <row r="4798" spans="2:2" ht="15">
      <c r="B4798" s="159"/>
    </row>
    <row r="4799" spans="2:2" ht="15">
      <c r="B4799" s="159"/>
    </row>
    <row r="4800" spans="2:2" ht="15">
      <c r="B4800" s="159"/>
    </row>
    <row r="4801" spans="2:2" ht="15">
      <c r="B4801" s="159"/>
    </row>
    <row r="4802" spans="2:2" ht="15">
      <c r="B4802" s="159"/>
    </row>
    <row r="4803" spans="2:2" ht="15">
      <c r="B4803" s="159"/>
    </row>
    <row r="4804" spans="2:2" ht="15">
      <c r="B4804" s="159"/>
    </row>
    <row r="4805" spans="2:2" ht="15">
      <c r="B4805" s="159"/>
    </row>
    <row r="4806" spans="2:2" ht="15">
      <c r="B4806" s="159"/>
    </row>
    <row r="4807" spans="2:2" ht="15">
      <c r="B4807" s="159"/>
    </row>
    <row r="4808" spans="2:2" ht="15">
      <c r="B4808" s="159"/>
    </row>
    <row r="4809" spans="2:2" ht="15">
      <c r="B4809" s="159"/>
    </row>
    <row r="4810" spans="2:2" ht="15">
      <c r="B4810" s="159"/>
    </row>
    <row r="4811" spans="2:2" ht="15">
      <c r="B4811" s="159"/>
    </row>
    <row r="4812" spans="2:2" ht="15">
      <c r="B4812" s="159"/>
    </row>
    <row r="4813" spans="2:2" ht="15">
      <c r="B4813" s="159"/>
    </row>
    <row r="4814" spans="2:2" ht="15">
      <c r="B4814" s="159"/>
    </row>
    <row r="4815" spans="2:2" ht="15">
      <c r="B4815" s="159"/>
    </row>
    <row r="4816" spans="2:2" ht="15">
      <c r="B4816" s="159"/>
    </row>
    <row r="4817" spans="2:2" ht="15">
      <c r="B4817" s="159"/>
    </row>
    <row r="4818" spans="2:2" ht="15">
      <c r="B4818" s="159"/>
    </row>
    <row r="4819" spans="2:2" ht="15">
      <c r="B4819" s="159"/>
    </row>
    <row r="4820" spans="2:2" ht="15">
      <c r="B4820" s="159"/>
    </row>
    <row r="4821" spans="2:2" ht="15">
      <c r="B4821" s="159"/>
    </row>
    <row r="4822" spans="2:2" ht="15">
      <c r="B4822" s="159"/>
    </row>
    <row r="4823" spans="2:2" ht="15">
      <c r="B4823" s="159"/>
    </row>
    <row r="4824" spans="2:2" ht="15">
      <c r="B4824" s="159"/>
    </row>
    <row r="4825" spans="2:2" ht="15">
      <c r="B4825" s="159"/>
    </row>
    <row r="4826" spans="2:2" ht="15">
      <c r="B4826" s="159"/>
    </row>
    <row r="4827" spans="2:2" ht="15">
      <c r="B4827" s="159"/>
    </row>
    <row r="4828" spans="2:2" ht="15">
      <c r="B4828" s="159"/>
    </row>
    <row r="4829" spans="2:2" ht="15">
      <c r="B4829" s="159"/>
    </row>
    <row r="4830" spans="2:2" ht="15">
      <c r="B4830" s="159"/>
    </row>
    <row r="4831" spans="2:2" ht="15">
      <c r="B4831" s="159"/>
    </row>
    <row r="4832" spans="2:2" ht="15">
      <c r="B4832" s="159"/>
    </row>
    <row r="4833" spans="2:2" ht="15">
      <c r="B4833" s="159"/>
    </row>
    <row r="4834" spans="2:2" ht="15">
      <c r="B4834" s="159"/>
    </row>
    <row r="4835" spans="2:2" ht="15">
      <c r="B4835" s="159"/>
    </row>
    <row r="4836" spans="2:2" ht="15">
      <c r="B4836" s="159"/>
    </row>
    <row r="4837" spans="2:2" ht="15">
      <c r="B4837" s="159"/>
    </row>
    <row r="4838" spans="2:2" ht="15">
      <c r="B4838" s="159"/>
    </row>
    <row r="4839" spans="2:2" ht="15">
      <c r="B4839" s="159"/>
    </row>
    <row r="4840" spans="2:2" ht="15">
      <c r="B4840" s="159"/>
    </row>
    <row r="4841" spans="2:2" ht="15">
      <c r="B4841" s="159"/>
    </row>
    <row r="4842" spans="2:2" ht="15">
      <c r="B4842" s="159"/>
    </row>
    <row r="4843" spans="2:2" ht="15">
      <c r="B4843" s="159"/>
    </row>
    <row r="4844" spans="2:2" ht="15">
      <c r="B4844" s="159"/>
    </row>
    <row r="4845" spans="2:2" ht="15">
      <c r="B4845" s="159"/>
    </row>
    <row r="4846" spans="2:2" ht="15">
      <c r="B4846" s="159"/>
    </row>
    <row r="4847" spans="2:2" ht="15">
      <c r="B4847" s="159"/>
    </row>
    <row r="4848" spans="2:2" ht="15">
      <c r="B4848" s="159"/>
    </row>
    <row r="4849" spans="2:2" ht="15">
      <c r="B4849" s="159"/>
    </row>
    <row r="4850" spans="2:2" ht="15">
      <c r="B4850" s="159"/>
    </row>
    <row r="4851" spans="2:2" ht="15">
      <c r="B4851" s="159"/>
    </row>
    <row r="4852" spans="2:2" ht="15">
      <c r="B4852" s="159"/>
    </row>
    <row r="4853" spans="2:2" ht="15">
      <c r="B4853" s="159"/>
    </row>
    <row r="4854" spans="2:2" ht="15">
      <c r="B4854" s="159"/>
    </row>
    <row r="4855" spans="2:2" ht="15">
      <c r="B4855" s="159"/>
    </row>
    <row r="4856" spans="2:2" ht="15">
      <c r="B4856" s="159"/>
    </row>
    <row r="4857" spans="2:2" ht="15">
      <c r="B4857" s="159"/>
    </row>
    <row r="4858" spans="2:2" ht="15">
      <c r="B4858" s="159"/>
    </row>
    <row r="4859" spans="2:2" ht="15">
      <c r="B4859" s="159"/>
    </row>
    <row r="4860" spans="2:2" ht="15">
      <c r="B4860" s="159"/>
    </row>
    <row r="4861" spans="2:2" ht="15">
      <c r="B4861" s="159"/>
    </row>
    <row r="4862" spans="2:2" ht="15">
      <c r="B4862" s="159"/>
    </row>
    <row r="4863" spans="2:2" ht="15">
      <c r="B4863" s="159"/>
    </row>
    <row r="4864" spans="2:2" ht="15">
      <c r="B4864" s="159"/>
    </row>
    <row r="4865" spans="2:2" ht="15">
      <c r="B4865" s="159"/>
    </row>
    <row r="4866" spans="2:2" ht="15">
      <c r="B4866" s="159"/>
    </row>
    <row r="4867" spans="2:2" ht="15">
      <c r="B4867" s="159"/>
    </row>
    <row r="4868" spans="2:2" ht="15">
      <c r="B4868" s="159"/>
    </row>
    <row r="4869" spans="2:2" ht="15">
      <c r="B4869" s="159"/>
    </row>
    <row r="4870" spans="2:2" ht="15">
      <c r="B4870" s="159"/>
    </row>
    <row r="4871" spans="2:2" ht="15">
      <c r="B4871" s="159"/>
    </row>
    <row r="4872" spans="2:2" ht="15">
      <c r="B4872" s="159"/>
    </row>
    <row r="4873" spans="2:2" ht="15">
      <c r="B4873" s="159"/>
    </row>
    <row r="4874" spans="2:2" ht="15">
      <c r="B4874" s="159"/>
    </row>
    <row r="4875" spans="2:2" ht="15">
      <c r="B4875" s="159"/>
    </row>
    <row r="4876" spans="2:2" ht="15">
      <c r="B4876" s="159"/>
    </row>
    <row r="4877" spans="2:2" ht="15">
      <c r="B4877" s="159"/>
    </row>
    <row r="4878" spans="2:2" ht="15">
      <c r="B4878" s="159"/>
    </row>
    <row r="4879" spans="2:2" ht="15">
      <c r="B4879" s="159"/>
    </row>
    <row r="4880" spans="2:2" ht="15">
      <c r="B4880" s="159"/>
    </row>
    <row r="4881" spans="2:2" ht="15">
      <c r="B4881" s="159"/>
    </row>
    <row r="4882" spans="2:2" ht="15">
      <c r="B4882" s="159"/>
    </row>
    <row r="4883" spans="2:2" ht="15">
      <c r="B4883" s="159"/>
    </row>
    <row r="4884" spans="2:2" ht="15">
      <c r="B4884" s="159"/>
    </row>
    <row r="4885" spans="2:2" ht="15">
      <c r="B4885" s="159"/>
    </row>
    <row r="4886" spans="2:2" ht="15">
      <c r="B4886" s="159"/>
    </row>
    <row r="4887" spans="2:2" ht="15">
      <c r="B4887" s="159"/>
    </row>
    <row r="4888" spans="2:2" ht="15">
      <c r="B4888" s="159"/>
    </row>
    <row r="4889" spans="2:2" ht="15">
      <c r="B4889" s="159"/>
    </row>
    <row r="4890" spans="2:2" ht="15">
      <c r="B4890" s="159"/>
    </row>
    <row r="4891" spans="2:2" ht="15">
      <c r="B4891" s="159"/>
    </row>
    <row r="4892" spans="2:2" ht="15">
      <c r="B4892" s="159"/>
    </row>
    <row r="4893" spans="2:2" ht="15">
      <c r="B4893" s="159"/>
    </row>
    <row r="4894" spans="2:2" ht="15">
      <c r="B4894" s="159"/>
    </row>
    <row r="4895" spans="2:2" ht="15">
      <c r="B4895" s="159"/>
    </row>
    <row r="4896" spans="2:2" ht="15">
      <c r="B4896" s="159"/>
    </row>
    <row r="4897" spans="2:2" ht="15">
      <c r="B4897" s="159"/>
    </row>
    <row r="4898" spans="2:2" ht="15">
      <c r="B4898" s="159"/>
    </row>
    <row r="4899" spans="2:2" ht="15">
      <c r="B4899" s="159"/>
    </row>
    <row r="4900" spans="2:2" ht="15">
      <c r="B4900" s="159"/>
    </row>
    <row r="4901" spans="2:2" ht="15">
      <c r="B4901" s="159"/>
    </row>
    <row r="4902" spans="2:2" ht="15">
      <c r="B4902" s="159"/>
    </row>
    <row r="4903" spans="2:2" ht="15">
      <c r="B4903" s="159"/>
    </row>
    <row r="4904" spans="2:2" ht="15">
      <c r="B4904" s="159"/>
    </row>
    <row r="4905" spans="2:2" ht="15">
      <c r="B4905" s="159"/>
    </row>
    <row r="4906" spans="2:2" ht="15">
      <c r="B4906" s="159"/>
    </row>
    <row r="4907" spans="2:2" ht="15">
      <c r="B4907" s="159"/>
    </row>
    <row r="4908" spans="2:2" ht="15">
      <c r="B4908" s="159"/>
    </row>
    <row r="4909" spans="2:2" ht="15">
      <c r="B4909" s="159"/>
    </row>
    <row r="4910" spans="2:2" ht="15">
      <c r="B4910" s="159"/>
    </row>
    <row r="4911" spans="2:2" ht="15">
      <c r="B4911" s="159"/>
    </row>
    <row r="4912" spans="2:2" ht="15">
      <c r="B4912" s="159"/>
    </row>
    <row r="4913" spans="2:2" ht="15">
      <c r="B4913" s="159"/>
    </row>
    <row r="4914" spans="2:2" ht="15">
      <c r="B4914" s="159"/>
    </row>
    <row r="4915" spans="2:2" ht="15">
      <c r="B4915" s="159"/>
    </row>
    <row r="4916" spans="2:2" ht="15">
      <c r="B4916" s="159"/>
    </row>
    <row r="4917" spans="2:2" ht="15">
      <c r="B4917" s="159"/>
    </row>
    <row r="4918" spans="2:2" ht="15">
      <c r="B4918" s="159"/>
    </row>
    <row r="4919" spans="2:2" ht="15">
      <c r="B4919" s="159"/>
    </row>
    <row r="4920" spans="2:2" ht="15">
      <c r="B4920" s="159"/>
    </row>
    <row r="4921" spans="2:2" ht="15">
      <c r="B4921" s="159"/>
    </row>
    <row r="4922" spans="2:2" ht="15">
      <c r="B4922" s="159"/>
    </row>
    <row r="4923" spans="2:2" ht="15">
      <c r="B4923" s="159"/>
    </row>
    <row r="4924" spans="2:2" ht="15">
      <c r="B4924" s="159"/>
    </row>
    <row r="4925" spans="2:2" ht="15">
      <c r="B4925" s="159"/>
    </row>
    <row r="4926" spans="2:2" ht="15">
      <c r="B4926" s="159"/>
    </row>
    <row r="4927" spans="2:2" ht="15">
      <c r="B4927" s="159"/>
    </row>
    <row r="4928" spans="2:2" ht="15">
      <c r="B4928" s="159"/>
    </row>
    <row r="4929" spans="2:2" ht="15">
      <c r="B4929" s="159"/>
    </row>
    <row r="4930" spans="2:2" ht="15">
      <c r="B4930" s="159"/>
    </row>
    <row r="4931" spans="2:2" ht="15">
      <c r="B4931" s="159"/>
    </row>
    <row r="4932" spans="2:2" ht="15">
      <c r="B4932" s="159"/>
    </row>
    <row r="4933" spans="2:2" ht="15">
      <c r="B4933" s="159"/>
    </row>
    <row r="4934" spans="2:2" ht="15">
      <c r="B4934" s="159"/>
    </row>
    <row r="4935" spans="2:2" ht="15">
      <c r="B4935" s="159"/>
    </row>
    <row r="4936" spans="2:2" ht="15">
      <c r="B4936" s="159"/>
    </row>
    <row r="4937" spans="2:2" ht="15">
      <c r="B4937" s="159"/>
    </row>
    <row r="4938" spans="2:2" ht="15">
      <c r="B4938" s="159"/>
    </row>
    <row r="4939" spans="2:2" ht="15">
      <c r="B4939" s="159"/>
    </row>
    <row r="4940" spans="2:2" ht="15">
      <c r="B4940" s="159"/>
    </row>
    <row r="4941" spans="2:2" ht="15">
      <c r="B4941" s="159"/>
    </row>
    <row r="4942" spans="2:2" ht="15">
      <c r="B4942" s="159"/>
    </row>
    <row r="4943" spans="2:2" ht="15">
      <c r="B4943" s="159"/>
    </row>
    <row r="4944" spans="2:2" ht="15">
      <c r="B4944" s="159"/>
    </row>
    <row r="4945" spans="2:2" ht="15">
      <c r="B4945" s="159"/>
    </row>
    <row r="4946" spans="2:2" ht="15">
      <c r="B4946" s="159"/>
    </row>
    <row r="4947" spans="2:2" ht="15">
      <c r="B4947" s="159"/>
    </row>
    <row r="4948" spans="2:2" ht="15">
      <c r="B4948" s="159"/>
    </row>
    <row r="4949" spans="2:2" ht="15">
      <c r="B4949" s="159"/>
    </row>
    <row r="4950" spans="2:2" ht="15">
      <c r="B4950" s="159"/>
    </row>
    <row r="4951" spans="2:2" ht="15">
      <c r="B4951" s="159"/>
    </row>
    <row r="4952" spans="2:2" ht="15">
      <c r="B4952" s="159"/>
    </row>
    <row r="4953" spans="2:2" ht="15">
      <c r="B4953" s="159"/>
    </row>
    <row r="4954" spans="2:2" ht="15">
      <c r="B4954" s="159"/>
    </row>
    <row r="4955" spans="2:2" ht="15">
      <c r="B4955" s="159"/>
    </row>
    <row r="4956" spans="2:2" ht="15">
      <c r="B4956" s="159"/>
    </row>
    <row r="4957" spans="2:2" ht="15">
      <c r="B4957" s="159"/>
    </row>
    <row r="4958" spans="2:2" ht="15">
      <c r="B4958" s="159"/>
    </row>
    <row r="4959" spans="2:2" ht="15">
      <c r="B4959" s="159"/>
    </row>
    <row r="4960" spans="2:2" ht="15">
      <c r="B4960" s="159"/>
    </row>
    <row r="4961" spans="2:2" ht="15">
      <c r="B4961" s="159"/>
    </row>
    <row r="4962" spans="2:2" ht="15">
      <c r="B4962" s="159"/>
    </row>
    <row r="4963" spans="2:2" ht="15">
      <c r="B4963" s="159"/>
    </row>
    <row r="4964" spans="2:2" ht="15">
      <c r="B4964" s="159"/>
    </row>
    <row r="4965" spans="2:2" ht="15">
      <c r="B4965" s="159"/>
    </row>
    <row r="4966" spans="2:2" ht="15">
      <c r="B4966" s="159"/>
    </row>
    <row r="4967" spans="2:2" ht="15">
      <c r="B4967" s="159"/>
    </row>
    <row r="4968" spans="2:2" ht="15">
      <c r="B4968" s="159"/>
    </row>
    <row r="4969" spans="2:2" ht="15">
      <c r="B4969" s="159"/>
    </row>
    <row r="4970" spans="2:2" ht="15">
      <c r="B4970" s="159"/>
    </row>
    <row r="4971" spans="2:2" ht="15">
      <c r="B4971" s="159"/>
    </row>
    <row r="4972" spans="2:2" ht="15">
      <c r="B4972" s="159"/>
    </row>
    <row r="4973" spans="2:2" ht="15">
      <c r="B4973" s="159"/>
    </row>
    <row r="4974" spans="2:2" ht="15">
      <c r="B4974" s="159"/>
    </row>
    <row r="4975" spans="2:2" ht="15">
      <c r="B4975" s="159"/>
    </row>
    <row r="4976" spans="2:2" ht="15">
      <c r="B4976" s="159"/>
    </row>
    <row r="4977" spans="2:2" ht="15">
      <c r="B4977" s="159"/>
    </row>
    <row r="4978" spans="2:2" ht="15">
      <c r="B4978" s="159"/>
    </row>
    <row r="4979" spans="2:2" ht="15">
      <c r="B4979" s="159"/>
    </row>
    <row r="4980" spans="2:2" ht="15">
      <c r="B4980" s="159"/>
    </row>
    <row r="4981" spans="2:2" ht="15">
      <c r="B4981" s="159"/>
    </row>
    <row r="4982" spans="2:2" ht="15">
      <c r="B4982" s="159"/>
    </row>
    <row r="4983" spans="2:2" ht="15">
      <c r="B4983" s="159"/>
    </row>
    <row r="4984" spans="2:2" ht="15">
      <c r="B4984" s="159"/>
    </row>
    <row r="4985" spans="2:2" ht="15">
      <c r="B4985" s="159"/>
    </row>
    <row r="4986" spans="2:2" ht="15">
      <c r="B4986" s="159"/>
    </row>
    <row r="4987" spans="2:2" ht="15">
      <c r="B4987" s="159"/>
    </row>
    <row r="4988" spans="2:2" ht="15">
      <c r="B4988" s="159"/>
    </row>
    <row r="4989" spans="2:2" ht="15">
      <c r="B4989" s="159"/>
    </row>
    <row r="4990" spans="2:2" ht="15">
      <c r="B4990" s="159"/>
    </row>
    <row r="4991" spans="2:2" ht="15">
      <c r="B4991" s="159"/>
    </row>
    <row r="4992" spans="2:2" ht="15">
      <c r="B4992" s="159"/>
    </row>
    <row r="4993" spans="2:2" ht="15">
      <c r="B4993" s="159"/>
    </row>
    <row r="4994" spans="2:2" ht="15">
      <c r="B4994" s="159"/>
    </row>
    <row r="4995" spans="2:2" ht="15">
      <c r="B4995" s="159"/>
    </row>
    <row r="4996" spans="2:2" ht="15">
      <c r="B4996" s="159"/>
    </row>
    <row r="4997" spans="2:2" ht="15">
      <c r="B4997" s="159"/>
    </row>
    <row r="4998" spans="2:2" ht="15">
      <c r="B4998" s="159"/>
    </row>
    <row r="4999" spans="2:2" ht="15">
      <c r="B4999" s="159"/>
    </row>
    <row r="5000" spans="2:2" ht="15">
      <c r="B5000" s="159"/>
    </row>
    <row r="5001" spans="2:2" ht="15">
      <c r="B5001" s="159"/>
    </row>
    <row r="5002" spans="2:2" ht="15">
      <c r="B5002" s="159"/>
    </row>
    <row r="5003" spans="2:2" ht="15">
      <c r="B5003" s="159"/>
    </row>
    <row r="5004" spans="2:2" ht="15">
      <c r="B5004" s="159"/>
    </row>
    <row r="5005" spans="2:2" ht="15">
      <c r="B5005" s="159"/>
    </row>
    <row r="5006" spans="2:2" ht="15">
      <c r="B5006" s="159"/>
    </row>
    <row r="5007" spans="2:2" ht="15">
      <c r="B5007" s="159"/>
    </row>
    <row r="5008" spans="2:2" ht="15">
      <c r="B5008" s="159"/>
    </row>
    <row r="5009" spans="2:2" ht="15">
      <c r="B5009" s="159"/>
    </row>
    <row r="5010" spans="2:2" ht="15">
      <c r="B5010" s="159"/>
    </row>
    <row r="5011" spans="2:2" ht="15">
      <c r="B5011" s="159"/>
    </row>
    <row r="5012" spans="2:2" ht="15">
      <c r="B5012" s="159"/>
    </row>
    <row r="5013" spans="2:2" ht="15">
      <c r="B5013" s="159"/>
    </row>
    <row r="5014" spans="2:2" ht="15">
      <c r="B5014" s="159"/>
    </row>
    <row r="5015" spans="2:2" ht="15">
      <c r="B5015" s="159"/>
    </row>
    <row r="5016" spans="2:2" ht="15">
      <c r="B5016" s="159"/>
    </row>
    <row r="5017" spans="2:2" ht="15">
      <c r="B5017" s="159"/>
    </row>
    <row r="5018" spans="2:2" ht="15">
      <c r="B5018" s="159"/>
    </row>
    <row r="5019" spans="2:2" ht="15">
      <c r="B5019" s="159"/>
    </row>
    <row r="5020" spans="2:2" ht="15">
      <c r="B5020" s="159"/>
    </row>
    <row r="5021" spans="2:2" ht="15">
      <c r="B5021" s="159"/>
    </row>
    <row r="5022" spans="2:2" ht="15">
      <c r="B5022" s="159"/>
    </row>
    <row r="5023" spans="2:2" ht="15">
      <c r="B5023" s="159"/>
    </row>
    <row r="5024" spans="2:2" ht="15">
      <c r="B5024" s="159"/>
    </row>
    <row r="5025" spans="2:2" ht="15">
      <c r="B5025" s="159"/>
    </row>
    <row r="5026" spans="2:2" ht="15">
      <c r="B5026" s="159"/>
    </row>
    <row r="5027" spans="2:2" ht="15">
      <c r="B5027" s="159"/>
    </row>
    <row r="5028" spans="2:2" ht="15">
      <c r="B5028" s="159"/>
    </row>
    <row r="5029" spans="2:2" ht="15">
      <c r="B5029" s="159"/>
    </row>
    <row r="5030" spans="2:2" ht="15">
      <c r="B5030" s="159"/>
    </row>
    <row r="5031" spans="2:2" ht="15">
      <c r="B5031" s="159"/>
    </row>
    <row r="5032" spans="2:2" ht="15">
      <c r="B5032" s="159"/>
    </row>
    <row r="5033" spans="2:2" ht="15">
      <c r="B5033" s="159"/>
    </row>
    <row r="5034" spans="2:2" ht="15">
      <c r="B5034" s="159"/>
    </row>
    <row r="5035" spans="2:2" ht="15">
      <c r="B5035" s="159"/>
    </row>
    <row r="5036" spans="2:2" ht="15">
      <c r="B5036" s="159"/>
    </row>
    <row r="5037" spans="2:2" ht="15">
      <c r="B5037" s="159"/>
    </row>
    <row r="5038" spans="2:2" ht="15">
      <c r="B5038" s="159"/>
    </row>
    <row r="5039" spans="2:2" ht="15">
      <c r="B5039" s="159"/>
    </row>
    <row r="5040" spans="2:2" ht="15">
      <c r="B5040" s="159"/>
    </row>
    <row r="5041" spans="2:2" ht="15">
      <c r="B5041" s="159"/>
    </row>
    <row r="5042" spans="2:2" ht="15">
      <c r="B5042" s="159"/>
    </row>
    <row r="5043" spans="2:2" ht="15">
      <c r="B5043" s="159"/>
    </row>
    <row r="5044" spans="2:2" ht="15">
      <c r="B5044" s="159"/>
    </row>
    <row r="5045" spans="2:2" ht="15">
      <c r="B5045" s="159"/>
    </row>
    <row r="5046" spans="2:2" ht="15">
      <c r="B5046" s="159"/>
    </row>
    <row r="5047" spans="2:2" ht="15">
      <c r="B5047" s="159"/>
    </row>
    <row r="5048" spans="2:2" ht="15">
      <c r="B5048" s="159"/>
    </row>
    <row r="5049" spans="2:2" ht="15">
      <c r="B5049" s="159"/>
    </row>
    <row r="5050" spans="2:2" ht="15">
      <c r="B5050" s="159"/>
    </row>
    <row r="5051" spans="2:2" ht="15">
      <c r="B5051" s="159"/>
    </row>
    <row r="5052" spans="2:2" ht="15">
      <c r="B5052" s="159"/>
    </row>
    <row r="5053" spans="2:2" ht="15">
      <c r="B5053" s="159"/>
    </row>
    <row r="5054" spans="2:2" ht="15">
      <c r="B5054" s="159"/>
    </row>
    <row r="5055" spans="2:2" ht="15">
      <c r="B5055" s="159"/>
    </row>
    <row r="5056" spans="2:2" ht="15">
      <c r="B5056" s="159"/>
    </row>
    <row r="5057" spans="2:2" ht="15">
      <c r="B5057" s="159"/>
    </row>
    <row r="5058" spans="2:2" ht="15">
      <c r="B5058" s="159"/>
    </row>
    <row r="5059" spans="2:2" ht="15">
      <c r="B5059" s="159"/>
    </row>
    <row r="5060" spans="2:2" ht="15">
      <c r="B5060" s="159"/>
    </row>
    <row r="5061" spans="2:2" ht="15">
      <c r="B5061" s="159"/>
    </row>
    <row r="5062" spans="2:2" ht="15">
      <c r="B5062" s="159"/>
    </row>
    <row r="5063" spans="2:2" ht="15">
      <c r="B5063" s="159"/>
    </row>
    <row r="5064" spans="2:2" ht="15">
      <c r="B5064" s="159"/>
    </row>
    <row r="5065" spans="2:2" ht="15">
      <c r="B5065" s="159"/>
    </row>
    <row r="5066" spans="2:2" ht="15">
      <c r="B5066" s="159"/>
    </row>
    <row r="5067" spans="2:2" ht="15">
      <c r="B5067" s="159"/>
    </row>
    <row r="5068" spans="2:2" ht="15">
      <c r="B5068" s="159"/>
    </row>
    <row r="5069" spans="2:2" ht="15">
      <c r="B5069" s="159"/>
    </row>
    <row r="5070" spans="2:2" ht="15">
      <c r="B5070" s="159"/>
    </row>
    <row r="5071" spans="2:2" ht="15">
      <c r="B5071" s="159"/>
    </row>
    <row r="5072" spans="2:2" ht="15">
      <c r="B5072" s="159"/>
    </row>
    <row r="5073" spans="2:2" ht="15">
      <c r="B5073" s="159"/>
    </row>
    <row r="5074" spans="2:2" ht="15">
      <c r="B5074" s="159"/>
    </row>
    <row r="5075" spans="2:2" ht="15">
      <c r="B5075" s="159"/>
    </row>
    <row r="5076" spans="2:2" ht="15">
      <c r="B5076" s="159"/>
    </row>
    <row r="5077" spans="2:2" ht="15">
      <c r="B5077" s="159"/>
    </row>
    <row r="5078" spans="2:2" ht="15">
      <c r="B5078" s="159"/>
    </row>
    <row r="5079" spans="2:2" ht="15">
      <c r="B5079" s="159"/>
    </row>
    <row r="5080" spans="2:2" ht="15">
      <c r="B5080" s="159"/>
    </row>
    <row r="5081" spans="2:2" ht="15">
      <c r="B5081" s="159"/>
    </row>
    <row r="5082" spans="2:2" ht="15">
      <c r="B5082" s="159"/>
    </row>
    <row r="5083" spans="2:2" ht="15">
      <c r="B5083" s="159"/>
    </row>
    <row r="5084" spans="2:2" ht="15">
      <c r="B5084" s="159"/>
    </row>
    <row r="5085" spans="2:2" ht="15">
      <c r="B5085" s="159"/>
    </row>
    <row r="5086" spans="2:2" ht="15">
      <c r="B5086" s="159"/>
    </row>
    <row r="5087" spans="2:2" ht="15">
      <c r="B5087" s="159"/>
    </row>
    <row r="5088" spans="2:2" ht="15">
      <c r="B5088" s="159"/>
    </row>
    <row r="5089" spans="2:2" ht="15">
      <c r="B5089" s="159"/>
    </row>
    <row r="5090" spans="2:2" ht="15">
      <c r="B5090" s="159"/>
    </row>
    <row r="5091" spans="2:2" ht="15">
      <c r="B5091" s="159"/>
    </row>
    <row r="5092" spans="2:2" ht="15">
      <c r="B5092" s="159"/>
    </row>
    <row r="5093" spans="2:2" ht="15">
      <c r="B5093" s="159"/>
    </row>
    <row r="5094" spans="2:2" ht="15">
      <c r="B5094" s="159"/>
    </row>
    <row r="5095" spans="2:2" ht="15">
      <c r="B5095" s="159"/>
    </row>
    <row r="5096" spans="2:2" ht="15">
      <c r="B5096" s="159"/>
    </row>
    <row r="5097" spans="2:2" ht="15">
      <c r="B5097" s="159"/>
    </row>
    <row r="5098" spans="2:2" ht="15">
      <c r="B5098" s="159"/>
    </row>
    <row r="5099" spans="2:2" ht="15">
      <c r="B5099" s="159"/>
    </row>
    <row r="5100" spans="2:2" ht="15">
      <c r="B5100" s="159"/>
    </row>
    <row r="5101" spans="2:2" ht="15">
      <c r="B5101" s="159"/>
    </row>
    <row r="5102" spans="2:2" ht="15">
      <c r="B5102" s="159"/>
    </row>
    <row r="5103" spans="2:2" ht="15">
      <c r="B5103" s="159"/>
    </row>
    <row r="5104" spans="2:2" ht="15">
      <c r="B5104" s="159"/>
    </row>
    <row r="5105" spans="2:2" ht="15">
      <c r="B5105" s="159"/>
    </row>
    <row r="5106" spans="2:2" ht="15">
      <c r="B5106" s="159"/>
    </row>
    <row r="5107" spans="2:2" ht="15">
      <c r="B5107" s="159"/>
    </row>
    <row r="5108" spans="2:2" ht="15">
      <c r="B5108" s="159"/>
    </row>
    <row r="5109" spans="2:2" ht="15">
      <c r="B5109" s="159"/>
    </row>
    <row r="5110" spans="2:2" ht="15">
      <c r="B5110" s="159"/>
    </row>
    <row r="5111" spans="2:2" ht="15">
      <c r="B5111" s="159"/>
    </row>
    <row r="5112" spans="2:2" ht="15">
      <c r="B5112" s="159"/>
    </row>
    <row r="5113" spans="2:2" ht="15">
      <c r="B5113" s="159"/>
    </row>
    <row r="5114" spans="2:2" ht="15">
      <c r="B5114" s="159"/>
    </row>
    <row r="5115" spans="2:2" ht="15">
      <c r="B5115" s="159"/>
    </row>
    <row r="5116" spans="2:2" ht="15">
      <c r="B5116" s="159"/>
    </row>
    <row r="5117" spans="2:2" ht="15">
      <c r="B5117" s="159"/>
    </row>
    <row r="5118" spans="2:2" ht="15">
      <c r="B5118" s="159"/>
    </row>
    <row r="5119" spans="2:2" ht="15">
      <c r="B5119" s="159"/>
    </row>
    <row r="5120" spans="2:2" ht="15">
      <c r="B5120" s="159"/>
    </row>
    <row r="5121" spans="2:2" ht="15">
      <c r="B5121" s="159"/>
    </row>
    <row r="5122" spans="2:2" ht="15">
      <c r="B5122" s="159"/>
    </row>
    <row r="5123" spans="2:2" ht="15">
      <c r="B5123" s="159"/>
    </row>
    <row r="5124" spans="2:2" ht="15">
      <c r="B5124" s="159"/>
    </row>
    <row r="5125" spans="2:2" ht="15">
      <c r="B5125" s="159"/>
    </row>
    <row r="5126" spans="2:2" ht="15">
      <c r="B5126" s="159"/>
    </row>
    <row r="5127" spans="2:2" ht="15">
      <c r="B5127" s="159"/>
    </row>
    <row r="5128" spans="2:2" ht="15">
      <c r="B5128" s="159"/>
    </row>
    <row r="5129" spans="2:2" ht="15">
      <c r="B5129" s="159"/>
    </row>
    <row r="5130" spans="2:2" ht="15">
      <c r="B5130" s="159"/>
    </row>
    <row r="5131" spans="2:2" ht="15">
      <c r="B5131" s="159"/>
    </row>
    <row r="5132" spans="2:2" ht="15">
      <c r="B5132" s="159"/>
    </row>
    <row r="5133" spans="2:2" ht="15">
      <c r="B5133" s="159"/>
    </row>
    <row r="5134" spans="2:2" ht="15">
      <c r="B5134" s="159"/>
    </row>
    <row r="5135" spans="2:2" ht="15">
      <c r="B5135" s="159"/>
    </row>
    <row r="5136" spans="2:2" ht="15">
      <c r="B5136" s="159"/>
    </row>
    <row r="5137" spans="2:2" ht="15">
      <c r="B5137" s="159"/>
    </row>
    <row r="5138" spans="2:2" ht="15">
      <c r="B5138" s="159"/>
    </row>
    <row r="5139" spans="2:2" ht="15">
      <c r="B5139" s="159"/>
    </row>
    <row r="5140" spans="2:2" ht="15">
      <c r="B5140" s="159"/>
    </row>
    <row r="5141" spans="2:2" ht="15">
      <c r="B5141" s="159"/>
    </row>
    <row r="5142" spans="2:2" ht="15">
      <c r="B5142" s="159"/>
    </row>
    <row r="5143" spans="2:2" ht="15">
      <c r="B5143" s="159"/>
    </row>
    <row r="5144" spans="2:2" ht="15">
      <c r="B5144" s="159"/>
    </row>
    <row r="5145" spans="2:2" ht="15">
      <c r="B5145" s="159"/>
    </row>
    <row r="5146" spans="2:2" ht="15">
      <c r="B5146" s="159"/>
    </row>
    <row r="5147" spans="2:2" ht="15">
      <c r="B5147" s="159"/>
    </row>
    <row r="5148" spans="2:2" ht="15">
      <c r="B5148" s="159"/>
    </row>
    <row r="5149" spans="2:2" ht="15">
      <c r="B5149" s="159"/>
    </row>
    <row r="5150" spans="2:2" ht="15">
      <c r="B5150" s="159"/>
    </row>
    <row r="5151" spans="2:2" ht="15">
      <c r="B5151" s="159"/>
    </row>
    <row r="5152" spans="2:2" ht="15">
      <c r="B5152" s="159"/>
    </row>
    <row r="5153" spans="2:2" ht="15">
      <c r="B5153" s="159"/>
    </row>
    <row r="5154" spans="2:2" ht="15">
      <c r="B5154" s="159"/>
    </row>
    <row r="5155" spans="2:2" ht="15">
      <c r="B5155" s="159"/>
    </row>
    <row r="5156" spans="2:2" ht="15">
      <c r="B5156" s="159"/>
    </row>
    <row r="5157" spans="2:2" ht="15">
      <c r="B5157" s="159"/>
    </row>
    <row r="5158" spans="2:2" ht="15">
      <c r="B5158" s="159"/>
    </row>
    <row r="5159" spans="2:2" ht="15">
      <c r="B5159" s="159"/>
    </row>
    <row r="5160" spans="2:2" ht="15">
      <c r="B5160" s="159"/>
    </row>
    <row r="5161" spans="2:2" ht="15">
      <c r="B5161" s="159"/>
    </row>
    <row r="5162" spans="2:2" ht="15">
      <c r="B5162" s="159"/>
    </row>
    <row r="5163" spans="2:2" ht="15">
      <c r="B5163" s="159"/>
    </row>
    <row r="5164" spans="2:2" ht="15">
      <c r="B5164" s="159"/>
    </row>
    <row r="5165" spans="2:2" ht="15">
      <c r="B5165" s="159"/>
    </row>
    <row r="5166" spans="2:2" ht="15">
      <c r="B5166" s="159"/>
    </row>
    <row r="5167" spans="2:2" ht="15">
      <c r="B5167" s="159"/>
    </row>
    <row r="5168" spans="2:2" ht="15">
      <c r="B5168" s="159"/>
    </row>
    <row r="5169" spans="2:2" ht="15">
      <c r="B5169" s="159"/>
    </row>
    <row r="5170" spans="2:2" ht="15">
      <c r="B5170" s="159"/>
    </row>
    <row r="5171" spans="2:2" ht="15">
      <c r="B5171" s="159"/>
    </row>
    <row r="5172" spans="2:2" ht="15">
      <c r="B5172" s="159"/>
    </row>
    <row r="5173" spans="2:2" ht="15">
      <c r="B5173" s="159"/>
    </row>
    <row r="5174" spans="2:2" ht="15">
      <c r="B5174" s="159"/>
    </row>
    <row r="5175" spans="2:2" ht="15">
      <c r="B5175" s="159"/>
    </row>
    <row r="5176" spans="2:2" ht="15">
      <c r="B5176" s="159"/>
    </row>
    <row r="5177" spans="2:2" ht="15">
      <c r="B5177" s="159"/>
    </row>
    <row r="5178" spans="2:2" ht="15">
      <c r="B5178" s="159"/>
    </row>
    <row r="5179" spans="2:2" ht="15">
      <c r="B5179" s="159"/>
    </row>
    <row r="5180" spans="2:2" ht="15">
      <c r="B5180" s="159"/>
    </row>
    <row r="5181" spans="2:2" ht="15">
      <c r="B5181" s="159"/>
    </row>
    <row r="5182" spans="2:2" ht="15">
      <c r="B5182" s="159"/>
    </row>
    <row r="5183" spans="2:2" ht="15">
      <c r="B5183" s="159"/>
    </row>
    <row r="5184" spans="2:2" ht="15">
      <c r="B5184" s="159"/>
    </row>
    <row r="5185" spans="2:2" ht="15">
      <c r="B5185" s="159"/>
    </row>
    <row r="5186" spans="2:2" ht="15">
      <c r="B5186" s="159"/>
    </row>
    <row r="5187" spans="2:2" ht="15">
      <c r="B5187" s="159"/>
    </row>
    <row r="5188" spans="2:2" ht="15">
      <c r="B5188" s="159"/>
    </row>
    <row r="5189" spans="2:2" ht="15">
      <c r="B5189" s="159"/>
    </row>
    <row r="5190" spans="2:2" ht="15">
      <c r="B5190" s="159"/>
    </row>
    <row r="5191" spans="2:2" ht="15">
      <c r="B5191" s="159"/>
    </row>
    <row r="5192" spans="2:2" ht="15">
      <c r="B5192" s="159"/>
    </row>
    <row r="5193" spans="2:2" ht="15">
      <c r="B5193" s="159"/>
    </row>
    <row r="5194" spans="2:2" ht="15">
      <c r="B5194" s="159"/>
    </row>
    <row r="5195" spans="2:2" ht="15">
      <c r="B5195" s="159"/>
    </row>
    <row r="5196" spans="2:2" ht="15">
      <c r="B5196" s="159"/>
    </row>
    <row r="5197" spans="2:2" ht="15">
      <c r="B5197" s="159"/>
    </row>
    <row r="5198" spans="2:2" ht="15">
      <c r="B5198" s="159"/>
    </row>
    <row r="5199" spans="2:2" ht="15">
      <c r="B5199" s="159"/>
    </row>
    <row r="5200" spans="2:2" ht="15">
      <c r="B5200" s="159"/>
    </row>
    <row r="5201" spans="2:2" ht="15">
      <c r="B5201" s="159"/>
    </row>
    <row r="5202" spans="2:2" ht="15">
      <c r="B5202" s="159"/>
    </row>
    <row r="5203" spans="2:2" ht="15">
      <c r="B5203" s="159"/>
    </row>
    <row r="5204" spans="2:2" ht="15">
      <c r="B5204" s="159"/>
    </row>
    <row r="5205" spans="2:2" ht="15">
      <c r="B5205" s="159"/>
    </row>
    <row r="5206" spans="2:2" ht="15">
      <c r="B5206" s="159"/>
    </row>
    <row r="5207" spans="2:2" ht="15">
      <c r="B5207" s="159"/>
    </row>
    <row r="5208" spans="2:2" ht="15">
      <c r="B5208" s="159"/>
    </row>
    <row r="5209" spans="2:2" ht="15">
      <c r="B5209" s="159"/>
    </row>
    <row r="5210" spans="2:2" ht="15">
      <c r="B5210" s="159"/>
    </row>
    <row r="5211" spans="2:2" ht="15">
      <c r="B5211" s="159"/>
    </row>
    <row r="5212" spans="2:2" ht="15">
      <c r="B5212" s="159"/>
    </row>
    <row r="5213" spans="2:2" ht="15">
      <c r="B5213" s="159"/>
    </row>
    <row r="5214" spans="2:2" ht="15">
      <c r="B5214" s="159"/>
    </row>
    <row r="5215" spans="2:2" ht="15">
      <c r="B5215" s="159"/>
    </row>
    <row r="5216" spans="2:2" ht="15">
      <c r="B5216" s="159"/>
    </row>
    <row r="5217" spans="2:2" ht="15">
      <c r="B5217" s="159"/>
    </row>
    <row r="5218" spans="2:2" ht="15">
      <c r="B5218" s="159"/>
    </row>
    <row r="5219" spans="2:2" ht="15">
      <c r="B5219" s="159"/>
    </row>
    <row r="5220" spans="2:2" ht="15">
      <c r="B5220" s="159"/>
    </row>
    <row r="5221" spans="2:2" ht="15">
      <c r="B5221" s="159"/>
    </row>
    <row r="5222" spans="2:2" ht="15">
      <c r="B5222" s="159"/>
    </row>
    <row r="5223" spans="2:2" ht="15">
      <c r="B5223" s="159"/>
    </row>
    <row r="5224" spans="2:2" ht="15">
      <c r="B5224" s="159"/>
    </row>
    <row r="5225" spans="2:2" ht="15">
      <c r="B5225" s="159"/>
    </row>
    <row r="5226" spans="2:2" ht="15">
      <c r="B5226" s="159"/>
    </row>
    <row r="5227" spans="2:2" ht="15">
      <c r="B5227" s="159"/>
    </row>
    <row r="5228" spans="2:2" ht="15">
      <c r="B5228" s="159"/>
    </row>
    <row r="5229" spans="2:2" ht="15">
      <c r="B5229" s="159"/>
    </row>
    <row r="5230" spans="2:2" ht="15">
      <c r="B5230" s="159"/>
    </row>
    <row r="5231" spans="2:2" ht="15">
      <c r="B5231" s="159"/>
    </row>
    <row r="5232" spans="2:2" ht="15">
      <c r="B5232" s="159"/>
    </row>
    <row r="5233" spans="2:2" ht="15">
      <c r="B5233" s="159"/>
    </row>
    <row r="5234" spans="2:2" ht="15">
      <c r="B5234" s="159"/>
    </row>
    <row r="5235" spans="2:2" ht="15">
      <c r="B5235" s="159"/>
    </row>
    <row r="5236" spans="2:2" ht="15">
      <c r="B5236" s="159"/>
    </row>
    <row r="5237" spans="2:2" ht="15">
      <c r="B5237" s="159"/>
    </row>
    <row r="5238" spans="2:2" ht="15">
      <c r="B5238" s="159"/>
    </row>
    <row r="5239" spans="2:2" ht="15">
      <c r="B5239" s="159"/>
    </row>
    <row r="5240" spans="2:2" ht="15">
      <c r="B5240" s="159"/>
    </row>
    <row r="5241" spans="2:2" ht="15">
      <c r="B5241" s="159"/>
    </row>
    <row r="5242" spans="2:2" ht="15">
      <c r="B5242" s="159"/>
    </row>
    <row r="5243" spans="2:2" ht="15">
      <c r="B5243" s="159"/>
    </row>
    <row r="5244" spans="2:2" ht="15">
      <c r="B5244" s="159"/>
    </row>
    <row r="5245" spans="2:2" ht="15">
      <c r="B5245" s="159"/>
    </row>
    <row r="5246" spans="2:2" ht="15">
      <c r="B5246" s="159"/>
    </row>
    <row r="5247" spans="2:2" ht="15">
      <c r="B5247" s="159"/>
    </row>
    <row r="5248" spans="2:2" ht="15">
      <c r="B5248" s="159"/>
    </row>
    <row r="5249" spans="2:2" ht="15">
      <c r="B5249" s="159"/>
    </row>
    <row r="5250" spans="2:2" ht="15">
      <c r="B5250" s="159"/>
    </row>
    <row r="5251" spans="2:2" ht="15">
      <c r="B5251" s="159"/>
    </row>
    <row r="5252" spans="2:2" ht="15">
      <c r="B5252" s="159"/>
    </row>
    <row r="5253" spans="2:2" ht="15">
      <c r="B5253" s="159"/>
    </row>
    <row r="5254" spans="2:2" ht="15">
      <c r="B5254" s="159"/>
    </row>
    <row r="5255" spans="2:2" ht="15">
      <c r="B5255" s="159"/>
    </row>
    <row r="5256" spans="2:2" ht="15">
      <c r="B5256" s="159"/>
    </row>
    <row r="5257" spans="2:2" ht="15">
      <c r="B5257" s="159"/>
    </row>
    <row r="5258" spans="2:2" ht="15">
      <c r="B5258" s="159"/>
    </row>
    <row r="5259" spans="2:2" ht="15">
      <c r="B5259" s="159"/>
    </row>
    <row r="5260" spans="2:2" ht="15">
      <c r="B5260" s="159"/>
    </row>
    <row r="5261" spans="2:2" ht="15">
      <c r="B5261" s="159"/>
    </row>
    <row r="5262" spans="2:2" ht="15">
      <c r="B5262" s="159"/>
    </row>
    <row r="5263" spans="2:2" ht="15">
      <c r="B5263" s="159"/>
    </row>
    <row r="5264" spans="2:2" ht="15">
      <c r="B5264" s="159"/>
    </row>
    <row r="5265" spans="2:2" ht="15">
      <c r="B5265" s="159"/>
    </row>
    <row r="5266" spans="2:2" ht="15">
      <c r="B5266" s="159"/>
    </row>
    <row r="5267" spans="2:2" ht="15">
      <c r="B5267" s="159"/>
    </row>
    <row r="5268" spans="2:2" ht="15">
      <c r="B5268" s="159"/>
    </row>
    <row r="5269" spans="2:2" ht="15">
      <c r="B5269" s="159"/>
    </row>
    <row r="5270" spans="2:2" ht="15">
      <c r="B5270" s="159"/>
    </row>
    <row r="5271" spans="2:2" ht="15">
      <c r="B5271" s="159"/>
    </row>
    <row r="5272" spans="2:2" ht="15">
      <c r="B5272" s="159"/>
    </row>
    <row r="5273" spans="2:2" ht="15">
      <c r="B5273" s="159"/>
    </row>
    <row r="5274" spans="2:2" ht="15">
      <c r="B5274" s="159"/>
    </row>
    <row r="5275" spans="2:2" ht="15">
      <c r="B5275" s="159"/>
    </row>
    <row r="5276" spans="2:2" ht="15">
      <c r="B5276" s="159"/>
    </row>
    <row r="5277" spans="2:2" ht="15">
      <c r="B5277" s="159"/>
    </row>
    <row r="5278" spans="2:2" ht="15">
      <c r="B5278" s="159"/>
    </row>
    <row r="5279" spans="2:2" ht="15">
      <c r="B5279" s="159"/>
    </row>
    <row r="5280" spans="2:2" ht="15">
      <c r="B5280" s="159"/>
    </row>
    <row r="5281" spans="2:2" ht="15">
      <c r="B5281" s="159"/>
    </row>
    <row r="5282" spans="2:2" ht="15">
      <c r="B5282" s="159"/>
    </row>
    <row r="5283" spans="2:2" ht="15">
      <c r="B5283" s="159"/>
    </row>
    <row r="5284" spans="2:2" ht="15">
      <c r="B5284" s="159"/>
    </row>
    <row r="5285" spans="2:2" ht="15">
      <c r="B5285" s="159"/>
    </row>
    <row r="5286" spans="2:2" ht="15">
      <c r="B5286" s="159"/>
    </row>
    <row r="5287" spans="2:2" ht="15">
      <c r="B5287" s="159"/>
    </row>
    <row r="5288" spans="2:2" ht="15">
      <c r="B5288" s="159"/>
    </row>
    <row r="5289" spans="2:2" ht="15">
      <c r="B5289" s="159"/>
    </row>
    <row r="5290" spans="2:2" ht="15">
      <c r="B5290" s="159"/>
    </row>
    <row r="5291" spans="2:2" ht="15">
      <c r="B5291" s="159"/>
    </row>
    <row r="5292" spans="2:2" ht="15">
      <c r="B5292" s="159"/>
    </row>
    <row r="5293" spans="2:2" ht="15">
      <c r="B5293" s="159"/>
    </row>
    <row r="5294" spans="2:2" ht="15">
      <c r="B5294" s="159"/>
    </row>
    <row r="5295" spans="2:2" ht="15">
      <c r="B5295" s="159"/>
    </row>
    <row r="5296" spans="2:2" ht="15">
      <c r="B5296" s="159"/>
    </row>
    <row r="5297" spans="2:2" ht="15">
      <c r="B5297" s="159"/>
    </row>
    <row r="5298" spans="2:2" ht="15">
      <c r="B5298" s="159"/>
    </row>
    <row r="5299" spans="2:2" ht="15">
      <c r="B5299" s="159"/>
    </row>
    <row r="5300" spans="2:2" ht="15">
      <c r="B5300" s="159"/>
    </row>
    <row r="5301" spans="2:2" ht="15">
      <c r="B5301" s="159"/>
    </row>
    <row r="5302" spans="2:2" ht="15">
      <c r="B5302" s="159"/>
    </row>
    <row r="5303" spans="2:2" ht="15">
      <c r="B5303" s="159"/>
    </row>
    <row r="5304" spans="2:2" ht="15">
      <c r="B5304" s="159"/>
    </row>
    <row r="5305" spans="2:2" ht="15">
      <c r="B5305" s="159"/>
    </row>
    <row r="5306" spans="2:2" ht="15">
      <c r="B5306" s="159"/>
    </row>
    <row r="5307" spans="2:2" ht="15">
      <c r="B5307" s="159"/>
    </row>
    <row r="5308" spans="2:2" ht="15">
      <c r="B5308" s="159"/>
    </row>
    <row r="5309" spans="2:2" ht="15">
      <c r="B5309" s="159"/>
    </row>
    <row r="5310" spans="2:2" ht="15">
      <c r="B5310" s="159"/>
    </row>
    <row r="5311" spans="2:2" ht="15">
      <c r="B5311" s="159"/>
    </row>
    <row r="5312" spans="2:2" ht="15">
      <c r="B5312" s="159"/>
    </row>
    <row r="5313" spans="2:2" ht="15">
      <c r="B5313" s="159"/>
    </row>
    <row r="5314" spans="2:2" ht="15">
      <c r="B5314" s="159"/>
    </row>
    <row r="5315" spans="2:2" ht="15">
      <c r="B5315" s="159"/>
    </row>
    <row r="5316" spans="2:2" ht="15">
      <c r="B5316" s="159"/>
    </row>
    <row r="5317" spans="2:2" ht="15">
      <c r="B5317" s="159"/>
    </row>
    <row r="5318" spans="2:2" ht="15">
      <c r="B5318" s="159"/>
    </row>
    <row r="5319" spans="2:2" ht="15">
      <c r="B5319" s="159"/>
    </row>
    <row r="5320" spans="2:2" ht="15">
      <c r="B5320" s="159"/>
    </row>
    <row r="5321" spans="2:2" ht="15">
      <c r="B5321" s="159"/>
    </row>
    <row r="5322" spans="2:2" ht="15">
      <c r="B5322" s="159"/>
    </row>
    <row r="5323" spans="2:2" ht="15">
      <c r="B5323" s="159"/>
    </row>
    <row r="5324" spans="2:2" ht="15">
      <c r="B5324" s="159"/>
    </row>
    <row r="5325" spans="2:2" ht="15">
      <c r="B5325" s="159"/>
    </row>
    <row r="5326" spans="2:2" ht="15">
      <c r="B5326" s="159"/>
    </row>
    <row r="5327" spans="2:2" ht="15">
      <c r="B5327" s="159"/>
    </row>
    <row r="5328" spans="2:2" ht="15">
      <c r="B5328" s="159"/>
    </row>
    <row r="5329" spans="2:2" ht="15">
      <c r="B5329" s="159"/>
    </row>
    <row r="5330" spans="2:2" ht="15">
      <c r="B5330" s="159"/>
    </row>
    <row r="5331" spans="2:2" ht="15">
      <c r="B5331" s="159"/>
    </row>
    <row r="5332" spans="2:2" ht="15">
      <c r="B5332" s="159"/>
    </row>
    <row r="5333" spans="2:2" ht="15">
      <c r="B5333" s="159"/>
    </row>
    <row r="5334" spans="2:2" ht="15">
      <c r="B5334" s="159"/>
    </row>
    <row r="5335" spans="2:2" ht="15">
      <c r="B5335" s="159"/>
    </row>
    <row r="5336" spans="2:2" ht="15">
      <c r="B5336" s="159"/>
    </row>
    <row r="5337" spans="2:2" ht="15">
      <c r="B5337" s="159"/>
    </row>
    <row r="5338" spans="2:2" ht="15">
      <c r="B5338" s="159"/>
    </row>
    <row r="5339" spans="2:2" ht="15">
      <c r="B5339" s="159"/>
    </row>
    <row r="5340" spans="2:2" ht="15">
      <c r="B5340" s="159"/>
    </row>
    <row r="5341" spans="2:2" ht="15">
      <c r="B5341" s="159"/>
    </row>
    <row r="5342" spans="2:2" ht="15">
      <c r="B5342" s="159"/>
    </row>
    <row r="5343" spans="2:2" ht="15">
      <c r="B5343" s="159"/>
    </row>
    <row r="5344" spans="2:2" ht="15">
      <c r="B5344" s="159"/>
    </row>
    <row r="5345" spans="2:2" ht="15">
      <c r="B5345" s="159"/>
    </row>
    <row r="5346" spans="2:2" ht="15">
      <c r="B5346" s="159"/>
    </row>
    <row r="5347" spans="2:2" ht="15">
      <c r="B5347" s="159"/>
    </row>
    <row r="5348" spans="2:2" ht="15">
      <c r="B5348" s="159"/>
    </row>
    <row r="5349" spans="2:2" ht="15">
      <c r="B5349" s="159"/>
    </row>
    <row r="5350" spans="2:2" ht="15">
      <c r="B5350" s="159"/>
    </row>
    <row r="5351" spans="2:2" ht="15">
      <c r="B5351" s="159"/>
    </row>
    <row r="5352" spans="2:2" ht="15">
      <c r="B5352" s="159"/>
    </row>
    <row r="5353" spans="2:2" ht="15">
      <c r="B5353" s="159"/>
    </row>
    <row r="5354" spans="2:2" ht="15">
      <c r="B5354" s="159"/>
    </row>
    <row r="5355" spans="2:2" ht="15">
      <c r="B5355" s="159"/>
    </row>
    <row r="5356" spans="2:2" ht="15">
      <c r="B5356" s="159"/>
    </row>
    <row r="5357" spans="2:2" ht="15">
      <c r="B5357" s="159"/>
    </row>
    <row r="5358" spans="2:2" ht="15">
      <c r="B5358" s="159"/>
    </row>
    <row r="5359" spans="2:2" ht="15">
      <c r="B5359" s="159"/>
    </row>
    <row r="5360" spans="2:2" ht="15">
      <c r="B5360" s="159"/>
    </row>
    <row r="5361" spans="2:2" ht="15">
      <c r="B5361" s="159"/>
    </row>
    <row r="5362" spans="2:2" ht="15">
      <c r="B5362" s="159"/>
    </row>
    <row r="5363" spans="2:2" ht="15">
      <c r="B5363" s="159"/>
    </row>
    <row r="5364" spans="2:2" ht="15">
      <c r="B5364" s="159"/>
    </row>
    <row r="5365" spans="2:2" ht="15">
      <c r="B5365" s="159"/>
    </row>
    <row r="5366" spans="2:2" ht="15">
      <c r="B5366" s="159"/>
    </row>
    <row r="5367" spans="2:2" ht="15">
      <c r="B5367" s="159"/>
    </row>
    <row r="5368" spans="2:2" ht="15">
      <c r="B5368" s="159"/>
    </row>
    <row r="5369" spans="2:2" ht="15">
      <c r="B5369" s="159"/>
    </row>
    <row r="5370" spans="2:2" ht="15">
      <c r="B5370" s="159"/>
    </row>
    <row r="5371" spans="2:2" ht="15">
      <c r="B5371" s="159"/>
    </row>
    <row r="5372" spans="2:2" ht="15">
      <c r="B5372" s="159"/>
    </row>
    <row r="5373" spans="2:2" ht="15">
      <c r="B5373" s="159"/>
    </row>
    <row r="5374" spans="2:2" ht="15">
      <c r="B5374" s="159"/>
    </row>
    <row r="5375" spans="2:2" ht="15">
      <c r="B5375" s="159"/>
    </row>
    <row r="5376" spans="2:2" ht="15">
      <c r="B5376" s="159"/>
    </row>
    <row r="5377" spans="2:2" ht="15">
      <c r="B5377" s="159"/>
    </row>
    <row r="5378" spans="2:2" ht="15">
      <c r="B5378" s="159"/>
    </row>
    <row r="5379" spans="2:2" ht="15">
      <c r="B5379" s="159"/>
    </row>
    <row r="5380" spans="2:2" ht="15">
      <c r="B5380" s="159"/>
    </row>
    <row r="5381" spans="2:2" ht="15">
      <c r="B5381" s="159"/>
    </row>
    <row r="5382" spans="2:2" ht="15">
      <c r="B5382" s="159"/>
    </row>
    <row r="5383" spans="2:2" ht="15">
      <c r="B5383" s="159"/>
    </row>
    <row r="5384" spans="2:2" ht="15">
      <c r="B5384" s="159"/>
    </row>
    <row r="5385" spans="2:2" ht="15">
      <c r="B5385" s="159"/>
    </row>
    <row r="5386" spans="2:2" ht="15">
      <c r="B5386" s="159"/>
    </row>
    <row r="5387" spans="2:2" ht="15">
      <c r="B5387" s="159"/>
    </row>
    <row r="5388" spans="2:2" ht="15">
      <c r="B5388" s="159"/>
    </row>
    <row r="5389" spans="2:2" ht="15">
      <c r="B5389" s="159"/>
    </row>
    <row r="5390" spans="2:2" ht="15">
      <c r="B5390" s="159"/>
    </row>
    <row r="5391" spans="2:2" ht="15">
      <c r="B5391" s="159"/>
    </row>
    <row r="5392" spans="2:2" ht="15">
      <c r="B5392" s="159"/>
    </row>
    <row r="5393" spans="2:2" ht="15">
      <c r="B5393" s="159"/>
    </row>
    <row r="5394" spans="2:2" ht="15">
      <c r="B5394" s="159"/>
    </row>
    <row r="5395" spans="2:2" ht="15">
      <c r="B5395" s="159"/>
    </row>
    <row r="5396" spans="2:2" ht="15">
      <c r="B5396" s="159"/>
    </row>
    <row r="5397" spans="2:2" ht="15">
      <c r="B5397" s="159"/>
    </row>
    <row r="5398" spans="2:2" ht="15">
      <c r="B5398" s="159"/>
    </row>
    <row r="5399" spans="2:2" ht="15">
      <c r="B5399" s="159"/>
    </row>
    <row r="5400" spans="2:2" ht="15">
      <c r="B5400" s="159"/>
    </row>
    <row r="5401" spans="2:2" ht="15">
      <c r="B5401" s="159"/>
    </row>
    <row r="5402" spans="2:2" ht="15">
      <c r="B5402" s="159"/>
    </row>
    <row r="5403" spans="2:2" ht="15">
      <c r="B5403" s="159"/>
    </row>
    <row r="5404" spans="2:2" ht="15">
      <c r="B5404" s="159"/>
    </row>
    <row r="5405" spans="2:2" ht="15">
      <c r="B5405" s="159"/>
    </row>
    <row r="5406" spans="2:2" ht="15">
      <c r="B5406" s="159"/>
    </row>
    <row r="5407" spans="2:2" ht="15">
      <c r="B5407" s="159"/>
    </row>
    <row r="5408" spans="2:2" ht="15">
      <c r="B5408" s="159"/>
    </row>
    <row r="5409" spans="2:2" ht="15">
      <c r="B5409" s="159"/>
    </row>
    <row r="5410" spans="2:2" ht="15">
      <c r="B5410" s="159"/>
    </row>
    <row r="5411" spans="2:2" ht="15">
      <c r="B5411" s="159"/>
    </row>
    <row r="5412" spans="2:2" ht="15">
      <c r="B5412" s="159"/>
    </row>
    <row r="5413" spans="2:2" ht="15">
      <c r="B5413" s="159"/>
    </row>
    <row r="5414" spans="2:2" ht="15">
      <c r="B5414" s="159"/>
    </row>
    <row r="5415" spans="2:2" ht="15">
      <c r="B5415" s="159"/>
    </row>
    <row r="5416" spans="2:2" ht="15">
      <c r="B5416" s="159"/>
    </row>
    <row r="5417" spans="2:2" ht="15">
      <c r="B5417" s="159"/>
    </row>
    <row r="5418" spans="2:2" ht="15">
      <c r="B5418" s="159"/>
    </row>
    <row r="5419" spans="2:2" ht="15">
      <c r="B5419" s="159"/>
    </row>
    <row r="5420" spans="2:2" ht="15">
      <c r="B5420" s="159"/>
    </row>
    <row r="5421" spans="2:2" ht="15">
      <c r="B5421" s="159"/>
    </row>
    <row r="5422" spans="2:2" ht="15">
      <c r="B5422" s="159"/>
    </row>
    <row r="5423" spans="2:2" ht="15">
      <c r="B5423" s="159"/>
    </row>
    <row r="5424" spans="2:2" ht="15">
      <c r="B5424" s="159"/>
    </row>
    <row r="5425" spans="2:2" ht="15">
      <c r="B5425" s="159"/>
    </row>
    <row r="5426" spans="2:2" ht="15">
      <c r="B5426" s="159"/>
    </row>
    <row r="5427" spans="2:2" ht="15">
      <c r="B5427" s="159"/>
    </row>
    <row r="5428" spans="2:2" ht="15">
      <c r="B5428" s="159"/>
    </row>
    <row r="5429" spans="2:2" ht="15">
      <c r="B5429" s="159"/>
    </row>
    <row r="5430" spans="2:2" ht="15">
      <c r="B5430" s="159"/>
    </row>
    <row r="5431" spans="2:2" ht="15">
      <c r="B5431" s="159"/>
    </row>
    <row r="5432" spans="2:2" ht="15">
      <c r="B5432" s="159"/>
    </row>
    <row r="5433" spans="2:2" ht="15">
      <c r="B5433" s="159"/>
    </row>
    <row r="5434" spans="2:2" ht="15">
      <c r="B5434" s="159"/>
    </row>
    <row r="5435" spans="2:2" ht="15">
      <c r="B5435" s="159"/>
    </row>
    <row r="5436" spans="2:2" ht="15">
      <c r="B5436" s="159"/>
    </row>
    <row r="5437" spans="2:2" ht="15">
      <c r="B5437" s="159"/>
    </row>
    <row r="5438" spans="2:2" ht="15">
      <c r="B5438" s="159"/>
    </row>
    <row r="5439" spans="2:2" ht="15">
      <c r="B5439" s="159"/>
    </row>
    <row r="5440" spans="2:2" ht="15">
      <c r="B5440" s="159"/>
    </row>
    <row r="5441" spans="2:2" ht="15">
      <c r="B5441" s="159"/>
    </row>
    <row r="5442" spans="2:2" ht="15">
      <c r="B5442" s="159"/>
    </row>
    <row r="5443" spans="2:2" ht="15">
      <c r="B5443" s="159"/>
    </row>
    <row r="5444" spans="2:2" ht="15">
      <c r="B5444" s="159"/>
    </row>
    <row r="5445" spans="2:2" ht="15">
      <c r="B5445" s="159"/>
    </row>
    <row r="5446" spans="2:2" ht="15">
      <c r="B5446" s="159"/>
    </row>
    <row r="5447" spans="2:2" ht="15">
      <c r="B5447" s="159"/>
    </row>
    <row r="5448" spans="2:2" ht="15">
      <c r="B5448" s="159"/>
    </row>
    <row r="5449" spans="2:2" ht="15">
      <c r="B5449" s="159"/>
    </row>
    <row r="5450" spans="2:2" ht="15">
      <c r="B5450" s="159"/>
    </row>
    <row r="5451" spans="2:2" ht="15">
      <c r="B5451" s="159"/>
    </row>
    <row r="5452" spans="2:2" ht="15">
      <c r="B5452" s="159"/>
    </row>
    <row r="5453" spans="2:2" ht="15">
      <c r="B5453" s="159"/>
    </row>
    <row r="5454" spans="2:2" ht="15">
      <c r="B5454" s="159"/>
    </row>
    <row r="5455" spans="2:2" ht="15">
      <c r="B5455" s="159"/>
    </row>
    <row r="5456" spans="2:2" ht="15">
      <c r="B5456" s="159"/>
    </row>
    <row r="5457" spans="2:2" ht="15">
      <c r="B5457" s="159"/>
    </row>
    <row r="5458" spans="2:2" ht="15">
      <c r="B5458" s="159"/>
    </row>
    <row r="5459" spans="2:2" ht="15">
      <c r="B5459" s="159"/>
    </row>
    <row r="5460" spans="2:2" ht="15">
      <c r="B5460" s="159"/>
    </row>
    <row r="5461" spans="2:2" ht="15">
      <c r="B5461" s="159"/>
    </row>
    <row r="5462" spans="2:2" ht="15">
      <c r="B5462" s="159"/>
    </row>
    <row r="5463" spans="2:2" ht="15">
      <c r="B5463" s="159"/>
    </row>
    <row r="5464" spans="2:2" ht="15">
      <c r="B5464" s="159"/>
    </row>
    <row r="5465" spans="2:2" ht="15">
      <c r="B5465" s="159"/>
    </row>
    <row r="5466" spans="2:2" ht="15">
      <c r="B5466" s="159"/>
    </row>
    <row r="5467" spans="2:2" ht="15">
      <c r="B5467" s="159"/>
    </row>
    <row r="5468" spans="2:2" ht="15">
      <c r="B5468" s="159"/>
    </row>
    <row r="5469" spans="2:2" ht="15">
      <c r="B5469" s="159"/>
    </row>
    <row r="5470" spans="2:2" ht="15">
      <c r="B5470" s="159"/>
    </row>
    <row r="5471" spans="2:2" ht="15">
      <c r="B5471" s="159"/>
    </row>
    <row r="5472" spans="2:2" ht="15">
      <c r="B5472" s="159"/>
    </row>
    <row r="5473" spans="2:2" ht="15">
      <c r="B5473" s="159"/>
    </row>
    <row r="5474" spans="2:2" ht="15">
      <c r="B5474" s="159"/>
    </row>
    <row r="5475" spans="2:2" ht="15">
      <c r="B5475" s="159"/>
    </row>
    <row r="5476" spans="2:2" ht="15">
      <c r="B5476" s="159"/>
    </row>
    <row r="5477" spans="2:2" ht="15">
      <c r="B5477" s="159"/>
    </row>
    <row r="5478" spans="2:2" ht="15">
      <c r="B5478" s="159"/>
    </row>
    <row r="5479" spans="2:2" ht="15">
      <c r="B5479" s="159"/>
    </row>
    <row r="5480" spans="2:2" ht="15">
      <c r="B5480" s="159"/>
    </row>
    <row r="5481" spans="2:2" ht="15">
      <c r="B5481" s="159"/>
    </row>
    <row r="5482" spans="2:2" ht="15">
      <c r="B5482" s="159"/>
    </row>
    <row r="5483" spans="2:2" ht="15">
      <c r="B5483" s="159"/>
    </row>
    <row r="5484" spans="2:2" ht="15">
      <c r="B5484" s="159"/>
    </row>
    <row r="5485" spans="2:2" ht="15">
      <c r="B5485" s="159"/>
    </row>
    <row r="5486" spans="2:2" ht="15">
      <c r="B5486" s="159"/>
    </row>
    <row r="5487" spans="2:2" ht="15">
      <c r="B5487" s="159"/>
    </row>
    <row r="5488" spans="2:2" ht="15">
      <c r="B5488" s="159"/>
    </row>
    <row r="5489" spans="2:2" ht="15">
      <c r="B5489" s="159"/>
    </row>
    <row r="5490" spans="2:2" ht="15">
      <c r="B5490" s="159"/>
    </row>
    <row r="5491" spans="2:2" ht="15">
      <c r="B5491" s="159"/>
    </row>
    <row r="5492" spans="2:2" ht="15">
      <c r="B5492" s="159"/>
    </row>
    <row r="5493" spans="2:2" ht="15">
      <c r="B5493" s="159"/>
    </row>
    <row r="5494" spans="2:2" ht="15">
      <c r="B5494" s="159"/>
    </row>
    <row r="5495" spans="2:2" ht="15">
      <c r="B5495" s="159"/>
    </row>
    <row r="5496" spans="2:2" ht="15">
      <c r="B5496" s="159"/>
    </row>
    <row r="5497" spans="2:2" ht="15">
      <c r="B5497" s="159"/>
    </row>
    <row r="5498" spans="2:2" ht="15">
      <c r="B5498" s="159"/>
    </row>
    <row r="5499" spans="2:2" ht="15">
      <c r="B5499" s="159"/>
    </row>
    <row r="5500" spans="2:2" ht="15">
      <c r="B5500" s="159"/>
    </row>
    <row r="5501" spans="2:2" ht="15">
      <c r="B5501" s="159"/>
    </row>
    <row r="5502" spans="2:2" ht="15">
      <c r="B5502" s="159"/>
    </row>
    <row r="5503" spans="2:2" ht="15">
      <c r="B5503" s="159"/>
    </row>
    <row r="5504" spans="2:2" ht="15">
      <c r="B5504" s="159"/>
    </row>
    <row r="5505" spans="2:2" ht="15">
      <c r="B5505" s="159"/>
    </row>
    <row r="5506" spans="2:2" ht="15">
      <c r="B5506" s="159"/>
    </row>
    <row r="5507" spans="2:2" ht="15">
      <c r="B5507" s="159"/>
    </row>
    <row r="5508" spans="2:2" ht="15">
      <c r="B5508" s="159"/>
    </row>
    <row r="5509" spans="2:2" ht="15">
      <c r="B5509" s="159"/>
    </row>
    <row r="5510" spans="2:2" ht="15">
      <c r="B5510" s="159"/>
    </row>
    <row r="5511" spans="2:2" ht="15">
      <c r="B5511" s="159"/>
    </row>
    <row r="5512" spans="2:2" ht="15">
      <c r="B5512" s="159"/>
    </row>
    <row r="5513" spans="2:2" ht="15">
      <c r="B5513" s="159"/>
    </row>
    <row r="5514" spans="2:2" ht="15">
      <c r="B5514" s="159"/>
    </row>
    <row r="5515" spans="2:2" ht="15">
      <c r="B5515" s="159"/>
    </row>
    <row r="5516" spans="2:2" ht="15">
      <c r="B5516" s="159"/>
    </row>
    <row r="5517" spans="2:2" ht="15">
      <c r="B5517" s="159"/>
    </row>
    <row r="5518" spans="2:2" ht="15">
      <c r="B5518" s="159"/>
    </row>
    <row r="5519" spans="2:2" ht="15">
      <c r="B5519" s="159"/>
    </row>
    <row r="5520" spans="2:2" ht="15">
      <c r="B5520" s="159"/>
    </row>
    <row r="5521" spans="2:2" ht="15">
      <c r="B5521" s="159"/>
    </row>
    <row r="5522" spans="2:2" ht="15">
      <c r="B5522" s="159"/>
    </row>
    <row r="5523" spans="2:2" ht="15">
      <c r="B5523" s="159"/>
    </row>
    <row r="5524" spans="2:2" ht="15">
      <c r="B5524" s="159"/>
    </row>
    <row r="5525" spans="2:2" ht="15">
      <c r="B5525" s="159"/>
    </row>
    <row r="5526" spans="2:2" ht="15">
      <c r="B5526" s="159"/>
    </row>
    <row r="5527" spans="2:2" ht="15">
      <c r="B5527" s="159"/>
    </row>
    <row r="5528" spans="2:2" ht="15">
      <c r="B5528" s="159"/>
    </row>
    <row r="5529" spans="2:2" ht="15">
      <c r="B5529" s="159"/>
    </row>
    <row r="5530" spans="2:2" ht="15">
      <c r="B5530" s="159"/>
    </row>
    <row r="5531" spans="2:2" ht="15">
      <c r="B5531" s="159"/>
    </row>
    <row r="5532" spans="2:2" ht="15">
      <c r="B5532" s="159"/>
    </row>
    <row r="5533" spans="2:2" ht="15">
      <c r="B5533" s="159"/>
    </row>
    <row r="5534" spans="2:2" ht="15">
      <c r="B5534" s="159"/>
    </row>
    <row r="5535" spans="2:2" ht="15">
      <c r="B5535" s="159"/>
    </row>
    <row r="5536" spans="2:2" ht="15">
      <c r="B5536" s="159"/>
    </row>
    <row r="5537" spans="2:2" ht="15">
      <c r="B5537" s="159"/>
    </row>
    <row r="5538" spans="2:2" ht="15">
      <c r="B5538" s="159"/>
    </row>
    <row r="5539" spans="2:2" ht="15">
      <c r="B5539" s="159"/>
    </row>
    <row r="5540" spans="2:2" ht="15">
      <c r="B5540" s="159"/>
    </row>
    <row r="5541" spans="2:2" ht="15">
      <c r="B5541" s="159"/>
    </row>
    <row r="5542" spans="2:2" ht="15">
      <c r="B5542" s="159"/>
    </row>
    <row r="5543" spans="2:2" ht="15">
      <c r="B5543" s="159"/>
    </row>
    <row r="5544" spans="2:2" ht="15">
      <c r="B5544" s="159"/>
    </row>
    <row r="5545" spans="2:2" ht="15">
      <c r="B5545" s="159"/>
    </row>
    <row r="5546" spans="2:2" ht="15">
      <c r="B5546" s="159"/>
    </row>
    <row r="5547" spans="2:2" ht="15">
      <c r="B5547" s="159"/>
    </row>
    <row r="5548" spans="2:2" ht="15">
      <c r="B5548" s="159"/>
    </row>
    <row r="5549" spans="2:2" ht="15">
      <c r="B5549" s="159"/>
    </row>
    <row r="5550" spans="2:2" ht="15">
      <c r="B5550" s="159"/>
    </row>
    <row r="5551" spans="2:2" ht="15">
      <c r="B5551" s="159"/>
    </row>
    <row r="5552" spans="2:2" ht="15">
      <c r="B5552" s="159"/>
    </row>
    <row r="5553" spans="2:2" ht="15">
      <c r="B5553" s="159"/>
    </row>
    <row r="5554" spans="2:2" ht="15">
      <c r="B5554" s="159"/>
    </row>
    <row r="5555" spans="2:2" ht="15">
      <c r="B5555" s="159"/>
    </row>
    <row r="5556" spans="2:2" ht="15">
      <c r="B5556" s="159"/>
    </row>
    <row r="5557" spans="2:2" ht="15">
      <c r="B5557" s="159"/>
    </row>
    <row r="5558" spans="2:2" ht="15">
      <c r="B5558" s="159"/>
    </row>
    <row r="5559" spans="2:2" ht="15">
      <c r="B5559" s="159"/>
    </row>
    <row r="5560" spans="2:2" ht="15">
      <c r="B5560" s="159"/>
    </row>
    <row r="5561" spans="2:2" ht="15">
      <c r="B5561" s="159"/>
    </row>
    <row r="5562" spans="2:2" ht="15">
      <c r="B5562" s="159"/>
    </row>
    <row r="5563" spans="2:2" ht="15">
      <c r="B5563" s="159"/>
    </row>
    <row r="5564" spans="2:2" ht="15">
      <c r="B5564" s="159"/>
    </row>
    <row r="5565" spans="2:2" ht="15">
      <c r="B5565" s="159"/>
    </row>
    <row r="5566" spans="2:2" ht="15">
      <c r="B5566" s="159"/>
    </row>
    <row r="5567" spans="2:2" ht="15">
      <c r="B5567" s="159"/>
    </row>
    <row r="5568" spans="2:2" ht="15">
      <c r="B5568" s="159"/>
    </row>
    <row r="5569" spans="2:2" ht="15">
      <c r="B5569" s="159"/>
    </row>
    <row r="5570" spans="2:2" ht="15">
      <c r="B5570" s="159"/>
    </row>
    <row r="5571" spans="2:2" ht="15">
      <c r="B5571" s="159"/>
    </row>
    <row r="5572" spans="2:2" ht="15">
      <c r="B5572" s="159"/>
    </row>
    <row r="5573" spans="2:2" ht="15">
      <c r="B5573" s="159"/>
    </row>
    <row r="5574" spans="2:2" ht="15">
      <c r="B5574" s="159"/>
    </row>
    <row r="5575" spans="2:2" ht="15">
      <c r="B5575" s="159"/>
    </row>
    <row r="5576" spans="2:2" ht="15">
      <c r="B5576" s="159"/>
    </row>
    <row r="5577" spans="2:2" ht="15">
      <c r="B5577" s="159"/>
    </row>
    <row r="5578" spans="2:2" ht="15">
      <c r="B5578" s="159"/>
    </row>
    <row r="5579" spans="2:2" ht="15">
      <c r="B5579" s="159"/>
    </row>
    <row r="5580" spans="2:2" ht="15">
      <c r="B5580" s="159"/>
    </row>
    <row r="5581" spans="2:2" ht="15">
      <c r="B5581" s="159"/>
    </row>
    <row r="5582" spans="2:2" ht="15">
      <c r="B5582" s="159"/>
    </row>
    <row r="5583" spans="2:2" ht="15">
      <c r="B5583" s="159"/>
    </row>
    <row r="5584" spans="2:2" ht="15">
      <c r="B5584" s="159"/>
    </row>
    <row r="5585" spans="2:2" ht="15">
      <c r="B5585" s="159"/>
    </row>
    <row r="5586" spans="2:2" ht="15">
      <c r="B5586" s="159"/>
    </row>
    <row r="5587" spans="2:2" ht="15">
      <c r="B5587" s="159"/>
    </row>
    <row r="5588" spans="2:2" ht="15">
      <c r="B5588" s="159"/>
    </row>
    <row r="5589" spans="2:2" ht="15">
      <c r="B5589" s="159"/>
    </row>
    <row r="5590" spans="2:2" ht="15">
      <c r="B5590" s="159"/>
    </row>
    <row r="5591" spans="2:2" ht="15">
      <c r="B5591" s="159"/>
    </row>
    <row r="5592" spans="2:2" ht="15">
      <c r="B5592" s="159"/>
    </row>
    <row r="5593" spans="2:2" ht="15">
      <c r="B5593" s="159"/>
    </row>
    <row r="5594" spans="2:2" ht="15">
      <c r="B5594" s="159"/>
    </row>
    <row r="5595" spans="2:2" ht="15">
      <c r="B5595" s="159"/>
    </row>
    <row r="5596" spans="2:2" ht="15">
      <c r="B5596" s="159"/>
    </row>
    <row r="5597" spans="2:2" ht="15">
      <c r="B5597" s="159"/>
    </row>
    <row r="5598" spans="2:2" ht="15">
      <c r="B5598" s="159"/>
    </row>
    <row r="5599" spans="2:2" ht="15">
      <c r="B5599" s="159"/>
    </row>
    <row r="5600" spans="2:2" ht="15">
      <c r="B5600" s="159"/>
    </row>
    <row r="5601" spans="2:2" ht="15">
      <c r="B5601" s="159"/>
    </row>
    <row r="5602" spans="2:2" ht="15">
      <c r="B5602" s="159"/>
    </row>
    <row r="5603" spans="2:2" ht="15">
      <c r="B5603" s="159"/>
    </row>
    <row r="5604" spans="2:2" ht="15">
      <c r="B5604" s="159"/>
    </row>
    <row r="5605" spans="2:2" ht="15">
      <c r="B5605" s="159"/>
    </row>
    <row r="5606" spans="2:2" ht="15">
      <c r="B5606" s="159"/>
    </row>
    <row r="5607" spans="2:2" ht="15">
      <c r="B5607" s="159"/>
    </row>
    <row r="5608" spans="2:2" ht="15">
      <c r="B5608" s="159"/>
    </row>
    <row r="5609" spans="2:2" ht="15">
      <c r="B5609" s="159"/>
    </row>
    <row r="5610" spans="2:2" ht="15">
      <c r="B5610" s="159"/>
    </row>
    <row r="5611" spans="2:2" ht="15">
      <c r="B5611" s="159"/>
    </row>
    <row r="5612" spans="2:2" ht="15">
      <c r="B5612" s="159"/>
    </row>
    <row r="5613" spans="2:2" ht="15">
      <c r="B5613" s="159"/>
    </row>
    <row r="5614" spans="2:2" ht="15">
      <c r="B5614" s="159"/>
    </row>
    <row r="5615" spans="2:2" ht="15">
      <c r="B5615" s="159"/>
    </row>
    <row r="5616" spans="2:2" ht="15">
      <c r="B5616" s="159"/>
    </row>
    <row r="5617" spans="2:2" ht="15">
      <c r="B5617" s="159"/>
    </row>
    <row r="5618" spans="2:2" ht="15">
      <c r="B5618" s="159"/>
    </row>
    <row r="5619" spans="2:2" ht="15">
      <c r="B5619" s="159"/>
    </row>
    <row r="5620" spans="2:2" ht="15">
      <c r="B5620" s="159"/>
    </row>
    <row r="5621" spans="2:2" ht="15">
      <c r="B5621" s="159"/>
    </row>
    <row r="5622" spans="2:2" ht="15">
      <c r="B5622" s="159"/>
    </row>
    <row r="5623" spans="2:2" ht="15">
      <c r="B5623" s="159"/>
    </row>
    <row r="5624" spans="2:2" ht="15">
      <c r="B5624" s="159"/>
    </row>
    <row r="5625" spans="2:2" ht="15">
      <c r="B5625" s="159"/>
    </row>
    <row r="5626" spans="2:2" ht="15">
      <c r="B5626" s="159"/>
    </row>
    <row r="5627" spans="2:2" ht="15">
      <c r="B5627" s="159"/>
    </row>
    <row r="5628" spans="2:2" ht="15">
      <c r="B5628" s="159"/>
    </row>
    <row r="5629" spans="2:2" ht="15">
      <c r="B5629" s="159"/>
    </row>
    <row r="5630" spans="2:2" ht="15">
      <c r="B5630" s="159"/>
    </row>
    <row r="5631" spans="2:2" ht="15">
      <c r="B5631" s="159"/>
    </row>
    <row r="5632" spans="2:2" ht="15">
      <c r="B5632" s="159"/>
    </row>
    <row r="5633" spans="2:2" ht="15">
      <c r="B5633" s="159"/>
    </row>
    <row r="5634" spans="2:2" ht="15">
      <c r="B5634" s="159"/>
    </row>
    <row r="5635" spans="2:2" ht="15">
      <c r="B5635" s="159"/>
    </row>
    <row r="5636" spans="2:2" ht="15">
      <c r="B5636" s="159"/>
    </row>
    <row r="5637" spans="2:2" ht="15">
      <c r="B5637" s="159"/>
    </row>
    <row r="5638" spans="2:2" ht="15">
      <c r="B5638" s="159"/>
    </row>
    <row r="5639" spans="2:2" ht="15">
      <c r="B5639" s="159"/>
    </row>
    <row r="5640" spans="2:2" ht="15">
      <c r="B5640" s="159"/>
    </row>
    <row r="5641" spans="2:2" ht="15">
      <c r="B5641" s="159"/>
    </row>
    <row r="5642" spans="2:2" ht="15">
      <c r="B5642" s="159"/>
    </row>
    <row r="5643" spans="2:2" ht="15">
      <c r="B5643" s="159"/>
    </row>
    <row r="5644" spans="2:2" ht="15">
      <c r="B5644" s="159"/>
    </row>
    <row r="5645" spans="2:2" ht="15">
      <c r="B5645" s="159"/>
    </row>
    <row r="5646" spans="2:2" ht="15">
      <c r="B5646" s="159"/>
    </row>
    <row r="5647" spans="2:2" ht="15">
      <c r="B5647" s="159"/>
    </row>
    <row r="5648" spans="2:2" ht="15">
      <c r="B5648" s="159"/>
    </row>
    <row r="5649" spans="2:2" ht="15">
      <c r="B5649" s="159"/>
    </row>
    <row r="5650" spans="2:2" ht="15">
      <c r="B5650" s="159"/>
    </row>
    <row r="5651" spans="2:2" ht="15">
      <c r="B5651" s="159"/>
    </row>
    <row r="5652" spans="2:2" ht="15">
      <c r="B5652" s="159"/>
    </row>
    <row r="5653" spans="2:2" ht="15">
      <c r="B5653" s="159"/>
    </row>
    <row r="5654" spans="2:2" ht="15">
      <c r="B5654" s="159"/>
    </row>
    <row r="5655" spans="2:2" ht="15">
      <c r="B5655" s="159"/>
    </row>
    <row r="5656" spans="2:2" ht="15">
      <c r="B5656" s="159"/>
    </row>
    <row r="5657" spans="2:2" ht="15">
      <c r="B5657" s="159"/>
    </row>
    <row r="5658" spans="2:2" ht="15">
      <c r="B5658" s="159"/>
    </row>
    <row r="5659" spans="2:2" ht="15">
      <c r="B5659" s="159"/>
    </row>
    <row r="5660" spans="2:2" ht="15">
      <c r="B5660" s="159"/>
    </row>
    <row r="5661" spans="2:2" ht="15">
      <c r="B5661" s="159"/>
    </row>
    <row r="5662" spans="2:2" ht="15">
      <c r="B5662" s="159"/>
    </row>
    <row r="5663" spans="2:2" ht="15">
      <c r="B5663" s="159"/>
    </row>
    <row r="5664" spans="2:2" ht="15">
      <c r="B5664" s="159"/>
    </row>
    <row r="5665" spans="2:2" ht="15">
      <c r="B5665" s="159"/>
    </row>
    <row r="5666" spans="2:2" ht="15">
      <c r="B5666" s="159"/>
    </row>
    <row r="5667" spans="2:2" ht="15">
      <c r="B5667" s="159"/>
    </row>
    <row r="5668" spans="2:2" ht="15">
      <c r="B5668" s="159"/>
    </row>
    <row r="5669" spans="2:2" ht="15">
      <c r="B5669" s="159"/>
    </row>
    <row r="5670" spans="2:2" ht="15">
      <c r="B5670" s="159"/>
    </row>
    <row r="5671" spans="2:2" ht="15">
      <c r="B5671" s="159"/>
    </row>
    <row r="5672" spans="2:2" ht="15">
      <c r="B5672" s="159"/>
    </row>
    <row r="5673" spans="2:2" ht="15">
      <c r="B5673" s="159"/>
    </row>
    <row r="5674" spans="2:2" ht="15">
      <c r="B5674" s="159"/>
    </row>
    <row r="5675" spans="2:2" ht="15">
      <c r="B5675" s="159"/>
    </row>
    <row r="5676" spans="2:2" ht="15">
      <c r="B5676" s="159"/>
    </row>
    <row r="5677" spans="2:2" ht="15">
      <c r="B5677" s="159"/>
    </row>
    <row r="5678" spans="2:2" ht="15">
      <c r="B5678" s="159"/>
    </row>
    <row r="5679" spans="2:2" ht="15">
      <c r="B5679" s="159"/>
    </row>
    <row r="5680" spans="2:2" ht="15">
      <c r="B5680" s="159"/>
    </row>
    <row r="5681" spans="2:2" ht="15">
      <c r="B5681" s="159"/>
    </row>
    <row r="5682" spans="2:2" ht="15">
      <c r="B5682" s="159"/>
    </row>
    <row r="5683" spans="2:2" ht="15">
      <c r="B5683" s="159"/>
    </row>
    <row r="5684" spans="2:2" ht="15">
      <c r="B5684" s="159"/>
    </row>
    <row r="5685" spans="2:2" ht="15">
      <c r="B5685" s="159"/>
    </row>
    <row r="5686" spans="2:2" ht="15">
      <c r="B5686" s="159"/>
    </row>
    <row r="5687" spans="2:2" ht="15">
      <c r="B5687" s="159"/>
    </row>
    <row r="5688" spans="2:2" ht="15">
      <c r="B5688" s="159"/>
    </row>
    <row r="5689" spans="2:2" ht="15">
      <c r="B5689" s="159"/>
    </row>
    <row r="5690" spans="2:2" ht="15">
      <c r="B5690" s="159"/>
    </row>
    <row r="5691" spans="2:2" ht="15">
      <c r="B5691" s="159"/>
    </row>
    <row r="5692" spans="2:2" ht="15">
      <c r="B5692" s="159"/>
    </row>
    <row r="5693" spans="2:2" ht="15">
      <c r="B5693" s="159"/>
    </row>
    <row r="5694" spans="2:2" ht="15">
      <c r="B5694" s="159"/>
    </row>
    <row r="5695" spans="2:2" ht="15">
      <c r="B5695" s="159"/>
    </row>
    <row r="5696" spans="2:2" ht="15">
      <c r="B5696" s="159"/>
    </row>
    <row r="5697" spans="2:2" ht="15">
      <c r="B5697" s="159"/>
    </row>
    <row r="5698" spans="2:2" ht="15">
      <c r="B5698" s="159"/>
    </row>
    <row r="5699" spans="2:2" ht="15">
      <c r="B5699" s="159"/>
    </row>
    <row r="5700" spans="2:2" ht="15">
      <c r="B5700" s="159"/>
    </row>
    <row r="5701" spans="2:2" ht="15">
      <c r="B5701" s="159"/>
    </row>
    <row r="5702" spans="2:2" ht="15">
      <c r="B5702" s="159"/>
    </row>
    <row r="5703" spans="2:2" ht="15">
      <c r="B5703" s="159"/>
    </row>
    <row r="5704" spans="2:2" ht="15">
      <c r="B5704" s="159"/>
    </row>
    <row r="5705" spans="2:2" ht="15">
      <c r="B5705" s="159"/>
    </row>
    <row r="5706" spans="2:2" ht="15">
      <c r="B5706" s="159"/>
    </row>
    <row r="5707" spans="2:2" ht="15">
      <c r="B5707" s="159"/>
    </row>
    <row r="5708" spans="2:2" ht="15">
      <c r="B5708" s="159"/>
    </row>
    <row r="5709" spans="2:2" ht="15">
      <c r="B5709" s="159"/>
    </row>
    <row r="5710" spans="2:2" ht="15">
      <c r="B5710" s="159"/>
    </row>
    <row r="5711" spans="2:2" ht="15">
      <c r="B5711" s="159"/>
    </row>
    <row r="5712" spans="2:2" ht="15">
      <c r="B5712" s="159"/>
    </row>
    <row r="5713" spans="2:2" ht="15">
      <c r="B5713" s="159"/>
    </row>
    <row r="5714" spans="2:2" ht="15">
      <c r="B5714" s="159"/>
    </row>
    <row r="5715" spans="2:2" ht="15">
      <c r="B5715" s="159"/>
    </row>
    <row r="5716" spans="2:2" ht="15">
      <c r="B5716" s="159"/>
    </row>
    <row r="5717" spans="2:2" ht="15">
      <c r="B5717" s="159"/>
    </row>
    <row r="5718" spans="2:2" ht="15">
      <c r="B5718" s="159"/>
    </row>
    <row r="5719" spans="2:2" ht="15">
      <c r="B5719" s="159"/>
    </row>
    <row r="5720" spans="2:2" ht="15">
      <c r="B5720" s="159"/>
    </row>
    <row r="5721" spans="2:2" ht="15">
      <c r="B5721" s="159"/>
    </row>
    <row r="5722" spans="2:2" ht="15">
      <c r="B5722" s="159"/>
    </row>
    <row r="5723" spans="2:2" ht="15">
      <c r="B5723" s="159"/>
    </row>
    <row r="5724" spans="2:2" ht="15">
      <c r="B5724" s="159"/>
    </row>
    <row r="5725" spans="2:2" ht="15">
      <c r="B5725" s="159"/>
    </row>
    <row r="5726" spans="2:2" ht="15">
      <c r="B5726" s="159"/>
    </row>
    <row r="5727" spans="2:2" ht="15">
      <c r="B5727" s="159"/>
    </row>
    <row r="5728" spans="2:2" ht="15">
      <c r="B5728" s="159"/>
    </row>
    <row r="5729" spans="2:2" ht="15">
      <c r="B5729" s="159"/>
    </row>
    <row r="5730" spans="2:2" ht="15">
      <c r="B5730" s="159"/>
    </row>
    <row r="5731" spans="2:2" ht="15">
      <c r="B5731" s="159"/>
    </row>
    <row r="5732" spans="2:2" ht="15">
      <c r="B5732" s="159"/>
    </row>
    <row r="5733" spans="2:2" ht="15">
      <c r="B5733" s="159"/>
    </row>
    <row r="5734" spans="2:2" ht="15">
      <c r="B5734" s="159"/>
    </row>
    <row r="5735" spans="2:2" ht="15">
      <c r="B5735" s="159"/>
    </row>
    <row r="5736" spans="2:2" ht="15">
      <c r="B5736" s="159"/>
    </row>
    <row r="5737" spans="2:2" ht="15">
      <c r="B5737" s="159"/>
    </row>
    <row r="5738" spans="2:2" ht="15">
      <c r="B5738" s="159"/>
    </row>
    <row r="5739" spans="2:2" ht="15">
      <c r="B5739" s="159"/>
    </row>
    <row r="5740" spans="2:2" ht="15">
      <c r="B5740" s="159"/>
    </row>
    <row r="5741" spans="2:2" ht="15">
      <c r="B5741" s="159"/>
    </row>
    <row r="5742" spans="2:2" ht="15">
      <c r="B5742" s="159"/>
    </row>
    <row r="5743" spans="2:2" ht="15">
      <c r="B5743" s="159"/>
    </row>
    <row r="5744" spans="2:2" ht="15">
      <c r="B5744" s="159"/>
    </row>
    <row r="5745" spans="2:2" ht="15">
      <c r="B5745" s="159"/>
    </row>
    <row r="5746" spans="2:2" ht="15">
      <c r="B5746" s="159"/>
    </row>
    <row r="5747" spans="2:2" ht="15">
      <c r="B5747" s="159"/>
    </row>
    <row r="5748" spans="2:2" ht="15">
      <c r="B5748" s="159"/>
    </row>
    <row r="5749" spans="2:2" ht="15">
      <c r="B5749" s="159"/>
    </row>
    <row r="5750" spans="2:2" ht="15">
      <c r="B5750" s="159"/>
    </row>
    <row r="5751" spans="2:2" ht="15">
      <c r="B5751" s="159"/>
    </row>
    <row r="5752" spans="2:2" ht="15">
      <c r="B5752" s="159"/>
    </row>
    <row r="5753" spans="2:2" ht="15">
      <c r="B5753" s="159"/>
    </row>
    <row r="5754" spans="2:2" ht="15">
      <c r="B5754" s="159"/>
    </row>
    <row r="5755" spans="2:2" ht="15">
      <c r="B5755" s="159"/>
    </row>
    <row r="5756" spans="2:2" ht="15">
      <c r="B5756" s="159"/>
    </row>
    <row r="5757" spans="2:2" ht="15">
      <c r="B5757" s="159"/>
    </row>
    <row r="5758" spans="2:2" ht="15">
      <c r="B5758" s="159"/>
    </row>
    <row r="5759" spans="2:2" ht="15">
      <c r="B5759" s="159"/>
    </row>
    <row r="5760" spans="2:2" ht="15">
      <c r="B5760" s="159"/>
    </row>
    <row r="5761" spans="2:2" ht="15">
      <c r="B5761" s="159"/>
    </row>
    <row r="5762" spans="2:2" ht="15">
      <c r="B5762" s="159"/>
    </row>
    <row r="5763" spans="2:2" ht="15">
      <c r="B5763" s="159"/>
    </row>
    <row r="5764" spans="2:2" ht="15">
      <c r="B5764" s="159"/>
    </row>
    <row r="5765" spans="2:2" ht="15">
      <c r="B5765" s="159"/>
    </row>
    <row r="5766" spans="2:2" ht="15">
      <c r="B5766" s="159"/>
    </row>
    <row r="5767" spans="2:2" ht="15">
      <c r="B5767" s="159"/>
    </row>
    <row r="5768" spans="2:2" ht="15">
      <c r="B5768" s="159"/>
    </row>
    <row r="5769" spans="2:2" ht="15">
      <c r="B5769" s="159"/>
    </row>
    <row r="5770" spans="2:2" ht="15">
      <c r="B5770" s="159"/>
    </row>
    <row r="5771" spans="2:2" ht="15">
      <c r="B5771" s="159"/>
    </row>
    <row r="5772" spans="2:2" ht="15">
      <c r="B5772" s="159"/>
    </row>
    <row r="5773" spans="2:2" ht="15">
      <c r="B5773" s="159"/>
    </row>
    <row r="5774" spans="2:2" ht="15">
      <c r="B5774" s="159"/>
    </row>
    <row r="5775" spans="2:2" ht="15">
      <c r="B5775" s="159"/>
    </row>
    <row r="5776" spans="2:2" ht="15">
      <c r="B5776" s="159"/>
    </row>
    <row r="5777" spans="2:2" ht="15">
      <c r="B5777" s="159"/>
    </row>
    <row r="5778" spans="2:2" ht="15">
      <c r="B5778" s="159"/>
    </row>
    <row r="5779" spans="2:2" ht="15">
      <c r="B5779" s="159"/>
    </row>
    <row r="5780" spans="2:2" ht="15">
      <c r="B5780" s="159"/>
    </row>
    <row r="5781" spans="2:2" ht="15">
      <c r="B5781" s="159"/>
    </row>
    <row r="5782" spans="2:2" ht="15">
      <c r="B5782" s="159"/>
    </row>
    <row r="5783" spans="2:2" ht="15">
      <c r="B5783" s="159"/>
    </row>
    <row r="5784" spans="2:2" ht="15">
      <c r="B5784" s="159"/>
    </row>
    <row r="5785" spans="2:2" ht="15">
      <c r="B5785" s="159"/>
    </row>
    <row r="5786" spans="2:2" ht="15">
      <c r="B5786" s="159"/>
    </row>
    <row r="5787" spans="2:2" ht="15">
      <c r="B5787" s="159"/>
    </row>
    <row r="5788" spans="2:2" ht="15">
      <c r="B5788" s="159"/>
    </row>
    <row r="5789" spans="2:2" ht="15">
      <c r="B5789" s="159"/>
    </row>
    <row r="5790" spans="2:2" ht="15">
      <c r="B5790" s="159"/>
    </row>
    <row r="5791" spans="2:2" ht="15">
      <c r="B5791" s="159"/>
    </row>
    <row r="5792" spans="2:2" ht="15">
      <c r="B5792" s="159"/>
    </row>
    <row r="5793" spans="2:2" ht="15">
      <c r="B5793" s="159"/>
    </row>
    <row r="5794" spans="2:2" ht="15">
      <c r="B5794" s="159"/>
    </row>
    <row r="5795" spans="2:2" ht="15">
      <c r="B5795" s="159"/>
    </row>
    <row r="5796" spans="2:2" ht="15">
      <c r="B5796" s="159"/>
    </row>
    <row r="5797" spans="2:2" ht="15">
      <c r="B5797" s="159"/>
    </row>
    <row r="5798" spans="2:2" ht="15">
      <c r="B5798" s="159"/>
    </row>
    <row r="5799" spans="2:2" ht="15">
      <c r="B5799" s="159"/>
    </row>
    <row r="5800" spans="2:2" ht="15">
      <c r="B5800" s="159"/>
    </row>
    <row r="5801" spans="2:2" ht="15">
      <c r="B5801" s="159"/>
    </row>
    <row r="5802" spans="2:2" ht="15">
      <c r="B5802" s="159"/>
    </row>
    <row r="5803" spans="2:2" ht="15">
      <c r="B5803" s="159"/>
    </row>
    <row r="5804" spans="2:2" ht="15">
      <c r="B5804" s="159"/>
    </row>
    <row r="5805" spans="2:2" ht="15">
      <c r="B5805" s="159"/>
    </row>
    <row r="5806" spans="2:2" ht="15">
      <c r="B5806" s="159"/>
    </row>
    <row r="5807" spans="2:2" ht="15">
      <c r="B5807" s="159"/>
    </row>
    <row r="5808" spans="2:2" ht="15">
      <c r="B5808" s="159"/>
    </row>
    <row r="5809" spans="2:2" ht="15">
      <c r="B5809" s="159"/>
    </row>
    <row r="5810" spans="2:2" ht="15">
      <c r="B5810" s="159"/>
    </row>
    <row r="5811" spans="2:2" ht="15">
      <c r="B5811" s="159"/>
    </row>
    <row r="5812" spans="2:2" ht="15">
      <c r="B5812" s="159"/>
    </row>
    <row r="5813" spans="2:2" ht="15">
      <c r="B5813" s="159"/>
    </row>
    <row r="5814" spans="2:2" ht="15">
      <c r="B5814" s="159"/>
    </row>
    <row r="5815" spans="2:2" ht="15">
      <c r="B5815" s="159"/>
    </row>
    <row r="5816" spans="2:2" ht="15">
      <c r="B5816" s="159"/>
    </row>
    <row r="5817" spans="2:2" ht="15">
      <c r="B5817" s="159"/>
    </row>
    <row r="5818" spans="2:2" ht="15">
      <c r="B5818" s="159"/>
    </row>
    <row r="5819" spans="2:2" ht="15">
      <c r="B5819" s="159"/>
    </row>
    <row r="5820" spans="2:2" ht="15">
      <c r="B5820" s="159"/>
    </row>
    <row r="5821" spans="2:2" ht="15">
      <c r="B5821" s="159"/>
    </row>
    <row r="5822" spans="2:2" ht="15">
      <c r="B5822" s="159"/>
    </row>
    <row r="5823" spans="2:2" ht="15">
      <c r="B5823" s="159"/>
    </row>
    <row r="5824" spans="2:2" ht="15">
      <c r="B5824" s="159"/>
    </row>
    <row r="5825" spans="2:2" ht="15">
      <c r="B5825" s="159"/>
    </row>
    <row r="5826" spans="2:2" ht="15">
      <c r="B5826" s="159"/>
    </row>
    <row r="5827" spans="2:2" ht="15">
      <c r="B5827" s="159"/>
    </row>
    <row r="5828" spans="2:2" ht="15">
      <c r="B5828" s="159"/>
    </row>
    <row r="5829" spans="2:2" ht="15">
      <c r="B5829" s="159"/>
    </row>
    <row r="5830" spans="2:2" ht="15">
      <c r="B5830" s="159"/>
    </row>
    <row r="5831" spans="2:2" ht="15">
      <c r="B5831" s="159"/>
    </row>
    <row r="5832" spans="2:2" ht="15">
      <c r="B5832" s="159"/>
    </row>
    <row r="5833" spans="2:2" ht="15">
      <c r="B5833" s="159"/>
    </row>
    <row r="5834" spans="2:2" ht="15">
      <c r="B5834" s="159"/>
    </row>
    <row r="5835" spans="2:2" ht="15">
      <c r="B5835" s="159"/>
    </row>
    <row r="5836" spans="2:2" ht="15">
      <c r="B5836" s="159"/>
    </row>
    <row r="5837" spans="2:2" ht="15">
      <c r="B5837" s="159"/>
    </row>
    <row r="5838" spans="2:2" ht="15">
      <c r="B5838" s="159"/>
    </row>
    <row r="5839" spans="2:2" ht="15">
      <c r="B5839" s="159"/>
    </row>
    <row r="5840" spans="2:2" ht="15">
      <c r="B5840" s="159"/>
    </row>
    <row r="5841" spans="2:2" ht="15">
      <c r="B5841" s="159"/>
    </row>
    <row r="5842" spans="2:2" ht="15">
      <c r="B5842" s="159"/>
    </row>
    <row r="5843" spans="2:2" ht="15">
      <c r="B5843" s="159"/>
    </row>
    <row r="5844" spans="2:2" ht="15">
      <c r="B5844" s="159"/>
    </row>
    <row r="5845" spans="2:2" ht="15">
      <c r="B5845" s="159"/>
    </row>
    <row r="5846" spans="2:2" ht="15">
      <c r="B5846" s="159"/>
    </row>
    <row r="5847" spans="2:2" ht="15">
      <c r="B5847" s="159"/>
    </row>
    <row r="5848" spans="2:2" ht="15">
      <c r="B5848" s="159"/>
    </row>
    <row r="5849" spans="2:2" ht="15">
      <c r="B5849" s="159"/>
    </row>
    <row r="5850" spans="2:2" ht="15">
      <c r="B5850" s="159"/>
    </row>
    <row r="5851" spans="2:2" ht="15">
      <c r="B5851" s="159"/>
    </row>
    <row r="5852" spans="2:2" ht="15">
      <c r="B5852" s="159"/>
    </row>
    <row r="5853" spans="2:2" ht="15">
      <c r="B5853" s="159"/>
    </row>
    <row r="5854" spans="2:2" ht="15">
      <c r="B5854" s="159"/>
    </row>
    <row r="5855" spans="2:2" ht="15">
      <c r="B5855" s="159"/>
    </row>
    <row r="5856" spans="2:2" ht="15">
      <c r="B5856" s="159"/>
    </row>
    <row r="5857" spans="2:2" ht="15">
      <c r="B5857" s="159"/>
    </row>
    <row r="5858" spans="2:2" ht="15">
      <c r="B5858" s="159"/>
    </row>
    <row r="5859" spans="2:2" ht="15">
      <c r="B5859" s="159"/>
    </row>
    <row r="5860" spans="2:2" ht="15">
      <c r="B5860" s="159"/>
    </row>
    <row r="5861" spans="2:2" ht="15">
      <c r="B5861" s="159"/>
    </row>
    <row r="5862" spans="2:2" ht="15">
      <c r="B5862" s="159"/>
    </row>
    <row r="5863" spans="2:2" ht="15">
      <c r="B5863" s="159"/>
    </row>
    <row r="5864" spans="2:2" ht="15">
      <c r="B5864" s="159"/>
    </row>
    <row r="5865" spans="2:2" ht="15">
      <c r="B5865" s="159"/>
    </row>
    <row r="5866" spans="2:2" ht="15">
      <c r="B5866" s="159"/>
    </row>
    <row r="5867" spans="2:2" ht="15">
      <c r="B5867" s="159"/>
    </row>
    <row r="5868" spans="2:2" ht="15">
      <c r="B5868" s="159"/>
    </row>
    <row r="5869" spans="2:2" ht="15">
      <c r="B5869" s="159"/>
    </row>
    <row r="5870" spans="2:2" ht="15">
      <c r="B5870" s="159"/>
    </row>
    <row r="5871" spans="2:2" ht="15">
      <c r="B5871" s="159"/>
    </row>
    <row r="5872" spans="2:2" ht="15">
      <c r="B5872" s="159"/>
    </row>
    <row r="5873" spans="2:2" ht="15">
      <c r="B5873" s="159"/>
    </row>
    <row r="5874" spans="2:2" ht="15">
      <c r="B5874" s="159"/>
    </row>
    <row r="5875" spans="2:2" ht="15">
      <c r="B5875" s="159"/>
    </row>
    <row r="5876" spans="2:2" ht="15">
      <c r="B5876" s="159"/>
    </row>
    <row r="5877" spans="2:2" ht="15">
      <c r="B5877" s="159"/>
    </row>
    <row r="5878" spans="2:2" ht="15">
      <c r="B5878" s="159"/>
    </row>
    <row r="5879" spans="2:2" ht="15">
      <c r="B5879" s="159"/>
    </row>
    <row r="5880" spans="2:2" ht="15">
      <c r="B5880" s="159"/>
    </row>
    <row r="5881" spans="2:2" ht="15">
      <c r="B5881" s="159"/>
    </row>
    <row r="5882" spans="2:2" ht="15">
      <c r="B5882" s="159"/>
    </row>
    <row r="5883" spans="2:2" ht="15">
      <c r="B5883" s="159"/>
    </row>
    <row r="5884" spans="2:2" ht="15">
      <c r="B5884" s="159"/>
    </row>
    <row r="5885" spans="2:2" ht="15">
      <c r="B5885" s="159"/>
    </row>
    <row r="5886" spans="2:2" ht="15">
      <c r="B5886" s="159"/>
    </row>
    <row r="5887" spans="2:2" ht="15">
      <c r="B5887" s="159"/>
    </row>
    <row r="5888" spans="2:2" ht="15">
      <c r="B5888" s="159"/>
    </row>
    <row r="5889" spans="2:2" ht="15">
      <c r="B5889" s="159"/>
    </row>
    <row r="5890" spans="2:2" ht="15">
      <c r="B5890" s="159"/>
    </row>
    <row r="5891" spans="2:2" ht="15">
      <c r="B5891" s="159"/>
    </row>
    <row r="5892" spans="2:2" ht="15">
      <c r="B5892" s="159"/>
    </row>
    <row r="5893" spans="2:2" ht="15">
      <c r="B5893" s="159"/>
    </row>
    <row r="5894" spans="2:2" ht="15">
      <c r="B5894" s="159"/>
    </row>
    <row r="5895" spans="2:2" ht="15">
      <c r="B5895" s="159"/>
    </row>
    <row r="5896" spans="2:2" ht="15">
      <c r="B5896" s="159"/>
    </row>
    <row r="5897" spans="2:2" ht="15">
      <c r="B5897" s="159"/>
    </row>
    <row r="5898" spans="2:2" ht="15">
      <c r="B5898" s="159"/>
    </row>
    <row r="5899" spans="2:2" ht="15">
      <c r="B5899" s="159"/>
    </row>
    <row r="5900" spans="2:2" ht="15">
      <c r="B5900" s="159"/>
    </row>
    <row r="5901" spans="2:2" ht="15">
      <c r="B5901" s="159"/>
    </row>
    <row r="5902" spans="2:2" ht="15">
      <c r="B5902" s="159"/>
    </row>
    <row r="5903" spans="2:2" ht="15">
      <c r="B5903" s="159"/>
    </row>
    <row r="5904" spans="2:2" ht="15">
      <c r="B5904" s="159"/>
    </row>
    <row r="5905" spans="2:2" ht="15">
      <c r="B5905" s="159"/>
    </row>
    <row r="5906" spans="2:2" ht="15">
      <c r="B5906" s="159"/>
    </row>
    <row r="5907" spans="2:2" ht="15">
      <c r="B5907" s="159"/>
    </row>
    <row r="5908" spans="2:2" ht="15">
      <c r="B5908" s="159"/>
    </row>
    <row r="5909" spans="2:2" ht="15">
      <c r="B5909" s="159"/>
    </row>
    <row r="5910" spans="2:2" ht="15">
      <c r="B5910" s="159"/>
    </row>
    <row r="5911" spans="2:2" ht="15">
      <c r="B5911" s="159"/>
    </row>
    <row r="5912" spans="2:2" ht="15">
      <c r="B5912" s="159"/>
    </row>
    <row r="5913" spans="2:2" ht="15">
      <c r="B5913" s="159"/>
    </row>
    <row r="5914" spans="2:2" ht="15">
      <c r="B5914" s="159"/>
    </row>
    <row r="5915" spans="2:2" ht="15">
      <c r="B5915" s="159"/>
    </row>
    <row r="5916" spans="2:2" ht="15">
      <c r="B5916" s="159"/>
    </row>
    <row r="5917" spans="2:2" ht="15">
      <c r="B5917" s="159"/>
    </row>
    <row r="5918" spans="2:2" ht="15">
      <c r="B5918" s="159"/>
    </row>
    <row r="5919" spans="2:2" ht="15">
      <c r="B5919" s="159"/>
    </row>
    <row r="5920" spans="2:2" ht="15">
      <c r="B5920" s="159"/>
    </row>
    <row r="5921" spans="2:2" ht="15">
      <c r="B5921" s="159"/>
    </row>
    <row r="5922" spans="2:2" ht="15">
      <c r="B5922" s="159"/>
    </row>
    <row r="5923" spans="2:2" ht="15">
      <c r="B5923" s="159"/>
    </row>
    <row r="5924" spans="2:2" ht="15">
      <c r="B5924" s="159"/>
    </row>
    <row r="5925" spans="2:2" ht="15">
      <c r="B5925" s="159"/>
    </row>
    <row r="5926" spans="2:2" ht="15">
      <c r="B5926" s="159"/>
    </row>
    <row r="5927" spans="2:2" ht="15">
      <c r="B5927" s="159"/>
    </row>
    <row r="5928" spans="2:2" ht="15">
      <c r="B5928" s="159"/>
    </row>
    <row r="5929" spans="2:2" ht="15">
      <c r="B5929" s="159"/>
    </row>
    <row r="5930" spans="2:2" ht="15">
      <c r="B5930" s="159"/>
    </row>
    <row r="5931" spans="2:2" ht="15">
      <c r="B5931" s="159"/>
    </row>
    <row r="5932" spans="2:2" ht="15">
      <c r="B5932" s="159"/>
    </row>
    <row r="5933" spans="2:2" ht="15">
      <c r="B5933" s="159"/>
    </row>
    <row r="5934" spans="2:2" ht="15">
      <c r="B5934" s="159"/>
    </row>
    <row r="5935" spans="2:2" ht="15">
      <c r="B5935" s="159"/>
    </row>
    <row r="5936" spans="2:2" ht="15">
      <c r="B5936" s="159"/>
    </row>
    <row r="5937" spans="2:2" ht="15">
      <c r="B5937" s="159"/>
    </row>
    <row r="5938" spans="2:2" ht="15">
      <c r="B5938" s="159"/>
    </row>
    <row r="5939" spans="2:2" ht="15">
      <c r="B5939" s="159"/>
    </row>
    <row r="5940" spans="2:2" ht="15">
      <c r="B5940" s="159"/>
    </row>
    <row r="5941" spans="2:2" ht="15">
      <c r="B5941" s="159"/>
    </row>
    <row r="5942" spans="2:2" ht="15">
      <c r="B5942" s="159"/>
    </row>
    <row r="5943" spans="2:2" ht="15">
      <c r="B5943" s="159"/>
    </row>
    <row r="5944" spans="2:2" ht="15">
      <c r="B5944" s="159"/>
    </row>
    <row r="5945" spans="2:2" ht="15">
      <c r="B5945" s="159"/>
    </row>
    <row r="5946" spans="2:2" ht="15">
      <c r="B5946" s="159"/>
    </row>
    <row r="5947" spans="2:2" ht="15">
      <c r="B5947" s="159"/>
    </row>
    <row r="5948" spans="2:2" ht="15">
      <c r="B5948" s="159"/>
    </row>
    <row r="5949" spans="2:2" ht="15">
      <c r="B5949" s="159"/>
    </row>
    <row r="5950" spans="2:2" ht="15">
      <c r="B5950" s="159"/>
    </row>
    <row r="5951" spans="2:2" ht="15">
      <c r="B5951" s="159"/>
    </row>
    <row r="5952" spans="2:2" ht="15">
      <c r="B5952" s="159"/>
    </row>
    <row r="5953" spans="2:2" ht="15">
      <c r="B5953" s="159"/>
    </row>
    <row r="5954" spans="2:2" ht="15">
      <c r="B5954" s="159"/>
    </row>
    <row r="5955" spans="2:2" ht="15">
      <c r="B5955" s="159"/>
    </row>
    <row r="5956" spans="2:2" ht="15">
      <c r="B5956" s="159"/>
    </row>
    <row r="5957" spans="2:2" ht="15">
      <c r="B5957" s="159"/>
    </row>
    <row r="5958" spans="2:2" ht="15">
      <c r="B5958" s="159"/>
    </row>
    <row r="5959" spans="2:2" ht="15">
      <c r="B5959" s="159"/>
    </row>
    <row r="5960" spans="2:2" ht="15">
      <c r="B5960" s="159"/>
    </row>
    <row r="5961" spans="2:2" ht="15">
      <c r="B5961" s="159"/>
    </row>
    <row r="5962" spans="2:2" ht="15">
      <c r="B5962" s="159"/>
    </row>
    <row r="5963" spans="2:2" ht="15">
      <c r="B5963" s="159"/>
    </row>
    <row r="5964" spans="2:2" ht="15">
      <c r="B5964" s="159"/>
    </row>
    <row r="5965" spans="2:2" ht="15">
      <c r="B5965" s="159"/>
    </row>
    <row r="5966" spans="2:2" ht="15">
      <c r="B5966" s="159"/>
    </row>
    <row r="5967" spans="2:2" ht="15">
      <c r="B5967" s="159"/>
    </row>
    <row r="5968" spans="2:2" ht="15">
      <c r="B5968" s="159"/>
    </row>
    <row r="5969" spans="2:2" ht="15">
      <c r="B5969" s="159"/>
    </row>
    <row r="5970" spans="2:2" ht="15">
      <c r="B5970" s="159"/>
    </row>
    <row r="5971" spans="2:2" ht="15">
      <c r="B5971" s="159"/>
    </row>
    <row r="5972" spans="2:2" ht="15">
      <c r="B5972" s="159"/>
    </row>
    <row r="5973" spans="2:2" ht="15">
      <c r="B5973" s="159"/>
    </row>
    <row r="5974" spans="2:2" ht="15">
      <c r="B5974" s="159"/>
    </row>
    <row r="5975" spans="2:2" ht="15">
      <c r="B5975" s="159"/>
    </row>
    <row r="5976" spans="2:2" ht="15">
      <c r="B5976" s="159"/>
    </row>
    <row r="5977" spans="2:2" ht="15">
      <c r="B5977" s="159"/>
    </row>
    <row r="5978" spans="2:2" ht="15">
      <c r="B5978" s="159"/>
    </row>
    <row r="5979" spans="2:2" ht="15">
      <c r="B5979" s="159"/>
    </row>
    <row r="5980" spans="2:2" ht="15">
      <c r="B5980" s="159"/>
    </row>
    <row r="5981" spans="2:2" ht="15">
      <c r="B5981" s="159"/>
    </row>
    <row r="5982" spans="2:2" ht="15">
      <c r="B5982" s="159"/>
    </row>
    <row r="5983" spans="2:2" ht="15">
      <c r="B5983" s="159"/>
    </row>
    <row r="5984" spans="2:2" ht="15">
      <c r="B5984" s="159"/>
    </row>
    <row r="5985" spans="2:2" ht="15">
      <c r="B5985" s="159"/>
    </row>
    <row r="5986" spans="2:2" ht="15">
      <c r="B5986" s="159"/>
    </row>
    <row r="5987" spans="2:2" ht="15">
      <c r="B5987" s="159"/>
    </row>
    <row r="5988" spans="2:2" ht="15">
      <c r="B5988" s="159"/>
    </row>
    <row r="5989" spans="2:2" ht="15">
      <c r="B5989" s="159"/>
    </row>
    <row r="5990" spans="2:2" ht="15">
      <c r="B5990" s="159"/>
    </row>
    <row r="5991" spans="2:2" ht="15">
      <c r="B5991" s="159"/>
    </row>
    <row r="5992" spans="2:2" ht="15">
      <c r="B5992" s="159"/>
    </row>
    <row r="5993" spans="2:2" ht="15">
      <c r="B5993" s="159"/>
    </row>
    <row r="5994" spans="2:2" ht="15">
      <c r="B5994" s="159"/>
    </row>
    <row r="5995" spans="2:2" ht="15">
      <c r="B5995" s="159"/>
    </row>
    <row r="5996" spans="2:2" ht="15">
      <c r="B5996" s="159"/>
    </row>
    <row r="5997" spans="2:2" ht="15">
      <c r="B5997" s="159"/>
    </row>
    <row r="5998" spans="2:2" ht="15">
      <c r="B5998" s="159"/>
    </row>
    <row r="5999" spans="2:2" ht="15">
      <c r="B5999" s="159"/>
    </row>
    <row r="6000" spans="2:2" ht="15">
      <c r="B6000" s="159"/>
    </row>
    <row r="6001" spans="2:2" ht="15">
      <c r="B6001" s="159"/>
    </row>
    <row r="6002" spans="2:2" ht="15">
      <c r="B6002" s="159"/>
    </row>
    <row r="6003" spans="2:2" ht="15">
      <c r="B6003" s="159"/>
    </row>
    <row r="6004" spans="2:2" ht="15">
      <c r="B6004" s="159"/>
    </row>
    <row r="6005" spans="2:2" ht="15">
      <c r="B6005" s="159"/>
    </row>
    <row r="6006" spans="2:2" ht="15">
      <c r="B6006" s="159"/>
    </row>
    <row r="6007" spans="2:2" ht="15">
      <c r="B6007" s="159"/>
    </row>
    <row r="6008" spans="2:2" ht="15">
      <c r="B6008" s="159"/>
    </row>
    <row r="6009" spans="2:2" ht="15">
      <c r="B6009" s="159"/>
    </row>
    <row r="6010" spans="2:2" ht="15">
      <c r="B6010" s="159"/>
    </row>
    <row r="6011" spans="2:2" ht="15">
      <c r="B6011" s="159"/>
    </row>
    <row r="6012" spans="2:2" ht="15">
      <c r="B6012" s="159"/>
    </row>
    <row r="6013" spans="2:2" ht="15">
      <c r="B6013" s="159"/>
    </row>
    <row r="6014" spans="2:2" ht="15">
      <c r="B6014" s="159"/>
    </row>
    <row r="6015" spans="2:2" ht="15">
      <c r="B6015" s="159"/>
    </row>
    <row r="6016" spans="2:2" ht="15">
      <c r="B6016" s="159"/>
    </row>
    <row r="6017" spans="2:2" ht="15">
      <c r="B6017" s="159"/>
    </row>
    <row r="6018" spans="2:2" ht="15">
      <c r="B6018" s="159"/>
    </row>
    <row r="6019" spans="2:2" ht="15">
      <c r="B6019" s="159"/>
    </row>
    <row r="6020" spans="2:2" ht="15">
      <c r="B6020" s="159"/>
    </row>
    <row r="6021" spans="2:2" ht="15">
      <c r="B6021" s="159"/>
    </row>
    <row r="6022" spans="2:2" ht="15">
      <c r="B6022" s="159"/>
    </row>
    <row r="6023" spans="2:2" ht="15">
      <c r="B6023" s="159"/>
    </row>
    <row r="6024" spans="2:2" ht="15">
      <c r="B6024" s="159"/>
    </row>
    <row r="6025" spans="2:2" ht="15">
      <c r="B6025" s="159"/>
    </row>
    <row r="6026" spans="2:2" ht="15">
      <c r="B6026" s="159"/>
    </row>
    <row r="6027" spans="2:2" ht="15">
      <c r="B6027" s="159"/>
    </row>
    <row r="6028" spans="2:2" ht="15">
      <c r="B6028" s="159"/>
    </row>
    <row r="6029" spans="2:2" ht="15">
      <c r="B6029" s="159"/>
    </row>
    <row r="6030" spans="2:2" ht="15">
      <c r="B6030" s="159"/>
    </row>
    <row r="6031" spans="2:2" ht="15">
      <c r="B6031" s="159"/>
    </row>
    <row r="6032" spans="2:2" ht="15">
      <c r="B6032" s="159"/>
    </row>
    <row r="6033" spans="2:2" ht="15">
      <c r="B6033" s="159"/>
    </row>
    <row r="6034" spans="2:2" ht="15">
      <c r="B6034" s="159"/>
    </row>
    <row r="6035" spans="2:2" ht="15">
      <c r="B6035" s="159"/>
    </row>
    <row r="6036" spans="2:2" ht="15">
      <c r="B6036" s="159"/>
    </row>
    <row r="6037" spans="2:2" ht="15">
      <c r="B6037" s="159"/>
    </row>
    <row r="6038" spans="2:2" ht="15">
      <c r="B6038" s="159"/>
    </row>
    <row r="6039" spans="2:2" ht="15">
      <c r="B6039" s="159"/>
    </row>
    <row r="6040" spans="2:2" ht="15">
      <c r="B6040" s="159"/>
    </row>
    <row r="6041" spans="2:2" ht="15">
      <c r="B6041" s="159"/>
    </row>
    <row r="6042" spans="2:2" ht="15">
      <c r="B6042" s="159"/>
    </row>
    <row r="6043" spans="2:2" ht="15">
      <c r="B6043" s="159"/>
    </row>
    <row r="6044" spans="2:2" ht="15">
      <c r="B6044" s="159"/>
    </row>
    <row r="6045" spans="2:2" ht="15">
      <c r="B6045" s="159"/>
    </row>
    <row r="6046" spans="2:2" ht="15">
      <c r="B6046" s="159"/>
    </row>
    <row r="6047" spans="2:2" ht="15">
      <c r="B6047" s="159"/>
    </row>
    <row r="6048" spans="2:2" ht="15">
      <c r="B6048" s="159"/>
    </row>
    <row r="6049" spans="2:2" ht="15">
      <c r="B6049" s="159"/>
    </row>
    <row r="6050" spans="2:2" ht="15">
      <c r="B6050" s="159"/>
    </row>
    <row r="6051" spans="2:2" ht="15">
      <c r="B6051" s="159"/>
    </row>
    <row r="6052" spans="2:2" ht="15">
      <c r="B6052" s="159"/>
    </row>
    <row r="6053" spans="2:2" ht="15">
      <c r="B6053" s="159"/>
    </row>
    <row r="6054" spans="2:2" ht="15">
      <c r="B6054" s="159"/>
    </row>
    <row r="6055" spans="2:2" ht="15">
      <c r="B6055" s="159"/>
    </row>
    <row r="6056" spans="2:2" ht="15">
      <c r="B6056" s="159"/>
    </row>
    <row r="6057" spans="2:2" ht="15">
      <c r="B6057" s="159"/>
    </row>
    <row r="6058" spans="2:2" ht="15">
      <c r="B6058" s="159"/>
    </row>
    <row r="6059" spans="2:2" ht="15">
      <c r="B6059" s="159"/>
    </row>
    <row r="6060" spans="2:2" ht="15">
      <c r="B6060" s="159"/>
    </row>
    <row r="6061" spans="2:2" ht="15">
      <c r="B6061" s="159"/>
    </row>
    <row r="6062" spans="2:2" ht="15">
      <c r="B6062" s="159"/>
    </row>
    <row r="6063" spans="2:2" ht="15">
      <c r="B6063" s="159"/>
    </row>
    <row r="6064" spans="2:2" ht="15">
      <c r="B6064" s="159"/>
    </row>
    <row r="6065" spans="2:2" ht="15">
      <c r="B6065" s="159"/>
    </row>
    <row r="6066" spans="2:2" ht="15">
      <c r="B6066" s="159"/>
    </row>
    <row r="6067" spans="2:2" ht="15">
      <c r="B6067" s="159"/>
    </row>
    <row r="6068" spans="2:2" ht="15">
      <c r="B6068" s="159"/>
    </row>
    <row r="6069" spans="2:2" ht="15">
      <c r="B6069" s="159"/>
    </row>
    <row r="6070" spans="2:2" ht="15">
      <c r="B6070" s="159"/>
    </row>
    <row r="6071" spans="2:2" ht="15">
      <c r="B6071" s="159"/>
    </row>
    <row r="6072" spans="2:2" ht="15">
      <c r="B6072" s="159"/>
    </row>
    <row r="6073" spans="2:2" ht="15">
      <c r="B6073" s="159"/>
    </row>
    <row r="6074" spans="2:2" ht="15">
      <c r="B6074" s="159"/>
    </row>
    <row r="6075" spans="2:2" ht="15">
      <c r="B6075" s="159"/>
    </row>
    <row r="6076" spans="2:2" ht="15">
      <c r="B6076" s="159"/>
    </row>
    <row r="6077" spans="2:2" ht="15">
      <c r="B6077" s="159"/>
    </row>
    <row r="6078" spans="2:2" ht="15">
      <c r="B6078" s="159"/>
    </row>
    <row r="6079" spans="2:2" ht="15">
      <c r="B6079" s="159"/>
    </row>
    <row r="6080" spans="2:2" ht="15">
      <c r="B6080" s="159"/>
    </row>
    <row r="6081" spans="2:2" ht="15">
      <c r="B6081" s="159"/>
    </row>
    <row r="6082" spans="2:2" ht="15">
      <c r="B6082" s="159"/>
    </row>
    <row r="6083" spans="2:2" ht="15">
      <c r="B6083" s="159"/>
    </row>
    <row r="6084" spans="2:2" ht="15">
      <c r="B6084" s="159"/>
    </row>
    <row r="6085" spans="2:2" ht="15">
      <c r="B6085" s="159"/>
    </row>
    <row r="6086" spans="2:2" ht="15">
      <c r="B6086" s="159"/>
    </row>
    <row r="6087" spans="2:2" ht="15">
      <c r="B6087" s="159"/>
    </row>
    <row r="6088" spans="2:2" ht="15">
      <c r="B6088" s="159"/>
    </row>
    <row r="6089" spans="2:2" ht="15">
      <c r="B6089" s="159"/>
    </row>
    <row r="6090" spans="2:2" ht="15">
      <c r="B6090" s="159"/>
    </row>
    <row r="6091" spans="2:2" ht="15">
      <c r="B6091" s="159"/>
    </row>
    <row r="6092" spans="2:2" ht="15">
      <c r="B6092" s="159"/>
    </row>
    <row r="6093" spans="2:2" ht="15">
      <c r="B6093" s="159"/>
    </row>
    <row r="6094" spans="2:2" ht="15">
      <c r="B6094" s="159"/>
    </row>
    <row r="6095" spans="2:2" ht="15">
      <c r="B6095" s="159"/>
    </row>
    <row r="6096" spans="2:2" ht="15">
      <c r="B6096" s="159"/>
    </row>
    <row r="6097" spans="2:2" ht="15">
      <c r="B6097" s="159"/>
    </row>
    <row r="6098" spans="2:2" ht="15">
      <c r="B6098" s="159"/>
    </row>
    <row r="6099" spans="2:2" ht="15">
      <c r="B6099" s="159"/>
    </row>
    <row r="6100" spans="2:2" ht="15">
      <c r="B6100" s="159"/>
    </row>
    <row r="6101" spans="2:2" ht="15">
      <c r="B6101" s="159"/>
    </row>
    <row r="6102" spans="2:2" ht="15">
      <c r="B6102" s="159"/>
    </row>
    <row r="6103" spans="2:2" ht="15">
      <c r="B6103" s="159"/>
    </row>
    <row r="6104" spans="2:2" ht="15">
      <c r="B6104" s="159"/>
    </row>
    <row r="6105" spans="2:2" ht="15">
      <c r="B6105" s="159"/>
    </row>
    <row r="6106" spans="2:2" ht="15">
      <c r="B6106" s="159"/>
    </row>
    <row r="6107" spans="2:2" ht="15">
      <c r="B6107" s="159"/>
    </row>
    <row r="6108" spans="2:2" ht="15">
      <c r="B6108" s="159"/>
    </row>
    <row r="6109" spans="2:2" ht="15">
      <c r="B6109" s="159"/>
    </row>
    <row r="6110" spans="2:2" ht="15">
      <c r="B6110" s="159"/>
    </row>
    <row r="6111" spans="2:2" ht="15">
      <c r="B6111" s="159"/>
    </row>
    <row r="6112" spans="2:2" ht="15">
      <c r="B6112" s="159"/>
    </row>
    <row r="6113" spans="2:2" ht="15">
      <c r="B6113" s="159"/>
    </row>
    <row r="6114" spans="2:2" ht="15">
      <c r="B6114" s="159"/>
    </row>
    <row r="6115" spans="2:2" ht="15">
      <c r="B6115" s="159"/>
    </row>
    <row r="6116" spans="2:2" ht="15">
      <c r="B6116" s="159"/>
    </row>
    <row r="6117" spans="2:2" ht="15">
      <c r="B6117" s="159"/>
    </row>
    <row r="6118" spans="2:2" ht="15">
      <c r="B6118" s="159"/>
    </row>
    <row r="6119" spans="2:2" ht="15">
      <c r="B6119" s="159"/>
    </row>
    <row r="6120" spans="2:2" ht="15">
      <c r="B6120" s="159"/>
    </row>
    <row r="6121" spans="2:2" ht="15">
      <c r="B6121" s="159"/>
    </row>
    <row r="6122" spans="2:2" ht="15">
      <c r="B6122" s="159"/>
    </row>
    <row r="6123" spans="2:2" ht="15">
      <c r="B6123" s="159"/>
    </row>
    <row r="6124" spans="2:2" ht="15">
      <c r="B6124" s="159"/>
    </row>
    <row r="6125" spans="2:2" ht="15">
      <c r="B6125" s="159"/>
    </row>
    <row r="6126" spans="2:2" ht="15">
      <c r="B6126" s="159"/>
    </row>
    <row r="6127" spans="2:2" ht="15">
      <c r="B6127" s="159"/>
    </row>
    <row r="6128" spans="2:2" ht="15">
      <c r="B6128" s="159"/>
    </row>
    <row r="6129" spans="2:2" ht="15">
      <c r="B6129" s="159"/>
    </row>
    <row r="6130" spans="2:2" ht="15">
      <c r="B6130" s="159"/>
    </row>
    <row r="6131" spans="2:2" ht="15">
      <c r="B6131" s="159"/>
    </row>
    <row r="6132" spans="2:2" ht="15">
      <c r="B6132" s="159"/>
    </row>
    <row r="6133" spans="2:2" ht="15">
      <c r="B6133" s="159"/>
    </row>
    <row r="6134" spans="2:2" ht="15">
      <c r="B6134" s="159"/>
    </row>
    <row r="6135" spans="2:2" ht="15">
      <c r="B6135" s="159"/>
    </row>
    <row r="6136" spans="2:2" ht="15">
      <c r="B6136" s="159"/>
    </row>
    <row r="6137" spans="2:2" ht="15">
      <c r="B6137" s="159"/>
    </row>
    <row r="6138" spans="2:2" ht="15">
      <c r="B6138" s="159"/>
    </row>
    <row r="6139" spans="2:2" ht="15">
      <c r="B6139" s="159"/>
    </row>
    <row r="6140" spans="2:2" ht="15">
      <c r="B6140" s="159"/>
    </row>
    <row r="6141" spans="2:2" ht="15">
      <c r="B6141" s="159"/>
    </row>
    <row r="6142" spans="2:2" ht="15">
      <c r="B6142" s="159"/>
    </row>
    <row r="6143" spans="2:2" ht="15">
      <c r="B6143" s="159"/>
    </row>
    <row r="6144" spans="2:2" ht="15">
      <c r="B6144" s="159"/>
    </row>
    <row r="6145" spans="2:2" ht="15">
      <c r="B6145" s="159"/>
    </row>
    <row r="6146" spans="2:2" ht="15">
      <c r="B6146" s="159"/>
    </row>
    <row r="6147" spans="2:2" ht="15">
      <c r="B6147" s="159"/>
    </row>
    <row r="6148" spans="2:2" ht="15">
      <c r="B6148" s="159"/>
    </row>
    <row r="6149" spans="2:2" ht="15">
      <c r="B6149" s="159"/>
    </row>
    <row r="6150" spans="2:2" ht="15">
      <c r="B6150" s="159"/>
    </row>
    <row r="6151" spans="2:2" ht="15">
      <c r="B6151" s="159"/>
    </row>
    <row r="6152" spans="2:2" ht="15">
      <c r="B6152" s="159"/>
    </row>
    <row r="6153" spans="2:2" ht="15">
      <c r="B6153" s="159"/>
    </row>
    <row r="6154" spans="2:2" ht="15">
      <c r="B6154" s="159"/>
    </row>
    <row r="6155" spans="2:2" ht="15">
      <c r="B6155" s="159"/>
    </row>
    <row r="6156" spans="2:2" ht="15">
      <c r="B6156" s="159"/>
    </row>
    <row r="6157" spans="2:2" ht="15">
      <c r="B6157" s="159"/>
    </row>
    <row r="6158" spans="2:2" ht="15">
      <c r="B6158" s="159"/>
    </row>
    <row r="6159" spans="2:2" ht="15">
      <c r="B6159" s="159"/>
    </row>
    <row r="6160" spans="2:2" ht="15">
      <c r="B6160" s="159"/>
    </row>
    <row r="6161" spans="2:2" ht="15">
      <c r="B6161" s="159"/>
    </row>
    <row r="6162" spans="2:2" ht="15">
      <c r="B6162" s="159"/>
    </row>
    <row r="6163" spans="2:2" ht="15">
      <c r="B6163" s="159"/>
    </row>
    <row r="6164" spans="2:2" ht="15">
      <c r="B6164" s="159"/>
    </row>
    <row r="6165" spans="2:2" ht="15">
      <c r="B6165" s="159"/>
    </row>
    <row r="6166" spans="2:2" ht="15">
      <c r="B6166" s="159"/>
    </row>
    <row r="6167" spans="2:2" ht="15">
      <c r="B6167" s="159"/>
    </row>
    <row r="6168" spans="2:2" ht="15">
      <c r="B6168" s="159"/>
    </row>
    <row r="6169" spans="2:2" ht="15">
      <c r="B6169" s="159"/>
    </row>
    <row r="6170" spans="2:2" ht="15">
      <c r="B6170" s="159"/>
    </row>
    <row r="6171" spans="2:2" ht="15">
      <c r="B6171" s="159"/>
    </row>
    <row r="6172" spans="2:2" ht="15">
      <c r="B6172" s="159"/>
    </row>
    <row r="6173" spans="2:2" ht="15">
      <c r="B6173" s="159"/>
    </row>
    <row r="6174" spans="2:2" ht="15">
      <c r="B6174" s="159"/>
    </row>
    <row r="6175" spans="2:2" ht="15">
      <c r="B6175" s="159"/>
    </row>
    <row r="6176" spans="2:2" ht="15">
      <c r="B6176" s="159"/>
    </row>
    <row r="6177" spans="2:2" ht="15">
      <c r="B6177" s="159"/>
    </row>
    <row r="6178" spans="2:2" ht="15">
      <c r="B6178" s="159"/>
    </row>
    <row r="6179" spans="2:2" ht="15">
      <c r="B6179" s="159"/>
    </row>
    <row r="6180" spans="2:2" ht="15">
      <c r="B6180" s="159"/>
    </row>
    <row r="6181" spans="2:2" ht="15">
      <c r="B6181" s="159"/>
    </row>
    <row r="6182" spans="2:2" ht="15">
      <c r="B6182" s="159"/>
    </row>
    <row r="6183" spans="2:2" ht="15">
      <c r="B6183" s="159"/>
    </row>
    <row r="6184" spans="2:2" ht="15">
      <c r="B6184" s="159"/>
    </row>
    <row r="6185" spans="2:2" ht="15">
      <c r="B6185" s="159"/>
    </row>
    <row r="6186" spans="2:2" ht="15">
      <c r="B6186" s="159"/>
    </row>
    <row r="6187" spans="2:2" ht="15">
      <c r="B6187" s="159"/>
    </row>
    <row r="6188" spans="2:2" ht="15">
      <c r="B6188" s="159"/>
    </row>
    <row r="6189" spans="2:2" ht="15">
      <c r="B6189" s="159"/>
    </row>
    <row r="6190" spans="2:2" ht="15">
      <c r="B6190" s="159"/>
    </row>
    <row r="6191" spans="2:2" ht="15">
      <c r="B6191" s="159"/>
    </row>
    <row r="6192" spans="2:2" ht="15">
      <c r="B6192" s="159"/>
    </row>
    <row r="6193" spans="2:2" ht="15">
      <c r="B6193" s="159"/>
    </row>
    <row r="6194" spans="2:2" ht="15">
      <c r="B6194" s="159"/>
    </row>
    <row r="6195" spans="2:2" ht="15">
      <c r="B6195" s="159"/>
    </row>
    <row r="6196" spans="2:2" ht="15">
      <c r="B6196" s="159"/>
    </row>
    <row r="6197" spans="2:2" ht="15">
      <c r="B6197" s="159"/>
    </row>
    <row r="6198" spans="2:2" ht="15">
      <c r="B6198" s="159"/>
    </row>
    <row r="6199" spans="2:2" ht="15">
      <c r="B6199" s="159"/>
    </row>
    <row r="6200" spans="2:2" ht="15">
      <c r="B6200" s="159"/>
    </row>
    <row r="6201" spans="2:2" ht="15">
      <c r="B6201" s="159"/>
    </row>
    <row r="6202" spans="2:2" ht="15">
      <c r="B6202" s="159"/>
    </row>
    <row r="6203" spans="2:2" ht="15">
      <c r="B6203" s="159"/>
    </row>
    <row r="6204" spans="2:2" ht="15">
      <c r="B6204" s="159"/>
    </row>
    <row r="6205" spans="2:2" ht="15">
      <c r="B6205" s="159"/>
    </row>
    <row r="6206" spans="2:2" ht="15">
      <c r="B6206" s="159"/>
    </row>
    <row r="6207" spans="2:2" ht="15">
      <c r="B6207" s="159"/>
    </row>
    <row r="6208" spans="2:2" ht="15">
      <c r="B6208" s="159"/>
    </row>
    <row r="6209" spans="2:2" ht="15">
      <c r="B6209" s="159"/>
    </row>
    <row r="6210" spans="2:2" ht="15">
      <c r="B6210" s="159"/>
    </row>
    <row r="6211" spans="2:2" ht="15">
      <c r="B6211" s="159"/>
    </row>
    <row r="6212" spans="2:2" ht="15">
      <c r="B6212" s="159"/>
    </row>
    <row r="6213" spans="2:2" ht="15">
      <c r="B6213" s="159"/>
    </row>
    <row r="6214" spans="2:2" ht="15">
      <c r="B6214" s="159"/>
    </row>
    <row r="6215" spans="2:2" ht="15">
      <c r="B6215" s="159"/>
    </row>
    <row r="6216" spans="2:2" ht="15">
      <c r="B6216" s="159"/>
    </row>
    <row r="6217" spans="2:2" ht="15">
      <c r="B6217" s="159"/>
    </row>
    <row r="6218" spans="2:2" ht="15">
      <c r="B6218" s="159"/>
    </row>
    <row r="6219" spans="2:2" ht="15">
      <c r="B6219" s="159"/>
    </row>
    <row r="6220" spans="2:2" ht="15">
      <c r="B6220" s="159"/>
    </row>
    <row r="6221" spans="2:2" ht="15">
      <c r="B6221" s="159"/>
    </row>
    <row r="6222" spans="2:2" ht="15">
      <c r="B6222" s="159"/>
    </row>
    <row r="6223" spans="2:2" ht="15">
      <c r="B6223" s="159"/>
    </row>
    <row r="6224" spans="2:2" ht="15">
      <c r="B6224" s="159"/>
    </row>
    <row r="6225" spans="2:2" ht="15">
      <c r="B6225" s="159"/>
    </row>
    <row r="6226" spans="2:2" ht="15">
      <c r="B6226" s="159"/>
    </row>
    <row r="6227" spans="2:2" ht="15">
      <c r="B6227" s="159"/>
    </row>
    <row r="6228" spans="2:2" ht="15">
      <c r="B6228" s="159"/>
    </row>
    <row r="6229" spans="2:2" ht="15">
      <c r="B6229" s="159"/>
    </row>
    <row r="6230" spans="2:2" ht="15">
      <c r="B6230" s="159"/>
    </row>
    <row r="6231" spans="2:2" ht="15">
      <c r="B6231" s="159"/>
    </row>
    <row r="6232" spans="2:2" ht="15">
      <c r="B6232" s="159"/>
    </row>
    <row r="6233" spans="2:2" ht="15">
      <c r="B6233" s="159"/>
    </row>
    <row r="6234" spans="2:2" ht="15">
      <c r="B6234" s="159"/>
    </row>
    <row r="6235" spans="2:2" ht="15">
      <c r="B6235" s="159"/>
    </row>
    <row r="6236" spans="2:2" ht="15">
      <c r="B6236" s="159"/>
    </row>
    <row r="6237" spans="2:2" ht="15">
      <c r="B6237" s="159"/>
    </row>
    <row r="6238" spans="2:2" ht="15">
      <c r="B6238" s="159"/>
    </row>
    <row r="6239" spans="2:2" ht="15">
      <c r="B6239" s="159"/>
    </row>
    <row r="6240" spans="2:2" ht="15">
      <c r="B6240" s="159"/>
    </row>
    <row r="6241" spans="2:2" ht="15">
      <c r="B6241" s="159"/>
    </row>
    <row r="6242" spans="2:2" ht="15">
      <c r="B6242" s="159"/>
    </row>
    <row r="6243" spans="2:2" ht="15">
      <c r="B6243" s="159"/>
    </row>
    <row r="6244" spans="2:2" ht="15">
      <c r="B6244" s="159"/>
    </row>
    <row r="6245" spans="2:2" ht="15">
      <c r="B6245" s="159"/>
    </row>
    <row r="6246" spans="2:2" ht="15">
      <c r="B6246" s="159"/>
    </row>
    <row r="6247" spans="2:2" ht="15">
      <c r="B6247" s="159"/>
    </row>
    <row r="6248" spans="2:2" ht="15">
      <c r="B6248" s="159"/>
    </row>
    <row r="6249" spans="2:2" ht="15">
      <c r="B6249" s="159"/>
    </row>
    <row r="6250" spans="2:2" ht="15">
      <c r="B6250" s="159"/>
    </row>
    <row r="6251" spans="2:2" ht="15">
      <c r="B6251" s="159"/>
    </row>
    <row r="6252" spans="2:2" ht="15">
      <c r="B6252" s="159"/>
    </row>
    <row r="6253" spans="2:2" ht="15">
      <c r="B6253" s="159"/>
    </row>
    <row r="6254" spans="2:2" ht="15">
      <c r="B6254" s="159"/>
    </row>
    <row r="6255" spans="2:2" ht="15">
      <c r="B6255" s="159"/>
    </row>
    <row r="6256" spans="2:2" ht="15">
      <c r="B6256" s="159"/>
    </row>
    <row r="6257" spans="2:2" ht="15">
      <c r="B6257" s="159"/>
    </row>
    <row r="6258" spans="2:2" ht="15">
      <c r="B6258" s="159"/>
    </row>
    <row r="6259" spans="2:2" ht="15">
      <c r="B6259" s="159"/>
    </row>
    <row r="6260" spans="2:2" ht="15">
      <c r="B6260" s="159"/>
    </row>
    <row r="6261" spans="2:2" ht="15">
      <c r="B6261" s="159"/>
    </row>
    <row r="6262" spans="2:2" ht="15">
      <c r="B6262" s="159"/>
    </row>
    <row r="6263" spans="2:2" ht="15">
      <c r="B6263" s="159"/>
    </row>
    <row r="6264" spans="2:2" ht="15">
      <c r="B6264" s="159"/>
    </row>
    <row r="6265" spans="2:2" ht="15">
      <c r="B6265" s="159"/>
    </row>
    <row r="6266" spans="2:2" ht="15">
      <c r="B6266" s="159"/>
    </row>
    <row r="6267" spans="2:2" ht="15">
      <c r="B6267" s="159"/>
    </row>
    <row r="6268" spans="2:2" ht="15">
      <c r="B6268" s="159"/>
    </row>
    <row r="6269" spans="2:2" ht="15">
      <c r="B6269" s="159"/>
    </row>
    <row r="6270" spans="2:2" ht="15">
      <c r="B6270" s="159"/>
    </row>
    <row r="6271" spans="2:2" ht="15">
      <c r="B6271" s="159"/>
    </row>
    <row r="6272" spans="2:2" ht="15">
      <c r="B6272" s="159"/>
    </row>
    <row r="6273" spans="2:2" ht="15">
      <c r="B6273" s="159"/>
    </row>
    <row r="6274" spans="2:2" ht="15">
      <c r="B6274" s="159"/>
    </row>
    <row r="6275" spans="2:2" ht="15">
      <c r="B6275" s="159"/>
    </row>
    <row r="6276" spans="2:2" ht="15">
      <c r="B6276" s="159"/>
    </row>
    <row r="6277" spans="2:2" ht="15">
      <c r="B6277" s="159"/>
    </row>
    <row r="6278" spans="2:2" ht="15">
      <c r="B6278" s="159"/>
    </row>
    <row r="6279" spans="2:2" ht="15">
      <c r="B6279" s="159"/>
    </row>
    <row r="6280" spans="2:2" ht="15">
      <c r="B6280" s="159"/>
    </row>
    <row r="6281" spans="2:2" ht="15">
      <c r="B6281" s="159"/>
    </row>
    <row r="6282" spans="2:2" ht="15">
      <c r="B6282" s="159"/>
    </row>
    <row r="6283" spans="2:2" ht="15">
      <c r="B6283" s="159"/>
    </row>
    <row r="6284" spans="2:2" ht="15">
      <c r="B6284" s="159"/>
    </row>
    <row r="6285" spans="2:2" ht="15">
      <c r="B6285" s="159"/>
    </row>
    <row r="6286" spans="2:2" ht="15">
      <c r="B6286" s="159"/>
    </row>
    <row r="6287" spans="2:2" ht="15">
      <c r="B6287" s="159"/>
    </row>
    <row r="6288" spans="2:2" ht="15">
      <c r="B6288" s="159"/>
    </row>
    <row r="6289" spans="2:2" ht="15">
      <c r="B6289" s="159"/>
    </row>
    <row r="6290" spans="2:2" ht="15">
      <c r="B6290" s="159"/>
    </row>
    <row r="6291" spans="2:2" ht="15">
      <c r="B6291" s="159"/>
    </row>
    <row r="6292" spans="2:2" ht="15">
      <c r="B6292" s="159"/>
    </row>
    <row r="6293" spans="2:2" ht="15">
      <c r="B6293" s="159"/>
    </row>
    <row r="6294" spans="2:2" ht="15">
      <c r="B6294" s="159"/>
    </row>
    <row r="6295" spans="2:2" ht="15">
      <c r="B6295" s="159"/>
    </row>
    <row r="6296" spans="2:2" ht="15">
      <c r="B6296" s="159"/>
    </row>
    <row r="6297" spans="2:2" ht="15">
      <c r="B6297" s="159"/>
    </row>
    <row r="6298" spans="2:2" ht="15">
      <c r="B6298" s="159"/>
    </row>
    <row r="6299" spans="2:2" ht="15">
      <c r="B6299" s="159"/>
    </row>
    <row r="6300" spans="2:2" ht="15">
      <c r="B6300" s="159"/>
    </row>
    <row r="6301" spans="2:2" ht="15">
      <c r="B6301" s="159"/>
    </row>
    <row r="6302" spans="2:2" ht="15">
      <c r="B6302" s="159"/>
    </row>
    <row r="6303" spans="2:2" ht="15">
      <c r="B6303" s="159"/>
    </row>
    <row r="6304" spans="2:2" ht="15">
      <c r="B6304" s="159"/>
    </row>
    <row r="6305" spans="2:2" ht="15">
      <c r="B6305" s="159"/>
    </row>
    <row r="6306" spans="2:2" ht="15">
      <c r="B6306" s="159"/>
    </row>
    <row r="6307" spans="2:2" ht="15">
      <c r="B6307" s="159"/>
    </row>
    <row r="6308" spans="2:2" ht="15">
      <c r="B6308" s="159"/>
    </row>
    <row r="6309" spans="2:2" ht="15">
      <c r="B6309" s="159"/>
    </row>
    <row r="6310" spans="2:2" ht="15">
      <c r="B6310" s="159"/>
    </row>
    <row r="6311" spans="2:2" ht="15">
      <c r="B6311" s="159"/>
    </row>
    <row r="6312" spans="2:2" ht="15">
      <c r="B6312" s="159"/>
    </row>
    <row r="6313" spans="2:2" ht="15">
      <c r="B6313" s="159"/>
    </row>
    <row r="6314" spans="2:2" ht="15">
      <c r="B6314" s="159"/>
    </row>
    <row r="6315" spans="2:2" ht="15">
      <c r="B6315" s="159"/>
    </row>
    <row r="6316" spans="2:2" ht="15">
      <c r="B6316" s="159"/>
    </row>
    <row r="6317" spans="2:2" ht="15">
      <c r="B6317" s="159"/>
    </row>
    <row r="6318" spans="2:2" ht="15">
      <c r="B6318" s="159"/>
    </row>
    <row r="6319" spans="2:2" ht="15">
      <c r="B6319" s="159"/>
    </row>
    <row r="6320" spans="2:2" ht="15">
      <c r="B6320" s="159"/>
    </row>
    <row r="6321" spans="2:2" ht="15">
      <c r="B6321" s="159"/>
    </row>
    <row r="6322" spans="2:2" ht="15">
      <c r="B6322" s="159"/>
    </row>
    <row r="6323" spans="2:2" ht="15">
      <c r="B6323" s="159"/>
    </row>
    <row r="6324" spans="2:2" ht="15">
      <c r="B6324" s="159"/>
    </row>
    <row r="6325" spans="2:2" ht="15">
      <c r="B6325" s="159"/>
    </row>
    <row r="6326" spans="2:2" ht="15">
      <c r="B6326" s="159"/>
    </row>
    <row r="6327" spans="2:2" ht="15">
      <c r="B6327" s="159"/>
    </row>
    <row r="6328" spans="2:2" ht="15">
      <c r="B6328" s="159"/>
    </row>
    <row r="6329" spans="2:2" ht="15">
      <c r="B6329" s="159"/>
    </row>
    <row r="6330" spans="2:2" ht="15">
      <c r="B6330" s="159"/>
    </row>
    <row r="6331" spans="2:2" ht="15">
      <c r="B6331" s="159"/>
    </row>
    <row r="6332" spans="2:2" ht="15">
      <c r="B6332" s="159"/>
    </row>
    <row r="6333" spans="2:2" ht="15">
      <c r="B6333" s="159"/>
    </row>
    <row r="6334" spans="2:2" ht="15">
      <c r="B6334" s="159"/>
    </row>
    <row r="6335" spans="2:2" ht="15">
      <c r="B6335" s="159"/>
    </row>
    <row r="6336" spans="2:2" ht="15">
      <c r="B6336" s="159"/>
    </row>
    <row r="6337" spans="2:2" ht="15">
      <c r="B6337" s="159"/>
    </row>
    <row r="6338" spans="2:2" ht="15">
      <c r="B6338" s="159"/>
    </row>
    <row r="6339" spans="2:2" ht="15">
      <c r="B6339" s="159"/>
    </row>
    <row r="6340" spans="2:2" ht="15">
      <c r="B6340" s="159"/>
    </row>
    <row r="6341" spans="2:2" ht="15">
      <c r="B6341" s="159"/>
    </row>
    <row r="6342" spans="2:2" ht="15">
      <c r="B6342" s="159"/>
    </row>
    <row r="6343" spans="2:2" ht="15">
      <c r="B6343" s="159"/>
    </row>
    <row r="6344" spans="2:2" ht="15">
      <c r="B6344" s="159"/>
    </row>
    <row r="6345" spans="2:2" ht="15">
      <c r="B6345" s="159"/>
    </row>
    <row r="6346" spans="2:2" ht="15">
      <c r="B6346" s="159"/>
    </row>
    <row r="6347" spans="2:2" ht="15">
      <c r="B6347" s="159"/>
    </row>
    <row r="6348" spans="2:2" ht="15">
      <c r="B6348" s="159"/>
    </row>
    <row r="6349" spans="2:2" ht="15">
      <c r="B6349" s="159"/>
    </row>
    <row r="6350" spans="2:2" ht="15">
      <c r="B6350" s="159"/>
    </row>
    <row r="6351" spans="2:2" ht="15">
      <c r="B6351" s="159"/>
    </row>
    <row r="6352" spans="2:2" ht="15">
      <c r="B6352" s="159"/>
    </row>
    <row r="6353" spans="2:2" ht="15">
      <c r="B6353" s="159"/>
    </row>
    <row r="6354" spans="2:2" ht="15">
      <c r="B6354" s="159"/>
    </row>
    <row r="6355" spans="2:2" ht="15">
      <c r="B6355" s="159"/>
    </row>
    <row r="6356" spans="2:2" ht="15">
      <c r="B6356" s="159"/>
    </row>
    <row r="6357" spans="2:2" ht="15">
      <c r="B6357" s="159"/>
    </row>
    <row r="6358" spans="2:2" ht="15">
      <c r="B6358" s="159"/>
    </row>
    <row r="6359" spans="2:2" ht="15">
      <c r="B6359" s="159"/>
    </row>
    <row r="6360" spans="2:2" ht="15">
      <c r="B6360" s="159"/>
    </row>
    <row r="6361" spans="2:2" ht="15">
      <c r="B6361" s="159"/>
    </row>
    <row r="6362" spans="2:2" ht="15">
      <c r="B6362" s="159"/>
    </row>
    <row r="6363" spans="2:2" ht="15">
      <c r="B6363" s="159"/>
    </row>
    <row r="6364" spans="2:2" ht="15">
      <c r="B6364" s="159"/>
    </row>
    <row r="6365" spans="2:2" ht="15">
      <c r="B6365" s="159"/>
    </row>
    <row r="6366" spans="2:2" ht="15">
      <c r="B6366" s="159"/>
    </row>
    <row r="6367" spans="2:2" ht="15">
      <c r="B6367" s="159"/>
    </row>
    <row r="6368" spans="2:2" ht="15">
      <c r="B6368" s="159"/>
    </row>
    <row r="6369" spans="2:2" ht="15">
      <c r="B6369" s="159"/>
    </row>
    <row r="6370" spans="2:2" ht="15">
      <c r="B6370" s="159"/>
    </row>
    <row r="6371" spans="2:2" ht="15">
      <c r="B6371" s="159"/>
    </row>
    <row r="6372" spans="2:2" ht="15">
      <c r="B6372" s="159"/>
    </row>
    <row r="6373" spans="2:2" ht="15">
      <c r="B6373" s="159"/>
    </row>
    <row r="6374" spans="2:2" ht="15">
      <c r="B6374" s="159"/>
    </row>
    <row r="6375" spans="2:2" ht="15">
      <c r="B6375" s="159"/>
    </row>
    <row r="6376" spans="2:2" ht="15">
      <c r="B6376" s="159"/>
    </row>
    <row r="6377" spans="2:2" ht="15">
      <c r="B6377" s="159"/>
    </row>
    <row r="6378" spans="2:2" ht="15">
      <c r="B6378" s="159"/>
    </row>
    <row r="6379" spans="2:2" ht="15">
      <c r="B6379" s="159"/>
    </row>
    <row r="6380" spans="2:2" ht="15">
      <c r="B6380" s="159"/>
    </row>
    <row r="6381" spans="2:2" ht="15">
      <c r="B6381" s="159"/>
    </row>
    <row r="6382" spans="2:2" ht="15">
      <c r="B6382" s="159"/>
    </row>
    <row r="6383" spans="2:2" ht="15">
      <c r="B6383" s="159"/>
    </row>
    <row r="6384" spans="2:2" ht="15">
      <c r="B6384" s="159"/>
    </row>
    <row r="6385" spans="2:2" ht="15">
      <c r="B6385" s="159"/>
    </row>
    <row r="6386" spans="2:2" ht="15">
      <c r="B6386" s="159"/>
    </row>
    <row r="6387" spans="2:2" ht="15">
      <c r="B6387" s="159"/>
    </row>
    <row r="6388" spans="2:2" ht="15">
      <c r="B6388" s="159"/>
    </row>
    <row r="6389" spans="2:2" ht="15">
      <c r="B6389" s="159"/>
    </row>
    <row r="6390" spans="2:2" ht="15">
      <c r="B6390" s="159"/>
    </row>
    <row r="6391" spans="2:2" ht="15">
      <c r="B6391" s="159"/>
    </row>
    <row r="6392" spans="2:2" ht="15">
      <c r="B6392" s="159"/>
    </row>
    <row r="6393" spans="2:2" ht="15">
      <c r="B6393" s="159"/>
    </row>
    <row r="6394" spans="2:2" ht="15">
      <c r="B6394" s="159"/>
    </row>
    <row r="6395" spans="2:2" ht="15">
      <c r="B6395" s="159"/>
    </row>
    <row r="6396" spans="2:2" ht="15">
      <c r="B6396" s="159"/>
    </row>
    <row r="6397" spans="2:2" ht="15">
      <c r="B6397" s="159"/>
    </row>
    <row r="6398" spans="2:2" ht="15">
      <c r="B6398" s="159"/>
    </row>
    <row r="6399" spans="2:2" ht="15">
      <c r="B6399" s="159"/>
    </row>
    <row r="6400" spans="2:2" ht="15">
      <c r="B6400" s="159"/>
    </row>
    <row r="6401" spans="2:2" ht="15">
      <c r="B6401" s="159"/>
    </row>
    <row r="6402" spans="2:2" ht="15">
      <c r="B6402" s="159"/>
    </row>
    <row r="6403" spans="2:2" ht="15">
      <c r="B6403" s="159"/>
    </row>
    <row r="6404" spans="2:2" ht="15">
      <c r="B6404" s="159"/>
    </row>
    <row r="6405" spans="2:2" ht="15">
      <c r="B6405" s="159"/>
    </row>
    <row r="6406" spans="2:2" ht="15">
      <c r="B6406" s="159"/>
    </row>
    <row r="6407" spans="2:2" ht="15">
      <c r="B6407" s="159"/>
    </row>
    <row r="6408" spans="2:2" ht="15">
      <c r="B6408" s="159"/>
    </row>
    <row r="6409" spans="2:2" ht="15">
      <c r="B6409" s="159"/>
    </row>
    <row r="6410" spans="2:2" ht="15">
      <c r="B6410" s="159"/>
    </row>
    <row r="6411" spans="2:2" ht="15">
      <c r="B6411" s="159"/>
    </row>
    <row r="6412" spans="2:2" ht="15">
      <c r="B6412" s="159"/>
    </row>
    <row r="6413" spans="2:2" ht="15">
      <c r="B6413" s="159"/>
    </row>
    <row r="6414" spans="2:2" ht="15">
      <c r="B6414" s="159"/>
    </row>
    <row r="6415" spans="2:2" ht="15">
      <c r="B6415" s="159"/>
    </row>
    <row r="6416" spans="2:2" ht="15">
      <c r="B6416" s="159"/>
    </row>
    <row r="6417" spans="2:2" ht="15">
      <c r="B6417" s="159"/>
    </row>
    <row r="6418" spans="2:2" ht="15">
      <c r="B6418" s="159"/>
    </row>
    <row r="6419" spans="2:2" ht="15">
      <c r="B6419" s="159"/>
    </row>
    <row r="6420" spans="2:2" ht="15">
      <c r="B6420" s="159"/>
    </row>
    <row r="6421" spans="2:2" ht="15">
      <c r="B6421" s="159"/>
    </row>
    <row r="6422" spans="2:2" ht="15">
      <c r="B6422" s="159"/>
    </row>
    <row r="6423" spans="2:2" ht="15">
      <c r="B6423" s="159"/>
    </row>
    <row r="6424" spans="2:2" ht="15">
      <c r="B6424" s="159"/>
    </row>
    <row r="6425" spans="2:2" ht="15">
      <c r="B6425" s="159"/>
    </row>
    <row r="6426" spans="2:2" ht="15">
      <c r="B6426" s="159"/>
    </row>
    <row r="6427" spans="2:2" ht="15">
      <c r="B6427" s="159"/>
    </row>
    <row r="6428" spans="2:2" ht="15">
      <c r="B6428" s="159"/>
    </row>
    <row r="6429" spans="2:2" ht="15">
      <c r="B6429" s="159"/>
    </row>
    <row r="6430" spans="2:2" ht="15">
      <c r="B6430" s="159"/>
    </row>
    <row r="6431" spans="2:2" ht="15">
      <c r="B6431" s="159"/>
    </row>
    <row r="6432" spans="2:2" ht="15">
      <c r="B6432" s="159"/>
    </row>
    <row r="6433" spans="2:2" ht="15">
      <c r="B6433" s="159"/>
    </row>
    <row r="6434" spans="2:2" ht="15">
      <c r="B6434" s="159"/>
    </row>
    <row r="6435" spans="2:2" ht="15">
      <c r="B6435" s="159"/>
    </row>
    <row r="6436" spans="2:2" ht="15">
      <c r="B6436" s="159"/>
    </row>
    <row r="6437" spans="2:2" ht="15">
      <c r="B6437" s="159"/>
    </row>
    <row r="6438" spans="2:2" ht="15">
      <c r="B6438" s="159"/>
    </row>
    <row r="6439" spans="2:2" ht="15">
      <c r="B6439" s="159"/>
    </row>
    <row r="6440" spans="2:2" ht="15">
      <c r="B6440" s="159"/>
    </row>
    <row r="6441" spans="2:2" ht="15">
      <c r="B6441" s="159"/>
    </row>
    <row r="6442" spans="2:2" ht="15">
      <c r="B6442" s="159"/>
    </row>
    <row r="6443" spans="2:2" ht="15">
      <c r="B6443" s="159"/>
    </row>
    <row r="6444" spans="2:2" ht="15">
      <c r="B6444" s="159"/>
    </row>
    <row r="6445" spans="2:2" ht="15">
      <c r="B6445" s="159"/>
    </row>
    <row r="6446" spans="2:2" ht="15">
      <c r="B6446" s="159"/>
    </row>
    <row r="6447" spans="2:2" ht="15">
      <c r="B6447" s="159"/>
    </row>
    <row r="6448" spans="2:2" ht="15">
      <c r="B6448" s="159"/>
    </row>
    <row r="6449" spans="2:2" ht="15">
      <c r="B6449" s="159"/>
    </row>
    <row r="6450" spans="2:2" ht="15">
      <c r="B6450" s="159"/>
    </row>
    <row r="6451" spans="2:2" ht="15">
      <c r="B6451" s="159"/>
    </row>
    <row r="6452" spans="2:2" ht="15">
      <c r="B6452" s="159"/>
    </row>
    <row r="6453" spans="2:2" ht="15">
      <c r="B6453" s="159"/>
    </row>
    <row r="6454" spans="2:2" ht="15">
      <c r="B6454" s="159"/>
    </row>
    <row r="6455" spans="2:2" ht="15">
      <c r="B6455" s="159"/>
    </row>
    <row r="6456" spans="2:2" ht="15">
      <c r="B6456" s="159"/>
    </row>
    <row r="6457" spans="2:2" ht="15">
      <c r="B6457" s="159"/>
    </row>
    <row r="6458" spans="2:2" ht="15">
      <c r="B6458" s="159"/>
    </row>
    <row r="6459" spans="2:2" ht="15">
      <c r="B6459" s="159"/>
    </row>
    <row r="6460" spans="2:2" ht="15">
      <c r="B6460" s="159"/>
    </row>
    <row r="6461" spans="2:2" ht="15">
      <c r="B6461" s="159"/>
    </row>
    <row r="6462" spans="2:2" ht="15">
      <c r="B6462" s="159"/>
    </row>
    <row r="6463" spans="2:2" ht="15">
      <c r="B6463" s="159"/>
    </row>
    <row r="6464" spans="2:2" ht="15">
      <c r="B6464" s="159"/>
    </row>
    <row r="6465" spans="2:2" ht="15">
      <c r="B6465" s="159"/>
    </row>
    <row r="6466" spans="2:2" ht="15">
      <c r="B6466" s="159"/>
    </row>
    <row r="6467" spans="2:2" ht="15">
      <c r="B6467" s="159"/>
    </row>
    <row r="6468" spans="2:2" ht="15">
      <c r="B6468" s="159"/>
    </row>
    <row r="6469" spans="2:2" ht="15">
      <c r="B6469" s="159"/>
    </row>
    <row r="6470" spans="2:2" ht="15">
      <c r="B6470" s="159"/>
    </row>
    <row r="6471" spans="2:2" ht="15">
      <c r="B6471" s="159"/>
    </row>
    <row r="6472" spans="2:2" ht="15">
      <c r="B6472" s="159"/>
    </row>
    <row r="6473" spans="2:2" ht="15">
      <c r="B6473" s="159"/>
    </row>
    <row r="6474" spans="2:2" ht="15">
      <c r="B6474" s="159"/>
    </row>
    <row r="6475" spans="2:2" ht="15">
      <c r="B6475" s="159"/>
    </row>
    <row r="6476" spans="2:2" ht="15">
      <c r="B6476" s="159"/>
    </row>
    <row r="6477" spans="2:2" ht="15">
      <c r="B6477" s="159"/>
    </row>
    <row r="6478" spans="2:2" ht="15">
      <c r="B6478" s="159"/>
    </row>
    <row r="6479" spans="2:2" ht="15">
      <c r="B6479" s="159"/>
    </row>
    <row r="6480" spans="2:2" ht="15">
      <c r="B6480" s="159"/>
    </row>
    <row r="6481" spans="2:2" ht="15">
      <c r="B6481" s="159"/>
    </row>
    <row r="6482" spans="2:2" ht="15">
      <c r="B6482" s="159"/>
    </row>
    <row r="6483" spans="2:2" ht="15">
      <c r="B6483" s="159"/>
    </row>
    <row r="6484" spans="2:2" ht="15">
      <c r="B6484" s="159"/>
    </row>
    <row r="6485" spans="2:2" ht="15">
      <c r="B6485" s="159"/>
    </row>
    <row r="6486" spans="2:2" ht="15">
      <c r="B6486" s="159"/>
    </row>
    <row r="6487" spans="2:2" ht="15">
      <c r="B6487" s="159"/>
    </row>
    <row r="6488" spans="2:2" ht="15">
      <c r="B6488" s="159"/>
    </row>
    <row r="6489" spans="2:2" ht="15">
      <c r="B6489" s="159"/>
    </row>
    <row r="6490" spans="2:2" ht="15">
      <c r="B6490" s="159"/>
    </row>
    <row r="6491" spans="2:2" ht="15">
      <c r="B6491" s="159"/>
    </row>
    <row r="6492" spans="2:2" ht="15">
      <c r="B6492" s="159"/>
    </row>
    <row r="6493" spans="2:2" ht="15">
      <c r="B6493" s="159"/>
    </row>
    <row r="6494" spans="2:2" ht="15">
      <c r="B6494" s="159"/>
    </row>
    <row r="6495" spans="2:2" ht="15">
      <c r="B6495" s="159"/>
    </row>
    <row r="6496" spans="2:2" ht="15">
      <c r="B6496" s="159"/>
    </row>
    <row r="6497" spans="2:2" ht="15">
      <c r="B6497" s="159"/>
    </row>
    <row r="6498" spans="2:2" ht="15">
      <c r="B6498" s="159"/>
    </row>
    <row r="6499" spans="2:2" ht="15">
      <c r="B6499" s="159"/>
    </row>
    <row r="6500" spans="2:2" ht="15">
      <c r="B6500" s="159"/>
    </row>
    <row r="6501" spans="2:2" ht="15">
      <c r="B6501" s="159"/>
    </row>
    <row r="6502" spans="2:2" ht="15">
      <c r="B6502" s="159"/>
    </row>
    <row r="6503" spans="2:2" ht="15">
      <c r="B6503" s="159"/>
    </row>
    <row r="6504" spans="2:2" ht="15">
      <c r="B6504" s="159"/>
    </row>
    <row r="6505" spans="2:2" ht="15">
      <c r="B6505" s="159"/>
    </row>
    <row r="6506" spans="2:2" ht="15">
      <c r="B6506" s="159"/>
    </row>
    <row r="6507" spans="2:2" ht="15">
      <c r="B6507" s="159"/>
    </row>
    <row r="6508" spans="2:2" ht="15">
      <c r="B6508" s="159"/>
    </row>
    <row r="6509" spans="2:2" ht="15">
      <c r="B6509" s="159"/>
    </row>
    <row r="6510" spans="2:2" ht="15">
      <c r="B6510" s="159"/>
    </row>
    <row r="6511" spans="2:2" ht="15">
      <c r="B6511" s="159"/>
    </row>
    <row r="6512" spans="2:2" ht="15">
      <c r="B6512" s="159"/>
    </row>
    <row r="6513" spans="2:2" ht="15">
      <c r="B6513" s="159"/>
    </row>
    <row r="6514" spans="2:2" ht="15">
      <c r="B6514" s="159"/>
    </row>
    <row r="6515" spans="2:2" ht="15">
      <c r="B6515" s="159"/>
    </row>
    <row r="6516" spans="2:2" ht="15">
      <c r="B6516" s="159"/>
    </row>
    <row r="6517" spans="2:2" ht="15">
      <c r="B6517" s="159"/>
    </row>
    <row r="6518" spans="2:2" ht="15">
      <c r="B6518" s="159"/>
    </row>
    <row r="6519" spans="2:2" ht="15">
      <c r="B6519" s="159"/>
    </row>
    <row r="6520" spans="2:2" ht="15">
      <c r="B6520" s="159"/>
    </row>
    <row r="6521" spans="2:2" ht="15">
      <c r="B6521" s="159"/>
    </row>
    <row r="6522" spans="2:2" ht="15">
      <c r="B6522" s="159"/>
    </row>
    <row r="6523" spans="2:2" ht="15">
      <c r="B6523" s="159"/>
    </row>
    <row r="6524" spans="2:2" ht="15">
      <c r="B6524" s="159"/>
    </row>
    <row r="6525" spans="2:2" ht="15">
      <c r="B6525" s="159"/>
    </row>
    <row r="6526" spans="2:2" ht="15">
      <c r="B6526" s="159"/>
    </row>
    <row r="6527" spans="2:2" ht="15">
      <c r="B6527" s="159"/>
    </row>
    <row r="6528" spans="2:2" ht="15">
      <c r="B6528" s="159"/>
    </row>
    <row r="6529" spans="2:2" ht="15">
      <c r="B6529" s="159"/>
    </row>
    <row r="6530" spans="2:2" ht="15">
      <c r="B6530" s="159"/>
    </row>
    <row r="6531" spans="2:2" ht="15">
      <c r="B6531" s="159"/>
    </row>
    <row r="6532" spans="2:2" ht="15">
      <c r="B6532" s="159"/>
    </row>
    <row r="6533" spans="2:2" ht="15">
      <c r="B6533" s="159"/>
    </row>
    <row r="6534" spans="2:2" ht="15">
      <c r="B6534" s="159"/>
    </row>
    <row r="6535" spans="2:2" ht="15">
      <c r="B6535" s="159"/>
    </row>
    <row r="6536" spans="2:2" ht="15">
      <c r="B6536" s="159"/>
    </row>
    <row r="6537" spans="2:2" ht="15">
      <c r="B6537" s="159"/>
    </row>
    <row r="6538" spans="2:2" ht="15">
      <c r="B6538" s="159"/>
    </row>
    <row r="6539" spans="2:2" ht="15">
      <c r="B6539" s="159"/>
    </row>
    <row r="6540" spans="2:2" ht="15">
      <c r="B6540" s="159"/>
    </row>
    <row r="6541" spans="2:2" ht="15">
      <c r="B6541" s="159"/>
    </row>
    <row r="6542" spans="2:2" ht="15">
      <c r="B6542" s="159"/>
    </row>
    <row r="6543" spans="2:2" ht="15">
      <c r="B6543" s="159"/>
    </row>
    <row r="6544" spans="2:2" ht="15">
      <c r="B6544" s="159"/>
    </row>
    <row r="6545" spans="2:2" ht="15">
      <c r="B6545" s="159"/>
    </row>
    <row r="6546" spans="2:2" ht="15">
      <c r="B6546" s="159"/>
    </row>
    <row r="6547" spans="2:2" ht="15">
      <c r="B6547" s="159"/>
    </row>
    <row r="6548" spans="2:2" ht="15">
      <c r="B6548" s="159"/>
    </row>
    <row r="6549" spans="2:2" ht="15">
      <c r="B6549" s="159"/>
    </row>
    <row r="6550" spans="2:2" ht="15">
      <c r="B6550" s="159"/>
    </row>
    <row r="6551" spans="2:2" ht="15">
      <c r="B6551" s="159"/>
    </row>
    <row r="6552" spans="2:2" ht="15">
      <c r="B6552" s="159"/>
    </row>
    <row r="6553" spans="2:2" ht="15">
      <c r="B6553" s="159"/>
    </row>
    <row r="6554" spans="2:2" ht="15">
      <c r="B6554" s="159"/>
    </row>
    <row r="6555" spans="2:2" ht="15">
      <c r="B6555" s="159"/>
    </row>
    <row r="6556" spans="2:2" ht="15">
      <c r="B6556" s="159"/>
    </row>
    <row r="6557" spans="2:2" ht="15">
      <c r="B6557" s="159"/>
    </row>
    <row r="6558" spans="2:2" ht="15">
      <c r="B6558" s="159"/>
    </row>
    <row r="6559" spans="2:2" ht="15">
      <c r="B6559" s="159"/>
    </row>
    <row r="6560" spans="2:2" ht="15">
      <c r="B6560" s="159"/>
    </row>
    <row r="6561" spans="2:2" ht="15">
      <c r="B6561" s="159"/>
    </row>
    <row r="6562" spans="2:2" ht="15">
      <c r="B6562" s="159"/>
    </row>
    <row r="6563" spans="2:2" ht="15">
      <c r="B6563" s="159"/>
    </row>
    <row r="6564" spans="2:2" ht="15">
      <c r="B6564" s="159"/>
    </row>
    <row r="6565" spans="2:2" ht="15">
      <c r="B6565" s="159"/>
    </row>
    <row r="6566" spans="2:2" ht="15">
      <c r="B6566" s="159"/>
    </row>
    <row r="6567" spans="2:2" ht="15">
      <c r="B6567" s="159"/>
    </row>
    <row r="6568" spans="2:2" ht="15">
      <c r="B6568" s="159"/>
    </row>
    <row r="6569" spans="2:2" ht="15">
      <c r="B6569" s="159"/>
    </row>
    <row r="6570" spans="2:2" ht="15">
      <c r="B6570" s="159"/>
    </row>
    <row r="6571" spans="2:2" ht="15">
      <c r="B6571" s="159"/>
    </row>
    <row r="6572" spans="2:2" ht="15">
      <c r="B6572" s="159"/>
    </row>
    <row r="6573" spans="2:2" ht="15">
      <c r="B6573" s="159"/>
    </row>
    <row r="6574" spans="2:2" ht="15">
      <c r="B6574" s="159"/>
    </row>
    <row r="6575" spans="2:2" ht="15">
      <c r="B6575" s="159"/>
    </row>
    <row r="6576" spans="2:2" ht="15">
      <c r="B6576" s="159"/>
    </row>
    <row r="6577" spans="2:2" ht="15">
      <c r="B6577" s="159"/>
    </row>
    <row r="6578" spans="2:2" ht="15">
      <c r="B6578" s="159"/>
    </row>
    <row r="6579" spans="2:2" ht="15">
      <c r="B6579" s="159"/>
    </row>
    <row r="6580" spans="2:2" ht="15">
      <c r="B6580" s="159"/>
    </row>
    <row r="6581" spans="2:2" ht="15">
      <c r="B6581" s="159"/>
    </row>
    <row r="6582" spans="2:2" ht="15">
      <c r="B6582" s="159"/>
    </row>
    <row r="6583" spans="2:2" ht="15">
      <c r="B6583" s="159"/>
    </row>
    <row r="6584" spans="2:2" ht="15">
      <c r="B6584" s="159"/>
    </row>
    <row r="6585" spans="2:2" ht="15">
      <c r="B6585" s="159"/>
    </row>
    <row r="6586" spans="2:2" ht="15">
      <c r="B6586" s="159"/>
    </row>
    <row r="6587" spans="2:2" ht="15">
      <c r="B6587" s="159"/>
    </row>
    <row r="6588" spans="2:2" ht="15">
      <c r="B6588" s="159"/>
    </row>
    <row r="6589" spans="2:2" ht="15">
      <c r="B6589" s="159"/>
    </row>
    <row r="6590" spans="2:2" ht="15">
      <c r="B6590" s="159"/>
    </row>
    <row r="6591" spans="2:2" ht="15">
      <c r="B6591" s="159"/>
    </row>
    <row r="6592" spans="2:2" ht="15">
      <c r="B6592" s="159"/>
    </row>
    <row r="6593" spans="2:2" ht="15">
      <c r="B6593" s="159"/>
    </row>
    <row r="6594" spans="2:2" ht="15">
      <c r="B6594" s="159"/>
    </row>
    <row r="6595" spans="2:2" ht="15">
      <c r="B6595" s="159"/>
    </row>
    <row r="6596" spans="2:2" ht="15">
      <c r="B6596" s="159"/>
    </row>
    <row r="6597" spans="2:2" ht="15">
      <c r="B6597" s="159"/>
    </row>
    <row r="6598" spans="2:2" ht="15">
      <c r="B6598" s="159"/>
    </row>
    <row r="6599" spans="2:2" ht="15">
      <c r="B6599" s="159"/>
    </row>
    <row r="6600" spans="2:2" ht="15">
      <c r="B6600" s="159"/>
    </row>
    <row r="6601" spans="2:2" ht="15">
      <c r="B6601" s="159"/>
    </row>
    <row r="6602" spans="2:2" ht="15">
      <c r="B6602" s="159"/>
    </row>
    <row r="6603" spans="2:2" ht="15">
      <c r="B6603" s="159"/>
    </row>
    <row r="6604" spans="2:2" ht="15">
      <c r="B6604" s="159"/>
    </row>
    <row r="6605" spans="2:2" ht="15">
      <c r="B6605" s="159"/>
    </row>
    <row r="6606" spans="2:2" ht="15">
      <c r="B6606" s="159"/>
    </row>
    <row r="6607" spans="2:2" ht="15">
      <c r="B6607" s="159"/>
    </row>
    <row r="6608" spans="2:2" ht="15">
      <c r="B6608" s="159"/>
    </row>
    <row r="6609" spans="2:2" ht="15">
      <c r="B6609" s="159"/>
    </row>
    <row r="6610" spans="2:2" ht="15">
      <c r="B6610" s="159"/>
    </row>
    <row r="6611" spans="2:2" ht="15">
      <c r="B6611" s="159"/>
    </row>
    <row r="6612" spans="2:2" ht="15">
      <c r="B6612" s="159"/>
    </row>
    <row r="6613" spans="2:2" ht="15">
      <c r="B6613" s="159"/>
    </row>
    <row r="6614" spans="2:2" ht="15">
      <c r="B6614" s="159"/>
    </row>
    <row r="6615" spans="2:2" ht="15">
      <c r="B6615" s="159"/>
    </row>
    <row r="6616" spans="2:2" ht="15">
      <c r="B6616" s="159"/>
    </row>
    <row r="6617" spans="2:2" ht="15">
      <c r="B6617" s="159"/>
    </row>
    <row r="6618" spans="2:2" ht="15">
      <c r="B6618" s="159"/>
    </row>
    <row r="6619" spans="2:2" ht="15">
      <c r="B6619" s="159"/>
    </row>
    <row r="6620" spans="2:2" ht="15">
      <c r="B6620" s="159"/>
    </row>
    <row r="6621" spans="2:2" ht="15">
      <c r="B6621" s="159"/>
    </row>
    <row r="6622" spans="2:2" ht="15">
      <c r="B6622" s="159"/>
    </row>
    <row r="6623" spans="2:2" ht="15">
      <c r="B6623" s="159"/>
    </row>
    <row r="6624" spans="2:2" ht="15">
      <c r="B6624" s="159"/>
    </row>
    <row r="6625" spans="2:2" ht="15">
      <c r="B6625" s="159"/>
    </row>
    <row r="6626" spans="2:2" ht="15">
      <c r="B6626" s="159"/>
    </row>
    <row r="6627" spans="2:2" ht="15">
      <c r="B6627" s="159"/>
    </row>
    <row r="6628" spans="2:2" ht="15">
      <c r="B6628" s="159"/>
    </row>
    <row r="6629" spans="2:2" ht="15">
      <c r="B6629" s="159"/>
    </row>
    <row r="6630" spans="2:2" ht="15">
      <c r="B6630" s="159"/>
    </row>
    <row r="6631" spans="2:2" ht="15">
      <c r="B6631" s="159"/>
    </row>
    <row r="6632" spans="2:2" ht="15">
      <c r="B6632" s="159"/>
    </row>
    <row r="6633" spans="2:2" ht="15">
      <c r="B6633" s="159"/>
    </row>
    <row r="6634" spans="2:2" ht="15">
      <c r="B6634" s="159"/>
    </row>
    <row r="6635" spans="2:2" ht="15">
      <c r="B6635" s="159"/>
    </row>
    <row r="6636" spans="2:2" ht="15">
      <c r="B6636" s="159"/>
    </row>
    <row r="6637" spans="2:2" ht="15">
      <c r="B6637" s="159"/>
    </row>
    <row r="6638" spans="2:2" ht="15">
      <c r="B6638" s="159"/>
    </row>
    <row r="6639" spans="2:2" ht="15">
      <c r="B6639" s="159"/>
    </row>
    <row r="6640" spans="2:2" ht="15">
      <c r="B6640" s="159"/>
    </row>
    <row r="6641" spans="2:2" ht="15">
      <c r="B6641" s="159"/>
    </row>
    <row r="6642" spans="2:2" ht="15">
      <c r="B6642" s="159"/>
    </row>
    <row r="6643" spans="2:2" ht="15">
      <c r="B6643" s="159"/>
    </row>
    <row r="6644" spans="2:2" ht="15">
      <c r="B6644" s="159"/>
    </row>
    <row r="6645" spans="2:2" ht="15">
      <c r="B6645" s="159"/>
    </row>
    <row r="6646" spans="2:2" ht="15">
      <c r="B6646" s="159"/>
    </row>
    <row r="6647" spans="2:2" ht="15">
      <c r="B6647" s="159"/>
    </row>
    <row r="6648" spans="2:2" ht="15">
      <c r="B6648" s="159"/>
    </row>
    <row r="6649" spans="2:2" ht="15">
      <c r="B6649" s="159"/>
    </row>
    <row r="6650" spans="2:2" ht="15">
      <c r="B6650" s="159"/>
    </row>
    <row r="6651" spans="2:2" ht="15">
      <c r="B6651" s="159"/>
    </row>
    <row r="6652" spans="2:2" ht="15">
      <c r="B6652" s="159"/>
    </row>
    <row r="6653" spans="2:2" ht="15">
      <c r="B6653" s="159"/>
    </row>
    <row r="6654" spans="2:2" ht="15">
      <c r="B6654" s="159"/>
    </row>
    <row r="6655" spans="2:2" ht="15">
      <c r="B6655" s="159"/>
    </row>
    <row r="6656" spans="2:2" ht="15">
      <c r="B6656" s="159"/>
    </row>
    <row r="6657" spans="2:2" ht="15">
      <c r="B6657" s="159"/>
    </row>
    <row r="6658" spans="2:2" ht="15">
      <c r="B6658" s="159"/>
    </row>
    <row r="6659" spans="2:2" ht="15">
      <c r="B6659" s="159"/>
    </row>
    <row r="6660" spans="2:2" ht="15">
      <c r="B6660" s="159"/>
    </row>
    <row r="6661" spans="2:2" ht="15">
      <c r="B6661" s="159"/>
    </row>
    <row r="6662" spans="2:2" ht="15">
      <c r="B6662" s="159"/>
    </row>
    <row r="6663" spans="2:2" ht="15">
      <c r="B6663" s="159"/>
    </row>
    <row r="6664" spans="2:2" ht="15">
      <c r="B6664" s="159"/>
    </row>
    <row r="6665" spans="2:2" ht="15">
      <c r="B6665" s="159"/>
    </row>
    <row r="6666" spans="2:2" ht="15">
      <c r="B6666" s="159"/>
    </row>
    <row r="6667" spans="2:2" ht="15">
      <c r="B6667" s="159"/>
    </row>
    <row r="6668" spans="2:2" ht="15">
      <c r="B6668" s="159"/>
    </row>
    <row r="6669" spans="2:2" ht="15">
      <c r="B6669" s="159"/>
    </row>
    <row r="6670" spans="2:2" ht="15">
      <c r="B6670" s="159"/>
    </row>
    <row r="6671" spans="2:2" ht="15">
      <c r="B6671" s="159"/>
    </row>
    <row r="6672" spans="2:2" ht="15">
      <c r="B6672" s="159"/>
    </row>
    <row r="6673" spans="2:2" ht="15">
      <c r="B6673" s="159"/>
    </row>
    <row r="6674" spans="2:2" ht="15">
      <c r="B6674" s="159"/>
    </row>
    <row r="6675" spans="2:2" ht="15">
      <c r="B6675" s="159"/>
    </row>
    <row r="6676" spans="2:2" ht="15">
      <c r="B6676" s="159"/>
    </row>
    <row r="6677" spans="2:2" ht="15">
      <c r="B6677" s="159"/>
    </row>
    <row r="6678" spans="2:2" ht="15">
      <c r="B6678" s="159"/>
    </row>
    <row r="6679" spans="2:2" ht="15">
      <c r="B6679" s="159"/>
    </row>
    <row r="6680" spans="2:2" ht="15">
      <c r="B6680" s="159"/>
    </row>
    <row r="6681" spans="2:2" ht="15">
      <c r="B6681" s="159"/>
    </row>
    <row r="6682" spans="2:2" ht="15">
      <c r="B6682" s="159"/>
    </row>
    <row r="6683" spans="2:2" ht="15">
      <c r="B6683" s="159"/>
    </row>
    <row r="6684" spans="2:2" ht="15">
      <c r="B6684" s="159"/>
    </row>
    <row r="6685" spans="2:2" ht="15">
      <c r="B6685" s="159"/>
    </row>
    <row r="6686" spans="2:2" ht="15">
      <c r="B6686" s="159"/>
    </row>
    <row r="6687" spans="2:2" ht="15">
      <c r="B6687" s="159"/>
    </row>
    <row r="6688" spans="2:2" ht="15">
      <c r="B6688" s="159"/>
    </row>
    <row r="6689" spans="2:2" ht="15">
      <c r="B6689" s="159"/>
    </row>
    <row r="6690" spans="2:2" ht="15">
      <c r="B6690" s="159"/>
    </row>
    <row r="6691" spans="2:2" ht="15">
      <c r="B6691" s="159"/>
    </row>
    <row r="6692" spans="2:2" ht="15">
      <c r="B6692" s="159"/>
    </row>
    <row r="6693" spans="2:2" ht="15">
      <c r="B6693" s="159"/>
    </row>
    <row r="6694" spans="2:2" ht="15">
      <c r="B6694" s="159"/>
    </row>
    <row r="6695" spans="2:2" ht="15">
      <c r="B6695" s="159"/>
    </row>
    <row r="6696" spans="2:2" ht="15">
      <c r="B6696" s="159"/>
    </row>
    <row r="6697" spans="2:2" ht="15">
      <c r="B6697" s="159"/>
    </row>
    <row r="6698" spans="2:2" ht="15">
      <c r="B6698" s="159"/>
    </row>
    <row r="6699" spans="2:2" ht="15">
      <c r="B6699" s="159"/>
    </row>
    <row r="6700" spans="2:2" ht="15">
      <c r="B6700" s="159"/>
    </row>
    <row r="6701" spans="2:2" ht="15">
      <c r="B6701" s="159"/>
    </row>
    <row r="6702" spans="2:2" ht="15">
      <c r="B6702" s="159"/>
    </row>
    <row r="6703" spans="2:2" ht="15">
      <c r="B6703" s="159"/>
    </row>
    <row r="6704" spans="2:2" ht="15">
      <c r="B6704" s="159"/>
    </row>
    <row r="6705" spans="2:2" ht="15">
      <c r="B6705" s="159"/>
    </row>
    <row r="6706" spans="2:2" ht="15">
      <c r="B6706" s="159"/>
    </row>
    <row r="6707" spans="2:2" ht="15">
      <c r="B6707" s="159"/>
    </row>
    <row r="6708" spans="2:2" ht="15">
      <c r="B6708" s="159"/>
    </row>
    <row r="6709" spans="2:2" ht="15">
      <c r="B6709" s="159"/>
    </row>
    <row r="6710" spans="2:2" ht="15">
      <c r="B6710" s="159"/>
    </row>
    <row r="6711" spans="2:2" ht="15">
      <c r="B6711" s="159"/>
    </row>
    <row r="6712" spans="2:2" ht="15">
      <c r="B6712" s="159"/>
    </row>
    <row r="6713" spans="2:2" ht="15">
      <c r="B6713" s="159"/>
    </row>
    <row r="6714" spans="2:2" ht="15">
      <c r="B6714" s="159"/>
    </row>
    <row r="6715" spans="2:2" ht="15">
      <c r="B6715" s="159"/>
    </row>
    <row r="6716" spans="2:2" ht="15">
      <c r="B6716" s="159"/>
    </row>
    <row r="6717" spans="2:2" ht="15">
      <c r="B6717" s="159"/>
    </row>
    <row r="6718" spans="2:2" ht="15">
      <c r="B6718" s="159"/>
    </row>
    <row r="6719" spans="2:2" ht="15">
      <c r="B6719" s="159"/>
    </row>
    <row r="6720" spans="2:2" ht="15">
      <c r="B6720" s="159"/>
    </row>
    <row r="6721" spans="2:2" ht="15">
      <c r="B6721" s="159"/>
    </row>
    <row r="6722" spans="2:2" ht="15">
      <c r="B6722" s="159"/>
    </row>
    <row r="6723" spans="2:2" ht="15">
      <c r="B6723" s="159"/>
    </row>
    <row r="6724" spans="2:2" ht="15">
      <c r="B6724" s="159"/>
    </row>
    <row r="6725" spans="2:2" ht="15">
      <c r="B6725" s="159"/>
    </row>
    <row r="6726" spans="2:2" ht="15">
      <c r="B6726" s="159"/>
    </row>
    <row r="6727" spans="2:2" ht="15">
      <c r="B6727" s="159"/>
    </row>
    <row r="6728" spans="2:2" ht="15">
      <c r="B6728" s="159"/>
    </row>
    <row r="6729" spans="2:2" ht="15">
      <c r="B6729" s="159"/>
    </row>
    <row r="6730" spans="2:2" ht="15">
      <c r="B6730" s="159"/>
    </row>
    <row r="6731" spans="2:2" ht="15">
      <c r="B6731" s="159"/>
    </row>
    <row r="6732" spans="2:2" ht="15">
      <c r="B6732" s="159"/>
    </row>
    <row r="6733" spans="2:2" ht="15">
      <c r="B6733" s="159"/>
    </row>
    <row r="6734" spans="2:2" ht="15">
      <c r="B6734" s="159"/>
    </row>
    <row r="6735" spans="2:2" ht="15">
      <c r="B6735" s="159"/>
    </row>
    <row r="6736" spans="2:2" ht="15">
      <c r="B6736" s="159"/>
    </row>
    <row r="6737" spans="2:2" ht="15">
      <c r="B6737" s="159"/>
    </row>
    <row r="6738" spans="2:2" ht="15">
      <c r="B6738" s="159"/>
    </row>
    <row r="6739" spans="2:2" ht="15">
      <c r="B6739" s="159"/>
    </row>
    <row r="6740" spans="2:2" ht="15">
      <c r="B6740" s="159"/>
    </row>
    <row r="6741" spans="2:2" ht="15">
      <c r="B6741" s="159"/>
    </row>
    <row r="6742" spans="2:2" ht="15">
      <c r="B6742" s="159"/>
    </row>
    <row r="6743" spans="2:2" ht="15">
      <c r="B6743" s="159"/>
    </row>
    <row r="6744" spans="2:2" ht="15">
      <c r="B6744" s="159"/>
    </row>
    <row r="6745" spans="2:2" ht="15">
      <c r="B6745" s="159"/>
    </row>
    <row r="6746" spans="2:2" ht="15">
      <c r="B6746" s="159"/>
    </row>
    <row r="6747" spans="2:2" ht="15">
      <c r="B6747" s="159"/>
    </row>
    <row r="6748" spans="2:2" ht="15">
      <c r="B6748" s="159"/>
    </row>
    <row r="6749" spans="2:2" ht="15">
      <c r="B6749" s="159"/>
    </row>
    <row r="6750" spans="2:2" ht="15">
      <c r="B6750" s="159"/>
    </row>
    <row r="6751" spans="2:2" ht="15">
      <c r="B6751" s="159"/>
    </row>
    <row r="6752" spans="2:2" ht="15">
      <c r="B6752" s="159"/>
    </row>
    <row r="6753" spans="2:2" ht="15">
      <c r="B6753" s="159"/>
    </row>
    <row r="6754" spans="2:2" ht="15">
      <c r="B6754" s="159"/>
    </row>
    <row r="6755" spans="2:2" ht="15">
      <c r="B6755" s="159"/>
    </row>
    <row r="6756" spans="2:2" ht="15">
      <c r="B6756" s="159"/>
    </row>
    <row r="6757" spans="2:2" ht="15">
      <c r="B6757" s="159"/>
    </row>
    <row r="6758" spans="2:2" ht="15">
      <c r="B6758" s="159"/>
    </row>
    <row r="6759" spans="2:2" ht="15">
      <c r="B6759" s="159"/>
    </row>
    <row r="6760" spans="2:2" ht="15">
      <c r="B6760" s="159"/>
    </row>
    <row r="6761" spans="2:2" ht="15">
      <c r="B6761" s="159"/>
    </row>
    <row r="6762" spans="2:2" ht="15">
      <c r="B6762" s="159"/>
    </row>
    <row r="6763" spans="2:2" ht="15">
      <c r="B6763" s="159"/>
    </row>
    <row r="6764" spans="2:2" ht="15">
      <c r="B6764" s="159"/>
    </row>
    <row r="6765" spans="2:2" ht="15">
      <c r="B6765" s="159"/>
    </row>
    <row r="6766" spans="2:2" ht="15">
      <c r="B6766" s="159"/>
    </row>
    <row r="6767" spans="2:2" ht="15">
      <c r="B6767" s="159"/>
    </row>
    <row r="6768" spans="2:2" ht="15">
      <c r="B6768" s="159"/>
    </row>
    <row r="6769" spans="2:2" ht="15">
      <c r="B6769" s="159"/>
    </row>
    <row r="6770" spans="2:2" ht="15">
      <c r="B6770" s="159"/>
    </row>
    <row r="6771" spans="2:2" ht="15">
      <c r="B6771" s="159"/>
    </row>
    <row r="6772" spans="2:2" ht="15">
      <c r="B6772" s="159"/>
    </row>
    <row r="6773" spans="2:2" ht="15">
      <c r="B6773" s="159"/>
    </row>
    <row r="6774" spans="2:2" ht="15">
      <c r="B6774" s="159"/>
    </row>
    <row r="6775" spans="2:2" ht="15">
      <c r="B6775" s="159"/>
    </row>
    <row r="6776" spans="2:2" ht="15">
      <c r="B6776" s="159"/>
    </row>
    <row r="6777" spans="2:2" ht="15">
      <c r="B6777" s="159"/>
    </row>
    <row r="6778" spans="2:2" ht="15">
      <c r="B6778" s="159"/>
    </row>
    <row r="6779" spans="2:2" ht="15">
      <c r="B6779" s="159"/>
    </row>
    <row r="6780" spans="2:2" ht="15">
      <c r="B6780" s="159"/>
    </row>
    <row r="6781" spans="2:2" ht="15">
      <c r="B6781" s="159"/>
    </row>
    <row r="6782" spans="2:2" ht="15">
      <c r="B6782" s="159"/>
    </row>
    <row r="6783" spans="2:2" ht="15">
      <c r="B6783" s="159"/>
    </row>
    <row r="6784" spans="2:2" ht="15">
      <c r="B6784" s="159"/>
    </row>
    <row r="6785" spans="2:2" ht="15">
      <c r="B6785" s="159"/>
    </row>
    <row r="6786" spans="2:2" ht="15">
      <c r="B6786" s="159"/>
    </row>
    <row r="6787" spans="2:2" ht="15">
      <c r="B6787" s="159"/>
    </row>
    <row r="6788" spans="2:2" ht="15">
      <c r="B6788" s="159"/>
    </row>
    <row r="6789" spans="2:2" ht="15">
      <c r="B6789" s="159"/>
    </row>
    <row r="6790" spans="2:2" ht="15">
      <c r="B6790" s="159"/>
    </row>
    <row r="6791" spans="2:2" ht="15">
      <c r="B6791" s="159"/>
    </row>
    <row r="6792" spans="2:2" ht="15">
      <c r="B6792" s="159"/>
    </row>
    <row r="6793" spans="2:2" ht="15">
      <c r="B6793" s="159"/>
    </row>
    <row r="6794" spans="2:2" ht="15">
      <c r="B6794" s="159"/>
    </row>
    <row r="6795" spans="2:2" ht="15">
      <c r="B6795" s="159"/>
    </row>
    <row r="6796" spans="2:2" ht="15">
      <c r="B6796" s="159"/>
    </row>
    <row r="6797" spans="2:2" ht="15">
      <c r="B6797" s="159"/>
    </row>
    <row r="6798" spans="2:2" ht="15">
      <c r="B6798" s="159"/>
    </row>
    <row r="6799" spans="2:2" ht="15">
      <c r="B6799" s="159"/>
    </row>
    <row r="6800" spans="2:2" ht="15">
      <c r="B6800" s="159"/>
    </row>
    <row r="6801" spans="2:2" ht="15">
      <c r="B6801" s="159"/>
    </row>
    <row r="6802" spans="2:2" ht="15">
      <c r="B6802" s="159"/>
    </row>
    <row r="6803" spans="2:2" ht="15">
      <c r="B6803" s="159"/>
    </row>
    <row r="6804" spans="2:2" ht="15">
      <c r="B6804" s="159"/>
    </row>
    <row r="6805" spans="2:2" ht="15">
      <c r="B6805" s="159"/>
    </row>
    <row r="6806" spans="2:2" ht="15">
      <c r="B6806" s="159"/>
    </row>
    <row r="6807" spans="2:2" ht="15">
      <c r="B6807" s="159"/>
    </row>
    <row r="6808" spans="2:2" ht="15">
      <c r="B6808" s="159"/>
    </row>
    <row r="6809" spans="2:2" ht="15">
      <c r="B6809" s="159"/>
    </row>
    <row r="6810" spans="2:2" ht="15">
      <c r="B6810" s="159"/>
    </row>
    <row r="6811" spans="2:2" ht="15">
      <c r="B6811" s="159"/>
    </row>
    <row r="6812" spans="2:2" ht="15">
      <c r="B6812" s="159"/>
    </row>
    <row r="6813" spans="2:2" ht="15">
      <c r="B6813" s="159"/>
    </row>
    <row r="6814" spans="2:2" ht="15">
      <c r="B6814" s="159"/>
    </row>
    <row r="6815" spans="2:2" ht="15">
      <c r="B6815" s="159"/>
    </row>
    <row r="6816" spans="2:2" ht="15">
      <c r="B6816" s="159"/>
    </row>
    <row r="6817" spans="2:2" ht="15">
      <c r="B6817" s="159"/>
    </row>
    <row r="6818" spans="2:2" ht="15">
      <c r="B6818" s="159"/>
    </row>
    <row r="6819" spans="2:2" ht="15">
      <c r="B6819" s="159"/>
    </row>
    <row r="6820" spans="2:2" ht="15">
      <c r="B6820" s="159"/>
    </row>
    <row r="6821" spans="2:2" ht="15">
      <c r="B6821" s="159"/>
    </row>
    <row r="6822" spans="2:2" ht="15">
      <c r="B6822" s="159"/>
    </row>
    <row r="6823" spans="2:2" ht="15">
      <c r="B6823" s="159"/>
    </row>
    <row r="6824" spans="2:2" ht="15">
      <c r="B6824" s="159"/>
    </row>
    <row r="6825" spans="2:2" ht="15">
      <c r="B6825" s="159"/>
    </row>
    <row r="6826" spans="2:2" ht="15">
      <c r="B6826" s="159"/>
    </row>
    <row r="6827" spans="2:2" ht="15">
      <c r="B6827" s="159"/>
    </row>
    <row r="6828" spans="2:2" ht="15">
      <c r="B6828" s="159"/>
    </row>
    <row r="6829" spans="2:2" ht="15">
      <c r="B6829" s="159"/>
    </row>
    <row r="6830" spans="2:2" ht="15">
      <c r="B6830" s="159"/>
    </row>
    <row r="6831" spans="2:2" ht="15">
      <c r="B6831" s="159"/>
    </row>
    <row r="6832" spans="2:2" ht="15">
      <c r="B6832" s="159"/>
    </row>
    <row r="6833" spans="2:2" ht="15">
      <c r="B6833" s="159"/>
    </row>
    <row r="6834" spans="2:2" ht="15">
      <c r="B6834" s="159"/>
    </row>
    <row r="6835" spans="2:2" ht="15">
      <c r="B6835" s="159"/>
    </row>
    <row r="6836" spans="2:2" ht="15">
      <c r="B6836" s="159"/>
    </row>
    <row r="6837" spans="2:2" ht="15">
      <c r="B6837" s="159"/>
    </row>
    <row r="6838" spans="2:2" ht="15">
      <c r="B6838" s="159"/>
    </row>
    <row r="6839" spans="2:2" ht="15">
      <c r="B6839" s="159"/>
    </row>
    <row r="6840" spans="2:2" ht="15">
      <c r="B6840" s="159"/>
    </row>
    <row r="6841" spans="2:2" ht="15">
      <c r="B6841" s="159"/>
    </row>
    <row r="6842" spans="2:2" ht="15">
      <c r="B6842" s="159"/>
    </row>
    <row r="6843" spans="2:2" ht="15">
      <c r="B6843" s="159"/>
    </row>
    <row r="6844" spans="2:2" ht="15">
      <c r="B6844" s="159"/>
    </row>
    <row r="6845" spans="2:2" ht="15">
      <c r="B6845" s="159"/>
    </row>
    <row r="6846" spans="2:2" ht="15">
      <c r="B6846" s="159"/>
    </row>
    <row r="6847" spans="2:2" ht="15">
      <c r="B6847" s="159"/>
    </row>
    <row r="6848" spans="2:2" ht="15">
      <c r="B6848" s="159"/>
    </row>
    <row r="6849" spans="2:2" ht="15">
      <c r="B6849" s="159"/>
    </row>
    <row r="6850" spans="2:2" ht="15">
      <c r="B6850" s="159"/>
    </row>
    <row r="6851" spans="2:2" ht="15">
      <c r="B6851" s="159"/>
    </row>
    <row r="6852" spans="2:2" ht="15">
      <c r="B6852" s="159"/>
    </row>
    <row r="6853" spans="2:2" ht="15">
      <c r="B6853" s="159"/>
    </row>
    <row r="6854" spans="2:2" ht="15">
      <c r="B6854" s="159"/>
    </row>
    <row r="6855" spans="2:2" ht="15">
      <c r="B6855" s="159"/>
    </row>
    <row r="6856" spans="2:2" ht="15">
      <c r="B6856" s="159"/>
    </row>
    <row r="6857" spans="2:2" ht="15">
      <c r="B6857" s="159"/>
    </row>
    <row r="6858" spans="2:2" ht="15">
      <c r="B6858" s="159"/>
    </row>
    <row r="6859" spans="2:2" ht="15">
      <c r="B6859" s="159"/>
    </row>
    <row r="6860" spans="2:2" ht="15">
      <c r="B6860" s="159"/>
    </row>
    <row r="6861" spans="2:2" ht="15">
      <c r="B6861" s="159"/>
    </row>
    <row r="6862" spans="2:2" ht="15">
      <c r="B6862" s="159"/>
    </row>
    <row r="6863" spans="2:2" ht="15">
      <c r="B6863" s="159"/>
    </row>
    <row r="6864" spans="2:2" ht="15">
      <c r="B6864" s="159"/>
    </row>
    <row r="6865" spans="2:2" ht="15">
      <c r="B6865" s="159"/>
    </row>
    <row r="6866" spans="2:2" ht="15">
      <c r="B6866" s="159"/>
    </row>
    <row r="6867" spans="2:2" ht="15">
      <c r="B6867" s="159"/>
    </row>
    <row r="6868" spans="2:2" ht="15">
      <c r="B6868" s="159"/>
    </row>
    <row r="6869" spans="2:2" ht="15">
      <c r="B6869" s="159"/>
    </row>
    <row r="6870" spans="2:2" ht="15">
      <c r="B6870" s="159"/>
    </row>
    <row r="6871" spans="2:2" ht="15">
      <c r="B6871" s="159"/>
    </row>
    <row r="6872" spans="2:2" ht="15">
      <c r="B6872" s="159"/>
    </row>
    <row r="6873" spans="2:2" ht="15">
      <c r="B6873" s="159"/>
    </row>
    <row r="6874" spans="2:2" ht="15">
      <c r="B6874" s="159"/>
    </row>
    <row r="6875" spans="2:2" ht="15">
      <c r="B6875" s="159"/>
    </row>
    <row r="6876" spans="2:2" ht="15">
      <c r="B6876" s="159"/>
    </row>
    <row r="6877" spans="2:2" ht="15">
      <c r="B6877" s="159"/>
    </row>
    <row r="6878" spans="2:2" ht="15">
      <c r="B6878" s="159"/>
    </row>
    <row r="6879" spans="2:2" ht="15">
      <c r="B6879" s="159"/>
    </row>
    <row r="6880" spans="2:2" ht="15">
      <c r="B6880" s="159"/>
    </row>
    <row r="6881" spans="2:2" ht="15">
      <c r="B6881" s="159"/>
    </row>
    <row r="6882" spans="2:2" ht="15">
      <c r="B6882" s="159"/>
    </row>
    <row r="6883" spans="2:2" ht="15">
      <c r="B6883" s="159"/>
    </row>
    <row r="6884" spans="2:2" ht="15">
      <c r="B6884" s="159"/>
    </row>
    <row r="6885" spans="2:2" ht="15">
      <c r="B6885" s="159"/>
    </row>
    <row r="6886" spans="2:2" ht="15">
      <c r="B6886" s="159"/>
    </row>
    <row r="6887" spans="2:2" ht="15">
      <c r="B6887" s="159"/>
    </row>
    <row r="6888" spans="2:2" ht="15">
      <c r="B6888" s="159"/>
    </row>
    <row r="6889" spans="2:2" ht="15">
      <c r="B6889" s="159"/>
    </row>
    <row r="6890" spans="2:2" ht="15">
      <c r="B6890" s="159"/>
    </row>
    <row r="6891" spans="2:2" ht="15">
      <c r="B6891" s="159"/>
    </row>
    <row r="6892" spans="2:2" ht="15">
      <c r="B6892" s="159"/>
    </row>
    <row r="6893" spans="2:2" ht="15">
      <c r="B6893" s="159"/>
    </row>
    <row r="6894" spans="2:2" ht="15">
      <c r="B6894" s="159"/>
    </row>
    <row r="6895" spans="2:2" ht="15">
      <c r="B6895" s="159"/>
    </row>
    <row r="6896" spans="2:2" ht="15">
      <c r="B6896" s="159"/>
    </row>
    <row r="6897" spans="2:2" ht="15">
      <c r="B6897" s="159"/>
    </row>
    <row r="6898" spans="2:2" ht="15">
      <c r="B6898" s="159"/>
    </row>
    <row r="6899" spans="2:2" ht="15">
      <c r="B6899" s="159"/>
    </row>
    <row r="6900" spans="2:2" ht="15">
      <c r="B6900" s="159"/>
    </row>
    <row r="6901" spans="2:2" ht="15">
      <c r="B6901" s="159"/>
    </row>
    <row r="6902" spans="2:2" ht="15">
      <c r="B6902" s="159"/>
    </row>
    <row r="6903" spans="2:2" ht="15">
      <c r="B6903" s="159"/>
    </row>
    <row r="6904" spans="2:2" ht="15">
      <c r="B6904" s="159"/>
    </row>
    <row r="6905" spans="2:2" ht="15">
      <c r="B6905" s="159"/>
    </row>
    <row r="6906" spans="2:2" ht="15">
      <c r="B6906" s="159"/>
    </row>
    <row r="6907" spans="2:2" ht="15">
      <c r="B6907" s="159"/>
    </row>
    <row r="6908" spans="2:2" ht="15">
      <c r="B6908" s="159"/>
    </row>
    <row r="6909" spans="2:2" ht="15">
      <c r="B6909" s="159"/>
    </row>
    <row r="6910" spans="2:2" ht="15">
      <c r="B6910" s="159"/>
    </row>
    <row r="6911" spans="2:2" ht="15">
      <c r="B6911" s="159"/>
    </row>
    <row r="6912" spans="2:2" ht="15">
      <c r="B6912" s="159"/>
    </row>
    <row r="6913" spans="2:2" ht="15">
      <c r="B6913" s="159"/>
    </row>
    <row r="6914" spans="2:2" ht="15">
      <c r="B6914" s="159"/>
    </row>
    <row r="6915" spans="2:2" ht="15">
      <c r="B6915" s="159"/>
    </row>
    <row r="6916" spans="2:2" ht="15">
      <c r="B6916" s="159"/>
    </row>
    <row r="6917" spans="2:2" ht="15">
      <c r="B6917" s="159"/>
    </row>
    <row r="6918" spans="2:2" ht="15">
      <c r="B6918" s="159"/>
    </row>
    <row r="6919" spans="2:2" ht="15">
      <c r="B6919" s="159"/>
    </row>
    <row r="6920" spans="2:2" ht="15">
      <c r="B6920" s="159"/>
    </row>
    <row r="6921" spans="2:2" ht="15">
      <c r="B6921" s="159"/>
    </row>
    <row r="6922" spans="2:2" ht="15">
      <c r="B6922" s="159"/>
    </row>
    <row r="6923" spans="2:2" ht="15">
      <c r="B6923" s="159"/>
    </row>
    <row r="6924" spans="2:2" ht="15">
      <c r="B6924" s="159"/>
    </row>
    <row r="6925" spans="2:2" ht="15">
      <c r="B6925" s="159"/>
    </row>
    <row r="6926" spans="2:2" ht="15">
      <c r="B6926" s="159"/>
    </row>
    <row r="6927" spans="2:2" ht="15">
      <c r="B6927" s="159"/>
    </row>
    <row r="6928" spans="2:2" ht="15">
      <c r="B6928" s="159"/>
    </row>
    <row r="6929" spans="2:2" ht="15">
      <c r="B6929" s="159"/>
    </row>
    <row r="6930" spans="2:2" ht="15">
      <c r="B6930" s="159"/>
    </row>
    <row r="6931" spans="2:2" ht="15">
      <c r="B6931" s="159"/>
    </row>
    <row r="6932" spans="2:2" ht="15">
      <c r="B6932" s="159"/>
    </row>
    <row r="6933" spans="2:2" ht="15">
      <c r="B6933" s="159"/>
    </row>
    <row r="6934" spans="2:2" ht="15">
      <c r="B6934" s="159"/>
    </row>
    <row r="6935" spans="2:2" ht="15">
      <c r="B6935" s="159"/>
    </row>
    <row r="6936" spans="2:2" ht="15">
      <c r="B6936" s="159"/>
    </row>
    <row r="6937" spans="2:2" ht="15">
      <c r="B6937" s="159"/>
    </row>
    <row r="6938" spans="2:2" ht="15">
      <c r="B6938" s="159"/>
    </row>
    <row r="6939" spans="2:2" ht="15">
      <c r="B6939" s="159"/>
    </row>
    <row r="6940" spans="2:2" ht="15">
      <c r="B6940" s="159"/>
    </row>
    <row r="6941" spans="2:2" ht="15">
      <c r="B6941" s="159"/>
    </row>
    <row r="6942" spans="2:2" ht="15">
      <c r="B6942" s="159"/>
    </row>
    <row r="6943" spans="2:2" ht="15">
      <c r="B6943" s="159"/>
    </row>
    <row r="6944" spans="2:2" ht="15">
      <c r="B6944" s="159"/>
    </row>
    <row r="6945" spans="2:2" ht="15">
      <c r="B6945" s="159"/>
    </row>
    <row r="6946" spans="2:2" ht="15">
      <c r="B6946" s="159"/>
    </row>
    <row r="6947" spans="2:2" ht="15">
      <c r="B6947" s="159"/>
    </row>
    <row r="6948" spans="2:2" ht="15">
      <c r="B6948" s="159"/>
    </row>
    <row r="6949" spans="2:2" ht="15">
      <c r="B6949" s="159"/>
    </row>
    <row r="6950" spans="2:2" ht="15">
      <c r="B6950" s="159"/>
    </row>
    <row r="6951" spans="2:2" ht="15">
      <c r="B6951" s="159"/>
    </row>
    <row r="6952" spans="2:2" ht="15">
      <c r="B6952" s="159"/>
    </row>
    <row r="6953" spans="2:2" ht="15">
      <c r="B6953" s="159"/>
    </row>
    <row r="6954" spans="2:2" ht="15">
      <c r="B6954" s="159"/>
    </row>
    <row r="6955" spans="2:2" ht="15">
      <c r="B6955" s="159"/>
    </row>
    <row r="6956" spans="2:2" ht="15">
      <c r="B6956" s="159"/>
    </row>
    <row r="6957" spans="2:2" ht="15">
      <c r="B6957" s="159"/>
    </row>
    <row r="6958" spans="2:2" ht="15">
      <c r="B6958" s="159"/>
    </row>
    <row r="6959" spans="2:2" ht="15">
      <c r="B6959" s="159"/>
    </row>
    <row r="6960" spans="2:2" ht="15">
      <c r="B6960" s="159"/>
    </row>
    <row r="6961" spans="2:2" ht="15">
      <c r="B6961" s="159"/>
    </row>
    <row r="6962" spans="2:2" ht="15">
      <c r="B6962" s="159"/>
    </row>
    <row r="6963" spans="2:2" ht="15">
      <c r="B6963" s="159"/>
    </row>
    <row r="6964" spans="2:2" ht="15">
      <c r="B6964" s="159"/>
    </row>
    <row r="6965" spans="2:2" ht="15">
      <c r="B6965" s="159"/>
    </row>
    <row r="6966" spans="2:2" ht="15">
      <c r="B6966" s="159"/>
    </row>
    <row r="6967" spans="2:2" ht="15">
      <c r="B6967" s="159"/>
    </row>
    <row r="6968" spans="2:2" ht="15">
      <c r="B6968" s="159"/>
    </row>
    <row r="6969" spans="2:2" ht="15">
      <c r="B6969" s="159"/>
    </row>
    <row r="6970" spans="2:2" ht="15">
      <c r="B6970" s="159"/>
    </row>
    <row r="6971" spans="2:2" ht="15">
      <c r="B6971" s="159"/>
    </row>
    <row r="6972" spans="2:2" ht="15">
      <c r="B6972" s="159"/>
    </row>
    <row r="6973" spans="2:2" ht="15">
      <c r="B6973" s="159"/>
    </row>
    <row r="6974" spans="2:2" ht="15">
      <c r="B6974" s="159"/>
    </row>
    <row r="6975" spans="2:2" ht="15">
      <c r="B6975" s="159"/>
    </row>
    <row r="6976" spans="2:2" ht="15">
      <c r="B6976" s="159"/>
    </row>
    <row r="6977" spans="2:2" ht="15">
      <c r="B6977" s="159"/>
    </row>
    <row r="6978" spans="2:2" ht="15">
      <c r="B6978" s="159"/>
    </row>
    <row r="6979" spans="2:2" ht="15">
      <c r="B6979" s="159"/>
    </row>
    <row r="6980" spans="2:2" ht="15">
      <c r="B6980" s="159"/>
    </row>
    <row r="6981" spans="2:2" ht="15">
      <c r="B6981" s="159"/>
    </row>
    <row r="6982" spans="2:2" ht="15">
      <c r="B6982" s="159"/>
    </row>
    <row r="6983" spans="2:2" ht="15">
      <c r="B6983" s="159"/>
    </row>
    <row r="6984" spans="2:2" ht="15">
      <c r="B6984" s="159"/>
    </row>
    <row r="6985" spans="2:2" ht="15">
      <c r="B6985" s="159"/>
    </row>
    <row r="6986" spans="2:2" ht="15">
      <c r="B6986" s="159"/>
    </row>
    <row r="6987" spans="2:2" ht="15">
      <c r="B6987" s="159"/>
    </row>
    <row r="6988" spans="2:2" ht="15">
      <c r="B6988" s="159"/>
    </row>
    <row r="6989" spans="2:2" ht="15">
      <c r="B6989" s="159"/>
    </row>
    <row r="6990" spans="2:2" ht="15">
      <c r="B6990" s="159"/>
    </row>
    <row r="6991" spans="2:2" ht="15">
      <c r="B6991" s="159"/>
    </row>
    <row r="6992" spans="2:2" ht="15">
      <c r="B6992" s="159"/>
    </row>
    <row r="6993" spans="2:2" ht="15">
      <c r="B6993" s="159"/>
    </row>
    <row r="6994" spans="2:2" ht="15">
      <c r="B6994" s="159"/>
    </row>
    <row r="6995" spans="2:2" ht="15">
      <c r="B6995" s="159"/>
    </row>
    <row r="6996" spans="2:2" ht="15">
      <c r="B6996" s="159"/>
    </row>
    <row r="6997" spans="2:2" ht="15">
      <c r="B6997" s="159"/>
    </row>
    <row r="6998" spans="2:2" ht="15">
      <c r="B6998" s="159"/>
    </row>
    <row r="6999" spans="2:2" ht="15">
      <c r="B6999" s="159"/>
    </row>
    <row r="7000" spans="2:2" ht="15">
      <c r="B7000" s="159"/>
    </row>
    <row r="7001" spans="2:2" ht="15">
      <c r="B7001" s="159"/>
    </row>
    <row r="7002" spans="2:2" ht="15">
      <c r="B7002" s="159"/>
    </row>
    <row r="7003" spans="2:2" ht="15">
      <c r="B7003" s="159"/>
    </row>
    <row r="7004" spans="2:2" ht="15">
      <c r="B7004" s="159"/>
    </row>
    <row r="7005" spans="2:2" ht="15">
      <c r="B7005" s="159"/>
    </row>
    <row r="7006" spans="2:2" ht="15">
      <c r="B7006" s="159"/>
    </row>
    <row r="7007" spans="2:2" ht="15">
      <c r="B7007" s="159"/>
    </row>
    <row r="7008" spans="2:2" ht="15">
      <c r="B7008" s="159"/>
    </row>
    <row r="7009" spans="2:2" ht="15">
      <c r="B7009" s="159"/>
    </row>
    <row r="7010" spans="2:2" ht="15">
      <c r="B7010" s="159"/>
    </row>
    <row r="7011" spans="2:2" ht="15">
      <c r="B7011" s="159"/>
    </row>
    <row r="7012" spans="2:2" ht="15">
      <c r="B7012" s="159"/>
    </row>
    <row r="7013" spans="2:2" ht="15">
      <c r="B7013" s="159"/>
    </row>
    <row r="7014" spans="2:2" ht="15">
      <c r="B7014" s="159"/>
    </row>
    <row r="7015" spans="2:2" ht="15">
      <c r="B7015" s="159"/>
    </row>
    <row r="7016" spans="2:2" ht="15">
      <c r="B7016" s="159"/>
    </row>
    <row r="7017" spans="2:2" ht="15">
      <c r="B7017" s="159"/>
    </row>
    <row r="7018" spans="2:2" ht="15">
      <c r="B7018" s="159"/>
    </row>
    <row r="7019" spans="2:2" ht="15">
      <c r="B7019" s="159"/>
    </row>
    <row r="7020" spans="2:2" ht="15">
      <c r="B7020" s="159"/>
    </row>
    <row r="7021" spans="2:2" ht="15">
      <c r="B7021" s="159"/>
    </row>
    <row r="7022" spans="2:2" ht="15">
      <c r="B7022" s="159"/>
    </row>
    <row r="7023" spans="2:2" ht="15">
      <c r="B7023" s="159"/>
    </row>
    <row r="7024" spans="2:2" ht="15">
      <c r="B7024" s="159"/>
    </row>
    <row r="7025" spans="2:2" ht="15">
      <c r="B7025" s="159"/>
    </row>
    <row r="7026" spans="2:2" ht="15">
      <c r="B7026" s="159"/>
    </row>
    <row r="7027" spans="2:2" ht="15">
      <c r="B7027" s="159"/>
    </row>
    <row r="7028" spans="2:2" ht="15">
      <c r="B7028" s="159"/>
    </row>
    <row r="7029" spans="2:2" ht="15">
      <c r="B7029" s="159"/>
    </row>
    <row r="7030" spans="2:2" ht="15">
      <c r="B7030" s="159"/>
    </row>
    <row r="7031" spans="2:2" ht="15">
      <c r="B7031" s="159"/>
    </row>
    <row r="7032" spans="2:2" ht="15">
      <c r="B7032" s="159"/>
    </row>
    <row r="7033" spans="2:2" ht="15">
      <c r="B7033" s="159"/>
    </row>
    <row r="7034" spans="2:2" ht="15">
      <c r="B7034" s="159"/>
    </row>
    <row r="7035" spans="2:2" ht="15">
      <c r="B7035" s="159"/>
    </row>
    <row r="7036" spans="2:2" ht="15">
      <c r="B7036" s="159"/>
    </row>
    <row r="7037" spans="2:2" ht="15">
      <c r="B7037" s="159"/>
    </row>
    <row r="7038" spans="2:2" ht="15">
      <c r="B7038" s="159"/>
    </row>
    <row r="7039" spans="2:2" ht="15">
      <c r="B7039" s="159"/>
    </row>
    <row r="7040" spans="2:2" ht="15">
      <c r="B7040" s="159"/>
    </row>
    <row r="7041" spans="2:2" ht="15">
      <c r="B7041" s="159"/>
    </row>
    <row r="7042" spans="2:2" ht="15">
      <c r="B7042" s="159"/>
    </row>
    <row r="7043" spans="2:2" ht="15">
      <c r="B7043" s="159"/>
    </row>
    <row r="7044" spans="2:2" ht="15">
      <c r="B7044" s="159"/>
    </row>
    <row r="7045" spans="2:2" ht="15">
      <c r="B7045" s="159"/>
    </row>
    <row r="7046" spans="2:2" ht="15">
      <c r="B7046" s="159"/>
    </row>
    <row r="7047" spans="2:2" ht="15">
      <c r="B7047" s="159"/>
    </row>
    <row r="7048" spans="2:2" ht="15">
      <c r="B7048" s="159"/>
    </row>
    <row r="7049" spans="2:2" ht="15">
      <c r="B7049" s="159"/>
    </row>
    <row r="7050" spans="2:2" ht="15">
      <c r="B7050" s="159"/>
    </row>
    <row r="7051" spans="2:2" ht="15">
      <c r="B7051" s="159"/>
    </row>
    <row r="7052" spans="2:2" ht="15">
      <c r="B7052" s="159"/>
    </row>
    <row r="7053" spans="2:2" ht="15">
      <c r="B7053" s="159"/>
    </row>
    <row r="7054" spans="2:2" ht="15">
      <c r="B7054" s="159"/>
    </row>
    <row r="7055" spans="2:2" ht="15">
      <c r="B7055" s="159"/>
    </row>
    <row r="7056" spans="2:2" ht="15">
      <c r="B7056" s="159"/>
    </row>
    <row r="7057" spans="2:2" ht="15">
      <c r="B7057" s="159"/>
    </row>
    <row r="7058" spans="2:2" ht="15">
      <c r="B7058" s="159"/>
    </row>
    <row r="7059" spans="2:2" ht="15">
      <c r="B7059" s="159"/>
    </row>
    <row r="7060" spans="2:2" ht="15">
      <c r="B7060" s="159"/>
    </row>
    <row r="7061" spans="2:2" ht="15">
      <c r="B7061" s="159"/>
    </row>
    <row r="7062" spans="2:2" ht="15">
      <c r="B7062" s="159"/>
    </row>
    <row r="7063" spans="2:2" ht="15">
      <c r="B7063" s="159"/>
    </row>
    <row r="7064" spans="2:2" ht="15">
      <c r="B7064" s="159"/>
    </row>
    <row r="7065" spans="2:2" ht="15">
      <c r="B7065" s="159"/>
    </row>
    <row r="7066" spans="2:2" ht="15">
      <c r="B7066" s="159"/>
    </row>
    <row r="7067" spans="2:2" ht="15">
      <c r="B7067" s="159"/>
    </row>
    <row r="7068" spans="2:2" ht="15">
      <c r="B7068" s="159"/>
    </row>
    <row r="7069" spans="2:2" ht="15">
      <c r="B7069" s="159"/>
    </row>
    <row r="7070" spans="2:2" ht="15">
      <c r="B7070" s="159"/>
    </row>
    <row r="7071" spans="2:2" ht="15">
      <c r="B7071" s="159"/>
    </row>
    <row r="7072" spans="2:2" ht="15">
      <c r="B7072" s="159"/>
    </row>
    <row r="7073" spans="2:2" ht="15">
      <c r="B7073" s="159"/>
    </row>
    <row r="7074" spans="2:2" ht="15">
      <c r="B7074" s="159"/>
    </row>
    <row r="7075" spans="2:2" ht="15">
      <c r="B7075" s="159"/>
    </row>
    <row r="7076" spans="2:2" ht="15">
      <c r="B7076" s="159"/>
    </row>
    <row r="7077" spans="2:2" ht="15">
      <c r="B7077" s="159"/>
    </row>
    <row r="7078" spans="2:2" ht="15">
      <c r="B7078" s="159"/>
    </row>
    <row r="7079" spans="2:2" ht="15">
      <c r="B7079" s="159"/>
    </row>
    <row r="7080" spans="2:2" ht="15">
      <c r="B7080" s="159"/>
    </row>
    <row r="7081" spans="2:2" ht="15">
      <c r="B7081" s="159"/>
    </row>
    <row r="7082" spans="2:2" ht="15">
      <c r="B7082" s="159"/>
    </row>
    <row r="7083" spans="2:2" ht="15">
      <c r="B7083" s="159"/>
    </row>
    <row r="7084" spans="2:2" ht="15">
      <c r="B7084" s="159"/>
    </row>
    <row r="7085" spans="2:2" ht="15">
      <c r="B7085" s="159"/>
    </row>
    <row r="7086" spans="2:2" ht="15">
      <c r="B7086" s="159"/>
    </row>
    <row r="7087" spans="2:2" ht="15">
      <c r="B7087" s="159"/>
    </row>
    <row r="7088" spans="2:2" ht="15">
      <c r="B7088" s="159"/>
    </row>
    <row r="7089" spans="2:2" ht="15">
      <c r="B7089" s="159"/>
    </row>
    <row r="7090" spans="2:2" ht="15">
      <c r="B7090" s="159"/>
    </row>
    <row r="7091" spans="2:2" ht="15">
      <c r="B7091" s="159"/>
    </row>
    <row r="7092" spans="2:2" ht="15">
      <c r="B7092" s="159"/>
    </row>
    <row r="7093" spans="2:2" ht="15">
      <c r="B7093" s="159"/>
    </row>
    <row r="7094" spans="2:2" ht="15">
      <c r="B7094" s="159"/>
    </row>
    <row r="7095" spans="2:2" ht="15">
      <c r="B7095" s="159"/>
    </row>
    <row r="7096" spans="2:2" ht="15">
      <c r="B7096" s="159"/>
    </row>
    <row r="7097" spans="2:2" ht="15">
      <c r="B7097" s="159"/>
    </row>
    <row r="7098" spans="2:2" ht="15">
      <c r="B7098" s="159"/>
    </row>
    <row r="7099" spans="2:2" ht="15">
      <c r="B7099" s="159"/>
    </row>
    <row r="7100" spans="2:2" ht="15">
      <c r="B7100" s="159"/>
    </row>
    <row r="7101" spans="2:2" ht="15">
      <c r="B7101" s="159"/>
    </row>
    <row r="7102" spans="2:2" ht="15">
      <c r="B7102" s="159"/>
    </row>
    <row r="7103" spans="2:2" ht="15">
      <c r="B7103" s="159"/>
    </row>
    <row r="7104" spans="2:2" ht="15">
      <c r="B7104" s="159"/>
    </row>
    <row r="7105" spans="2:2" ht="15">
      <c r="B7105" s="159"/>
    </row>
    <row r="7106" spans="2:2" ht="15">
      <c r="B7106" s="159"/>
    </row>
    <row r="7107" spans="2:2" ht="15">
      <c r="B7107" s="159"/>
    </row>
    <row r="7108" spans="2:2" ht="15">
      <c r="B7108" s="159"/>
    </row>
    <row r="7109" spans="2:2" ht="15">
      <c r="B7109" s="159"/>
    </row>
    <row r="7110" spans="2:2" ht="15">
      <c r="B7110" s="159"/>
    </row>
    <row r="7111" spans="2:2" ht="15">
      <c r="B7111" s="159"/>
    </row>
    <row r="7112" spans="2:2" ht="15">
      <c r="B7112" s="159"/>
    </row>
    <row r="7113" spans="2:2" ht="15">
      <c r="B7113" s="159"/>
    </row>
    <row r="7114" spans="2:2" ht="15">
      <c r="B7114" s="159"/>
    </row>
    <row r="7115" spans="2:2" ht="15">
      <c r="B7115" s="159"/>
    </row>
    <row r="7116" spans="2:2" ht="15">
      <c r="B7116" s="159"/>
    </row>
    <row r="7117" spans="2:2" ht="15">
      <c r="B7117" s="159"/>
    </row>
    <row r="7118" spans="2:2" ht="15">
      <c r="B7118" s="159"/>
    </row>
    <row r="7119" spans="2:2" ht="15">
      <c r="B7119" s="159"/>
    </row>
    <row r="7120" spans="2:2" ht="15">
      <c r="B7120" s="159"/>
    </row>
    <row r="7121" spans="2:2" ht="15">
      <c r="B7121" s="159"/>
    </row>
    <row r="7122" spans="2:2" ht="15">
      <c r="B7122" s="159"/>
    </row>
    <row r="7123" spans="2:2" ht="15">
      <c r="B7123" s="159"/>
    </row>
    <row r="7124" spans="2:2" ht="15">
      <c r="B7124" s="159"/>
    </row>
    <row r="7125" spans="2:2" ht="15">
      <c r="B7125" s="159"/>
    </row>
    <row r="7126" spans="2:2" ht="15">
      <c r="B7126" s="159"/>
    </row>
    <row r="7127" spans="2:2" ht="15">
      <c r="B7127" s="159"/>
    </row>
    <row r="7128" spans="2:2" ht="15">
      <c r="B7128" s="159"/>
    </row>
    <row r="7129" spans="2:2" ht="15">
      <c r="B7129" s="159"/>
    </row>
    <row r="7130" spans="2:2" ht="15">
      <c r="B7130" s="159"/>
    </row>
    <row r="7131" spans="2:2" ht="15">
      <c r="B7131" s="159"/>
    </row>
    <row r="7132" spans="2:2" ht="15">
      <c r="B7132" s="159"/>
    </row>
    <row r="7133" spans="2:2" ht="15">
      <c r="B7133" s="159"/>
    </row>
    <row r="7134" spans="2:2" ht="15">
      <c r="B7134" s="159"/>
    </row>
    <row r="7135" spans="2:2" ht="15">
      <c r="B7135" s="159"/>
    </row>
    <row r="7136" spans="2:2" ht="15">
      <c r="B7136" s="159"/>
    </row>
    <row r="7137" spans="2:2" ht="15">
      <c r="B7137" s="159"/>
    </row>
    <row r="7138" spans="2:2" ht="15">
      <c r="B7138" s="159"/>
    </row>
    <row r="7139" spans="2:2" ht="15">
      <c r="B7139" s="159"/>
    </row>
    <row r="7140" spans="2:2" ht="15">
      <c r="B7140" s="159"/>
    </row>
    <row r="7141" spans="2:2" ht="15">
      <c r="B7141" s="159"/>
    </row>
    <row r="7142" spans="2:2" ht="15">
      <c r="B7142" s="159"/>
    </row>
    <row r="7143" spans="2:2" ht="15">
      <c r="B7143" s="159"/>
    </row>
    <row r="7144" spans="2:2" ht="15">
      <c r="B7144" s="159"/>
    </row>
    <row r="7145" spans="2:2" ht="15">
      <c r="B7145" s="159"/>
    </row>
    <row r="7146" spans="2:2" ht="15">
      <c r="B7146" s="159"/>
    </row>
    <row r="7147" spans="2:2" ht="15">
      <c r="B7147" s="159"/>
    </row>
    <row r="7148" spans="2:2" ht="15">
      <c r="B7148" s="159"/>
    </row>
    <row r="7149" spans="2:2" ht="15">
      <c r="B7149" s="159"/>
    </row>
    <row r="7150" spans="2:2" ht="15">
      <c r="B7150" s="159"/>
    </row>
    <row r="7151" spans="2:2" ht="15">
      <c r="B7151" s="159"/>
    </row>
    <row r="7152" spans="2:2" ht="15">
      <c r="B7152" s="159"/>
    </row>
    <row r="7153" spans="2:2" ht="15">
      <c r="B7153" s="159"/>
    </row>
    <row r="7154" spans="2:2" ht="15">
      <c r="B7154" s="159"/>
    </row>
    <row r="7155" spans="2:2" ht="15">
      <c r="B7155" s="159"/>
    </row>
    <row r="7156" spans="2:2" ht="15">
      <c r="B7156" s="159"/>
    </row>
    <row r="7157" spans="2:2" ht="15">
      <c r="B7157" s="159"/>
    </row>
    <row r="7158" spans="2:2" ht="15">
      <c r="B7158" s="159"/>
    </row>
    <row r="7159" spans="2:2" ht="15">
      <c r="B7159" s="159"/>
    </row>
    <row r="7160" spans="2:2" ht="15">
      <c r="B7160" s="159"/>
    </row>
    <row r="7161" spans="2:2" ht="15">
      <c r="B7161" s="159"/>
    </row>
    <row r="7162" spans="2:2" ht="15">
      <c r="B7162" s="159"/>
    </row>
    <row r="7163" spans="2:2" ht="15">
      <c r="B7163" s="159"/>
    </row>
    <row r="7164" spans="2:2" ht="15">
      <c r="B7164" s="159"/>
    </row>
    <row r="7165" spans="2:2" ht="15">
      <c r="B7165" s="159"/>
    </row>
    <row r="7166" spans="2:2" ht="15">
      <c r="B7166" s="159"/>
    </row>
    <row r="7167" spans="2:2" ht="15">
      <c r="B7167" s="159"/>
    </row>
    <row r="7168" spans="2:2" ht="15">
      <c r="B7168" s="159"/>
    </row>
    <row r="7169" spans="2:2" ht="15">
      <c r="B7169" s="159"/>
    </row>
    <row r="7170" spans="2:2" ht="15">
      <c r="B7170" s="159"/>
    </row>
    <row r="7171" spans="2:2" ht="15">
      <c r="B7171" s="159"/>
    </row>
    <row r="7172" spans="2:2" ht="15">
      <c r="B7172" s="159"/>
    </row>
    <row r="7173" spans="2:2" ht="15">
      <c r="B7173" s="159"/>
    </row>
    <row r="7174" spans="2:2" ht="15">
      <c r="B7174" s="159"/>
    </row>
    <row r="7175" spans="2:2" ht="15">
      <c r="B7175" s="159"/>
    </row>
    <row r="7176" spans="2:2" ht="15">
      <c r="B7176" s="159"/>
    </row>
    <row r="7177" spans="2:2" ht="15">
      <c r="B7177" s="159"/>
    </row>
    <row r="7178" spans="2:2" ht="15">
      <c r="B7178" s="159"/>
    </row>
    <row r="7179" spans="2:2" ht="15">
      <c r="B7179" s="159"/>
    </row>
    <row r="7180" spans="2:2" ht="15">
      <c r="B7180" s="159"/>
    </row>
    <row r="7181" spans="2:2" ht="15">
      <c r="B7181" s="159"/>
    </row>
    <row r="7182" spans="2:2" ht="15">
      <c r="B7182" s="159"/>
    </row>
    <row r="7183" spans="2:2" ht="15">
      <c r="B7183" s="159"/>
    </row>
    <row r="7184" spans="2:2" ht="15">
      <c r="B7184" s="159"/>
    </row>
    <row r="7185" spans="2:2" ht="15">
      <c r="B7185" s="159"/>
    </row>
    <row r="7186" spans="2:2" ht="15">
      <c r="B7186" s="159"/>
    </row>
    <row r="7187" spans="2:2" ht="15">
      <c r="B7187" s="159"/>
    </row>
    <row r="7188" spans="2:2" ht="15">
      <c r="B7188" s="159"/>
    </row>
    <row r="7189" spans="2:2" ht="15">
      <c r="B7189" s="159"/>
    </row>
    <row r="7190" spans="2:2" ht="15">
      <c r="B7190" s="159"/>
    </row>
    <row r="7191" spans="2:2" ht="15">
      <c r="B7191" s="159"/>
    </row>
    <row r="7192" spans="2:2" ht="15">
      <c r="B7192" s="159"/>
    </row>
    <row r="7193" spans="2:2" ht="15">
      <c r="B7193" s="159"/>
    </row>
    <row r="7194" spans="2:2" ht="15">
      <c r="B7194" s="159"/>
    </row>
    <row r="7195" spans="2:2" ht="15">
      <c r="B7195" s="159"/>
    </row>
    <row r="7196" spans="2:2" ht="15">
      <c r="B7196" s="159"/>
    </row>
    <row r="7197" spans="2:2" ht="15">
      <c r="B7197" s="159"/>
    </row>
    <row r="7198" spans="2:2" ht="15">
      <c r="B7198" s="159"/>
    </row>
    <row r="7199" spans="2:2" ht="15">
      <c r="B7199" s="159"/>
    </row>
    <row r="7200" spans="2:2" ht="15">
      <c r="B7200" s="159"/>
    </row>
    <row r="7201" spans="2:2" ht="15">
      <c r="B7201" s="159"/>
    </row>
    <row r="7202" spans="2:2" ht="15">
      <c r="B7202" s="159"/>
    </row>
    <row r="7203" spans="2:2" ht="15">
      <c r="B7203" s="159"/>
    </row>
    <row r="7204" spans="2:2" ht="15">
      <c r="B7204" s="159"/>
    </row>
    <row r="7205" spans="2:2" ht="15">
      <c r="B7205" s="159"/>
    </row>
    <row r="7206" spans="2:2" ht="15">
      <c r="B7206" s="159"/>
    </row>
    <row r="7207" spans="2:2" ht="15">
      <c r="B7207" s="159"/>
    </row>
    <row r="7208" spans="2:2" ht="15">
      <c r="B7208" s="159"/>
    </row>
    <row r="7209" spans="2:2" ht="15">
      <c r="B7209" s="159"/>
    </row>
    <row r="7210" spans="2:2" ht="15">
      <c r="B7210" s="159"/>
    </row>
    <row r="7211" spans="2:2" ht="15">
      <c r="B7211" s="159"/>
    </row>
    <row r="7212" spans="2:2" ht="15">
      <c r="B7212" s="159"/>
    </row>
    <row r="7213" spans="2:2" ht="15">
      <c r="B7213" s="159"/>
    </row>
    <row r="7214" spans="2:2" ht="15">
      <c r="B7214" s="159"/>
    </row>
    <row r="7215" spans="2:2" ht="15">
      <c r="B7215" s="159"/>
    </row>
    <row r="7216" spans="2:2" ht="15">
      <c r="B7216" s="159"/>
    </row>
    <row r="7217" spans="2:2" ht="15">
      <c r="B7217" s="159"/>
    </row>
    <row r="7218" spans="2:2" ht="15">
      <c r="B7218" s="159"/>
    </row>
    <row r="7219" spans="2:2" ht="15">
      <c r="B7219" s="159"/>
    </row>
    <row r="7220" spans="2:2" ht="15">
      <c r="B7220" s="159"/>
    </row>
    <row r="7221" spans="2:2" ht="15">
      <c r="B7221" s="159"/>
    </row>
    <row r="7222" spans="2:2" ht="15">
      <c r="B7222" s="159"/>
    </row>
    <row r="7223" spans="2:2" ht="15">
      <c r="B7223" s="159"/>
    </row>
    <row r="7224" spans="2:2" ht="15">
      <c r="B7224" s="159"/>
    </row>
    <row r="7225" spans="2:2" ht="15">
      <c r="B7225" s="159"/>
    </row>
    <row r="7226" spans="2:2" ht="15">
      <c r="B7226" s="159"/>
    </row>
    <row r="7227" spans="2:2" ht="15">
      <c r="B7227" s="159"/>
    </row>
    <row r="7228" spans="2:2" ht="15">
      <c r="B7228" s="159"/>
    </row>
    <row r="7229" spans="2:2" ht="15">
      <c r="B7229" s="159"/>
    </row>
    <row r="7230" spans="2:2" ht="15">
      <c r="B7230" s="159"/>
    </row>
    <row r="7231" spans="2:2" ht="15">
      <c r="B7231" s="159"/>
    </row>
    <row r="7232" spans="2:2" ht="15">
      <c r="B7232" s="159"/>
    </row>
    <row r="7233" spans="2:2" ht="15">
      <c r="B7233" s="159"/>
    </row>
    <row r="7234" spans="2:2" ht="15">
      <c r="B7234" s="159"/>
    </row>
    <row r="7235" spans="2:2" ht="15">
      <c r="B7235" s="159"/>
    </row>
    <row r="7236" spans="2:2" ht="15">
      <c r="B7236" s="159"/>
    </row>
    <row r="7237" spans="2:2" ht="15">
      <c r="B7237" s="159"/>
    </row>
    <row r="7238" spans="2:2" ht="15">
      <c r="B7238" s="159"/>
    </row>
    <row r="7239" spans="2:2" ht="15">
      <c r="B7239" s="159"/>
    </row>
    <row r="7240" spans="2:2" ht="15">
      <c r="B7240" s="159"/>
    </row>
    <row r="7241" spans="2:2" ht="15">
      <c r="B7241" s="159"/>
    </row>
    <row r="7242" spans="2:2" ht="15">
      <c r="B7242" s="159"/>
    </row>
    <row r="7243" spans="2:2" ht="15">
      <c r="B7243" s="159"/>
    </row>
    <row r="7244" spans="2:2" ht="15">
      <c r="B7244" s="159"/>
    </row>
    <row r="7245" spans="2:2" ht="15">
      <c r="B7245" s="159"/>
    </row>
    <row r="7246" spans="2:2" ht="15">
      <c r="B7246" s="159"/>
    </row>
    <row r="7247" spans="2:2" ht="15">
      <c r="B7247" s="159"/>
    </row>
    <row r="7248" spans="2:2" ht="15">
      <c r="B7248" s="159"/>
    </row>
    <row r="7249" spans="2:2" ht="15">
      <c r="B7249" s="159"/>
    </row>
    <row r="7250" spans="2:2" ht="15">
      <c r="B7250" s="159"/>
    </row>
    <row r="7251" spans="2:2" ht="15">
      <c r="B7251" s="159"/>
    </row>
    <row r="7252" spans="2:2" ht="15">
      <c r="B7252" s="159"/>
    </row>
    <row r="7253" spans="2:2" ht="15">
      <c r="B7253" s="159"/>
    </row>
    <row r="7254" spans="2:2" ht="15">
      <c r="B7254" s="159"/>
    </row>
    <row r="7255" spans="2:2" ht="15">
      <c r="B7255" s="159"/>
    </row>
    <row r="7256" spans="2:2" ht="15">
      <c r="B7256" s="159"/>
    </row>
    <row r="7257" spans="2:2" ht="15">
      <c r="B7257" s="159"/>
    </row>
    <row r="7258" spans="2:2" ht="15">
      <c r="B7258" s="159"/>
    </row>
    <row r="7259" spans="2:2" ht="15">
      <c r="B7259" s="159"/>
    </row>
    <row r="7260" spans="2:2" ht="15">
      <c r="B7260" s="159"/>
    </row>
    <row r="7261" spans="2:2" ht="15">
      <c r="B7261" s="159"/>
    </row>
    <row r="7262" spans="2:2" ht="15">
      <c r="B7262" s="159"/>
    </row>
    <row r="7263" spans="2:2" ht="15">
      <c r="B7263" s="159"/>
    </row>
    <row r="7264" spans="2:2" ht="15">
      <c r="B7264" s="159"/>
    </row>
    <row r="7265" spans="2:2" ht="15">
      <c r="B7265" s="159"/>
    </row>
    <row r="7266" spans="2:2" ht="15">
      <c r="B7266" s="159"/>
    </row>
    <row r="7267" spans="2:2" ht="15">
      <c r="B7267" s="159"/>
    </row>
    <row r="7268" spans="2:2" ht="15">
      <c r="B7268" s="159"/>
    </row>
    <row r="7269" spans="2:2" ht="15">
      <c r="B7269" s="159"/>
    </row>
    <row r="7270" spans="2:2" ht="15">
      <c r="B7270" s="159"/>
    </row>
    <row r="7271" spans="2:2" ht="15">
      <c r="B7271" s="159"/>
    </row>
    <row r="7272" spans="2:2" ht="15">
      <c r="B7272" s="159"/>
    </row>
    <row r="7273" spans="2:2" ht="15">
      <c r="B7273" s="159"/>
    </row>
    <row r="7274" spans="2:2" ht="15">
      <c r="B7274" s="159"/>
    </row>
    <row r="7275" spans="2:2" ht="15">
      <c r="B7275" s="159"/>
    </row>
    <row r="7276" spans="2:2" ht="15">
      <c r="B7276" s="159"/>
    </row>
    <row r="7277" spans="2:2" ht="15">
      <c r="B7277" s="159"/>
    </row>
    <row r="7278" spans="2:2" ht="15">
      <c r="B7278" s="159"/>
    </row>
    <row r="7279" spans="2:2" ht="15">
      <c r="B7279" s="159"/>
    </row>
    <row r="7280" spans="2:2" ht="15">
      <c r="B7280" s="159"/>
    </row>
    <row r="7281" spans="2:2" ht="15">
      <c r="B7281" s="159"/>
    </row>
    <row r="7282" spans="2:2" ht="15">
      <c r="B7282" s="159"/>
    </row>
    <row r="7283" spans="2:2" ht="15">
      <c r="B7283" s="159"/>
    </row>
    <row r="7284" spans="2:2" ht="15">
      <c r="B7284" s="159"/>
    </row>
    <row r="7285" spans="2:2" ht="15">
      <c r="B7285" s="159"/>
    </row>
    <row r="7286" spans="2:2" ht="15">
      <c r="B7286" s="159"/>
    </row>
    <row r="7287" spans="2:2" ht="15">
      <c r="B7287" s="159"/>
    </row>
    <row r="7288" spans="2:2" ht="15">
      <c r="B7288" s="159"/>
    </row>
    <row r="7289" spans="2:2" ht="15">
      <c r="B7289" s="159"/>
    </row>
    <row r="7290" spans="2:2" ht="15">
      <c r="B7290" s="159"/>
    </row>
    <row r="7291" spans="2:2" ht="15">
      <c r="B7291" s="159"/>
    </row>
    <row r="7292" spans="2:2" ht="15">
      <c r="B7292" s="159"/>
    </row>
    <row r="7293" spans="2:2" ht="15">
      <c r="B7293" s="159"/>
    </row>
    <row r="7294" spans="2:2" ht="15">
      <c r="B7294" s="159"/>
    </row>
    <row r="7295" spans="2:2" ht="15">
      <c r="B7295" s="159"/>
    </row>
    <row r="7296" spans="2:2" ht="15">
      <c r="B7296" s="159"/>
    </row>
    <row r="7297" spans="2:2" ht="15">
      <c r="B7297" s="159"/>
    </row>
    <row r="7298" spans="2:2" ht="15">
      <c r="B7298" s="159"/>
    </row>
    <row r="7299" spans="2:2" ht="15">
      <c r="B7299" s="159"/>
    </row>
    <row r="7300" spans="2:2" ht="15">
      <c r="B7300" s="159"/>
    </row>
    <row r="7301" spans="2:2" ht="15">
      <c r="B7301" s="159"/>
    </row>
    <row r="7302" spans="2:2" ht="15">
      <c r="B7302" s="159"/>
    </row>
    <row r="7303" spans="2:2" ht="15">
      <c r="B7303" s="159"/>
    </row>
    <row r="7304" spans="2:2" ht="15">
      <c r="B7304" s="159"/>
    </row>
    <row r="7305" spans="2:2" ht="15">
      <c r="B7305" s="159"/>
    </row>
    <row r="7306" spans="2:2" ht="15">
      <c r="B7306" s="159"/>
    </row>
    <row r="7307" spans="2:2" ht="15">
      <c r="B7307" s="159"/>
    </row>
    <row r="7308" spans="2:2" ht="15">
      <c r="B7308" s="159"/>
    </row>
    <row r="7309" spans="2:2" ht="15">
      <c r="B7309" s="159"/>
    </row>
    <row r="7310" spans="2:2" ht="15">
      <c r="B7310" s="159"/>
    </row>
    <row r="7311" spans="2:2" ht="15">
      <c r="B7311" s="159"/>
    </row>
    <row r="7312" spans="2:2" ht="15">
      <c r="B7312" s="159"/>
    </row>
    <row r="7313" spans="2:2" ht="15">
      <c r="B7313" s="159"/>
    </row>
    <row r="7314" spans="2:2" ht="15">
      <c r="B7314" s="159"/>
    </row>
    <row r="7315" spans="2:2" ht="15">
      <c r="B7315" s="159"/>
    </row>
    <row r="7316" spans="2:2" ht="15">
      <c r="B7316" s="159"/>
    </row>
    <row r="7317" spans="2:2" ht="15">
      <c r="B7317" s="159"/>
    </row>
    <row r="7318" spans="2:2" ht="15">
      <c r="B7318" s="159"/>
    </row>
    <row r="7319" spans="2:2" ht="15">
      <c r="B7319" s="159"/>
    </row>
    <row r="7320" spans="2:2" ht="15">
      <c r="B7320" s="159"/>
    </row>
    <row r="7321" spans="2:2" ht="15">
      <c r="B7321" s="159"/>
    </row>
    <row r="7322" spans="2:2" ht="15">
      <c r="B7322" s="159"/>
    </row>
    <row r="7323" spans="2:2" ht="15">
      <c r="B7323" s="159"/>
    </row>
    <row r="7324" spans="2:2" ht="15">
      <c r="B7324" s="159"/>
    </row>
    <row r="7325" spans="2:2" ht="15">
      <c r="B7325" s="159"/>
    </row>
    <row r="7326" spans="2:2" ht="15">
      <c r="B7326" s="159"/>
    </row>
    <row r="7327" spans="2:2" ht="15">
      <c r="B7327" s="159"/>
    </row>
    <row r="7328" spans="2:2" ht="15">
      <c r="B7328" s="159"/>
    </row>
    <row r="7329" spans="2:2" ht="15">
      <c r="B7329" s="159"/>
    </row>
    <row r="7330" spans="2:2" ht="15">
      <c r="B7330" s="159"/>
    </row>
    <row r="7331" spans="2:2" ht="15">
      <c r="B7331" s="159"/>
    </row>
    <row r="7332" spans="2:2" ht="15">
      <c r="B7332" s="159"/>
    </row>
    <row r="7333" spans="2:2" ht="15">
      <c r="B7333" s="159"/>
    </row>
    <row r="7334" spans="2:2" ht="15">
      <c r="B7334" s="159"/>
    </row>
    <row r="7335" spans="2:2" ht="15">
      <c r="B7335" s="159"/>
    </row>
    <row r="7336" spans="2:2" ht="15">
      <c r="B7336" s="159"/>
    </row>
    <row r="7337" spans="2:2" ht="15">
      <c r="B7337" s="159"/>
    </row>
    <row r="7338" spans="2:2" ht="15">
      <c r="B7338" s="159"/>
    </row>
    <row r="7339" spans="2:2" ht="15">
      <c r="B7339" s="159"/>
    </row>
    <row r="7340" spans="2:2" ht="15">
      <c r="B7340" s="159"/>
    </row>
    <row r="7341" spans="2:2" ht="15">
      <c r="B7341" s="159"/>
    </row>
    <row r="7342" spans="2:2" ht="15">
      <c r="B7342" s="159"/>
    </row>
    <row r="7343" spans="2:2" ht="15">
      <c r="B7343" s="159"/>
    </row>
    <row r="7344" spans="2:2" ht="15">
      <c r="B7344" s="159"/>
    </row>
    <row r="7345" spans="2:2" ht="15">
      <c r="B7345" s="159"/>
    </row>
    <row r="7346" spans="2:2" ht="15">
      <c r="B7346" s="159"/>
    </row>
    <row r="7347" spans="2:2" ht="15">
      <c r="B7347" s="159"/>
    </row>
    <row r="7348" spans="2:2" ht="15">
      <c r="B7348" s="159"/>
    </row>
    <row r="7349" spans="2:2" ht="15">
      <c r="B7349" s="159"/>
    </row>
    <row r="7350" spans="2:2" ht="15">
      <c r="B7350" s="159"/>
    </row>
    <row r="7351" spans="2:2" ht="15">
      <c r="B7351" s="159"/>
    </row>
    <row r="7352" spans="2:2" ht="15">
      <c r="B7352" s="159"/>
    </row>
    <row r="7353" spans="2:2" ht="15">
      <c r="B7353" s="159"/>
    </row>
    <row r="7354" spans="2:2" ht="15">
      <c r="B7354" s="159"/>
    </row>
    <row r="7355" spans="2:2" ht="15">
      <c r="B7355" s="159"/>
    </row>
    <row r="7356" spans="2:2" ht="15">
      <c r="B7356" s="159"/>
    </row>
    <row r="7357" spans="2:2" ht="15">
      <c r="B7357" s="159"/>
    </row>
    <row r="7358" spans="2:2" ht="15">
      <c r="B7358" s="159"/>
    </row>
    <row r="7359" spans="2:2" ht="15">
      <c r="B7359" s="159"/>
    </row>
    <row r="7360" spans="2:2" ht="15">
      <c r="B7360" s="159"/>
    </row>
    <row r="7361" spans="2:2" ht="15">
      <c r="B7361" s="159"/>
    </row>
    <row r="7362" spans="2:2" ht="15">
      <c r="B7362" s="159"/>
    </row>
    <row r="7363" spans="2:2" ht="15">
      <c r="B7363" s="159"/>
    </row>
    <row r="7364" spans="2:2" ht="15">
      <c r="B7364" s="159"/>
    </row>
    <row r="7365" spans="2:2" ht="15">
      <c r="B7365" s="159"/>
    </row>
    <row r="7366" spans="2:2" ht="15">
      <c r="B7366" s="159"/>
    </row>
    <row r="7367" spans="2:2" ht="15">
      <c r="B7367" s="159"/>
    </row>
    <row r="7368" spans="2:2" ht="15">
      <c r="B7368" s="159"/>
    </row>
    <row r="7369" spans="2:2" ht="15">
      <c r="B7369" s="159"/>
    </row>
    <row r="7370" spans="2:2" ht="15">
      <c r="B7370" s="159"/>
    </row>
    <row r="7371" spans="2:2" ht="15">
      <c r="B7371" s="159"/>
    </row>
    <row r="7372" spans="2:2" ht="15">
      <c r="B7372" s="159"/>
    </row>
    <row r="7373" spans="2:2" ht="15">
      <c r="B7373" s="159"/>
    </row>
    <row r="7374" spans="2:2" ht="15">
      <c r="B7374" s="159"/>
    </row>
    <row r="7375" spans="2:2" ht="15">
      <c r="B7375" s="159"/>
    </row>
    <row r="7376" spans="2:2" ht="15">
      <c r="B7376" s="159"/>
    </row>
    <row r="7377" spans="2:2" ht="15">
      <c r="B7377" s="159"/>
    </row>
    <row r="7378" spans="2:2" ht="15">
      <c r="B7378" s="159"/>
    </row>
    <row r="7379" spans="2:2" ht="15">
      <c r="B7379" s="159"/>
    </row>
    <row r="7380" spans="2:2" ht="15">
      <c r="B7380" s="159"/>
    </row>
    <row r="7381" spans="2:2" ht="15">
      <c r="B7381" s="159"/>
    </row>
    <row r="7382" spans="2:2" ht="15">
      <c r="B7382" s="159"/>
    </row>
    <row r="7383" spans="2:2" ht="15">
      <c r="B7383" s="159"/>
    </row>
    <row r="7384" spans="2:2" ht="15">
      <c r="B7384" s="159"/>
    </row>
    <row r="7385" spans="2:2" ht="15">
      <c r="B7385" s="159"/>
    </row>
    <row r="7386" spans="2:2" ht="15">
      <c r="B7386" s="159"/>
    </row>
    <row r="7387" spans="2:2" ht="15">
      <c r="B7387" s="159"/>
    </row>
    <row r="7388" spans="2:2" ht="15">
      <c r="B7388" s="159"/>
    </row>
    <row r="7389" spans="2:2" ht="15">
      <c r="B7389" s="159"/>
    </row>
    <row r="7390" spans="2:2" ht="15">
      <c r="B7390" s="159"/>
    </row>
    <row r="7391" spans="2:2" ht="15">
      <c r="B7391" s="159"/>
    </row>
    <row r="7392" spans="2:2" ht="15">
      <c r="B7392" s="159"/>
    </row>
    <row r="7393" spans="2:2" ht="15">
      <c r="B7393" s="159"/>
    </row>
    <row r="7394" spans="2:2" ht="15">
      <c r="B7394" s="159"/>
    </row>
    <row r="7395" spans="2:2" ht="15">
      <c r="B7395" s="159"/>
    </row>
    <row r="7396" spans="2:2" ht="15">
      <c r="B7396" s="159"/>
    </row>
    <row r="7397" spans="2:2" ht="15">
      <c r="B7397" s="159"/>
    </row>
    <row r="7398" spans="2:2" ht="15">
      <c r="B7398" s="159"/>
    </row>
    <row r="7399" spans="2:2" ht="15">
      <c r="B7399" s="159"/>
    </row>
    <row r="7400" spans="2:2" ht="15">
      <c r="B7400" s="159"/>
    </row>
    <row r="7401" spans="2:2" ht="15">
      <c r="B7401" s="159"/>
    </row>
    <row r="7402" spans="2:2" ht="15">
      <c r="B7402" s="159"/>
    </row>
    <row r="7403" spans="2:2" ht="15">
      <c r="B7403" s="159"/>
    </row>
    <row r="7404" spans="2:2" ht="15">
      <c r="B7404" s="159"/>
    </row>
    <row r="7405" spans="2:2" ht="15">
      <c r="B7405" s="159"/>
    </row>
    <row r="7406" spans="2:2" ht="15">
      <c r="B7406" s="159"/>
    </row>
    <row r="7407" spans="2:2" ht="15">
      <c r="B7407" s="159"/>
    </row>
    <row r="7408" spans="2:2" ht="15">
      <c r="B7408" s="159"/>
    </row>
    <row r="7409" spans="2:2" ht="15">
      <c r="B7409" s="159"/>
    </row>
    <row r="7410" spans="2:2" ht="15">
      <c r="B7410" s="159"/>
    </row>
    <row r="7411" spans="2:2" ht="15">
      <c r="B7411" s="159"/>
    </row>
    <row r="7412" spans="2:2" ht="15">
      <c r="B7412" s="159"/>
    </row>
    <row r="7413" spans="2:2" ht="15">
      <c r="B7413" s="159"/>
    </row>
    <row r="7414" spans="2:2" ht="15">
      <c r="B7414" s="159"/>
    </row>
    <row r="7415" spans="2:2" ht="15">
      <c r="B7415" s="159"/>
    </row>
    <row r="7416" spans="2:2" ht="15">
      <c r="B7416" s="159"/>
    </row>
    <row r="7417" spans="2:2" ht="15">
      <c r="B7417" s="159"/>
    </row>
    <row r="7418" spans="2:2" ht="15">
      <c r="B7418" s="159"/>
    </row>
    <row r="7419" spans="2:2" ht="15">
      <c r="B7419" s="159"/>
    </row>
    <row r="7420" spans="2:2" ht="15">
      <c r="B7420" s="159"/>
    </row>
    <row r="7421" spans="2:2" ht="15">
      <c r="B7421" s="159"/>
    </row>
    <row r="7422" spans="2:2" ht="15">
      <c r="B7422" s="159"/>
    </row>
    <row r="7423" spans="2:2" ht="15">
      <c r="B7423" s="159"/>
    </row>
    <row r="7424" spans="2:2" ht="15">
      <c r="B7424" s="159"/>
    </row>
    <row r="7425" spans="2:2" ht="15">
      <c r="B7425" s="159"/>
    </row>
    <row r="7426" spans="2:2" ht="15">
      <c r="B7426" s="159"/>
    </row>
    <row r="7427" spans="2:2" ht="15">
      <c r="B7427" s="159"/>
    </row>
    <row r="7428" spans="2:2" ht="15">
      <c r="B7428" s="159"/>
    </row>
    <row r="7429" spans="2:2" ht="15">
      <c r="B7429" s="159"/>
    </row>
    <row r="7430" spans="2:2" ht="15">
      <c r="B7430" s="159"/>
    </row>
    <row r="7431" spans="2:2" ht="15">
      <c r="B7431" s="159"/>
    </row>
    <row r="7432" spans="2:2" ht="15">
      <c r="B7432" s="159"/>
    </row>
    <row r="7433" spans="2:2" ht="15">
      <c r="B7433" s="159"/>
    </row>
    <row r="7434" spans="2:2" ht="15">
      <c r="B7434" s="159"/>
    </row>
    <row r="7435" spans="2:2" ht="15">
      <c r="B7435" s="159"/>
    </row>
    <row r="7436" spans="2:2" ht="15">
      <c r="B7436" s="159"/>
    </row>
    <row r="7437" spans="2:2" ht="15">
      <c r="B7437" s="159"/>
    </row>
    <row r="7438" spans="2:2" ht="15">
      <c r="B7438" s="159"/>
    </row>
    <row r="7439" spans="2:2" ht="15">
      <c r="B7439" s="159"/>
    </row>
    <row r="7440" spans="2:2" ht="15">
      <c r="B7440" s="159"/>
    </row>
    <row r="7441" spans="2:2" ht="15">
      <c r="B7441" s="159"/>
    </row>
    <row r="7442" spans="2:2" ht="15">
      <c r="B7442" s="159"/>
    </row>
    <row r="7443" spans="2:2" ht="15">
      <c r="B7443" s="159"/>
    </row>
    <row r="7444" spans="2:2" ht="15">
      <c r="B7444" s="159"/>
    </row>
    <row r="7445" spans="2:2" ht="15">
      <c r="B7445" s="159"/>
    </row>
    <row r="7446" spans="2:2" ht="15">
      <c r="B7446" s="159"/>
    </row>
    <row r="7447" spans="2:2" ht="15">
      <c r="B7447" s="159"/>
    </row>
    <row r="7448" spans="2:2" ht="15">
      <c r="B7448" s="159"/>
    </row>
    <row r="7449" spans="2:2" ht="15">
      <c r="B7449" s="159"/>
    </row>
    <row r="7450" spans="2:2" ht="15">
      <c r="B7450" s="159"/>
    </row>
    <row r="7451" spans="2:2" ht="15">
      <c r="B7451" s="159"/>
    </row>
    <row r="7452" spans="2:2" ht="15">
      <c r="B7452" s="159"/>
    </row>
    <row r="7453" spans="2:2" ht="15">
      <c r="B7453" s="159"/>
    </row>
    <row r="7454" spans="2:2" ht="15">
      <c r="B7454" s="159"/>
    </row>
    <row r="7455" spans="2:2" ht="15">
      <c r="B7455" s="159"/>
    </row>
    <row r="7456" spans="2:2" ht="15">
      <c r="B7456" s="159"/>
    </row>
    <row r="7457" spans="2:2" ht="15">
      <c r="B7457" s="159"/>
    </row>
    <row r="7458" spans="2:2" ht="15">
      <c r="B7458" s="159"/>
    </row>
    <row r="7459" spans="2:2" ht="15">
      <c r="B7459" s="159"/>
    </row>
    <row r="7460" spans="2:2" ht="15">
      <c r="B7460" s="159"/>
    </row>
    <row r="7461" spans="2:2" ht="15">
      <c r="B7461" s="159"/>
    </row>
    <row r="7462" spans="2:2" ht="15">
      <c r="B7462" s="159"/>
    </row>
    <row r="7463" spans="2:2" ht="15">
      <c r="B7463" s="159"/>
    </row>
    <row r="7464" spans="2:2" ht="15">
      <c r="B7464" s="159"/>
    </row>
    <row r="7465" spans="2:2" ht="15">
      <c r="B7465" s="159"/>
    </row>
    <row r="7466" spans="2:2" ht="15">
      <c r="B7466" s="159"/>
    </row>
    <row r="7467" spans="2:2" ht="15">
      <c r="B7467" s="159"/>
    </row>
    <row r="7468" spans="2:2" ht="15">
      <c r="B7468" s="159"/>
    </row>
    <row r="7469" spans="2:2" ht="15">
      <c r="B7469" s="159"/>
    </row>
    <row r="7470" spans="2:2" ht="15">
      <c r="B7470" s="159"/>
    </row>
    <row r="7471" spans="2:2" ht="15">
      <c r="B7471" s="159"/>
    </row>
    <row r="7472" spans="2:2" ht="15">
      <c r="B7472" s="159"/>
    </row>
    <row r="7473" spans="2:2" ht="15">
      <c r="B7473" s="159"/>
    </row>
    <row r="7474" spans="2:2" ht="15">
      <c r="B7474" s="159"/>
    </row>
    <row r="7475" spans="2:2" ht="15">
      <c r="B7475" s="159"/>
    </row>
    <row r="7476" spans="2:2" ht="15">
      <c r="B7476" s="159"/>
    </row>
    <row r="7477" spans="2:2" ht="15">
      <c r="B7477" s="159"/>
    </row>
    <row r="7478" spans="2:2" ht="15">
      <c r="B7478" s="159"/>
    </row>
    <row r="7479" spans="2:2" ht="15">
      <c r="B7479" s="159"/>
    </row>
    <row r="7480" spans="2:2" ht="15">
      <c r="B7480" s="159"/>
    </row>
    <row r="7481" spans="2:2" ht="15">
      <c r="B7481" s="159"/>
    </row>
    <row r="7482" spans="2:2" ht="15">
      <c r="B7482" s="159"/>
    </row>
    <row r="7483" spans="2:2" ht="15">
      <c r="B7483" s="159"/>
    </row>
    <row r="7484" spans="2:2" ht="15">
      <c r="B7484" s="159"/>
    </row>
    <row r="7485" spans="2:2" ht="15">
      <c r="B7485" s="159"/>
    </row>
    <row r="7486" spans="2:2" ht="15">
      <c r="B7486" s="159"/>
    </row>
    <row r="7487" spans="2:2" ht="15">
      <c r="B7487" s="159"/>
    </row>
    <row r="7488" spans="2:2" ht="15">
      <c r="B7488" s="159"/>
    </row>
    <row r="7489" spans="2:2" ht="15">
      <c r="B7489" s="159"/>
    </row>
    <row r="7490" spans="2:2" ht="15">
      <c r="B7490" s="159"/>
    </row>
    <row r="7491" spans="2:2" ht="15">
      <c r="B7491" s="159"/>
    </row>
    <row r="7492" spans="2:2" ht="15">
      <c r="B7492" s="159"/>
    </row>
    <row r="7493" spans="2:2" ht="15">
      <c r="B7493" s="159"/>
    </row>
    <row r="7494" spans="2:2" ht="15">
      <c r="B7494" s="159"/>
    </row>
    <row r="7495" spans="2:2" ht="15">
      <c r="B7495" s="159"/>
    </row>
    <row r="7496" spans="2:2" ht="15">
      <c r="B7496" s="159"/>
    </row>
    <row r="7497" spans="2:2" ht="15">
      <c r="B7497" s="159"/>
    </row>
    <row r="7498" spans="2:2" ht="15">
      <c r="B7498" s="159"/>
    </row>
    <row r="7499" spans="2:2" ht="15">
      <c r="B7499" s="159"/>
    </row>
    <row r="7500" spans="2:2" ht="15">
      <c r="B7500" s="159"/>
    </row>
    <row r="7501" spans="2:2" ht="15">
      <c r="B7501" s="159"/>
    </row>
    <row r="7502" spans="2:2" ht="15">
      <c r="B7502" s="159"/>
    </row>
    <row r="7503" spans="2:2" ht="15">
      <c r="B7503" s="159"/>
    </row>
    <row r="7504" spans="2:2" ht="15">
      <c r="B7504" s="159"/>
    </row>
    <row r="7505" spans="2:2" ht="15">
      <c r="B7505" s="159"/>
    </row>
    <row r="7506" spans="2:2" ht="15">
      <c r="B7506" s="159"/>
    </row>
    <row r="7507" spans="2:2" ht="15">
      <c r="B7507" s="159"/>
    </row>
    <row r="7508" spans="2:2" ht="15">
      <c r="B7508" s="159"/>
    </row>
    <row r="7509" spans="2:2" ht="15">
      <c r="B7509" s="159"/>
    </row>
    <row r="7510" spans="2:2" ht="15">
      <c r="B7510" s="159"/>
    </row>
    <row r="7511" spans="2:2" ht="15">
      <c r="B7511" s="159"/>
    </row>
    <row r="7512" spans="2:2" ht="15">
      <c r="B7512" s="159"/>
    </row>
    <row r="7513" spans="2:2" ht="15">
      <c r="B7513" s="159"/>
    </row>
    <row r="7514" spans="2:2" ht="15">
      <c r="B7514" s="159"/>
    </row>
    <row r="7515" spans="2:2" ht="15">
      <c r="B7515" s="159"/>
    </row>
    <row r="7516" spans="2:2" ht="15">
      <c r="B7516" s="159"/>
    </row>
    <row r="7517" spans="2:2" ht="15">
      <c r="B7517" s="159"/>
    </row>
    <row r="7518" spans="2:2" ht="15">
      <c r="B7518" s="159"/>
    </row>
    <row r="7519" spans="2:2" ht="15">
      <c r="B7519" s="159"/>
    </row>
    <row r="7520" spans="2:2" ht="15">
      <c r="B7520" s="159"/>
    </row>
    <row r="7521" spans="2:2" ht="15">
      <c r="B7521" s="159"/>
    </row>
    <row r="7522" spans="2:2" ht="15">
      <c r="B7522" s="159"/>
    </row>
    <row r="7523" spans="2:2" ht="15">
      <c r="B7523" s="159"/>
    </row>
    <row r="7524" spans="2:2" ht="15">
      <c r="B7524" s="159"/>
    </row>
    <row r="7525" spans="2:2" ht="15">
      <c r="B7525" s="159"/>
    </row>
    <row r="7526" spans="2:2" ht="15">
      <c r="B7526" s="159"/>
    </row>
    <row r="7527" spans="2:2" ht="15">
      <c r="B7527" s="159"/>
    </row>
    <row r="7528" spans="2:2" ht="15">
      <c r="B7528" s="159"/>
    </row>
    <row r="7529" spans="2:2" ht="15">
      <c r="B7529" s="159"/>
    </row>
    <row r="7530" spans="2:2" ht="15">
      <c r="B7530" s="159"/>
    </row>
    <row r="7531" spans="2:2" ht="15">
      <c r="B7531" s="159"/>
    </row>
    <row r="7532" spans="2:2" ht="15">
      <c r="B7532" s="159"/>
    </row>
    <row r="7533" spans="2:2" ht="15">
      <c r="B7533" s="159"/>
    </row>
    <row r="7534" spans="2:2" ht="15">
      <c r="B7534" s="159"/>
    </row>
    <row r="7535" spans="2:2" ht="15">
      <c r="B7535" s="159"/>
    </row>
    <row r="7536" spans="2:2" ht="15">
      <c r="B7536" s="159"/>
    </row>
    <row r="7537" spans="2:2" ht="15">
      <c r="B7537" s="159"/>
    </row>
    <row r="7538" spans="2:2" ht="15">
      <c r="B7538" s="159"/>
    </row>
    <row r="7539" spans="2:2" ht="15">
      <c r="B7539" s="159"/>
    </row>
    <row r="7540" spans="2:2" ht="15">
      <c r="B7540" s="159"/>
    </row>
    <row r="7541" spans="2:2" ht="15">
      <c r="B7541" s="159"/>
    </row>
    <row r="7542" spans="2:2" ht="15">
      <c r="B7542" s="159"/>
    </row>
    <row r="7543" spans="2:2" ht="15">
      <c r="B7543" s="159"/>
    </row>
    <row r="7544" spans="2:2" ht="15">
      <c r="B7544" s="159"/>
    </row>
    <row r="7545" spans="2:2" ht="15">
      <c r="B7545" s="159"/>
    </row>
    <row r="7546" spans="2:2" ht="15">
      <c r="B7546" s="159"/>
    </row>
    <row r="7547" spans="2:2" ht="15">
      <c r="B7547" s="159"/>
    </row>
    <row r="7548" spans="2:2" ht="15">
      <c r="B7548" s="159"/>
    </row>
    <row r="7549" spans="2:2" ht="15">
      <c r="B7549" s="159"/>
    </row>
    <row r="7550" spans="2:2" ht="15">
      <c r="B7550" s="159"/>
    </row>
    <row r="7551" spans="2:2" ht="15">
      <c r="B7551" s="159"/>
    </row>
    <row r="7552" spans="2:2" ht="15">
      <c r="B7552" s="159"/>
    </row>
    <row r="7553" spans="2:2" ht="15">
      <c r="B7553" s="159"/>
    </row>
    <row r="7554" spans="2:2" ht="15">
      <c r="B7554" s="159"/>
    </row>
    <row r="7555" spans="2:2" ht="15">
      <c r="B7555" s="159"/>
    </row>
    <row r="7556" spans="2:2" ht="15">
      <c r="B7556" s="159"/>
    </row>
    <row r="7557" spans="2:2" ht="15">
      <c r="B7557" s="159"/>
    </row>
    <row r="7558" spans="2:2" ht="15">
      <c r="B7558" s="159"/>
    </row>
    <row r="7559" spans="2:2" ht="15">
      <c r="B7559" s="159"/>
    </row>
    <row r="7560" spans="2:2" ht="15">
      <c r="B7560" s="159"/>
    </row>
    <row r="7561" spans="2:2" ht="15">
      <c r="B7561" s="159"/>
    </row>
    <row r="7562" spans="2:2" ht="15">
      <c r="B7562" s="159"/>
    </row>
    <row r="7563" spans="2:2" ht="15">
      <c r="B7563" s="159"/>
    </row>
    <row r="7564" spans="2:2" ht="15">
      <c r="B7564" s="159"/>
    </row>
    <row r="7565" spans="2:2" ht="15">
      <c r="B7565" s="159"/>
    </row>
    <row r="7566" spans="2:2" ht="15">
      <c r="B7566" s="159"/>
    </row>
    <row r="7567" spans="2:2" ht="15">
      <c r="B7567" s="159"/>
    </row>
    <row r="7568" spans="2:2" ht="15">
      <c r="B7568" s="159"/>
    </row>
    <row r="7569" spans="2:2" ht="15">
      <c r="B7569" s="159"/>
    </row>
    <row r="7570" spans="2:2" ht="15">
      <c r="B7570" s="159"/>
    </row>
    <row r="7571" spans="2:2" ht="15">
      <c r="B7571" s="159"/>
    </row>
    <row r="7572" spans="2:2" ht="15">
      <c r="B7572" s="159"/>
    </row>
    <row r="7573" spans="2:2" ht="15">
      <c r="B7573" s="159"/>
    </row>
    <row r="7574" spans="2:2" ht="15">
      <c r="B7574" s="159"/>
    </row>
    <row r="7575" spans="2:2" ht="15">
      <c r="B7575" s="159"/>
    </row>
    <row r="7576" spans="2:2" ht="15">
      <c r="B7576" s="159"/>
    </row>
    <row r="7577" spans="2:2" ht="15">
      <c r="B7577" s="159"/>
    </row>
    <row r="7578" spans="2:2" ht="15">
      <c r="B7578" s="159"/>
    </row>
    <row r="7579" spans="2:2" ht="15">
      <c r="B7579" s="159"/>
    </row>
    <row r="7580" spans="2:2" ht="15">
      <c r="B7580" s="159"/>
    </row>
    <row r="7581" spans="2:2" ht="15">
      <c r="B7581" s="159"/>
    </row>
    <row r="7582" spans="2:2" ht="15">
      <c r="B7582" s="159"/>
    </row>
    <row r="7583" spans="2:2" ht="15">
      <c r="B7583" s="159"/>
    </row>
    <row r="7584" spans="2:2" ht="15">
      <c r="B7584" s="159"/>
    </row>
    <row r="7585" spans="2:2" ht="15">
      <c r="B7585" s="159"/>
    </row>
    <row r="7586" spans="2:2" ht="15">
      <c r="B7586" s="159"/>
    </row>
    <row r="7587" spans="2:2" ht="15">
      <c r="B7587" s="159"/>
    </row>
    <row r="7588" spans="2:2" ht="15">
      <c r="B7588" s="159"/>
    </row>
    <row r="7589" spans="2:2" ht="15">
      <c r="B7589" s="159"/>
    </row>
    <row r="7590" spans="2:2" ht="15">
      <c r="B7590" s="159"/>
    </row>
    <row r="7591" spans="2:2" ht="15">
      <c r="B7591" s="159"/>
    </row>
    <row r="7592" spans="2:2" ht="15">
      <c r="B7592" s="159"/>
    </row>
    <row r="7593" spans="2:2" ht="15">
      <c r="B7593" s="159"/>
    </row>
    <row r="7594" spans="2:2" ht="15">
      <c r="B7594" s="159"/>
    </row>
    <row r="7595" spans="2:2" ht="15">
      <c r="B7595" s="159"/>
    </row>
    <row r="7596" spans="2:2" ht="15">
      <c r="B7596" s="159"/>
    </row>
    <row r="7597" spans="2:2" ht="15">
      <c r="B7597" s="159"/>
    </row>
    <row r="7598" spans="2:2" ht="15">
      <c r="B7598" s="159"/>
    </row>
    <row r="7599" spans="2:2" ht="15">
      <c r="B7599" s="159"/>
    </row>
    <row r="7600" spans="2:2" ht="15">
      <c r="B7600" s="159"/>
    </row>
    <row r="7601" spans="2:2" ht="15">
      <c r="B7601" s="159"/>
    </row>
    <row r="7602" spans="2:2" ht="15">
      <c r="B7602" s="159"/>
    </row>
    <row r="7603" spans="2:2" ht="15">
      <c r="B7603" s="159"/>
    </row>
    <row r="7604" spans="2:2" ht="15">
      <c r="B7604" s="159"/>
    </row>
    <row r="7605" spans="2:2" ht="15">
      <c r="B7605" s="159"/>
    </row>
    <row r="7606" spans="2:2" ht="15">
      <c r="B7606" s="159"/>
    </row>
    <row r="7607" spans="2:2" ht="15">
      <c r="B7607" s="159"/>
    </row>
    <row r="7608" spans="2:2" ht="15">
      <c r="B7608" s="159"/>
    </row>
    <row r="7609" spans="2:2" ht="15">
      <c r="B7609" s="159"/>
    </row>
    <row r="7610" spans="2:2" ht="15">
      <c r="B7610" s="159"/>
    </row>
    <row r="7611" spans="2:2" ht="15">
      <c r="B7611" s="159"/>
    </row>
    <row r="7612" spans="2:2" ht="15">
      <c r="B7612" s="159"/>
    </row>
    <row r="7613" spans="2:2" ht="15">
      <c r="B7613" s="159"/>
    </row>
    <row r="7614" spans="2:2" ht="15">
      <c r="B7614" s="159"/>
    </row>
    <row r="7615" spans="2:2" ht="15">
      <c r="B7615" s="159"/>
    </row>
    <row r="7616" spans="2:2" ht="15">
      <c r="B7616" s="159"/>
    </row>
    <row r="7617" spans="2:2" ht="15">
      <c r="B7617" s="159"/>
    </row>
    <row r="7618" spans="2:2" ht="15">
      <c r="B7618" s="159"/>
    </row>
    <row r="7619" spans="2:2" ht="15">
      <c r="B7619" s="159"/>
    </row>
    <row r="7620" spans="2:2" ht="15">
      <c r="B7620" s="159"/>
    </row>
    <row r="7621" spans="2:2" ht="15">
      <c r="B7621" s="159"/>
    </row>
    <row r="7622" spans="2:2" ht="15">
      <c r="B7622" s="159"/>
    </row>
    <row r="7623" spans="2:2" ht="15">
      <c r="B7623" s="159"/>
    </row>
    <row r="7624" spans="2:2" ht="15">
      <c r="B7624" s="159"/>
    </row>
    <row r="7625" spans="2:2" ht="15">
      <c r="B7625" s="159"/>
    </row>
    <row r="7626" spans="2:2" ht="15">
      <c r="B7626" s="159"/>
    </row>
    <row r="7627" spans="2:2" ht="15">
      <c r="B7627" s="159"/>
    </row>
    <row r="7628" spans="2:2" ht="15">
      <c r="B7628" s="159"/>
    </row>
    <row r="7629" spans="2:2" ht="15">
      <c r="B7629" s="159"/>
    </row>
    <row r="7630" spans="2:2" ht="15">
      <c r="B7630" s="159"/>
    </row>
    <row r="7631" spans="2:2" ht="15">
      <c r="B7631" s="159"/>
    </row>
    <row r="7632" spans="2:2" ht="15">
      <c r="B7632" s="159"/>
    </row>
    <row r="7633" spans="2:2" ht="15">
      <c r="B7633" s="159"/>
    </row>
    <row r="7634" spans="2:2" ht="15">
      <c r="B7634" s="159"/>
    </row>
    <row r="7635" spans="2:2" ht="15">
      <c r="B7635" s="159"/>
    </row>
    <row r="7636" spans="2:2" ht="15">
      <c r="B7636" s="159"/>
    </row>
    <row r="7637" spans="2:2" ht="15">
      <c r="B7637" s="159"/>
    </row>
    <row r="7638" spans="2:2" ht="15">
      <c r="B7638" s="159"/>
    </row>
    <row r="7639" spans="2:2" ht="15">
      <c r="B7639" s="159"/>
    </row>
    <row r="7640" spans="2:2" ht="15">
      <c r="B7640" s="159"/>
    </row>
    <row r="7641" spans="2:2" ht="15">
      <c r="B7641" s="159"/>
    </row>
    <row r="7642" spans="2:2" ht="15">
      <c r="B7642" s="159"/>
    </row>
    <row r="7643" spans="2:2" ht="15">
      <c r="B7643" s="159"/>
    </row>
    <row r="7644" spans="2:2" ht="15">
      <c r="B7644" s="159"/>
    </row>
    <row r="7645" spans="2:2" ht="15">
      <c r="B7645" s="159"/>
    </row>
    <row r="7646" spans="2:2" ht="15">
      <c r="B7646" s="159"/>
    </row>
    <row r="7647" spans="2:2" ht="15">
      <c r="B7647" s="159"/>
    </row>
    <row r="7648" spans="2:2" ht="15">
      <c r="B7648" s="159"/>
    </row>
    <row r="7649" spans="2:2" ht="15">
      <c r="B7649" s="159"/>
    </row>
    <row r="7650" spans="2:2" ht="15">
      <c r="B7650" s="159"/>
    </row>
    <row r="7651" spans="2:2" ht="15">
      <c r="B7651" s="159"/>
    </row>
    <row r="7652" spans="2:2" ht="15">
      <c r="B7652" s="159"/>
    </row>
    <row r="7653" spans="2:2" ht="15">
      <c r="B7653" s="159"/>
    </row>
    <row r="7654" spans="2:2" ht="15">
      <c r="B7654" s="159"/>
    </row>
    <row r="7655" spans="2:2" ht="15">
      <c r="B7655" s="159"/>
    </row>
    <row r="7656" spans="2:2" ht="15">
      <c r="B7656" s="159"/>
    </row>
    <row r="7657" spans="2:2" ht="15">
      <c r="B7657" s="159"/>
    </row>
    <row r="7658" spans="2:2" ht="15">
      <c r="B7658" s="159"/>
    </row>
    <row r="7659" spans="2:2" ht="15">
      <c r="B7659" s="159"/>
    </row>
    <row r="7660" spans="2:2" ht="15">
      <c r="B7660" s="159"/>
    </row>
    <row r="7661" spans="2:2" ht="15">
      <c r="B7661" s="159"/>
    </row>
    <row r="7662" spans="2:2" ht="15">
      <c r="B7662" s="159"/>
    </row>
    <row r="7663" spans="2:2" ht="15">
      <c r="B7663" s="159"/>
    </row>
    <row r="7664" spans="2:2" ht="15">
      <c r="B7664" s="159"/>
    </row>
    <row r="7665" spans="2:2" ht="15">
      <c r="B7665" s="159"/>
    </row>
    <row r="7666" spans="2:2" ht="15">
      <c r="B7666" s="159"/>
    </row>
    <row r="7667" spans="2:2" ht="15">
      <c r="B7667" s="159"/>
    </row>
    <row r="7668" spans="2:2" ht="15">
      <c r="B7668" s="159"/>
    </row>
    <row r="7669" spans="2:2" ht="15">
      <c r="B7669" s="159"/>
    </row>
    <row r="7670" spans="2:2" ht="15">
      <c r="B7670" s="159"/>
    </row>
    <row r="7671" spans="2:2" ht="15">
      <c r="B7671" s="159"/>
    </row>
    <row r="7672" spans="2:2" ht="15">
      <c r="B7672" s="159"/>
    </row>
    <row r="7673" spans="2:2" ht="15">
      <c r="B7673" s="159"/>
    </row>
    <row r="7674" spans="2:2" ht="15">
      <c r="B7674" s="159"/>
    </row>
    <row r="7675" spans="2:2" ht="15">
      <c r="B7675" s="159"/>
    </row>
    <row r="7676" spans="2:2" ht="15">
      <c r="B7676" s="159"/>
    </row>
    <row r="7677" spans="2:2" ht="15">
      <c r="B7677" s="159"/>
    </row>
    <row r="7678" spans="2:2" ht="15">
      <c r="B7678" s="159"/>
    </row>
    <row r="7679" spans="2:2" ht="15">
      <c r="B7679" s="159"/>
    </row>
    <row r="7680" spans="2:2" ht="15">
      <c r="B7680" s="159"/>
    </row>
    <row r="7681" spans="2:2" ht="15">
      <c r="B7681" s="159"/>
    </row>
    <row r="7682" spans="2:2" ht="15">
      <c r="B7682" s="159"/>
    </row>
    <row r="7683" spans="2:2" ht="15">
      <c r="B7683" s="159"/>
    </row>
    <row r="7684" spans="2:2" ht="15">
      <c r="B7684" s="159"/>
    </row>
    <row r="7685" spans="2:2" ht="15">
      <c r="B7685" s="159"/>
    </row>
    <row r="7686" spans="2:2" ht="15">
      <c r="B7686" s="159"/>
    </row>
    <row r="7687" spans="2:2" ht="15">
      <c r="B7687" s="159"/>
    </row>
    <row r="7688" spans="2:2" ht="15">
      <c r="B7688" s="159"/>
    </row>
    <row r="7689" spans="2:2" ht="15">
      <c r="B7689" s="159"/>
    </row>
    <row r="7690" spans="2:2" ht="15">
      <c r="B7690" s="159"/>
    </row>
    <row r="7691" spans="2:2" ht="15">
      <c r="B7691" s="159"/>
    </row>
    <row r="7692" spans="2:2" ht="15">
      <c r="B7692" s="159"/>
    </row>
    <row r="7693" spans="2:2" ht="15">
      <c r="B7693" s="159"/>
    </row>
    <row r="7694" spans="2:2" ht="15">
      <c r="B7694" s="159"/>
    </row>
    <row r="7695" spans="2:2" ht="15">
      <c r="B7695" s="159"/>
    </row>
    <row r="7696" spans="2:2" ht="15">
      <c r="B7696" s="159"/>
    </row>
    <row r="7697" spans="2:2" ht="15">
      <c r="B7697" s="159"/>
    </row>
    <row r="7698" spans="2:2" ht="15">
      <c r="B7698" s="159"/>
    </row>
    <row r="7699" spans="2:2" ht="15">
      <c r="B7699" s="159"/>
    </row>
    <row r="7700" spans="2:2" ht="15">
      <c r="B7700" s="159"/>
    </row>
    <row r="7701" spans="2:2" ht="15">
      <c r="B7701" s="159"/>
    </row>
    <row r="7702" spans="2:2" ht="15">
      <c r="B7702" s="159"/>
    </row>
    <row r="7703" spans="2:2" ht="15">
      <c r="B7703" s="159"/>
    </row>
    <row r="7704" spans="2:2" ht="15">
      <c r="B7704" s="159"/>
    </row>
    <row r="7705" spans="2:2" ht="15">
      <c r="B7705" s="159"/>
    </row>
    <row r="7706" spans="2:2" ht="15">
      <c r="B7706" s="159"/>
    </row>
    <row r="7707" spans="2:2" ht="15">
      <c r="B7707" s="159"/>
    </row>
    <row r="7708" spans="2:2" ht="15">
      <c r="B7708" s="159"/>
    </row>
    <row r="7709" spans="2:2" ht="15">
      <c r="B7709" s="159"/>
    </row>
    <row r="7710" spans="2:2" ht="15">
      <c r="B7710" s="159"/>
    </row>
    <row r="7711" spans="2:2" ht="15">
      <c r="B7711" s="159"/>
    </row>
    <row r="7712" spans="2:2" ht="15">
      <c r="B7712" s="159"/>
    </row>
    <row r="7713" spans="2:2" ht="15">
      <c r="B7713" s="159"/>
    </row>
    <row r="7714" spans="2:2" ht="15">
      <c r="B7714" s="159"/>
    </row>
    <row r="7715" spans="2:2" ht="15">
      <c r="B7715" s="159"/>
    </row>
    <row r="7716" spans="2:2" ht="15">
      <c r="B7716" s="159"/>
    </row>
    <row r="7717" spans="2:2" ht="15">
      <c r="B7717" s="159"/>
    </row>
    <row r="7718" spans="2:2" ht="15">
      <c r="B7718" s="159"/>
    </row>
    <row r="7719" spans="2:2" ht="15">
      <c r="B7719" s="159"/>
    </row>
    <row r="7720" spans="2:2" ht="15">
      <c r="B7720" s="159"/>
    </row>
    <row r="7721" spans="2:2" ht="15">
      <c r="B7721" s="159"/>
    </row>
    <row r="7722" spans="2:2" ht="15">
      <c r="B7722" s="159"/>
    </row>
    <row r="7723" spans="2:2" ht="15">
      <c r="B7723" s="159"/>
    </row>
    <row r="7724" spans="2:2" ht="15">
      <c r="B7724" s="159"/>
    </row>
    <row r="7725" spans="2:2" ht="15">
      <c r="B7725" s="159"/>
    </row>
    <row r="7726" spans="2:2" ht="15">
      <c r="B7726" s="159"/>
    </row>
    <row r="7727" spans="2:2" ht="15">
      <c r="B7727" s="159"/>
    </row>
    <row r="7728" spans="2:2" ht="15">
      <c r="B7728" s="159"/>
    </row>
    <row r="7729" spans="2:2" ht="15">
      <c r="B7729" s="159"/>
    </row>
    <row r="7730" spans="2:2" ht="15">
      <c r="B7730" s="159"/>
    </row>
    <row r="7731" spans="2:2" ht="15">
      <c r="B7731" s="159"/>
    </row>
    <row r="7732" spans="2:2" ht="15">
      <c r="B7732" s="159"/>
    </row>
    <row r="7733" spans="2:2" ht="15">
      <c r="B7733" s="159"/>
    </row>
    <row r="7734" spans="2:2" ht="15">
      <c r="B7734" s="159"/>
    </row>
    <row r="7735" spans="2:2" ht="15">
      <c r="B7735" s="159"/>
    </row>
    <row r="7736" spans="2:2" ht="15">
      <c r="B7736" s="159"/>
    </row>
    <row r="7737" spans="2:2" ht="15">
      <c r="B7737" s="159"/>
    </row>
    <row r="7738" spans="2:2" ht="15">
      <c r="B7738" s="159"/>
    </row>
    <row r="7739" spans="2:2" ht="15">
      <c r="B7739" s="159"/>
    </row>
    <row r="7740" spans="2:2" ht="15">
      <c r="B7740" s="159"/>
    </row>
    <row r="7741" spans="2:2" ht="15">
      <c r="B7741" s="159"/>
    </row>
    <row r="7742" spans="2:2" ht="15">
      <c r="B7742" s="159"/>
    </row>
    <row r="7743" spans="2:2" ht="15">
      <c r="B7743" s="159"/>
    </row>
    <row r="7744" spans="2:2" ht="15">
      <c r="B7744" s="159"/>
    </row>
    <row r="7745" spans="2:2" ht="15">
      <c r="B7745" s="159"/>
    </row>
    <row r="7746" spans="2:2" ht="15">
      <c r="B7746" s="159"/>
    </row>
    <row r="7747" spans="2:2" ht="15">
      <c r="B7747" s="159"/>
    </row>
    <row r="7748" spans="2:2" ht="15">
      <c r="B7748" s="159"/>
    </row>
    <row r="7749" spans="2:2" ht="15">
      <c r="B7749" s="159"/>
    </row>
    <row r="7750" spans="2:2" ht="15">
      <c r="B7750" s="159"/>
    </row>
    <row r="7751" spans="2:2" ht="15">
      <c r="B7751" s="159"/>
    </row>
    <row r="7752" spans="2:2" ht="15">
      <c r="B7752" s="159"/>
    </row>
    <row r="7753" spans="2:2" ht="15">
      <c r="B7753" s="159"/>
    </row>
    <row r="7754" spans="2:2" ht="15">
      <c r="B7754" s="159"/>
    </row>
    <row r="7755" spans="2:2" ht="15">
      <c r="B7755" s="159"/>
    </row>
    <row r="7756" spans="2:2" ht="15">
      <c r="B7756" s="159"/>
    </row>
    <row r="7757" spans="2:2" ht="15">
      <c r="B7757" s="159"/>
    </row>
    <row r="7758" spans="2:2" ht="15">
      <c r="B7758" s="159"/>
    </row>
    <row r="7759" spans="2:2" ht="15">
      <c r="B7759" s="159"/>
    </row>
    <row r="7760" spans="2:2" ht="15">
      <c r="B7760" s="159"/>
    </row>
    <row r="7761" spans="2:2" ht="15">
      <c r="B7761" s="159"/>
    </row>
    <row r="7762" spans="2:2" ht="15">
      <c r="B7762" s="159"/>
    </row>
    <row r="7763" spans="2:2" ht="15">
      <c r="B7763" s="159"/>
    </row>
    <row r="7764" spans="2:2" ht="15">
      <c r="B7764" s="159"/>
    </row>
    <row r="7765" spans="2:2" ht="15">
      <c r="B7765" s="159"/>
    </row>
    <row r="7766" spans="2:2" ht="15">
      <c r="B7766" s="159"/>
    </row>
    <row r="7767" spans="2:2" ht="15">
      <c r="B7767" s="159"/>
    </row>
    <row r="7768" spans="2:2" ht="15">
      <c r="B7768" s="159"/>
    </row>
    <row r="7769" spans="2:2" ht="15">
      <c r="B7769" s="159"/>
    </row>
    <row r="7770" spans="2:2" ht="15">
      <c r="B7770" s="159"/>
    </row>
    <row r="7771" spans="2:2" ht="15">
      <c r="B7771" s="159"/>
    </row>
    <row r="7772" spans="2:2" ht="15">
      <c r="B7772" s="159"/>
    </row>
    <row r="7773" spans="2:2" ht="15">
      <c r="B7773" s="159"/>
    </row>
    <row r="7774" spans="2:2" ht="15">
      <c r="B7774" s="159"/>
    </row>
    <row r="7775" spans="2:2" ht="15">
      <c r="B7775" s="159"/>
    </row>
    <row r="7776" spans="2:2" ht="15">
      <c r="B7776" s="159"/>
    </row>
    <row r="7777" spans="2:2" ht="15">
      <c r="B7777" s="159"/>
    </row>
    <row r="7778" spans="2:2" ht="15">
      <c r="B7778" s="159"/>
    </row>
    <row r="7779" spans="2:2" ht="15">
      <c r="B7779" s="159"/>
    </row>
    <row r="7780" spans="2:2" ht="15">
      <c r="B7780" s="159"/>
    </row>
    <row r="7781" spans="2:2" ht="15">
      <c r="B7781" s="159"/>
    </row>
    <row r="7782" spans="2:2" ht="15">
      <c r="B7782" s="159"/>
    </row>
    <row r="7783" spans="2:2" ht="15">
      <c r="B7783" s="159"/>
    </row>
    <row r="7784" spans="2:2" ht="15">
      <c r="B7784" s="159"/>
    </row>
    <row r="7785" spans="2:2" ht="15">
      <c r="B7785" s="159"/>
    </row>
    <row r="7786" spans="2:2" ht="15">
      <c r="B7786" s="159"/>
    </row>
    <row r="7787" spans="2:2" ht="15">
      <c r="B7787" s="159"/>
    </row>
    <row r="7788" spans="2:2" ht="15">
      <c r="B7788" s="159"/>
    </row>
    <row r="7789" spans="2:2" ht="15">
      <c r="B7789" s="159"/>
    </row>
    <row r="7790" spans="2:2" ht="15">
      <c r="B7790" s="159"/>
    </row>
    <row r="7791" spans="2:2" ht="15">
      <c r="B7791" s="159"/>
    </row>
    <row r="7792" spans="2:2" ht="15">
      <c r="B7792" s="159"/>
    </row>
    <row r="7793" spans="2:2" ht="15">
      <c r="B7793" s="159"/>
    </row>
    <row r="7794" spans="2:2" ht="15">
      <c r="B7794" s="159"/>
    </row>
    <row r="7795" spans="2:2" ht="15">
      <c r="B7795" s="159"/>
    </row>
    <row r="7796" spans="2:2" ht="15">
      <c r="B7796" s="159"/>
    </row>
    <row r="7797" spans="2:2" ht="15">
      <c r="B7797" s="159"/>
    </row>
    <row r="7798" spans="2:2" ht="15">
      <c r="B7798" s="159"/>
    </row>
    <row r="7799" spans="2:2" ht="15">
      <c r="B7799" s="159"/>
    </row>
    <row r="7800" spans="2:2" ht="15">
      <c r="B7800" s="159"/>
    </row>
    <row r="7801" spans="2:2" ht="15">
      <c r="B7801" s="159"/>
    </row>
    <row r="7802" spans="2:2" ht="15">
      <c r="B7802" s="159"/>
    </row>
    <row r="7803" spans="2:2" ht="15">
      <c r="B7803" s="159"/>
    </row>
    <row r="7804" spans="2:2" ht="15">
      <c r="B7804" s="159"/>
    </row>
    <row r="7805" spans="2:2" ht="15">
      <c r="B7805" s="159"/>
    </row>
    <row r="7806" spans="2:2" ht="15">
      <c r="B7806" s="159"/>
    </row>
    <row r="7807" spans="2:2" ht="15">
      <c r="B7807" s="159"/>
    </row>
    <row r="7808" spans="2:2" ht="15">
      <c r="B7808" s="159"/>
    </row>
    <row r="7809" spans="2:2" ht="15">
      <c r="B7809" s="159"/>
    </row>
    <row r="7810" spans="2:2" ht="15">
      <c r="B7810" s="159"/>
    </row>
    <row r="7811" spans="2:2" ht="15">
      <c r="B7811" s="159"/>
    </row>
    <row r="7812" spans="2:2" ht="15">
      <c r="B7812" s="159"/>
    </row>
    <row r="7813" spans="2:2" ht="15">
      <c r="B7813" s="159"/>
    </row>
    <row r="7814" spans="2:2" ht="15">
      <c r="B7814" s="159"/>
    </row>
    <row r="7815" spans="2:2" ht="15">
      <c r="B7815" s="159"/>
    </row>
    <row r="7816" spans="2:2" ht="15">
      <c r="B7816" s="159"/>
    </row>
    <row r="7817" spans="2:2" ht="15">
      <c r="B7817" s="159"/>
    </row>
    <row r="7818" spans="2:2" ht="15">
      <c r="B7818" s="159"/>
    </row>
    <row r="7819" spans="2:2" ht="15">
      <c r="B7819" s="159"/>
    </row>
    <row r="7820" spans="2:2" ht="15">
      <c r="B7820" s="159"/>
    </row>
    <row r="7821" spans="2:2" ht="15">
      <c r="B7821" s="159"/>
    </row>
    <row r="7822" spans="2:2" ht="15">
      <c r="B7822" s="159"/>
    </row>
    <row r="7823" spans="2:2" ht="15">
      <c r="B7823" s="159"/>
    </row>
    <row r="7824" spans="2:2" ht="15">
      <c r="B7824" s="159"/>
    </row>
    <row r="7825" spans="2:2" ht="15">
      <c r="B7825" s="159"/>
    </row>
    <row r="7826" spans="2:2" ht="15">
      <c r="B7826" s="159"/>
    </row>
    <row r="7827" spans="2:2" ht="15">
      <c r="B7827" s="159"/>
    </row>
    <row r="7828" spans="2:2" ht="15">
      <c r="B7828" s="159"/>
    </row>
    <row r="7829" spans="2:2" ht="15">
      <c r="B7829" s="159"/>
    </row>
    <row r="7830" spans="2:2" ht="15">
      <c r="B7830" s="159"/>
    </row>
    <row r="7831" spans="2:2" ht="15">
      <c r="B7831" s="159"/>
    </row>
    <row r="7832" spans="2:2" ht="15">
      <c r="B7832" s="159"/>
    </row>
    <row r="7833" spans="2:2" ht="15">
      <c r="B7833" s="159"/>
    </row>
    <row r="7834" spans="2:2" ht="15">
      <c r="B7834" s="159"/>
    </row>
    <row r="7835" spans="2:2" ht="15">
      <c r="B7835" s="159"/>
    </row>
    <row r="7836" spans="2:2" ht="15">
      <c r="B7836" s="159"/>
    </row>
    <row r="7837" spans="2:2" ht="15">
      <c r="B7837" s="159"/>
    </row>
    <row r="7838" spans="2:2" ht="15">
      <c r="B7838" s="159"/>
    </row>
    <row r="7839" spans="2:2" ht="15">
      <c r="B7839" s="159"/>
    </row>
    <row r="7840" spans="2:2" ht="15">
      <c r="B7840" s="159"/>
    </row>
    <row r="7841" spans="2:2" ht="15">
      <c r="B7841" s="159"/>
    </row>
    <row r="7842" spans="2:2" ht="15">
      <c r="B7842" s="159"/>
    </row>
    <row r="7843" spans="2:2" ht="15">
      <c r="B7843" s="159"/>
    </row>
    <row r="7844" spans="2:2" ht="15">
      <c r="B7844" s="159"/>
    </row>
    <row r="7845" spans="2:2" ht="15">
      <c r="B7845" s="159"/>
    </row>
    <row r="7846" spans="2:2" ht="15">
      <c r="B7846" s="159"/>
    </row>
    <row r="7847" spans="2:2" ht="15">
      <c r="B7847" s="159"/>
    </row>
    <row r="7848" spans="2:2" ht="15">
      <c r="B7848" s="159"/>
    </row>
    <row r="7849" spans="2:2" ht="15">
      <c r="B7849" s="159"/>
    </row>
    <row r="7850" spans="2:2" ht="15">
      <c r="B7850" s="159"/>
    </row>
    <row r="7851" spans="2:2" ht="15">
      <c r="B7851" s="159"/>
    </row>
    <row r="7852" spans="2:2" ht="15">
      <c r="B7852" s="159"/>
    </row>
    <row r="7853" spans="2:2" ht="15">
      <c r="B7853" s="159"/>
    </row>
    <row r="7854" spans="2:2" ht="15">
      <c r="B7854" s="159"/>
    </row>
    <row r="7855" spans="2:2" ht="15">
      <c r="B7855" s="159"/>
    </row>
    <row r="7856" spans="2:2" ht="15">
      <c r="B7856" s="159"/>
    </row>
    <row r="7857" spans="2:2" ht="15">
      <c r="B7857" s="159"/>
    </row>
    <row r="7858" spans="2:2" ht="15">
      <c r="B7858" s="159"/>
    </row>
    <row r="7859" spans="2:2" ht="15">
      <c r="B7859" s="159"/>
    </row>
    <row r="7860" spans="2:2" ht="15">
      <c r="B7860" s="159"/>
    </row>
    <row r="7861" spans="2:2" ht="15">
      <c r="B7861" s="159"/>
    </row>
    <row r="7862" spans="2:2" ht="15">
      <c r="B7862" s="159"/>
    </row>
    <row r="7863" spans="2:2" ht="15">
      <c r="B7863" s="159"/>
    </row>
    <row r="7864" spans="2:2" ht="15">
      <c r="B7864" s="159"/>
    </row>
    <row r="7865" spans="2:2" ht="15">
      <c r="B7865" s="159"/>
    </row>
    <row r="7866" spans="2:2" ht="15">
      <c r="B7866" s="159"/>
    </row>
    <row r="7867" spans="2:2" ht="15">
      <c r="B7867" s="159"/>
    </row>
    <row r="7868" spans="2:2" ht="15">
      <c r="B7868" s="159"/>
    </row>
    <row r="7869" spans="2:2" ht="15">
      <c r="B7869" s="159"/>
    </row>
    <row r="7870" spans="2:2" ht="15">
      <c r="B7870" s="159"/>
    </row>
    <row r="7871" spans="2:2" ht="15">
      <c r="B7871" s="159"/>
    </row>
    <row r="7872" spans="2:2" ht="15">
      <c r="B7872" s="159"/>
    </row>
    <row r="7873" spans="2:2" ht="15">
      <c r="B7873" s="159"/>
    </row>
    <row r="7874" spans="2:2" ht="15">
      <c r="B7874" s="159"/>
    </row>
    <row r="7875" spans="2:2" ht="15">
      <c r="B7875" s="159"/>
    </row>
    <row r="7876" spans="2:2" ht="15">
      <c r="B7876" s="159"/>
    </row>
    <row r="7877" spans="2:2" ht="15">
      <c r="B7877" s="159"/>
    </row>
    <row r="7878" spans="2:2" ht="15">
      <c r="B7878" s="159"/>
    </row>
    <row r="7879" spans="2:2" ht="15">
      <c r="B7879" s="159"/>
    </row>
    <row r="7880" spans="2:2" ht="15">
      <c r="B7880" s="159"/>
    </row>
    <row r="7881" spans="2:2" ht="15">
      <c r="B7881" s="159"/>
    </row>
    <row r="7882" spans="2:2" ht="15">
      <c r="B7882" s="159"/>
    </row>
    <row r="7883" spans="2:2" ht="15">
      <c r="B7883" s="159"/>
    </row>
    <row r="7884" spans="2:2" ht="15">
      <c r="B7884" s="159"/>
    </row>
    <row r="7885" spans="2:2" ht="15">
      <c r="B7885" s="159"/>
    </row>
    <row r="7886" spans="2:2" ht="15">
      <c r="B7886" s="159"/>
    </row>
    <row r="7887" spans="2:2" ht="15">
      <c r="B7887" s="159"/>
    </row>
    <row r="7888" spans="2:2" ht="15">
      <c r="B7888" s="159"/>
    </row>
    <row r="7889" spans="2:2" ht="15">
      <c r="B7889" s="159"/>
    </row>
    <row r="7890" spans="2:2" ht="15">
      <c r="B7890" s="159"/>
    </row>
    <row r="7891" spans="2:2" ht="15">
      <c r="B7891" s="159"/>
    </row>
    <row r="7892" spans="2:2" ht="15">
      <c r="B7892" s="159"/>
    </row>
    <row r="7893" spans="2:2" ht="15">
      <c r="B7893" s="159"/>
    </row>
    <row r="7894" spans="2:2" ht="15">
      <c r="B7894" s="159"/>
    </row>
    <row r="7895" spans="2:2" ht="15">
      <c r="B7895" s="159"/>
    </row>
    <row r="7896" spans="2:2" ht="15">
      <c r="B7896" s="159"/>
    </row>
    <row r="7897" spans="2:2" ht="15">
      <c r="B7897" s="159"/>
    </row>
    <row r="7898" spans="2:2" ht="15">
      <c r="B7898" s="159"/>
    </row>
    <row r="7899" spans="2:2" ht="15">
      <c r="B7899" s="159"/>
    </row>
    <row r="7900" spans="2:2" ht="15">
      <c r="B7900" s="159"/>
    </row>
    <row r="7901" spans="2:2" ht="15">
      <c r="B7901" s="159"/>
    </row>
    <row r="7902" spans="2:2" ht="15">
      <c r="B7902" s="159"/>
    </row>
    <row r="7903" spans="2:2" ht="15">
      <c r="B7903" s="159"/>
    </row>
    <row r="7904" spans="2:2" ht="15">
      <c r="B7904" s="159"/>
    </row>
    <row r="7905" spans="2:2" ht="15">
      <c r="B7905" s="159"/>
    </row>
    <row r="7906" spans="2:2" ht="15">
      <c r="B7906" s="159"/>
    </row>
    <row r="7907" spans="2:2" ht="15">
      <c r="B7907" s="159"/>
    </row>
    <row r="7908" spans="2:2" ht="15">
      <c r="B7908" s="159"/>
    </row>
    <row r="7909" spans="2:2" ht="15">
      <c r="B7909" s="159"/>
    </row>
    <row r="7910" spans="2:2" ht="15">
      <c r="B7910" s="159"/>
    </row>
    <row r="7911" spans="2:2" ht="15">
      <c r="B7911" s="159"/>
    </row>
    <row r="7912" spans="2:2" ht="15">
      <c r="B7912" s="159"/>
    </row>
    <row r="7913" spans="2:2" ht="15">
      <c r="B7913" s="159"/>
    </row>
    <row r="7914" spans="2:2" ht="15">
      <c r="B7914" s="159"/>
    </row>
    <row r="7915" spans="2:2" ht="15">
      <c r="B7915" s="159"/>
    </row>
    <row r="7916" spans="2:2" ht="15">
      <c r="B7916" s="159"/>
    </row>
    <row r="7917" spans="2:2" ht="15">
      <c r="B7917" s="159"/>
    </row>
    <row r="7918" spans="2:2" ht="15">
      <c r="B7918" s="159"/>
    </row>
    <row r="7919" spans="2:2" ht="15">
      <c r="B7919" s="159"/>
    </row>
    <row r="7920" spans="2:2" ht="15">
      <c r="B7920" s="159"/>
    </row>
    <row r="7921" spans="2:2" ht="15">
      <c r="B7921" s="159"/>
    </row>
    <row r="7922" spans="2:2" ht="15">
      <c r="B7922" s="159"/>
    </row>
    <row r="7923" spans="2:2" ht="15">
      <c r="B7923" s="159"/>
    </row>
    <row r="7924" spans="2:2" ht="15">
      <c r="B7924" s="159"/>
    </row>
    <row r="7925" spans="2:2" ht="15">
      <c r="B7925" s="159"/>
    </row>
    <row r="7926" spans="2:2" ht="15">
      <c r="B7926" s="159"/>
    </row>
    <row r="7927" spans="2:2" ht="15">
      <c r="B7927" s="159"/>
    </row>
    <row r="7928" spans="2:2" ht="15">
      <c r="B7928" s="159"/>
    </row>
    <row r="7929" spans="2:2" ht="15">
      <c r="B7929" s="159"/>
    </row>
    <row r="7930" spans="2:2" ht="15">
      <c r="B7930" s="159"/>
    </row>
    <row r="7931" spans="2:2" ht="15">
      <c r="B7931" s="159"/>
    </row>
    <row r="7932" spans="2:2" ht="15">
      <c r="B7932" s="159"/>
    </row>
    <row r="7933" spans="2:2" ht="15">
      <c r="B7933" s="159"/>
    </row>
    <row r="7934" spans="2:2" ht="15">
      <c r="B7934" s="159"/>
    </row>
    <row r="7935" spans="2:2" ht="15">
      <c r="B7935" s="159"/>
    </row>
    <row r="7936" spans="2:2" ht="15">
      <c r="B7936" s="159"/>
    </row>
    <row r="7937" spans="2:2" ht="15">
      <c r="B7937" s="159"/>
    </row>
    <row r="7938" spans="2:2" ht="15">
      <c r="B7938" s="159"/>
    </row>
    <row r="7939" spans="2:2" ht="15">
      <c r="B7939" s="159"/>
    </row>
    <row r="7940" spans="2:2" ht="15">
      <c r="B7940" s="159"/>
    </row>
    <row r="7941" spans="2:2" ht="15">
      <c r="B7941" s="159"/>
    </row>
    <row r="7942" spans="2:2" ht="15">
      <c r="B7942" s="159"/>
    </row>
    <row r="7943" spans="2:2" ht="15">
      <c r="B7943" s="159"/>
    </row>
    <row r="7944" spans="2:2" ht="15">
      <c r="B7944" s="159"/>
    </row>
    <row r="7945" spans="2:2" ht="15">
      <c r="B7945" s="159"/>
    </row>
    <row r="7946" spans="2:2" ht="15">
      <c r="B7946" s="159"/>
    </row>
    <row r="7947" spans="2:2" ht="15">
      <c r="B7947" s="159"/>
    </row>
    <row r="7948" spans="2:2" ht="15">
      <c r="B7948" s="159"/>
    </row>
    <row r="7949" spans="2:2" ht="15">
      <c r="B7949" s="159"/>
    </row>
    <row r="7950" spans="2:2" ht="15">
      <c r="B7950" s="159"/>
    </row>
    <row r="7951" spans="2:2" ht="15">
      <c r="B7951" s="159"/>
    </row>
    <row r="7952" spans="2:2" ht="15">
      <c r="B7952" s="159"/>
    </row>
    <row r="7953" spans="2:2" ht="15">
      <c r="B7953" s="159"/>
    </row>
    <row r="7954" spans="2:2" ht="15">
      <c r="B7954" s="159"/>
    </row>
    <row r="7955" spans="2:2" ht="15">
      <c r="B7955" s="159"/>
    </row>
    <row r="7956" spans="2:2" ht="15">
      <c r="B7956" s="159"/>
    </row>
    <row r="7957" spans="2:2" ht="15">
      <c r="B7957" s="159"/>
    </row>
    <row r="7958" spans="2:2" ht="15">
      <c r="B7958" s="159"/>
    </row>
    <row r="7959" spans="2:2" ht="15">
      <c r="B7959" s="159"/>
    </row>
    <row r="7960" spans="2:2" ht="15">
      <c r="B7960" s="159"/>
    </row>
    <row r="7961" spans="2:2" ht="15">
      <c r="B7961" s="159"/>
    </row>
    <row r="7962" spans="2:2" ht="15">
      <c r="B7962" s="159"/>
    </row>
    <row r="7963" spans="2:2" ht="15">
      <c r="B7963" s="159"/>
    </row>
    <row r="7964" spans="2:2" ht="15">
      <c r="B7964" s="159"/>
    </row>
    <row r="7965" spans="2:2" ht="15">
      <c r="B7965" s="159"/>
    </row>
    <row r="7966" spans="2:2" ht="15">
      <c r="B7966" s="159"/>
    </row>
    <row r="7967" spans="2:2" ht="15">
      <c r="B7967" s="159"/>
    </row>
    <row r="7968" spans="2:2" ht="15">
      <c r="B7968" s="159"/>
    </row>
    <row r="7969" spans="2:2" ht="15">
      <c r="B7969" s="159"/>
    </row>
    <row r="7970" spans="2:2" ht="15">
      <c r="B7970" s="159"/>
    </row>
    <row r="7971" spans="2:2" ht="15">
      <c r="B7971" s="159"/>
    </row>
    <row r="7972" spans="2:2" ht="15">
      <c r="B7972" s="159"/>
    </row>
    <row r="7973" spans="2:2" ht="15">
      <c r="B7973" s="159"/>
    </row>
    <row r="7974" spans="2:2" ht="15">
      <c r="B7974" s="159"/>
    </row>
    <row r="7975" spans="2:2" ht="15">
      <c r="B7975" s="159"/>
    </row>
    <row r="7976" spans="2:2" ht="15">
      <c r="B7976" s="159"/>
    </row>
    <row r="7977" spans="2:2" ht="15">
      <c r="B7977" s="159"/>
    </row>
    <row r="7978" spans="2:2" ht="15">
      <c r="B7978" s="159"/>
    </row>
    <row r="7979" spans="2:2" ht="15">
      <c r="B7979" s="159"/>
    </row>
    <row r="7980" spans="2:2" ht="15">
      <c r="B7980" s="159"/>
    </row>
    <row r="7981" spans="2:2" ht="15">
      <c r="B7981" s="159"/>
    </row>
    <row r="7982" spans="2:2" ht="15">
      <c r="B7982" s="159"/>
    </row>
    <row r="7983" spans="2:2" ht="15">
      <c r="B7983" s="159"/>
    </row>
    <row r="7984" spans="2:2" ht="15">
      <c r="B7984" s="159"/>
    </row>
    <row r="7985" spans="2:2" ht="15">
      <c r="B7985" s="159"/>
    </row>
    <row r="7986" spans="2:2" ht="15">
      <c r="B7986" s="159"/>
    </row>
    <row r="7987" spans="2:2" ht="15">
      <c r="B7987" s="159"/>
    </row>
    <row r="7988" spans="2:2" ht="15">
      <c r="B7988" s="159"/>
    </row>
    <row r="7989" spans="2:2" ht="15">
      <c r="B7989" s="159"/>
    </row>
    <row r="7990" spans="2:2" ht="15">
      <c r="B7990" s="159"/>
    </row>
    <row r="7991" spans="2:2" ht="15">
      <c r="B7991" s="159"/>
    </row>
    <row r="7992" spans="2:2" ht="15">
      <c r="B7992" s="159"/>
    </row>
    <row r="7993" spans="2:2" ht="15">
      <c r="B7993" s="159"/>
    </row>
    <row r="7994" spans="2:2" ht="15">
      <c r="B7994" s="159"/>
    </row>
    <row r="7995" spans="2:2" ht="15">
      <c r="B7995" s="159"/>
    </row>
    <row r="7996" spans="2:2" ht="15">
      <c r="B7996" s="159"/>
    </row>
    <row r="7997" spans="2:2" ht="15">
      <c r="B7997" s="159"/>
    </row>
    <row r="7998" spans="2:2" ht="15">
      <c r="B7998" s="159"/>
    </row>
    <row r="7999" spans="2:2" ht="15">
      <c r="B7999" s="159"/>
    </row>
    <row r="8000" spans="2:2" ht="15">
      <c r="B8000" s="159"/>
    </row>
    <row r="8001" spans="2:2" ht="15">
      <c r="B8001" s="159"/>
    </row>
    <row r="8002" spans="2:2" ht="15">
      <c r="B8002" s="159"/>
    </row>
    <row r="8003" spans="2:2" ht="15">
      <c r="B8003" s="159"/>
    </row>
    <row r="8004" spans="2:2" ht="15">
      <c r="B8004" s="159"/>
    </row>
    <row r="8005" spans="2:2" ht="15">
      <c r="B8005" s="159"/>
    </row>
    <row r="8006" spans="2:2" ht="15">
      <c r="B8006" s="159"/>
    </row>
    <row r="8007" spans="2:2" ht="15">
      <c r="B8007" s="159"/>
    </row>
    <row r="8008" spans="2:2" ht="15">
      <c r="B8008" s="159"/>
    </row>
    <row r="8009" spans="2:2" ht="15">
      <c r="B8009" s="159"/>
    </row>
    <row r="8010" spans="2:2" ht="15">
      <c r="B8010" s="159"/>
    </row>
    <row r="8011" spans="2:2" ht="15">
      <c r="B8011" s="159"/>
    </row>
    <row r="8012" spans="2:2" ht="15">
      <c r="B8012" s="159"/>
    </row>
    <row r="8013" spans="2:2" ht="15">
      <c r="B8013" s="159"/>
    </row>
    <row r="8014" spans="2:2" ht="15">
      <c r="B8014" s="159"/>
    </row>
    <row r="8015" spans="2:2" ht="15">
      <c r="B8015" s="159"/>
    </row>
    <row r="8016" spans="2:2" ht="15">
      <c r="B8016" s="159"/>
    </row>
    <row r="8017" spans="2:2" ht="15">
      <c r="B8017" s="159"/>
    </row>
    <row r="8018" spans="2:2" ht="15">
      <c r="B8018" s="159"/>
    </row>
    <row r="8019" spans="2:2" ht="15">
      <c r="B8019" s="159"/>
    </row>
    <row r="8020" spans="2:2" ht="15">
      <c r="B8020" s="159"/>
    </row>
    <row r="8021" spans="2:2" ht="15">
      <c r="B8021" s="159"/>
    </row>
    <row r="8022" spans="2:2" ht="15">
      <c r="B8022" s="159"/>
    </row>
    <row r="8023" spans="2:2" ht="15">
      <c r="B8023" s="159"/>
    </row>
    <row r="8024" spans="2:2" ht="15">
      <c r="B8024" s="159"/>
    </row>
    <row r="8025" spans="2:2" ht="15">
      <c r="B8025" s="159"/>
    </row>
    <row r="8026" spans="2:2" ht="15">
      <c r="B8026" s="159"/>
    </row>
    <row r="8027" spans="2:2" ht="15">
      <c r="B8027" s="159"/>
    </row>
    <row r="8028" spans="2:2" ht="15">
      <c r="B8028" s="159"/>
    </row>
    <row r="8029" spans="2:2" ht="15">
      <c r="B8029" s="159"/>
    </row>
    <row r="8030" spans="2:2" ht="15">
      <c r="B8030" s="159"/>
    </row>
    <row r="8031" spans="2:2" ht="15">
      <c r="B8031" s="159"/>
    </row>
    <row r="8032" spans="2:2" ht="15">
      <c r="B8032" s="159"/>
    </row>
    <row r="8033" spans="2:2" ht="15">
      <c r="B8033" s="159"/>
    </row>
    <row r="8034" spans="2:2" ht="15">
      <c r="B8034" s="159"/>
    </row>
    <row r="8035" spans="2:2" ht="15">
      <c r="B8035" s="159"/>
    </row>
    <row r="8036" spans="2:2" ht="15">
      <c r="B8036" s="159"/>
    </row>
    <row r="8037" spans="2:2" ht="15">
      <c r="B8037" s="159"/>
    </row>
    <row r="8038" spans="2:2" ht="15">
      <c r="B8038" s="159"/>
    </row>
    <row r="8039" spans="2:2" ht="15">
      <c r="B8039" s="159"/>
    </row>
    <row r="8040" spans="2:2" ht="15">
      <c r="B8040" s="159"/>
    </row>
    <row r="8041" spans="2:2" ht="15">
      <c r="B8041" s="159"/>
    </row>
    <row r="8042" spans="2:2" ht="15">
      <c r="B8042" s="159"/>
    </row>
    <row r="8043" spans="2:2" ht="15">
      <c r="B8043" s="159"/>
    </row>
    <row r="8044" spans="2:2" ht="15">
      <c r="B8044" s="159"/>
    </row>
    <row r="8045" spans="2:2" ht="15">
      <c r="B8045" s="159"/>
    </row>
    <row r="8046" spans="2:2" ht="15">
      <c r="B8046" s="159"/>
    </row>
    <row r="8047" spans="2:2" ht="15">
      <c r="B8047" s="159"/>
    </row>
    <row r="8048" spans="2:2" ht="15">
      <c r="B8048" s="159"/>
    </row>
    <row r="8049" spans="2:2" ht="15">
      <c r="B8049" s="159"/>
    </row>
    <row r="8050" spans="2:2" ht="15">
      <c r="B8050" s="159"/>
    </row>
    <row r="8051" spans="2:2" ht="15">
      <c r="B8051" s="159"/>
    </row>
    <row r="8052" spans="2:2" ht="15">
      <c r="B8052" s="159"/>
    </row>
    <row r="8053" spans="2:2" ht="15">
      <c r="B8053" s="159"/>
    </row>
    <row r="8054" spans="2:2" ht="15">
      <c r="B8054" s="159"/>
    </row>
    <row r="8055" spans="2:2" ht="15">
      <c r="B8055" s="159"/>
    </row>
    <row r="8056" spans="2:2" ht="15">
      <c r="B8056" s="159"/>
    </row>
    <row r="8057" spans="2:2" ht="15">
      <c r="B8057" s="159"/>
    </row>
    <row r="8058" spans="2:2" ht="15">
      <c r="B8058" s="159"/>
    </row>
    <row r="8059" spans="2:2" ht="15">
      <c r="B8059" s="159"/>
    </row>
    <row r="8060" spans="2:2" ht="15">
      <c r="B8060" s="159"/>
    </row>
    <row r="8061" spans="2:2" ht="15">
      <c r="B8061" s="159"/>
    </row>
    <row r="8062" spans="2:2" ht="15">
      <c r="B8062" s="159"/>
    </row>
    <row r="8063" spans="2:2" ht="15">
      <c r="B8063" s="159"/>
    </row>
    <row r="8064" spans="2:2" ht="15">
      <c r="B8064" s="159"/>
    </row>
    <row r="8065" spans="2:2" ht="15">
      <c r="B8065" s="159"/>
    </row>
    <row r="8066" spans="2:2" ht="15">
      <c r="B8066" s="159"/>
    </row>
    <row r="8067" spans="2:2" ht="15">
      <c r="B8067" s="159"/>
    </row>
    <row r="8068" spans="2:2" ht="15">
      <c r="B8068" s="159"/>
    </row>
    <row r="8069" spans="2:2" ht="15">
      <c r="B8069" s="159"/>
    </row>
    <row r="8070" spans="2:2" ht="15">
      <c r="B8070" s="159"/>
    </row>
    <row r="8071" spans="2:2" ht="15">
      <c r="B8071" s="159"/>
    </row>
    <row r="8072" spans="2:2" ht="15">
      <c r="B8072" s="159"/>
    </row>
    <row r="8073" spans="2:2" ht="15">
      <c r="B8073" s="159"/>
    </row>
    <row r="8074" spans="2:2" ht="15">
      <c r="B8074" s="159"/>
    </row>
    <row r="8075" spans="2:2" ht="15">
      <c r="B8075" s="159"/>
    </row>
    <row r="8076" spans="2:2" ht="15">
      <c r="B8076" s="159"/>
    </row>
    <row r="8077" spans="2:2" ht="15">
      <c r="B8077" s="159"/>
    </row>
    <row r="8078" spans="2:2" ht="15">
      <c r="B8078" s="159"/>
    </row>
    <row r="8079" spans="2:2" ht="15">
      <c r="B8079" s="159"/>
    </row>
    <row r="8080" spans="2:2" ht="15">
      <c r="B8080" s="159"/>
    </row>
    <row r="8081" spans="2:2" ht="15">
      <c r="B8081" s="159"/>
    </row>
    <row r="8082" spans="2:2" ht="15">
      <c r="B8082" s="159"/>
    </row>
    <row r="8083" spans="2:2" ht="15">
      <c r="B8083" s="159"/>
    </row>
    <row r="8084" spans="2:2" ht="15">
      <c r="B8084" s="159"/>
    </row>
    <row r="8085" spans="2:2" ht="15">
      <c r="B8085" s="159"/>
    </row>
    <row r="8086" spans="2:2" ht="15">
      <c r="B8086" s="159"/>
    </row>
    <row r="8087" spans="2:2" ht="15">
      <c r="B8087" s="159"/>
    </row>
    <row r="8088" spans="2:2" ht="15">
      <c r="B8088" s="159"/>
    </row>
    <row r="8089" spans="2:2" ht="15">
      <c r="B8089" s="159"/>
    </row>
    <row r="8090" spans="2:2" ht="15">
      <c r="B8090" s="159"/>
    </row>
    <row r="8091" spans="2:2" ht="15">
      <c r="B8091" s="159"/>
    </row>
    <row r="8092" spans="2:2" ht="15">
      <c r="B8092" s="159"/>
    </row>
    <row r="8093" spans="2:2" ht="15">
      <c r="B8093" s="159"/>
    </row>
    <row r="8094" spans="2:2" ht="15">
      <c r="B8094" s="159"/>
    </row>
    <row r="8095" spans="2:2" ht="15">
      <c r="B8095" s="159"/>
    </row>
    <row r="8096" spans="2:2" ht="15">
      <c r="B8096" s="159"/>
    </row>
    <row r="8097" spans="2:2" ht="15">
      <c r="B8097" s="159"/>
    </row>
    <row r="8098" spans="2:2" ht="15">
      <c r="B8098" s="159"/>
    </row>
    <row r="8099" spans="2:2" ht="15">
      <c r="B8099" s="159"/>
    </row>
    <row r="8100" spans="2:2" ht="15">
      <c r="B8100" s="159"/>
    </row>
    <row r="8101" spans="2:2" ht="15">
      <c r="B8101" s="159"/>
    </row>
    <row r="8102" spans="2:2" ht="15">
      <c r="B8102" s="159"/>
    </row>
    <row r="8103" spans="2:2" ht="15">
      <c r="B8103" s="159"/>
    </row>
    <row r="8104" spans="2:2" ht="15">
      <c r="B8104" s="159"/>
    </row>
    <row r="8105" spans="2:2" ht="15">
      <c r="B8105" s="159"/>
    </row>
    <row r="8106" spans="2:2" ht="15">
      <c r="B8106" s="159"/>
    </row>
    <row r="8107" spans="2:2" ht="15">
      <c r="B8107" s="159"/>
    </row>
    <row r="8108" spans="2:2" ht="15">
      <c r="B8108" s="159"/>
    </row>
    <row r="8109" spans="2:2" ht="15">
      <c r="B8109" s="159"/>
    </row>
    <row r="8110" spans="2:2" ht="15">
      <c r="B8110" s="159"/>
    </row>
    <row r="8111" spans="2:2" ht="15">
      <c r="B8111" s="159"/>
    </row>
    <row r="8112" spans="2:2" ht="15">
      <c r="B8112" s="159"/>
    </row>
    <row r="8113" spans="2:2" ht="15">
      <c r="B8113" s="159"/>
    </row>
    <row r="8114" spans="2:2" ht="15">
      <c r="B8114" s="159"/>
    </row>
    <row r="8115" spans="2:2" ht="15">
      <c r="B8115" s="159"/>
    </row>
    <row r="8116" spans="2:2" ht="15">
      <c r="B8116" s="159"/>
    </row>
    <row r="8117" spans="2:2" ht="15">
      <c r="B8117" s="159"/>
    </row>
    <row r="8118" spans="2:2" ht="15">
      <c r="B8118" s="159"/>
    </row>
    <row r="8119" spans="2:2" ht="15">
      <c r="B8119" s="159"/>
    </row>
    <row r="8120" spans="2:2" ht="15">
      <c r="B8120" s="159"/>
    </row>
    <row r="8121" spans="2:2" ht="15">
      <c r="B8121" s="159"/>
    </row>
    <row r="8122" spans="2:2" ht="15">
      <c r="B8122" s="159"/>
    </row>
    <row r="8123" spans="2:2" ht="15">
      <c r="B8123" s="159"/>
    </row>
    <row r="8124" spans="2:2" ht="15">
      <c r="B8124" s="159"/>
    </row>
    <row r="8125" spans="2:2" ht="15">
      <c r="B8125" s="159"/>
    </row>
    <row r="8126" spans="2:2" ht="15">
      <c r="B8126" s="159"/>
    </row>
    <row r="8127" spans="2:2" ht="15">
      <c r="B8127" s="159"/>
    </row>
    <row r="8128" spans="2:2" ht="15">
      <c r="B8128" s="159"/>
    </row>
    <row r="8129" spans="2:2" ht="15">
      <c r="B8129" s="159"/>
    </row>
    <row r="8130" spans="2:2" ht="15">
      <c r="B8130" s="159"/>
    </row>
    <row r="8131" spans="2:2" ht="15">
      <c r="B8131" s="159"/>
    </row>
    <row r="8132" spans="2:2" ht="15">
      <c r="B8132" s="159"/>
    </row>
    <row r="8133" spans="2:2" ht="15">
      <c r="B8133" s="159"/>
    </row>
    <row r="8134" spans="2:2" ht="15">
      <c r="B8134" s="159"/>
    </row>
    <row r="8135" spans="2:2" ht="15">
      <c r="B8135" s="159"/>
    </row>
    <row r="8136" spans="2:2" ht="15">
      <c r="B8136" s="159"/>
    </row>
    <row r="8137" spans="2:2" ht="15">
      <c r="B8137" s="159"/>
    </row>
    <row r="8138" spans="2:2" ht="15">
      <c r="B8138" s="159"/>
    </row>
    <row r="8139" spans="2:2" ht="15">
      <c r="B8139" s="159"/>
    </row>
    <row r="8140" spans="2:2" ht="15">
      <c r="B8140" s="159"/>
    </row>
    <row r="8141" spans="2:2" ht="15">
      <c r="B8141" s="159"/>
    </row>
    <row r="8142" spans="2:2" ht="15">
      <c r="B8142" s="159"/>
    </row>
    <row r="8143" spans="2:2" ht="15">
      <c r="B8143" s="159"/>
    </row>
    <row r="8144" spans="2:2" ht="15">
      <c r="B8144" s="159"/>
    </row>
    <row r="8145" spans="2:2" ht="15">
      <c r="B8145" s="159"/>
    </row>
    <row r="8146" spans="2:2" ht="15">
      <c r="B8146" s="159"/>
    </row>
    <row r="8147" spans="2:2" ht="15">
      <c r="B8147" s="159"/>
    </row>
    <row r="8148" spans="2:2" ht="15">
      <c r="B8148" s="159"/>
    </row>
    <row r="8149" spans="2:2" ht="15">
      <c r="B8149" s="159"/>
    </row>
    <row r="8150" spans="2:2" ht="15">
      <c r="B8150" s="159"/>
    </row>
    <row r="8151" spans="2:2" ht="15">
      <c r="B8151" s="159"/>
    </row>
    <row r="8152" spans="2:2" ht="15">
      <c r="B8152" s="159"/>
    </row>
    <row r="8153" spans="2:2" ht="15">
      <c r="B8153" s="159"/>
    </row>
    <row r="8154" spans="2:2" ht="15">
      <c r="B8154" s="159"/>
    </row>
    <row r="8155" spans="2:2" ht="15">
      <c r="B8155" s="159"/>
    </row>
    <row r="8156" spans="2:2" ht="15">
      <c r="B8156" s="159"/>
    </row>
    <row r="8157" spans="2:2" ht="15">
      <c r="B8157" s="159"/>
    </row>
    <row r="8158" spans="2:2" ht="15">
      <c r="B8158" s="159"/>
    </row>
    <row r="8159" spans="2:2" ht="15">
      <c r="B8159" s="159"/>
    </row>
    <row r="8160" spans="2:2" ht="15">
      <c r="B8160" s="159"/>
    </row>
    <row r="8161" spans="2:2" ht="15">
      <c r="B8161" s="159"/>
    </row>
    <row r="8162" spans="2:2" ht="15">
      <c r="B8162" s="159"/>
    </row>
    <row r="8163" spans="2:2" ht="15">
      <c r="B8163" s="159"/>
    </row>
    <row r="8164" spans="2:2" ht="15">
      <c r="B8164" s="159"/>
    </row>
    <row r="8165" spans="2:2" ht="15">
      <c r="B8165" s="159"/>
    </row>
    <row r="8166" spans="2:2" ht="15">
      <c r="B8166" s="159"/>
    </row>
    <row r="8167" spans="2:2" ht="15">
      <c r="B8167" s="159"/>
    </row>
    <row r="8168" spans="2:2" ht="15">
      <c r="B8168" s="159"/>
    </row>
    <row r="8169" spans="2:2" ht="15">
      <c r="B8169" s="159"/>
    </row>
    <row r="8170" spans="2:2" ht="15">
      <c r="B8170" s="159"/>
    </row>
    <row r="8171" spans="2:2" ht="15">
      <c r="B8171" s="159"/>
    </row>
    <row r="8172" spans="2:2" ht="15">
      <c r="B8172" s="159"/>
    </row>
    <row r="8173" spans="2:2" ht="15">
      <c r="B8173" s="159"/>
    </row>
    <row r="8174" spans="2:2" ht="15">
      <c r="B8174" s="159"/>
    </row>
    <row r="8175" spans="2:2" ht="15">
      <c r="B8175" s="159"/>
    </row>
    <row r="8176" spans="2:2" ht="15">
      <c r="B8176" s="159"/>
    </row>
    <row r="8177" spans="2:2" ht="15">
      <c r="B8177" s="159"/>
    </row>
    <row r="8178" spans="2:2" ht="15">
      <c r="B8178" s="159"/>
    </row>
    <row r="8179" spans="2:2" ht="15">
      <c r="B8179" s="159"/>
    </row>
    <row r="8180" spans="2:2" ht="15">
      <c r="B8180" s="159"/>
    </row>
    <row r="8181" spans="2:2" ht="15">
      <c r="B8181" s="159"/>
    </row>
    <row r="8182" spans="2:2" ht="15">
      <c r="B8182" s="159"/>
    </row>
    <row r="8183" spans="2:2" ht="15">
      <c r="B8183" s="159"/>
    </row>
    <row r="8184" spans="2:2" ht="15">
      <c r="B8184" s="159"/>
    </row>
    <row r="8185" spans="2:2" ht="15">
      <c r="B8185" s="159"/>
    </row>
    <row r="8186" spans="2:2" ht="15">
      <c r="B8186" s="159"/>
    </row>
    <row r="8187" spans="2:2" ht="15">
      <c r="B8187" s="159"/>
    </row>
    <row r="8188" spans="2:2" ht="15">
      <c r="B8188" s="159"/>
    </row>
    <row r="8189" spans="2:2" ht="15">
      <c r="B8189" s="159"/>
    </row>
    <row r="8190" spans="2:2" ht="15">
      <c r="B8190" s="159"/>
    </row>
    <row r="8191" spans="2:2" ht="15">
      <c r="B8191" s="159"/>
    </row>
    <row r="8192" spans="2:2" ht="15">
      <c r="B8192" s="159"/>
    </row>
    <row r="8193" spans="2:2" ht="15">
      <c r="B8193" s="159"/>
    </row>
    <row r="8194" spans="2:2" ht="15">
      <c r="B8194" s="159"/>
    </row>
    <row r="8195" spans="2:2" ht="15">
      <c r="B8195" s="159"/>
    </row>
    <row r="8196" spans="2:2" ht="15">
      <c r="B8196" s="159"/>
    </row>
    <row r="8197" spans="2:2" ht="15">
      <c r="B8197" s="159"/>
    </row>
    <row r="8198" spans="2:2" ht="15">
      <c r="B8198" s="159"/>
    </row>
    <row r="8199" spans="2:2" ht="15">
      <c r="B8199" s="159"/>
    </row>
    <row r="8200" spans="2:2" ht="15">
      <c r="B8200" s="159"/>
    </row>
    <row r="8201" spans="2:2" ht="15">
      <c r="B8201" s="159"/>
    </row>
    <row r="8202" spans="2:2" ht="15">
      <c r="B8202" s="159"/>
    </row>
    <row r="8203" spans="2:2" ht="15">
      <c r="B8203" s="159"/>
    </row>
    <row r="8204" spans="2:2" ht="15">
      <c r="B8204" s="159"/>
    </row>
    <row r="8205" spans="2:2" ht="15">
      <c r="B8205" s="159"/>
    </row>
    <row r="8206" spans="2:2" ht="15">
      <c r="B8206" s="159"/>
    </row>
    <row r="8207" spans="2:2" ht="15">
      <c r="B8207" s="159"/>
    </row>
    <row r="8208" spans="2:2" ht="15">
      <c r="B8208" s="159"/>
    </row>
    <row r="8209" spans="2:2" ht="15">
      <c r="B8209" s="159"/>
    </row>
    <row r="8210" spans="2:2" ht="15">
      <c r="B8210" s="159"/>
    </row>
    <row r="8211" spans="2:2" ht="15">
      <c r="B8211" s="159"/>
    </row>
    <row r="8212" spans="2:2" ht="15">
      <c r="B8212" s="159"/>
    </row>
    <row r="8213" spans="2:2" ht="15">
      <c r="B8213" s="159"/>
    </row>
    <row r="8214" spans="2:2" ht="15">
      <c r="B8214" s="159"/>
    </row>
    <row r="8215" spans="2:2" ht="15">
      <c r="B8215" s="159"/>
    </row>
    <row r="8216" spans="2:2" ht="15">
      <c r="B8216" s="159"/>
    </row>
    <row r="8217" spans="2:2" ht="15">
      <c r="B8217" s="159"/>
    </row>
    <row r="8218" spans="2:2" ht="15">
      <c r="B8218" s="159"/>
    </row>
    <row r="8219" spans="2:2" ht="15">
      <c r="B8219" s="159"/>
    </row>
    <row r="8220" spans="2:2" ht="15">
      <c r="B8220" s="159"/>
    </row>
    <row r="8221" spans="2:2" ht="15">
      <c r="B8221" s="159"/>
    </row>
    <row r="8222" spans="2:2" ht="15">
      <c r="B8222" s="159"/>
    </row>
    <row r="8223" spans="2:2" ht="15">
      <c r="B8223" s="159"/>
    </row>
    <row r="8224" spans="2:2" ht="15">
      <c r="B8224" s="159"/>
    </row>
    <row r="8225" spans="2:2" ht="15">
      <c r="B8225" s="159"/>
    </row>
    <row r="8226" spans="2:2" ht="15">
      <c r="B8226" s="159"/>
    </row>
    <row r="8227" spans="2:2" ht="15">
      <c r="B8227" s="159"/>
    </row>
    <row r="8228" spans="2:2" ht="15">
      <c r="B8228" s="159"/>
    </row>
    <row r="8229" spans="2:2" ht="15">
      <c r="B8229" s="159"/>
    </row>
    <row r="8230" spans="2:2" ht="15">
      <c r="B8230" s="159"/>
    </row>
    <row r="8231" spans="2:2" ht="15">
      <c r="B8231" s="159"/>
    </row>
    <row r="8232" spans="2:2" ht="15">
      <c r="B8232" s="159"/>
    </row>
    <row r="8233" spans="2:2" ht="15">
      <c r="B8233" s="159"/>
    </row>
    <row r="8234" spans="2:2" ht="15">
      <c r="B8234" s="159"/>
    </row>
    <row r="8235" spans="2:2" ht="15">
      <c r="B8235" s="159"/>
    </row>
    <row r="8236" spans="2:2" ht="15">
      <c r="B8236" s="159"/>
    </row>
    <row r="8237" spans="2:2" ht="15">
      <c r="B8237" s="159"/>
    </row>
    <row r="8238" spans="2:2" ht="15">
      <c r="B8238" s="159"/>
    </row>
    <row r="8239" spans="2:2" ht="15">
      <c r="B8239" s="159"/>
    </row>
    <row r="8240" spans="2:2" ht="15">
      <c r="B8240" s="159"/>
    </row>
    <row r="8241" spans="2:2" ht="15">
      <c r="B8241" s="159"/>
    </row>
    <row r="8242" spans="2:2" ht="15">
      <c r="B8242" s="159"/>
    </row>
    <row r="8243" spans="2:2" ht="15">
      <c r="B8243" s="159"/>
    </row>
    <row r="8244" spans="2:2" ht="15">
      <c r="B8244" s="159"/>
    </row>
    <row r="8245" spans="2:2" ht="15">
      <c r="B8245" s="159"/>
    </row>
    <row r="8246" spans="2:2" ht="15">
      <c r="B8246" s="159"/>
    </row>
    <row r="8247" spans="2:2" ht="15">
      <c r="B8247" s="159"/>
    </row>
    <row r="8248" spans="2:2" ht="15">
      <c r="B8248" s="159"/>
    </row>
    <row r="8249" spans="2:2" ht="15">
      <c r="B8249" s="159"/>
    </row>
    <row r="8250" spans="2:2" ht="15">
      <c r="B8250" s="159"/>
    </row>
    <row r="8251" spans="2:2" ht="15">
      <c r="B8251" s="159"/>
    </row>
    <row r="8252" spans="2:2" ht="15">
      <c r="B8252" s="159"/>
    </row>
    <row r="8253" spans="2:2" ht="15">
      <c r="B8253" s="159"/>
    </row>
    <row r="8254" spans="2:2" ht="15">
      <c r="B8254" s="159"/>
    </row>
    <row r="8255" spans="2:2" ht="15">
      <c r="B8255" s="159"/>
    </row>
    <row r="8256" spans="2:2" ht="15">
      <c r="B8256" s="159"/>
    </row>
    <row r="8257" spans="2:2" ht="15">
      <c r="B8257" s="159"/>
    </row>
    <row r="8258" spans="2:2" ht="15">
      <c r="B8258" s="159"/>
    </row>
    <row r="8259" spans="2:2" ht="15">
      <c r="B8259" s="159"/>
    </row>
    <row r="8260" spans="2:2" ht="15">
      <c r="B8260" s="159"/>
    </row>
    <row r="8261" spans="2:2" ht="15">
      <c r="B8261" s="159"/>
    </row>
    <row r="8262" spans="2:2" ht="15">
      <c r="B8262" s="159"/>
    </row>
    <row r="8263" spans="2:2" ht="15">
      <c r="B8263" s="159"/>
    </row>
    <row r="8264" spans="2:2" ht="15">
      <c r="B8264" s="159"/>
    </row>
    <row r="8265" spans="2:2" ht="15">
      <c r="B8265" s="159"/>
    </row>
    <row r="8266" spans="2:2" ht="15">
      <c r="B8266" s="159"/>
    </row>
    <row r="8267" spans="2:2" ht="15">
      <c r="B8267" s="159"/>
    </row>
    <row r="8268" spans="2:2" ht="15">
      <c r="B8268" s="159"/>
    </row>
    <row r="8269" spans="2:2" ht="15">
      <c r="B8269" s="159"/>
    </row>
    <row r="8270" spans="2:2" ht="15">
      <c r="B8270" s="159"/>
    </row>
    <row r="8271" spans="2:2" ht="15">
      <c r="B8271" s="159"/>
    </row>
    <row r="8272" spans="2:2" ht="15">
      <c r="B8272" s="159"/>
    </row>
    <row r="8273" spans="2:2" ht="15">
      <c r="B8273" s="159"/>
    </row>
    <row r="8274" spans="2:2" ht="15">
      <c r="B8274" s="159"/>
    </row>
    <row r="8275" spans="2:2" ht="15">
      <c r="B8275" s="159"/>
    </row>
    <row r="8276" spans="2:2" ht="15">
      <c r="B8276" s="159"/>
    </row>
    <row r="8277" spans="2:2" ht="15">
      <c r="B8277" s="159"/>
    </row>
    <row r="8278" spans="2:2" ht="15">
      <c r="B8278" s="159"/>
    </row>
    <row r="8279" spans="2:2" ht="15">
      <c r="B8279" s="159"/>
    </row>
    <row r="8280" spans="2:2" ht="15">
      <c r="B8280" s="159"/>
    </row>
    <row r="8281" spans="2:2" ht="15">
      <c r="B8281" s="159"/>
    </row>
    <row r="8282" spans="2:2" ht="15">
      <c r="B8282" s="159"/>
    </row>
    <row r="8283" spans="2:2" ht="15">
      <c r="B8283" s="159"/>
    </row>
    <row r="8284" spans="2:2" ht="15">
      <c r="B8284" s="159"/>
    </row>
    <row r="8285" spans="2:2" ht="15">
      <c r="B8285" s="159"/>
    </row>
    <row r="8286" spans="2:2" ht="15">
      <c r="B8286" s="159"/>
    </row>
    <row r="8287" spans="2:2" ht="15">
      <c r="B8287" s="159"/>
    </row>
    <row r="8288" spans="2:2" ht="15">
      <c r="B8288" s="159"/>
    </row>
    <row r="8289" spans="2:2" ht="15">
      <c r="B8289" s="159"/>
    </row>
    <row r="8290" spans="2:2" ht="15">
      <c r="B8290" s="159"/>
    </row>
    <row r="8291" spans="2:2" ht="15">
      <c r="B8291" s="159"/>
    </row>
    <row r="8292" spans="2:2" ht="15">
      <c r="B8292" s="159"/>
    </row>
    <row r="8293" spans="2:2" ht="15">
      <c r="B8293" s="159"/>
    </row>
    <row r="8294" spans="2:2" ht="15">
      <c r="B8294" s="159"/>
    </row>
    <row r="8295" spans="2:2" ht="15">
      <c r="B8295" s="159"/>
    </row>
    <row r="8296" spans="2:2" ht="15">
      <c r="B8296" s="159"/>
    </row>
    <row r="8297" spans="2:2" ht="15">
      <c r="B8297" s="159"/>
    </row>
    <row r="8298" spans="2:2" ht="15">
      <c r="B8298" s="159"/>
    </row>
    <row r="8299" spans="2:2" ht="15">
      <c r="B8299" s="159"/>
    </row>
    <row r="8300" spans="2:2" ht="15">
      <c r="B8300" s="159"/>
    </row>
    <row r="8301" spans="2:2" ht="15">
      <c r="B8301" s="159"/>
    </row>
    <row r="8302" spans="2:2" ht="15">
      <c r="B8302" s="159"/>
    </row>
    <row r="8303" spans="2:2" ht="15">
      <c r="B8303" s="159"/>
    </row>
    <row r="8304" spans="2:2" ht="15">
      <c r="B8304" s="159"/>
    </row>
    <row r="8305" spans="2:2" ht="15">
      <c r="B8305" s="159"/>
    </row>
    <row r="8306" spans="2:2" ht="15">
      <c r="B8306" s="159"/>
    </row>
    <row r="8307" spans="2:2" ht="15">
      <c r="B8307" s="159"/>
    </row>
    <row r="8308" spans="2:2" ht="15">
      <c r="B8308" s="159"/>
    </row>
    <row r="8309" spans="2:2" ht="15">
      <c r="B8309" s="159"/>
    </row>
    <row r="8310" spans="2:2" ht="15">
      <c r="B8310" s="159"/>
    </row>
    <row r="8311" spans="2:2" ht="15">
      <c r="B8311" s="159"/>
    </row>
    <row r="8312" spans="2:2" ht="15">
      <c r="B8312" s="159"/>
    </row>
    <row r="8313" spans="2:2" ht="15">
      <c r="B8313" s="159"/>
    </row>
    <row r="8314" spans="2:2" ht="15">
      <c r="B8314" s="159"/>
    </row>
    <row r="8315" spans="2:2" ht="15">
      <c r="B8315" s="159"/>
    </row>
    <row r="8316" spans="2:2" ht="15">
      <c r="B8316" s="159"/>
    </row>
    <row r="8317" spans="2:2" ht="15">
      <c r="B8317" s="159"/>
    </row>
    <row r="8318" spans="2:2" ht="15">
      <c r="B8318" s="159"/>
    </row>
    <row r="8319" spans="2:2" ht="15">
      <c r="B8319" s="159"/>
    </row>
    <row r="8320" spans="2:2" ht="15">
      <c r="B8320" s="159"/>
    </row>
    <row r="8321" spans="2:2" ht="15">
      <c r="B8321" s="159"/>
    </row>
    <row r="8322" spans="2:2" ht="15">
      <c r="B8322" s="159"/>
    </row>
    <row r="8323" spans="2:2" ht="15">
      <c r="B8323" s="159"/>
    </row>
    <row r="8324" spans="2:2" ht="15">
      <c r="B8324" s="159"/>
    </row>
    <row r="8325" spans="2:2" ht="15">
      <c r="B8325" s="159"/>
    </row>
    <row r="8326" spans="2:2" ht="15">
      <c r="B8326" s="159"/>
    </row>
    <row r="8327" spans="2:2" ht="15">
      <c r="B8327" s="159"/>
    </row>
    <row r="8328" spans="2:2" ht="15">
      <c r="B8328" s="159"/>
    </row>
    <row r="8329" spans="2:2" ht="15">
      <c r="B8329" s="159"/>
    </row>
    <row r="8330" spans="2:2" ht="15">
      <c r="B8330" s="159"/>
    </row>
    <row r="8331" spans="2:2" ht="15">
      <c r="B8331" s="159"/>
    </row>
    <row r="8332" spans="2:2" ht="15">
      <c r="B8332" s="159"/>
    </row>
    <row r="8333" spans="2:2" ht="15">
      <c r="B8333" s="159"/>
    </row>
    <row r="8334" spans="2:2" ht="15">
      <c r="B8334" s="159"/>
    </row>
    <row r="8335" spans="2:2" ht="15">
      <c r="B8335" s="159"/>
    </row>
    <row r="8336" spans="2:2" ht="15">
      <c r="B8336" s="159"/>
    </row>
    <row r="8337" spans="2:2" ht="15">
      <c r="B8337" s="159"/>
    </row>
    <row r="8338" spans="2:2" ht="15">
      <c r="B8338" s="159"/>
    </row>
    <row r="8339" spans="2:2" ht="15">
      <c r="B8339" s="159"/>
    </row>
    <row r="8340" spans="2:2" ht="15">
      <c r="B8340" s="159"/>
    </row>
    <row r="8341" spans="2:2" ht="15">
      <c r="B8341" s="159"/>
    </row>
    <row r="8342" spans="2:2" ht="15">
      <c r="B8342" s="159"/>
    </row>
    <row r="8343" spans="2:2" ht="15">
      <c r="B8343" s="159"/>
    </row>
    <row r="8344" spans="2:2" ht="15">
      <c r="B8344" s="159"/>
    </row>
    <row r="8345" spans="2:2" ht="15">
      <c r="B8345" s="159"/>
    </row>
    <row r="8346" spans="2:2" ht="15">
      <c r="B8346" s="159"/>
    </row>
    <row r="8347" spans="2:2" ht="15">
      <c r="B8347" s="159"/>
    </row>
    <row r="8348" spans="2:2" ht="15">
      <c r="B8348" s="159"/>
    </row>
    <row r="8349" spans="2:2" ht="15">
      <c r="B8349" s="159"/>
    </row>
    <row r="8350" spans="2:2" ht="15">
      <c r="B8350" s="159"/>
    </row>
    <row r="8351" spans="2:2" ht="15">
      <c r="B8351" s="159"/>
    </row>
    <row r="8352" spans="2:2" ht="15">
      <c r="B8352" s="159"/>
    </row>
    <row r="8353" spans="2:2" ht="15">
      <c r="B8353" s="159"/>
    </row>
    <row r="8354" spans="2:2" ht="15">
      <c r="B8354" s="159"/>
    </row>
    <row r="8355" spans="2:2" ht="15">
      <c r="B8355" s="159"/>
    </row>
    <row r="8356" spans="2:2" ht="15">
      <c r="B8356" s="159"/>
    </row>
    <row r="8357" spans="2:2" ht="15">
      <c r="B8357" s="159"/>
    </row>
    <row r="8358" spans="2:2" ht="15">
      <c r="B8358" s="159"/>
    </row>
    <row r="8359" spans="2:2" ht="15">
      <c r="B8359" s="159"/>
    </row>
    <row r="8360" spans="2:2" ht="15">
      <c r="B8360" s="159"/>
    </row>
    <row r="8361" spans="2:2" ht="15">
      <c r="B8361" s="159"/>
    </row>
    <row r="8362" spans="2:2" ht="15">
      <c r="B8362" s="159"/>
    </row>
    <row r="8363" spans="2:2" ht="15">
      <c r="B8363" s="159"/>
    </row>
    <row r="8364" spans="2:2" ht="15">
      <c r="B8364" s="159"/>
    </row>
    <row r="8365" spans="2:2" ht="15">
      <c r="B8365" s="159"/>
    </row>
    <row r="8366" spans="2:2" ht="15">
      <c r="B8366" s="159"/>
    </row>
    <row r="8367" spans="2:2" ht="15">
      <c r="B8367" s="159"/>
    </row>
    <row r="8368" spans="2:2" ht="15">
      <c r="B8368" s="159"/>
    </row>
    <row r="8369" spans="2:2" ht="15">
      <c r="B8369" s="159"/>
    </row>
    <row r="8370" spans="2:2" ht="15">
      <c r="B8370" s="159"/>
    </row>
    <row r="8371" spans="2:2" ht="15">
      <c r="B8371" s="159"/>
    </row>
    <row r="8372" spans="2:2" ht="15">
      <c r="B8372" s="159"/>
    </row>
    <row r="8373" spans="2:2" ht="15">
      <c r="B8373" s="159"/>
    </row>
    <row r="8374" spans="2:2" ht="15">
      <c r="B8374" s="159"/>
    </row>
    <row r="8375" spans="2:2" ht="15">
      <c r="B8375" s="159"/>
    </row>
    <row r="8376" spans="2:2" ht="15">
      <c r="B8376" s="159"/>
    </row>
    <row r="8377" spans="2:2" ht="15">
      <c r="B8377" s="159"/>
    </row>
    <row r="8378" spans="2:2" ht="15">
      <c r="B8378" s="159"/>
    </row>
    <row r="8379" spans="2:2" ht="15">
      <c r="B8379" s="159"/>
    </row>
    <row r="8380" spans="2:2" ht="15">
      <c r="B8380" s="159"/>
    </row>
    <row r="8381" spans="2:2" ht="15">
      <c r="B8381" s="159"/>
    </row>
    <row r="8382" spans="2:2" ht="15">
      <c r="B8382" s="159"/>
    </row>
    <row r="8383" spans="2:2" ht="15">
      <c r="B8383" s="159"/>
    </row>
    <row r="8384" spans="2:2" ht="15">
      <c r="B8384" s="159"/>
    </row>
    <row r="8385" spans="2:2" ht="15">
      <c r="B8385" s="159"/>
    </row>
    <row r="8386" spans="2:2" ht="15">
      <c r="B8386" s="159"/>
    </row>
    <row r="8387" spans="2:2" ht="15">
      <c r="B8387" s="159"/>
    </row>
    <row r="8388" spans="2:2" ht="15">
      <c r="B8388" s="159"/>
    </row>
    <row r="8389" spans="2:2" ht="15">
      <c r="B8389" s="159"/>
    </row>
    <row r="8390" spans="2:2" ht="15">
      <c r="B8390" s="159"/>
    </row>
    <row r="8391" spans="2:2" ht="15">
      <c r="B8391" s="159"/>
    </row>
    <row r="8392" spans="2:2" ht="15">
      <c r="B8392" s="159"/>
    </row>
    <row r="8393" spans="2:2" ht="15">
      <c r="B8393" s="159"/>
    </row>
    <row r="8394" spans="2:2" ht="15">
      <c r="B8394" s="159"/>
    </row>
    <row r="8395" spans="2:2" ht="15">
      <c r="B8395" s="159"/>
    </row>
    <row r="8396" spans="2:2" ht="15">
      <c r="B8396" s="159"/>
    </row>
    <row r="8397" spans="2:2" ht="15">
      <c r="B8397" s="159"/>
    </row>
    <row r="8398" spans="2:2" ht="15">
      <c r="B8398" s="159"/>
    </row>
    <row r="8399" spans="2:2" ht="15">
      <c r="B8399" s="159"/>
    </row>
    <row r="8400" spans="2:2" ht="15">
      <c r="B8400" s="159"/>
    </row>
    <row r="8401" spans="2:2" ht="15">
      <c r="B8401" s="159"/>
    </row>
    <row r="8402" spans="2:2" ht="15">
      <c r="B8402" s="159"/>
    </row>
    <row r="8403" spans="2:2" ht="15">
      <c r="B8403" s="159"/>
    </row>
    <row r="8404" spans="2:2" ht="15">
      <c r="B8404" s="159"/>
    </row>
    <row r="8405" spans="2:2" ht="15">
      <c r="B8405" s="159"/>
    </row>
    <row r="8406" spans="2:2" ht="15">
      <c r="B8406" s="159"/>
    </row>
    <row r="8407" spans="2:2" ht="15">
      <c r="B8407" s="159"/>
    </row>
    <row r="8408" spans="2:2" ht="15">
      <c r="B8408" s="159"/>
    </row>
    <row r="8409" spans="2:2" ht="15">
      <c r="B8409" s="159"/>
    </row>
    <row r="8410" spans="2:2" ht="15">
      <c r="B8410" s="159"/>
    </row>
    <row r="8411" spans="2:2" ht="15">
      <c r="B8411" s="159"/>
    </row>
    <row r="8412" spans="2:2" ht="15">
      <c r="B8412" s="159"/>
    </row>
    <row r="8413" spans="2:2" ht="15">
      <c r="B8413" s="159"/>
    </row>
    <row r="8414" spans="2:2" ht="15">
      <c r="B8414" s="159"/>
    </row>
    <row r="8415" spans="2:2" ht="15">
      <c r="B8415" s="159"/>
    </row>
    <row r="8416" spans="2:2" ht="15">
      <c r="B8416" s="159"/>
    </row>
    <row r="8417" spans="2:2" ht="15">
      <c r="B8417" s="159"/>
    </row>
    <row r="8418" spans="2:2" ht="15">
      <c r="B8418" s="159"/>
    </row>
    <row r="8419" spans="2:2" ht="15">
      <c r="B8419" s="159"/>
    </row>
    <row r="8420" spans="2:2" ht="15">
      <c r="B8420" s="159"/>
    </row>
    <row r="8421" spans="2:2" ht="15">
      <c r="B8421" s="159"/>
    </row>
    <row r="8422" spans="2:2" ht="15">
      <c r="B8422" s="159"/>
    </row>
    <row r="8423" spans="2:2" ht="15">
      <c r="B8423" s="159"/>
    </row>
    <row r="8424" spans="2:2" ht="15">
      <c r="B8424" s="159"/>
    </row>
    <row r="8425" spans="2:2" ht="15">
      <c r="B8425" s="159"/>
    </row>
    <row r="8426" spans="2:2" ht="15">
      <c r="B8426" s="159"/>
    </row>
    <row r="8427" spans="2:2" ht="15">
      <c r="B8427" s="159"/>
    </row>
    <row r="8428" spans="2:2" ht="15">
      <c r="B8428" s="159"/>
    </row>
    <row r="8429" spans="2:2" ht="15">
      <c r="B8429" s="159"/>
    </row>
    <row r="8430" spans="2:2" ht="15">
      <c r="B8430" s="159"/>
    </row>
    <row r="8431" spans="2:2" ht="15">
      <c r="B8431" s="159"/>
    </row>
    <row r="8432" spans="2:2" ht="15">
      <c r="B8432" s="159"/>
    </row>
    <row r="8433" spans="2:2" ht="15">
      <c r="B8433" s="159"/>
    </row>
    <row r="8434" spans="2:2" ht="15">
      <c r="B8434" s="159"/>
    </row>
    <row r="8435" spans="2:2" ht="15">
      <c r="B8435" s="159"/>
    </row>
    <row r="8436" spans="2:2" ht="15">
      <c r="B8436" s="159"/>
    </row>
    <row r="8437" spans="2:2" ht="15">
      <c r="B8437" s="159"/>
    </row>
    <row r="8438" spans="2:2" ht="15">
      <c r="B8438" s="159"/>
    </row>
    <row r="8439" spans="2:2" ht="15">
      <c r="B8439" s="159"/>
    </row>
    <row r="8440" spans="2:2" ht="15">
      <c r="B8440" s="159"/>
    </row>
    <row r="8441" spans="2:2" ht="15">
      <c r="B8441" s="159"/>
    </row>
    <row r="8442" spans="2:2" ht="15">
      <c r="B8442" s="159"/>
    </row>
    <row r="8443" spans="2:2" ht="15">
      <c r="B8443" s="159"/>
    </row>
    <row r="8444" spans="2:2" ht="15">
      <c r="B8444" s="159"/>
    </row>
    <row r="8445" spans="2:2" ht="15">
      <c r="B8445" s="159"/>
    </row>
    <row r="8446" spans="2:2" ht="15">
      <c r="B8446" s="159"/>
    </row>
    <row r="8447" spans="2:2" ht="15">
      <c r="B8447" s="159"/>
    </row>
    <row r="8448" spans="2:2" ht="15">
      <c r="B8448" s="159"/>
    </row>
    <row r="8449" spans="2:2" ht="15">
      <c r="B8449" s="159"/>
    </row>
    <row r="8450" spans="2:2" ht="15">
      <c r="B8450" s="159"/>
    </row>
    <row r="8451" spans="2:2" ht="15">
      <c r="B8451" s="159"/>
    </row>
    <row r="8452" spans="2:2" ht="15">
      <c r="B8452" s="159"/>
    </row>
    <row r="8453" spans="2:2" ht="15">
      <c r="B8453" s="159"/>
    </row>
    <row r="8454" spans="2:2" ht="15">
      <c r="B8454" s="159"/>
    </row>
    <row r="8455" spans="2:2" ht="15">
      <c r="B8455" s="159"/>
    </row>
    <row r="8456" spans="2:2" ht="15">
      <c r="B8456" s="159"/>
    </row>
    <row r="8457" spans="2:2" ht="15">
      <c r="B8457" s="159"/>
    </row>
    <row r="8458" spans="2:2" ht="15">
      <c r="B8458" s="159"/>
    </row>
    <row r="8459" spans="2:2" ht="15">
      <c r="B8459" s="159"/>
    </row>
    <row r="8460" spans="2:2" ht="15">
      <c r="B8460" s="159"/>
    </row>
    <row r="8461" spans="2:2" ht="15">
      <c r="B8461" s="159"/>
    </row>
    <row r="8462" spans="2:2" ht="15">
      <c r="B8462" s="159"/>
    </row>
    <row r="8463" spans="2:2" ht="15">
      <c r="B8463" s="159"/>
    </row>
    <row r="8464" spans="2:2" ht="15">
      <c r="B8464" s="159"/>
    </row>
    <row r="8465" spans="2:2" ht="15">
      <c r="B8465" s="159"/>
    </row>
    <row r="8466" spans="2:2" ht="15">
      <c r="B8466" s="159"/>
    </row>
    <row r="8467" spans="2:2" ht="15">
      <c r="B8467" s="159"/>
    </row>
    <row r="8468" spans="2:2" ht="15">
      <c r="B8468" s="159"/>
    </row>
    <row r="8469" spans="2:2" ht="15">
      <c r="B8469" s="159"/>
    </row>
    <row r="8470" spans="2:2" ht="15">
      <c r="B8470" s="159"/>
    </row>
    <row r="8471" spans="2:2" ht="15">
      <c r="B8471" s="159"/>
    </row>
    <row r="8472" spans="2:2" ht="15">
      <c r="B8472" s="159"/>
    </row>
    <row r="8473" spans="2:2" ht="15">
      <c r="B8473" s="159"/>
    </row>
    <row r="8474" spans="2:2" ht="15">
      <c r="B8474" s="159"/>
    </row>
    <row r="8475" spans="2:2" ht="15">
      <c r="B8475" s="159"/>
    </row>
    <row r="8476" spans="2:2" ht="15">
      <c r="B8476" s="159"/>
    </row>
    <row r="8477" spans="2:2" ht="15">
      <c r="B8477" s="159"/>
    </row>
    <row r="8478" spans="2:2" ht="15">
      <c r="B8478" s="159"/>
    </row>
    <row r="8479" spans="2:2" ht="15">
      <c r="B8479" s="159"/>
    </row>
    <row r="8480" spans="2:2" ht="15">
      <c r="B8480" s="159"/>
    </row>
    <row r="8481" spans="2:2" ht="15">
      <c r="B8481" s="159"/>
    </row>
    <row r="8482" spans="2:2" ht="15">
      <c r="B8482" s="159"/>
    </row>
    <row r="8483" spans="2:2" ht="15">
      <c r="B8483" s="159"/>
    </row>
    <row r="8484" spans="2:2" ht="15">
      <c r="B8484" s="159"/>
    </row>
    <row r="8485" spans="2:2" ht="15">
      <c r="B8485" s="159"/>
    </row>
    <row r="8486" spans="2:2" ht="15">
      <c r="B8486" s="159"/>
    </row>
    <row r="8487" spans="2:2" ht="15">
      <c r="B8487" s="159"/>
    </row>
    <row r="8488" spans="2:2" ht="15">
      <c r="B8488" s="159"/>
    </row>
    <row r="8489" spans="2:2" ht="15">
      <c r="B8489" s="159"/>
    </row>
    <row r="8490" spans="2:2" ht="15">
      <c r="B8490" s="159"/>
    </row>
    <row r="8491" spans="2:2" ht="15">
      <c r="B8491" s="159"/>
    </row>
    <row r="8492" spans="2:2" ht="15">
      <c r="B8492" s="159"/>
    </row>
    <row r="8493" spans="2:2" ht="15">
      <c r="B8493" s="159"/>
    </row>
    <row r="8494" spans="2:2" ht="15">
      <c r="B8494" s="159"/>
    </row>
    <row r="8495" spans="2:2" ht="15">
      <c r="B8495" s="159"/>
    </row>
    <row r="8496" spans="2:2" ht="15">
      <c r="B8496" s="159"/>
    </row>
    <row r="8497" spans="2:2" ht="15">
      <c r="B8497" s="159"/>
    </row>
    <row r="8498" spans="2:2" ht="15">
      <c r="B8498" s="159"/>
    </row>
    <row r="8499" spans="2:2" ht="15">
      <c r="B8499" s="159"/>
    </row>
    <row r="8500" spans="2:2" ht="15">
      <c r="B8500" s="159"/>
    </row>
    <row r="8501" spans="2:2" ht="15">
      <c r="B8501" s="159"/>
    </row>
    <row r="8502" spans="2:2" ht="15">
      <c r="B8502" s="159"/>
    </row>
    <row r="8503" spans="2:2" ht="15">
      <c r="B8503" s="159"/>
    </row>
    <row r="8504" spans="2:2" ht="15">
      <c r="B8504" s="159"/>
    </row>
    <row r="8505" spans="2:2" ht="15">
      <c r="B8505" s="159"/>
    </row>
    <row r="8506" spans="2:2" ht="15">
      <c r="B8506" s="159"/>
    </row>
    <row r="8507" spans="2:2" ht="15">
      <c r="B8507" s="159"/>
    </row>
    <row r="8508" spans="2:2" ht="15">
      <c r="B8508" s="159"/>
    </row>
    <row r="8509" spans="2:2" ht="15">
      <c r="B8509" s="159"/>
    </row>
    <row r="8510" spans="2:2" ht="15">
      <c r="B8510" s="159"/>
    </row>
    <row r="8511" spans="2:2" ht="15">
      <c r="B8511" s="159"/>
    </row>
    <row r="8512" spans="2:2" ht="15">
      <c r="B8512" s="159"/>
    </row>
    <row r="8513" spans="2:2" ht="15">
      <c r="B8513" s="159"/>
    </row>
    <row r="8514" spans="2:2" ht="15">
      <c r="B8514" s="159"/>
    </row>
    <row r="8515" spans="2:2" ht="15">
      <c r="B8515" s="159"/>
    </row>
    <row r="8516" spans="2:2" ht="15">
      <c r="B8516" s="159"/>
    </row>
    <row r="8517" spans="2:2" ht="15">
      <c r="B8517" s="159"/>
    </row>
    <row r="8518" spans="2:2" ht="15">
      <c r="B8518" s="159"/>
    </row>
    <row r="8519" spans="2:2" ht="15">
      <c r="B8519" s="159"/>
    </row>
    <row r="8520" spans="2:2" ht="15">
      <c r="B8520" s="159"/>
    </row>
    <row r="8521" spans="2:2" ht="15">
      <c r="B8521" s="159"/>
    </row>
    <row r="8522" spans="2:2" ht="15">
      <c r="B8522" s="159"/>
    </row>
    <row r="8523" spans="2:2" ht="15">
      <c r="B8523" s="159"/>
    </row>
    <row r="8524" spans="2:2" ht="15">
      <c r="B8524" s="159"/>
    </row>
    <row r="8525" spans="2:2" ht="15">
      <c r="B8525" s="159"/>
    </row>
    <row r="8526" spans="2:2" ht="15">
      <c r="B8526" s="159"/>
    </row>
    <row r="8527" spans="2:2" ht="15">
      <c r="B8527" s="159"/>
    </row>
    <row r="8528" spans="2:2" ht="15">
      <c r="B8528" s="159"/>
    </row>
    <row r="8529" spans="2:2" ht="15">
      <c r="B8529" s="159"/>
    </row>
    <row r="8530" spans="2:2" ht="15">
      <c r="B8530" s="159"/>
    </row>
    <row r="8531" spans="2:2" ht="15">
      <c r="B8531" s="159"/>
    </row>
    <row r="8532" spans="2:2" ht="15">
      <c r="B8532" s="159"/>
    </row>
    <row r="8533" spans="2:2" ht="15">
      <c r="B8533" s="159"/>
    </row>
    <row r="8534" spans="2:2" ht="15">
      <c r="B8534" s="159"/>
    </row>
    <row r="8535" spans="2:2" ht="15">
      <c r="B8535" s="159"/>
    </row>
    <row r="8536" spans="2:2" ht="15">
      <c r="B8536" s="159"/>
    </row>
    <row r="8537" spans="2:2" ht="15">
      <c r="B8537" s="159"/>
    </row>
    <row r="8538" spans="2:2" ht="15">
      <c r="B8538" s="159"/>
    </row>
    <row r="8539" spans="2:2" ht="15">
      <c r="B8539" s="159"/>
    </row>
    <row r="8540" spans="2:2" ht="15">
      <c r="B8540" s="159"/>
    </row>
    <row r="8541" spans="2:2" ht="15">
      <c r="B8541" s="159"/>
    </row>
    <row r="8542" spans="2:2" ht="15">
      <c r="B8542" s="159"/>
    </row>
    <row r="8543" spans="2:2" ht="15">
      <c r="B8543" s="159"/>
    </row>
    <row r="8544" spans="2:2" ht="15">
      <c r="B8544" s="159"/>
    </row>
    <row r="8545" spans="2:2" ht="15">
      <c r="B8545" s="159"/>
    </row>
    <row r="8546" spans="2:2" ht="15">
      <c r="B8546" s="159"/>
    </row>
    <row r="8547" spans="2:2" ht="15">
      <c r="B8547" s="159"/>
    </row>
    <row r="8548" spans="2:2" ht="15">
      <c r="B8548" s="159"/>
    </row>
    <row r="8549" spans="2:2" ht="15">
      <c r="B8549" s="159"/>
    </row>
    <row r="8550" spans="2:2" ht="15">
      <c r="B8550" s="159"/>
    </row>
    <row r="8551" spans="2:2" ht="15">
      <c r="B8551" s="159"/>
    </row>
    <row r="8552" spans="2:2" ht="15">
      <c r="B8552" s="159"/>
    </row>
    <row r="8553" spans="2:2" ht="15">
      <c r="B8553" s="159"/>
    </row>
    <row r="8554" spans="2:2" ht="15">
      <c r="B8554" s="159"/>
    </row>
    <row r="8555" spans="2:2" ht="15">
      <c r="B8555" s="159"/>
    </row>
    <row r="8556" spans="2:2" ht="15">
      <c r="B8556" s="159"/>
    </row>
    <row r="8557" spans="2:2" ht="15">
      <c r="B8557" s="159"/>
    </row>
    <row r="8558" spans="2:2" ht="15">
      <c r="B8558" s="159"/>
    </row>
    <row r="8559" spans="2:2" ht="15">
      <c r="B8559" s="159"/>
    </row>
    <row r="8560" spans="2:2" ht="15">
      <c r="B8560" s="159"/>
    </row>
    <row r="8561" spans="2:2" ht="15">
      <c r="B8561" s="159"/>
    </row>
    <row r="8562" spans="2:2" ht="15">
      <c r="B8562" s="159"/>
    </row>
    <row r="8563" spans="2:2" ht="15">
      <c r="B8563" s="159"/>
    </row>
    <row r="8564" spans="2:2" ht="15">
      <c r="B8564" s="159"/>
    </row>
    <row r="8565" spans="2:2" ht="15">
      <c r="B8565" s="159"/>
    </row>
    <row r="8566" spans="2:2" ht="15">
      <c r="B8566" s="159"/>
    </row>
    <row r="8567" spans="2:2" ht="15">
      <c r="B8567" s="159"/>
    </row>
    <row r="8568" spans="2:2" ht="15">
      <c r="B8568" s="159"/>
    </row>
    <row r="8569" spans="2:2" ht="15">
      <c r="B8569" s="159"/>
    </row>
    <row r="8570" spans="2:2" ht="15">
      <c r="B8570" s="159"/>
    </row>
    <row r="8571" spans="2:2" ht="15">
      <c r="B8571" s="159"/>
    </row>
    <row r="8572" spans="2:2" ht="15">
      <c r="B8572" s="159"/>
    </row>
    <row r="8573" spans="2:2" ht="15">
      <c r="B8573" s="159"/>
    </row>
    <row r="8574" spans="2:2" ht="15">
      <c r="B8574" s="159"/>
    </row>
    <row r="8575" spans="2:2" ht="15">
      <c r="B8575" s="159"/>
    </row>
    <row r="8576" spans="2:2" ht="15">
      <c r="B8576" s="159"/>
    </row>
    <row r="8577" spans="2:2" ht="15">
      <c r="B8577" s="159"/>
    </row>
    <row r="8578" spans="2:2" ht="15">
      <c r="B8578" s="159"/>
    </row>
    <row r="8579" spans="2:2" ht="15">
      <c r="B8579" s="159"/>
    </row>
    <row r="8580" spans="2:2" ht="15">
      <c r="B8580" s="159"/>
    </row>
    <row r="8581" spans="2:2" ht="15">
      <c r="B8581" s="159"/>
    </row>
    <row r="8582" spans="2:2" ht="15">
      <c r="B8582" s="159"/>
    </row>
    <row r="8583" spans="2:2" ht="15">
      <c r="B8583" s="159"/>
    </row>
    <row r="8584" spans="2:2" ht="15">
      <c r="B8584" s="159"/>
    </row>
    <row r="8585" spans="2:2" ht="15">
      <c r="B8585" s="159"/>
    </row>
    <row r="8586" spans="2:2" ht="15">
      <c r="B8586" s="159"/>
    </row>
    <row r="8587" spans="2:2" ht="15">
      <c r="B8587" s="159"/>
    </row>
    <row r="8588" spans="2:2" ht="15">
      <c r="B8588" s="159"/>
    </row>
    <row r="8589" spans="2:2" ht="15">
      <c r="B8589" s="159"/>
    </row>
    <row r="8590" spans="2:2" ht="15">
      <c r="B8590" s="159"/>
    </row>
    <row r="8591" spans="2:2" ht="15">
      <c r="B8591" s="159"/>
    </row>
    <row r="8592" spans="2:2" ht="15">
      <c r="B8592" s="159"/>
    </row>
    <row r="8593" spans="2:2" ht="15">
      <c r="B8593" s="159"/>
    </row>
    <row r="8594" spans="2:2" ht="15">
      <c r="B8594" s="159"/>
    </row>
    <row r="8595" spans="2:2" ht="15">
      <c r="B8595" s="159"/>
    </row>
    <row r="8596" spans="2:2" ht="15">
      <c r="B8596" s="159"/>
    </row>
    <row r="8597" spans="2:2" ht="15">
      <c r="B8597" s="159"/>
    </row>
    <row r="8598" spans="2:2" ht="15">
      <c r="B8598" s="159"/>
    </row>
    <row r="8599" spans="2:2" ht="15">
      <c r="B8599" s="159"/>
    </row>
    <row r="8600" spans="2:2" ht="15">
      <c r="B8600" s="159"/>
    </row>
    <row r="8601" spans="2:2" ht="15">
      <c r="B8601" s="159"/>
    </row>
    <row r="8602" spans="2:2" ht="15">
      <c r="B8602" s="159"/>
    </row>
    <row r="8603" spans="2:2" ht="15">
      <c r="B8603" s="159"/>
    </row>
    <row r="8604" spans="2:2" ht="15">
      <c r="B8604" s="159"/>
    </row>
    <row r="8605" spans="2:2" ht="15">
      <c r="B8605" s="159"/>
    </row>
    <row r="8606" spans="2:2" ht="15">
      <c r="B8606" s="159"/>
    </row>
    <row r="8607" spans="2:2" ht="15">
      <c r="B8607" s="159"/>
    </row>
    <row r="8608" spans="2:2" ht="15">
      <c r="B8608" s="159"/>
    </row>
    <row r="8609" spans="2:2" ht="15">
      <c r="B8609" s="159"/>
    </row>
    <row r="8610" spans="2:2" ht="15">
      <c r="B8610" s="159"/>
    </row>
    <row r="8611" spans="2:2" ht="15">
      <c r="B8611" s="159"/>
    </row>
    <row r="8612" spans="2:2" ht="15">
      <c r="B8612" s="159"/>
    </row>
    <row r="8613" spans="2:2" ht="15">
      <c r="B8613" s="159"/>
    </row>
    <row r="8614" spans="2:2" ht="15">
      <c r="B8614" s="159"/>
    </row>
    <row r="8615" spans="2:2" ht="15">
      <c r="B8615" s="159"/>
    </row>
    <row r="8616" spans="2:2" ht="15">
      <c r="B8616" s="159"/>
    </row>
    <row r="8617" spans="2:2" ht="15">
      <c r="B8617" s="159"/>
    </row>
    <row r="8618" spans="2:2" ht="15">
      <c r="B8618" s="159"/>
    </row>
    <row r="8619" spans="2:2" ht="15">
      <c r="B8619" s="159"/>
    </row>
    <row r="8620" spans="2:2" ht="15">
      <c r="B8620" s="159"/>
    </row>
    <row r="8621" spans="2:2" ht="15">
      <c r="B8621" s="159"/>
    </row>
    <row r="8622" spans="2:2" ht="15">
      <c r="B8622" s="159"/>
    </row>
    <row r="8623" spans="2:2" ht="15">
      <c r="B8623" s="159"/>
    </row>
    <row r="8624" spans="2:2" ht="15">
      <c r="B8624" s="159"/>
    </row>
    <row r="8625" spans="2:2" ht="15">
      <c r="B8625" s="159"/>
    </row>
    <row r="8626" spans="2:2" ht="15">
      <c r="B8626" s="159"/>
    </row>
    <row r="8627" spans="2:2" ht="15">
      <c r="B8627" s="159"/>
    </row>
    <row r="8628" spans="2:2" ht="15">
      <c r="B8628" s="159"/>
    </row>
    <row r="8629" spans="2:2" ht="15">
      <c r="B8629" s="159"/>
    </row>
    <row r="8630" spans="2:2" ht="15">
      <c r="B8630" s="159"/>
    </row>
    <row r="8631" spans="2:2" ht="15">
      <c r="B8631" s="159"/>
    </row>
    <row r="8632" spans="2:2" ht="15">
      <c r="B8632" s="159"/>
    </row>
    <row r="8633" spans="2:2" ht="15">
      <c r="B8633" s="159"/>
    </row>
    <row r="8634" spans="2:2" ht="15">
      <c r="B8634" s="159"/>
    </row>
    <row r="8635" spans="2:2" ht="15">
      <c r="B8635" s="159"/>
    </row>
    <row r="8636" spans="2:2" ht="15">
      <c r="B8636" s="159"/>
    </row>
    <row r="8637" spans="2:2" ht="15">
      <c r="B8637" s="159"/>
    </row>
    <row r="8638" spans="2:2" ht="15">
      <c r="B8638" s="159"/>
    </row>
    <row r="8639" spans="2:2" ht="15">
      <c r="B8639" s="159"/>
    </row>
    <row r="8640" spans="2:2" ht="15">
      <c r="B8640" s="159"/>
    </row>
    <row r="8641" spans="2:2" ht="15">
      <c r="B8641" s="159"/>
    </row>
    <row r="8642" spans="2:2" ht="15">
      <c r="B8642" s="159"/>
    </row>
    <row r="8643" spans="2:2" ht="15">
      <c r="B8643" s="159"/>
    </row>
    <row r="8644" spans="2:2" ht="15">
      <c r="B8644" s="159"/>
    </row>
    <row r="8645" spans="2:2" ht="15">
      <c r="B8645" s="159"/>
    </row>
    <row r="8646" spans="2:2" ht="15">
      <c r="B8646" s="159"/>
    </row>
    <row r="8647" spans="2:2" ht="15">
      <c r="B8647" s="159"/>
    </row>
    <row r="8648" spans="2:2" ht="15">
      <c r="B8648" s="159"/>
    </row>
    <row r="8649" spans="2:2" ht="15">
      <c r="B8649" s="159"/>
    </row>
    <row r="8650" spans="2:2" ht="15">
      <c r="B8650" s="159"/>
    </row>
    <row r="8651" spans="2:2" ht="15">
      <c r="B8651" s="159"/>
    </row>
    <row r="8652" spans="2:2" ht="15">
      <c r="B8652" s="159"/>
    </row>
    <row r="8653" spans="2:2" ht="15">
      <c r="B8653" s="159"/>
    </row>
    <row r="8654" spans="2:2" ht="15">
      <c r="B8654" s="159"/>
    </row>
    <row r="8655" spans="2:2" ht="15">
      <c r="B8655" s="159"/>
    </row>
    <row r="8656" spans="2:2" ht="15">
      <c r="B8656" s="159"/>
    </row>
    <row r="8657" spans="2:2" ht="15">
      <c r="B8657" s="159"/>
    </row>
    <row r="8658" spans="2:2" ht="15">
      <c r="B8658" s="159"/>
    </row>
    <row r="8659" spans="2:2" ht="15">
      <c r="B8659" s="159"/>
    </row>
    <row r="8660" spans="2:2" ht="15">
      <c r="B8660" s="159"/>
    </row>
    <row r="8661" spans="2:2" ht="15">
      <c r="B8661" s="159"/>
    </row>
    <row r="8662" spans="2:2" ht="15">
      <c r="B8662" s="159"/>
    </row>
    <row r="8663" spans="2:2" ht="15">
      <c r="B8663" s="159"/>
    </row>
    <row r="8664" spans="2:2" ht="15">
      <c r="B8664" s="159"/>
    </row>
    <row r="8665" spans="2:2" ht="15">
      <c r="B8665" s="159"/>
    </row>
    <row r="8666" spans="2:2" ht="15">
      <c r="B8666" s="159"/>
    </row>
    <row r="8667" spans="2:2" ht="15">
      <c r="B8667" s="159"/>
    </row>
    <row r="8668" spans="2:2" ht="15">
      <c r="B8668" s="159"/>
    </row>
    <row r="8669" spans="2:2" ht="15">
      <c r="B8669" s="159"/>
    </row>
    <row r="8670" spans="2:2" ht="15">
      <c r="B8670" s="159"/>
    </row>
    <row r="8671" spans="2:2" ht="15">
      <c r="B8671" s="159"/>
    </row>
    <row r="8672" spans="2:2" ht="15">
      <c r="B8672" s="159"/>
    </row>
    <row r="8673" spans="2:2" ht="15">
      <c r="B8673" s="159"/>
    </row>
    <row r="8674" spans="2:2" ht="15">
      <c r="B8674" s="159"/>
    </row>
    <row r="8675" spans="2:2" ht="15">
      <c r="B8675" s="159"/>
    </row>
    <row r="8676" spans="2:2" ht="15">
      <c r="B8676" s="159"/>
    </row>
    <row r="8677" spans="2:2" ht="15">
      <c r="B8677" s="159"/>
    </row>
    <row r="8678" spans="2:2" ht="15">
      <c r="B8678" s="159"/>
    </row>
    <row r="8679" spans="2:2" ht="15">
      <c r="B8679" s="159"/>
    </row>
    <row r="8680" spans="2:2" ht="15">
      <c r="B8680" s="159"/>
    </row>
    <row r="8681" spans="2:2" ht="15">
      <c r="B8681" s="159"/>
    </row>
    <row r="8682" spans="2:2" ht="15">
      <c r="B8682" s="159"/>
    </row>
    <row r="8683" spans="2:2" ht="15">
      <c r="B8683" s="159"/>
    </row>
    <row r="8684" spans="2:2" ht="15">
      <c r="B8684" s="159"/>
    </row>
    <row r="8685" spans="2:2" ht="15">
      <c r="B8685" s="159"/>
    </row>
    <row r="8686" spans="2:2" ht="15">
      <c r="B8686" s="159"/>
    </row>
    <row r="8687" spans="2:2" ht="15">
      <c r="B8687" s="159"/>
    </row>
    <row r="8688" spans="2:2" ht="15">
      <c r="B8688" s="159"/>
    </row>
    <row r="8689" spans="2:2" ht="15">
      <c r="B8689" s="159"/>
    </row>
    <row r="8690" spans="2:2" ht="15">
      <c r="B8690" s="159"/>
    </row>
    <row r="8691" spans="2:2" ht="15">
      <c r="B8691" s="159"/>
    </row>
    <row r="8692" spans="2:2" ht="15">
      <c r="B8692" s="159"/>
    </row>
    <row r="8693" spans="2:2" ht="15">
      <c r="B8693" s="159"/>
    </row>
    <row r="8694" spans="2:2" ht="15">
      <c r="B8694" s="159"/>
    </row>
    <row r="8695" spans="2:2" ht="15">
      <c r="B8695" s="159"/>
    </row>
    <row r="8696" spans="2:2" ht="15">
      <c r="B8696" s="159"/>
    </row>
    <row r="8697" spans="2:2" ht="15">
      <c r="B8697" s="159"/>
    </row>
    <row r="8698" spans="2:2" ht="15">
      <c r="B8698" s="159"/>
    </row>
    <row r="8699" spans="2:2" ht="15">
      <c r="B8699" s="159"/>
    </row>
    <row r="8700" spans="2:2" ht="15">
      <c r="B8700" s="159"/>
    </row>
    <row r="8701" spans="2:2" ht="15">
      <c r="B8701" s="159"/>
    </row>
    <row r="8702" spans="2:2" ht="15">
      <c r="B8702" s="159"/>
    </row>
    <row r="8703" spans="2:2" ht="15">
      <c r="B8703" s="159"/>
    </row>
    <row r="8704" spans="2:2" ht="15">
      <c r="B8704" s="159"/>
    </row>
    <row r="8705" spans="2:2" ht="15">
      <c r="B8705" s="159"/>
    </row>
    <row r="8706" spans="2:2" ht="15">
      <c r="B8706" s="159"/>
    </row>
    <row r="8707" spans="2:2" ht="15">
      <c r="B8707" s="159"/>
    </row>
    <row r="8708" spans="2:2" ht="15">
      <c r="B8708" s="159"/>
    </row>
    <row r="8709" spans="2:2" ht="15">
      <c r="B8709" s="159"/>
    </row>
    <row r="8710" spans="2:2" ht="15">
      <c r="B8710" s="159"/>
    </row>
    <row r="8711" spans="2:2" ht="15">
      <c r="B8711" s="159"/>
    </row>
    <row r="8712" spans="2:2" ht="15">
      <c r="B8712" s="159"/>
    </row>
    <row r="8713" spans="2:2" ht="15">
      <c r="B8713" s="159"/>
    </row>
    <row r="8714" spans="2:2" ht="15">
      <c r="B8714" s="159"/>
    </row>
    <row r="8715" spans="2:2" ht="15">
      <c r="B8715" s="159"/>
    </row>
    <row r="8716" spans="2:2" ht="15">
      <c r="B8716" s="159"/>
    </row>
    <row r="8717" spans="2:2" ht="15">
      <c r="B8717" s="159"/>
    </row>
    <row r="8718" spans="2:2" ht="15">
      <c r="B8718" s="159"/>
    </row>
    <row r="8719" spans="2:2" ht="15">
      <c r="B8719" s="159"/>
    </row>
    <row r="8720" spans="2:2" ht="15">
      <c r="B8720" s="159"/>
    </row>
    <row r="8721" spans="2:2" ht="15">
      <c r="B8721" s="159"/>
    </row>
    <row r="8722" spans="2:2" ht="15">
      <c r="B8722" s="159"/>
    </row>
    <row r="8723" spans="2:2" ht="15">
      <c r="B8723" s="159"/>
    </row>
    <row r="8724" spans="2:2" ht="15">
      <c r="B8724" s="159"/>
    </row>
    <row r="8725" spans="2:2" ht="15">
      <c r="B8725" s="159"/>
    </row>
    <row r="8726" spans="2:2" ht="15">
      <c r="B8726" s="159"/>
    </row>
    <row r="8727" spans="2:2" ht="15">
      <c r="B8727" s="159"/>
    </row>
    <row r="8728" spans="2:2" ht="15">
      <c r="B8728" s="159"/>
    </row>
    <row r="8729" spans="2:2" ht="15">
      <c r="B8729" s="159"/>
    </row>
    <row r="8730" spans="2:2" ht="15">
      <c r="B8730" s="159"/>
    </row>
    <row r="8731" spans="2:2" ht="15">
      <c r="B8731" s="159"/>
    </row>
    <row r="8732" spans="2:2" ht="15">
      <c r="B8732" s="159"/>
    </row>
    <row r="8733" spans="2:2" ht="15">
      <c r="B8733" s="159"/>
    </row>
    <row r="8734" spans="2:2" ht="15">
      <c r="B8734" s="159"/>
    </row>
    <row r="8735" spans="2:2" ht="15">
      <c r="B8735" s="159"/>
    </row>
    <row r="8736" spans="2:2" ht="15">
      <c r="B8736" s="159"/>
    </row>
    <row r="8737" spans="2:2" ht="15">
      <c r="B8737" s="159"/>
    </row>
    <row r="8738" spans="2:2" ht="15">
      <c r="B8738" s="159"/>
    </row>
    <row r="8739" spans="2:2" ht="15">
      <c r="B8739" s="159"/>
    </row>
    <row r="8740" spans="2:2" ht="15">
      <c r="B8740" s="159"/>
    </row>
    <row r="8741" spans="2:2" ht="15">
      <c r="B8741" s="159"/>
    </row>
    <row r="8742" spans="2:2" ht="15">
      <c r="B8742" s="159"/>
    </row>
    <row r="8743" spans="2:2" ht="15">
      <c r="B8743" s="159"/>
    </row>
    <row r="8744" spans="2:2" ht="15">
      <c r="B8744" s="159"/>
    </row>
    <row r="8745" spans="2:2" ht="15">
      <c r="B8745" s="159"/>
    </row>
    <row r="8746" spans="2:2" ht="15">
      <c r="B8746" s="159"/>
    </row>
    <row r="8747" spans="2:2" ht="15">
      <c r="B8747" s="159"/>
    </row>
    <row r="8748" spans="2:2" ht="15">
      <c r="B8748" s="159"/>
    </row>
    <row r="8749" spans="2:2" ht="15">
      <c r="B8749" s="159"/>
    </row>
    <row r="8750" spans="2:2" ht="15">
      <c r="B8750" s="159"/>
    </row>
    <row r="8751" spans="2:2" ht="15">
      <c r="B8751" s="159"/>
    </row>
    <row r="8752" spans="2:2" ht="15">
      <c r="B8752" s="159"/>
    </row>
    <row r="8753" spans="2:2" ht="15">
      <c r="B8753" s="159"/>
    </row>
    <row r="8754" spans="2:2" ht="15">
      <c r="B8754" s="159"/>
    </row>
    <row r="8755" spans="2:2" ht="15">
      <c r="B8755" s="159"/>
    </row>
    <row r="8756" spans="2:2" ht="15">
      <c r="B8756" s="159"/>
    </row>
    <row r="8757" spans="2:2" ht="15">
      <c r="B8757" s="159"/>
    </row>
    <row r="8758" spans="2:2" ht="15">
      <c r="B8758" s="159"/>
    </row>
    <row r="8759" spans="2:2" ht="15">
      <c r="B8759" s="159"/>
    </row>
    <row r="8760" spans="2:2" ht="15">
      <c r="B8760" s="159"/>
    </row>
    <row r="8761" spans="2:2" ht="15">
      <c r="B8761" s="159"/>
    </row>
    <row r="8762" spans="2:2" ht="15">
      <c r="B8762" s="159"/>
    </row>
    <row r="8763" spans="2:2" ht="15">
      <c r="B8763" s="159"/>
    </row>
    <row r="8764" spans="2:2" ht="15">
      <c r="B8764" s="159"/>
    </row>
    <row r="8765" spans="2:2" ht="15">
      <c r="B8765" s="159"/>
    </row>
    <row r="8766" spans="2:2" ht="15">
      <c r="B8766" s="159"/>
    </row>
    <row r="8767" spans="2:2" ht="15">
      <c r="B8767" s="159"/>
    </row>
    <row r="8768" spans="2:2" ht="15">
      <c r="B8768" s="159"/>
    </row>
    <row r="8769" spans="2:2" ht="15">
      <c r="B8769" s="159"/>
    </row>
    <row r="8770" spans="2:2" ht="15">
      <c r="B8770" s="159"/>
    </row>
    <row r="8771" spans="2:2" ht="15">
      <c r="B8771" s="159"/>
    </row>
    <row r="8772" spans="2:2" ht="15">
      <c r="B8772" s="159"/>
    </row>
    <row r="8773" spans="2:2" ht="15">
      <c r="B8773" s="159"/>
    </row>
    <row r="8774" spans="2:2" ht="15">
      <c r="B8774" s="159"/>
    </row>
    <row r="8775" spans="2:2" ht="15">
      <c r="B8775" s="159"/>
    </row>
    <row r="8776" spans="2:2" ht="15">
      <c r="B8776" s="159"/>
    </row>
    <row r="8777" spans="2:2" ht="15">
      <c r="B8777" s="159"/>
    </row>
    <row r="8778" spans="2:2" ht="15">
      <c r="B8778" s="159"/>
    </row>
    <row r="8779" spans="2:2" ht="15">
      <c r="B8779" s="159"/>
    </row>
    <row r="8780" spans="2:2" ht="15">
      <c r="B8780" s="159"/>
    </row>
    <row r="8781" spans="2:2" ht="15">
      <c r="B8781" s="159"/>
    </row>
    <row r="8782" spans="2:2" ht="15">
      <c r="B8782" s="159"/>
    </row>
    <row r="8783" spans="2:2" ht="15">
      <c r="B8783" s="159"/>
    </row>
    <row r="8784" spans="2:2" ht="15">
      <c r="B8784" s="159"/>
    </row>
    <row r="8785" spans="2:2" ht="15">
      <c r="B8785" s="159"/>
    </row>
    <row r="8786" spans="2:2" ht="15">
      <c r="B8786" s="159"/>
    </row>
    <row r="8787" spans="2:2" ht="15">
      <c r="B8787" s="159"/>
    </row>
    <row r="8788" spans="2:2" ht="15">
      <c r="B8788" s="159"/>
    </row>
    <row r="8789" spans="2:2" ht="15">
      <c r="B8789" s="159"/>
    </row>
    <row r="8790" spans="2:2" ht="15">
      <c r="B8790" s="159"/>
    </row>
    <row r="8791" spans="2:2" ht="15">
      <c r="B8791" s="159"/>
    </row>
    <row r="8792" spans="2:2" ht="15">
      <c r="B8792" s="159"/>
    </row>
    <row r="8793" spans="2:2" ht="15">
      <c r="B8793" s="159"/>
    </row>
    <row r="8794" spans="2:2" ht="15">
      <c r="B8794" s="159"/>
    </row>
    <row r="8795" spans="2:2" ht="15">
      <c r="B8795" s="159"/>
    </row>
    <row r="8796" spans="2:2" ht="15">
      <c r="B8796" s="159"/>
    </row>
    <row r="8797" spans="2:2" ht="15">
      <c r="B8797" s="159"/>
    </row>
    <row r="8798" spans="2:2" ht="15">
      <c r="B8798" s="159"/>
    </row>
    <row r="8799" spans="2:2" ht="15">
      <c r="B8799" s="159"/>
    </row>
    <row r="8800" spans="2:2" ht="15">
      <c r="B8800" s="159"/>
    </row>
    <row r="8801" spans="2:2" ht="15">
      <c r="B8801" s="159"/>
    </row>
    <row r="8802" spans="2:2" ht="15">
      <c r="B8802" s="159"/>
    </row>
    <row r="8803" spans="2:2" ht="15">
      <c r="B8803" s="159"/>
    </row>
    <row r="8804" spans="2:2" ht="15">
      <c r="B8804" s="159"/>
    </row>
    <row r="8805" spans="2:2" ht="15">
      <c r="B8805" s="159"/>
    </row>
    <row r="8806" spans="2:2" ht="15">
      <c r="B8806" s="159"/>
    </row>
    <row r="8807" spans="2:2" ht="15">
      <c r="B8807" s="159"/>
    </row>
    <row r="8808" spans="2:2" ht="15">
      <c r="B8808" s="159"/>
    </row>
    <row r="8809" spans="2:2" ht="15">
      <c r="B8809" s="159"/>
    </row>
    <row r="8810" spans="2:2" ht="15">
      <c r="B8810" s="159"/>
    </row>
    <row r="8811" spans="2:2" ht="15">
      <c r="B8811" s="159"/>
    </row>
    <row r="8812" spans="2:2" ht="15">
      <c r="B8812" s="159"/>
    </row>
    <row r="8813" spans="2:2" ht="15">
      <c r="B8813" s="159"/>
    </row>
    <row r="8814" spans="2:2" ht="15">
      <c r="B8814" s="159"/>
    </row>
    <row r="8815" spans="2:2" ht="15">
      <c r="B8815" s="159"/>
    </row>
    <row r="8816" spans="2:2" ht="15">
      <c r="B8816" s="159"/>
    </row>
    <row r="8817" spans="2:2" ht="15">
      <c r="B8817" s="159"/>
    </row>
    <row r="8818" spans="2:2" ht="15">
      <c r="B8818" s="159"/>
    </row>
    <row r="8819" spans="2:2" ht="15">
      <c r="B8819" s="159"/>
    </row>
    <row r="8820" spans="2:2" ht="15">
      <c r="B8820" s="159"/>
    </row>
    <row r="8821" spans="2:2" ht="15">
      <c r="B8821" s="159"/>
    </row>
    <row r="8822" spans="2:2" ht="15">
      <c r="B8822" s="159"/>
    </row>
    <row r="8823" spans="2:2" ht="15">
      <c r="B8823" s="159"/>
    </row>
    <row r="8824" spans="2:2" ht="15">
      <c r="B8824" s="159"/>
    </row>
    <row r="8825" spans="2:2" ht="15">
      <c r="B8825" s="159"/>
    </row>
    <row r="8826" spans="2:2" ht="15">
      <c r="B8826" s="159"/>
    </row>
    <row r="8827" spans="2:2" ht="15">
      <c r="B8827" s="159"/>
    </row>
    <row r="8828" spans="2:2" ht="15">
      <c r="B8828" s="159"/>
    </row>
    <row r="8829" spans="2:2" ht="15">
      <c r="B8829" s="159"/>
    </row>
    <row r="8830" spans="2:2" ht="15">
      <c r="B8830" s="159"/>
    </row>
    <row r="8831" spans="2:2" ht="15">
      <c r="B8831" s="159"/>
    </row>
    <row r="8832" spans="2:2" ht="15">
      <c r="B8832" s="159"/>
    </row>
    <row r="8833" spans="2:2" ht="15">
      <c r="B8833" s="159"/>
    </row>
    <row r="8834" spans="2:2" ht="15">
      <c r="B8834" s="159"/>
    </row>
    <row r="8835" spans="2:2" ht="15">
      <c r="B8835" s="159"/>
    </row>
    <row r="8836" spans="2:2" ht="15">
      <c r="B8836" s="159"/>
    </row>
    <row r="8837" spans="2:2" ht="15">
      <c r="B8837" s="159"/>
    </row>
    <row r="8838" spans="2:2" ht="15">
      <c r="B8838" s="159"/>
    </row>
    <row r="8839" spans="2:2" ht="15">
      <c r="B8839" s="159"/>
    </row>
    <row r="8840" spans="2:2" ht="15">
      <c r="B8840" s="159"/>
    </row>
    <row r="8841" spans="2:2" ht="15">
      <c r="B8841" s="159"/>
    </row>
    <row r="8842" spans="2:2" ht="15">
      <c r="B8842" s="159"/>
    </row>
    <row r="8843" spans="2:2" ht="15">
      <c r="B8843" s="159"/>
    </row>
    <row r="8844" spans="2:2" ht="15">
      <c r="B8844" s="159"/>
    </row>
    <row r="8845" spans="2:2" ht="15">
      <c r="B8845" s="159"/>
    </row>
    <row r="8846" spans="2:2" ht="15">
      <c r="B8846" s="159"/>
    </row>
    <row r="8847" spans="2:2" ht="15">
      <c r="B8847" s="159"/>
    </row>
    <row r="8848" spans="2:2" ht="15">
      <c r="B8848" s="159"/>
    </row>
    <row r="8849" spans="2:2" ht="15">
      <c r="B8849" s="159"/>
    </row>
    <row r="8850" spans="2:2" ht="15">
      <c r="B8850" s="159"/>
    </row>
    <row r="8851" spans="2:2" ht="15">
      <c r="B8851" s="159"/>
    </row>
    <row r="8852" spans="2:2" ht="15">
      <c r="B8852" s="159"/>
    </row>
    <row r="8853" spans="2:2" ht="15">
      <c r="B8853" s="159"/>
    </row>
    <row r="8854" spans="2:2" ht="15">
      <c r="B8854" s="159"/>
    </row>
    <row r="8855" spans="2:2" ht="15">
      <c r="B8855" s="159"/>
    </row>
    <row r="8856" spans="2:2" ht="15">
      <c r="B8856" s="159"/>
    </row>
    <row r="8857" spans="2:2" ht="15">
      <c r="B8857" s="159"/>
    </row>
    <row r="8858" spans="2:2" ht="15">
      <c r="B8858" s="159"/>
    </row>
    <row r="8859" spans="2:2" ht="15">
      <c r="B8859" s="159"/>
    </row>
    <row r="8860" spans="2:2" ht="15">
      <c r="B8860" s="159"/>
    </row>
    <row r="8861" spans="2:2" ht="15">
      <c r="B8861" s="159"/>
    </row>
    <row r="8862" spans="2:2" ht="15">
      <c r="B8862" s="159"/>
    </row>
    <row r="8863" spans="2:2" ht="15">
      <c r="B8863" s="159"/>
    </row>
    <row r="8864" spans="2:2" ht="15">
      <c r="B8864" s="159"/>
    </row>
    <row r="8865" spans="2:2" ht="15">
      <c r="B8865" s="159"/>
    </row>
    <row r="8866" spans="2:2" ht="15">
      <c r="B8866" s="159"/>
    </row>
    <row r="8867" spans="2:2" ht="15">
      <c r="B8867" s="159"/>
    </row>
    <row r="8868" spans="2:2" ht="15">
      <c r="B8868" s="159"/>
    </row>
    <row r="8869" spans="2:2" ht="15">
      <c r="B8869" s="159"/>
    </row>
    <row r="8870" spans="2:2" ht="15">
      <c r="B8870" s="159"/>
    </row>
    <row r="8871" spans="2:2" ht="15">
      <c r="B8871" s="159"/>
    </row>
    <row r="8872" spans="2:2" ht="15">
      <c r="B8872" s="159"/>
    </row>
    <row r="8873" spans="2:2" ht="15">
      <c r="B8873" s="159"/>
    </row>
    <row r="8874" spans="2:2" ht="15">
      <c r="B8874" s="159"/>
    </row>
    <row r="8875" spans="2:2" ht="15">
      <c r="B8875" s="159"/>
    </row>
    <row r="8876" spans="2:2" ht="15">
      <c r="B8876" s="159"/>
    </row>
    <row r="8877" spans="2:2" ht="15">
      <c r="B8877" s="159"/>
    </row>
    <row r="8878" spans="2:2" ht="15">
      <c r="B8878" s="159"/>
    </row>
    <row r="8879" spans="2:2" ht="15">
      <c r="B8879" s="159"/>
    </row>
    <row r="8880" spans="2:2" ht="15">
      <c r="B8880" s="159"/>
    </row>
    <row r="8881" spans="2:2" ht="15">
      <c r="B8881" s="159"/>
    </row>
    <row r="8882" spans="2:2" ht="15">
      <c r="B8882" s="159"/>
    </row>
    <row r="8883" spans="2:2" ht="15">
      <c r="B8883" s="159"/>
    </row>
    <row r="8884" spans="2:2" ht="15">
      <c r="B8884" s="159"/>
    </row>
    <row r="8885" spans="2:2" ht="15">
      <c r="B8885" s="159"/>
    </row>
    <row r="8886" spans="2:2" ht="15">
      <c r="B8886" s="159"/>
    </row>
    <row r="8887" spans="2:2" ht="15">
      <c r="B8887" s="159"/>
    </row>
    <row r="8888" spans="2:2" ht="15">
      <c r="B8888" s="159"/>
    </row>
    <row r="8889" spans="2:2" ht="15">
      <c r="B8889" s="159"/>
    </row>
    <row r="8890" spans="2:2" ht="15">
      <c r="B8890" s="159"/>
    </row>
    <row r="8891" spans="2:2" ht="15">
      <c r="B8891" s="159"/>
    </row>
    <row r="8892" spans="2:2" ht="15">
      <c r="B8892" s="159"/>
    </row>
    <row r="8893" spans="2:2" ht="15">
      <c r="B8893" s="159"/>
    </row>
    <row r="8894" spans="2:2" ht="15">
      <c r="B8894" s="159"/>
    </row>
    <row r="8895" spans="2:2" ht="15">
      <c r="B8895" s="159"/>
    </row>
    <row r="8896" spans="2:2" ht="15">
      <c r="B8896" s="159"/>
    </row>
    <row r="8897" spans="2:2" ht="15">
      <c r="B8897" s="159"/>
    </row>
    <row r="8898" spans="2:2" ht="15">
      <c r="B8898" s="159"/>
    </row>
    <row r="8899" spans="2:2" ht="15">
      <c r="B8899" s="159"/>
    </row>
    <row r="8900" spans="2:2" ht="15">
      <c r="B8900" s="159"/>
    </row>
    <row r="8901" spans="2:2" ht="15">
      <c r="B8901" s="159"/>
    </row>
    <row r="8902" spans="2:2" ht="15">
      <c r="B8902" s="159"/>
    </row>
    <row r="8903" spans="2:2" ht="15">
      <c r="B8903" s="159"/>
    </row>
    <row r="8904" spans="2:2" ht="15">
      <c r="B8904" s="159"/>
    </row>
    <row r="8905" spans="2:2" ht="15">
      <c r="B8905" s="159"/>
    </row>
    <row r="8906" spans="2:2" ht="15">
      <c r="B8906" s="159"/>
    </row>
    <row r="8907" spans="2:2" ht="15">
      <c r="B8907" s="159"/>
    </row>
    <row r="8908" spans="2:2" ht="15">
      <c r="B8908" s="159"/>
    </row>
    <row r="8909" spans="2:2" ht="15">
      <c r="B8909" s="159"/>
    </row>
    <row r="8910" spans="2:2" ht="15">
      <c r="B8910" s="159"/>
    </row>
    <row r="8911" spans="2:2" ht="15">
      <c r="B8911" s="159"/>
    </row>
    <row r="8912" spans="2:2" ht="15">
      <c r="B8912" s="159"/>
    </row>
    <row r="8913" spans="2:2" ht="15">
      <c r="B8913" s="159"/>
    </row>
    <row r="8914" spans="2:2" ht="15">
      <c r="B8914" s="159"/>
    </row>
    <row r="8915" spans="2:2" ht="15">
      <c r="B8915" s="159"/>
    </row>
    <row r="8916" spans="2:2" ht="15">
      <c r="B8916" s="159"/>
    </row>
    <row r="8917" spans="2:2" ht="15">
      <c r="B8917" s="159"/>
    </row>
    <row r="8918" spans="2:2" ht="15">
      <c r="B8918" s="159"/>
    </row>
    <row r="8919" spans="2:2" ht="15">
      <c r="B8919" s="159"/>
    </row>
    <row r="8920" spans="2:2" ht="15">
      <c r="B8920" s="159"/>
    </row>
    <row r="8921" spans="2:2" ht="15">
      <c r="B8921" s="159"/>
    </row>
    <row r="8922" spans="2:2" ht="15">
      <c r="B8922" s="159"/>
    </row>
    <row r="8923" spans="2:2" ht="15">
      <c r="B8923" s="159"/>
    </row>
    <row r="8924" spans="2:2" ht="15">
      <c r="B8924" s="159"/>
    </row>
    <row r="8925" spans="2:2" ht="15">
      <c r="B8925" s="159"/>
    </row>
    <row r="8926" spans="2:2" ht="15">
      <c r="B8926" s="159"/>
    </row>
    <row r="8927" spans="2:2" ht="15">
      <c r="B8927" s="159"/>
    </row>
    <row r="8928" spans="2:2" ht="15">
      <c r="B8928" s="159"/>
    </row>
    <row r="8929" spans="2:2" ht="15">
      <c r="B8929" s="159"/>
    </row>
    <row r="8930" spans="2:2" ht="15">
      <c r="B8930" s="159"/>
    </row>
    <row r="8931" spans="2:2" ht="15">
      <c r="B8931" s="159"/>
    </row>
    <row r="8932" spans="2:2" ht="15">
      <c r="B8932" s="159"/>
    </row>
    <row r="8933" spans="2:2" ht="15">
      <c r="B8933" s="159"/>
    </row>
    <row r="8934" spans="2:2" ht="15">
      <c r="B8934" s="159"/>
    </row>
    <row r="8935" spans="2:2" ht="15">
      <c r="B8935" s="159"/>
    </row>
    <row r="8936" spans="2:2" ht="15">
      <c r="B8936" s="159"/>
    </row>
    <row r="8937" spans="2:2" ht="15">
      <c r="B8937" s="159"/>
    </row>
    <row r="8938" spans="2:2" ht="15">
      <c r="B8938" s="159"/>
    </row>
    <row r="8939" spans="2:2" ht="15">
      <c r="B8939" s="159"/>
    </row>
    <row r="8940" spans="2:2" ht="15">
      <c r="B8940" s="159"/>
    </row>
    <row r="8941" spans="2:2" ht="15">
      <c r="B8941" s="159"/>
    </row>
    <row r="8942" spans="2:2" ht="15">
      <c r="B8942" s="159"/>
    </row>
    <row r="8943" spans="2:2" ht="15">
      <c r="B8943" s="159"/>
    </row>
    <row r="8944" spans="2:2" ht="15">
      <c r="B8944" s="159"/>
    </row>
    <row r="8945" spans="2:2" ht="15">
      <c r="B8945" s="159"/>
    </row>
    <row r="8946" spans="2:2" ht="15">
      <c r="B8946" s="159"/>
    </row>
    <row r="8947" spans="2:2" ht="15">
      <c r="B8947" s="159"/>
    </row>
    <row r="8948" spans="2:2" ht="15">
      <c r="B8948" s="159"/>
    </row>
    <row r="8949" spans="2:2" ht="15">
      <c r="B8949" s="159"/>
    </row>
    <row r="8950" spans="2:2" ht="15">
      <c r="B8950" s="159"/>
    </row>
    <row r="8951" spans="2:2" ht="15">
      <c r="B8951" s="159"/>
    </row>
    <row r="8952" spans="2:2" ht="15">
      <c r="B8952" s="159"/>
    </row>
    <row r="8953" spans="2:2" ht="15">
      <c r="B8953" s="159"/>
    </row>
    <row r="8954" spans="2:2" ht="15">
      <c r="B8954" s="159"/>
    </row>
    <row r="8955" spans="2:2" ht="15">
      <c r="B8955" s="159"/>
    </row>
    <row r="8956" spans="2:2" ht="15">
      <c r="B8956" s="159"/>
    </row>
    <row r="8957" spans="2:2" ht="15">
      <c r="B8957" s="159"/>
    </row>
    <row r="8958" spans="2:2" ht="15">
      <c r="B8958" s="159"/>
    </row>
    <row r="8959" spans="2:2" ht="15">
      <c r="B8959" s="159"/>
    </row>
    <row r="8960" spans="2:2" ht="15">
      <c r="B8960" s="159"/>
    </row>
    <row r="8961" spans="2:2" ht="15">
      <c r="B8961" s="159"/>
    </row>
    <row r="8962" spans="2:2" ht="15">
      <c r="B8962" s="159"/>
    </row>
    <row r="8963" spans="2:2" ht="15">
      <c r="B8963" s="159"/>
    </row>
    <row r="8964" spans="2:2" ht="15">
      <c r="B8964" s="159"/>
    </row>
    <row r="8965" spans="2:2" ht="15">
      <c r="B8965" s="159"/>
    </row>
    <row r="8966" spans="2:2" ht="15">
      <c r="B8966" s="159"/>
    </row>
    <row r="8967" spans="2:2" ht="15">
      <c r="B8967" s="159"/>
    </row>
    <row r="8968" spans="2:2" ht="15">
      <c r="B8968" s="159"/>
    </row>
    <row r="8969" spans="2:2" ht="15">
      <c r="B8969" s="159"/>
    </row>
    <row r="8970" spans="2:2" ht="15">
      <c r="B8970" s="159"/>
    </row>
    <row r="8971" spans="2:2" ht="15">
      <c r="B8971" s="159"/>
    </row>
    <row r="8972" spans="2:2" ht="15">
      <c r="B8972" s="159"/>
    </row>
    <row r="8973" spans="2:2" ht="15">
      <c r="B8973" s="159"/>
    </row>
    <row r="8974" spans="2:2" ht="15">
      <c r="B8974" s="159"/>
    </row>
    <row r="8975" spans="2:2" ht="15">
      <c r="B8975" s="159"/>
    </row>
    <row r="8976" spans="2:2" ht="15">
      <c r="B8976" s="159"/>
    </row>
    <row r="8977" spans="2:2" ht="15">
      <c r="B8977" s="159"/>
    </row>
    <row r="8978" spans="2:2" ht="15">
      <c r="B8978" s="159"/>
    </row>
    <row r="8979" spans="2:2" ht="15">
      <c r="B8979" s="159"/>
    </row>
    <row r="8980" spans="2:2" ht="15">
      <c r="B8980" s="159"/>
    </row>
    <row r="8981" spans="2:2" ht="15">
      <c r="B8981" s="159"/>
    </row>
    <row r="8982" spans="2:2" ht="15">
      <c r="B8982" s="159"/>
    </row>
    <row r="8983" spans="2:2" ht="15">
      <c r="B8983" s="159"/>
    </row>
    <row r="8984" spans="2:2" ht="15">
      <c r="B8984" s="159"/>
    </row>
    <row r="8985" spans="2:2" ht="15">
      <c r="B8985" s="159"/>
    </row>
    <row r="8986" spans="2:2" ht="15">
      <c r="B8986" s="159"/>
    </row>
    <row r="8987" spans="2:2" ht="15">
      <c r="B8987" s="159"/>
    </row>
    <row r="8988" spans="2:2" ht="15">
      <c r="B8988" s="159"/>
    </row>
    <row r="8989" spans="2:2" ht="15">
      <c r="B8989" s="159"/>
    </row>
    <row r="8990" spans="2:2" ht="15">
      <c r="B8990" s="159"/>
    </row>
    <row r="8991" spans="2:2" ht="15">
      <c r="B8991" s="159"/>
    </row>
    <row r="8992" spans="2:2" ht="15">
      <c r="B8992" s="159"/>
    </row>
    <row r="8993" spans="2:2" ht="15">
      <c r="B8993" s="159"/>
    </row>
    <row r="8994" spans="2:2" ht="15">
      <c r="B8994" s="159"/>
    </row>
    <row r="8995" spans="2:2" ht="15">
      <c r="B8995" s="159"/>
    </row>
    <row r="8996" spans="2:2" ht="15">
      <c r="B8996" s="159"/>
    </row>
    <row r="8997" spans="2:2" ht="15">
      <c r="B8997" s="159"/>
    </row>
    <row r="8998" spans="2:2" ht="15">
      <c r="B8998" s="159"/>
    </row>
    <row r="8999" spans="2:2" ht="15">
      <c r="B8999" s="159"/>
    </row>
    <row r="9000" spans="2:2" ht="15">
      <c r="B9000" s="159"/>
    </row>
    <row r="9001" spans="2:2" ht="15">
      <c r="B9001" s="159"/>
    </row>
    <row r="9002" spans="2:2" ht="15">
      <c r="B9002" s="159"/>
    </row>
    <row r="9003" spans="2:2" ht="15">
      <c r="B9003" s="159"/>
    </row>
    <row r="9004" spans="2:2" ht="15">
      <c r="B9004" s="159"/>
    </row>
    <row r="9005" spans="2:2" ht="15">
      <c r="B9005" s="159"/>
    </row>
    <row r="9006" spans="2:2" ht="15">
      <c r="B9006" s="159"/>
    </row>
    <row r="9007" spans="2:2" ht="15">
      <c r="B9007" s="159"/>
    </row>
    <row r="9008" spans="2:2" ht="15">
      <c r="B9008" s="159"/>
    </row>
    <row r="9009" spans="2:2" ht="15">
      <c r="B9009" s="159"/>
    </row>
    <row r="9010" spans="2:2" ht="15">
      <c r="B9010" s="159"/>
    </row>
    <row r="9011" spans="2:2" ht="15">
      <c r="B9011" s="159"/>
    </row>
    <row r="9012" spans="2:2" ht="15">
      <c r="B9012" s="159"/>
    </row>
    <row r="9013" spans="2:2" ht="15">
      <c r="B9013" s="159"/>
    </row>
    <row r="9014" spans="2:2" ht="15">
      <c r="B9014" s="159"/>
    </row>
    <row r="9015" spans="2:2" ht="15">
      <c r="B9015" s="159"/>
    </row>
    <row r="9016" spans="2:2" ht="15">
      <c r="B9016" s="159"/>
    </row>
    <row r="9017" spans="2:2" ht="15">
      <c r="B9017" s="159"/>
    </row>
    <row r="9018" spans="2:2" ht="15">
      <c r="B9018" s="159"/>
    </row>
    <row r="9019" spans="2:2" ht="15">
      <c r="B9019" s="159"/>
    </row>
    <row r="9020" spans="2:2" ht="15">
      <c r="B9020" s="159"/>
    </row>
    <row r="9021" spans="2:2" ht="15">
      <c r="B9021" s="159"/>
    </row>
    <row r="9022" spans="2:2" ht="15">
      <c r="B9022" s="159"/>
    </row>
    <row r="9023" spans="2:2" ht="15">
      <c r="B9023" s="159"/>
    </row>
    <row r="9024" spans="2:2" ht="15">
      <c r="B9024" s="159"/>
    </row>
    <row r="9025" spans="2:2" ht="15">
      <c r="B9025" s="159"/>
    </row>
    <row r="9026" spans="2:2" ht="15">
      <c r="B9026" s="159"/>
    </row>
    <row r="9027" spans="2:2" ht="15">
      <c r="B9027" s="159"/>
    </row>
    <row r="9028" spans="2:2" ht="15">
      <c r="B9028" s="159"/>
    </row>
    <row r="9029" spans="2:2" ht="15">
      <c r="B9029" s="159"/>
    </row>
    <row r="9030" spans="2:2" ht="15">
      <c r="B9030" s="159"/>
    </row>
    <row r="9031" spans="2:2" ht="15">
      <c r="B9031" s="159"/>
    </row>
    <row r="9032" spans="2:2" ht="15">
      <c r="B9032" s="159"/>
    </row>
    <row r="9033" spans="2:2" ht="15">
      <c r="B9033" s="159"/>
    </row>
    <row r="9034" spans="2:2" ht="15">
      <c r="B9034" s="159"/>
    </row>
    <row r="9035" spans="2:2" ht="15">
      <c r="B9035" s="159"/>
    </row>
    <row r="9036" spans="2:2" ht="15">
      <c r="B9036" s="159"/>
    </row>
    <row r="9037" spans="2:2" ht="15">
      <c r="B9037" s="159"/>
    </row>
    <row r="9038" spans="2:2" ht="15">
      <c r="B9038" s="159"/>
    </row>
    <row r="9039" spans="2:2" ht="15">
      <c r="B9039" s="159"/>
    </row>
    <row r="9040" spans="2:2" ht="15">
      <c r="B9040" s="159"/>
    </row>
    <row r="9041" spans="2:2" ht="15">
      <c r="B9041" s="159"/>
    </row>
    <row r="9042" spans="2:2" ht="15">
      <c r="B9042" s="159"/>
    </row>
    <row r="9043" spans="2:2" ht="15">
      <c r="B9043" s="159"/>
    </row>
    <row r="9044" spans="2:2" ht="15">
      <c r="B9044" s="159"/>
    </row>
    <row r="9045" spans="2:2" ht="15">
      <c r="B9045" s="159"/>
    </row>
    <row r="9046" spans="2:2" ht="15">
      <c r="B9046" s="159"/>
    </row>
    <row r="9047" spans="2:2" ht="15">
      <c r="B9047" s="159"/>
    </row>
    <row r="9048" spans="2:2" ht="15">
      <c r="B9048" s="159"/>
    </row>
    <row r="9049" spans="2:2" ht="15">
      <c r="B9049" s="159"/>
    </row>
    <row r="9050" spans="2:2" ht="15">
      <c r="B9050" s="159"/>
    </row>
    <row r="9051" spans="2:2" ht="15">
      <c r="B9051" s="159"/>
    </row>
    <row r="9052" spans="2:2" ht="15">
      <c r="B9052" s="159"/>
    </row>
    <row r="9053" spans="2:2" ht="15">
      <c r="B9053" s="159"/>
    </row>
    <row r="9054" spans="2:2" ht="15">
      <c r="B9054" s="159"/>
    </row>
    <row r="9055" spans="2:2" ht="15">
      <c r="B9055" s="159"/>
    </row>
    <row r="9056" spans="2:2" ht="15">
      <c r="B9056" s="159"/>
    </row>
    <row r="9057" spans="2:2" ht="15">
      <c r="B9057" s="159"/>
    </row>
    <row r="9058" spans="2:2" ht="15">
      <c r="B9058" s="159"/>
    </row>
    <row r="9059" spans="2:2" ht="15">
      <c r="B9059" s="159"/>
    </row>
    <row r="9060" spans="2:2" ht="15">
      <c r="B9060" s="159"/>
    </row>
    <row r="9061" spans="2:2" ht="15">
      <c r="B9061" s="159"/>
    </row>
    <row r="9062" spans="2:2" ht="15">
      <c r="B9062" s="159"/>
    </row>
    <row r="9063" spans="2:2" ht="15">
      <c r="B9063" s="159"/>
    </row>
    <row r="9064" spans="2:2" ht="15">
      <c r="B9064" s="159"/>
    </row>
    <row r="9065" spans="2:2" ht="15">
      <c r="B9065" s="159"/>
    </row>
    <row r="9066" spans="2:2" ht="15">
      <c r="B9066" s="159"/>
    </row>
    <row r="9067" spans="2:2" ht="15">
      <c r="B9067" s="159"/>
    </row>
    <row r="9068" spans="2:2" ht="15">
      <c r="B9068" s="159"/>
    </row>
    <row r="9069" spans="2:2" ht="15">
      <c r="B9069" s="159"/>
    </row>
    <row r="9070" spans="2:2" ht="15">
      <c r="B9070" s="159"/>
    </row>
    <row r="9071" spans="2:2" ht="15">
      <c r="B9071" s="159"/>
    </row>
    <row r="9072" spans="2:2" ht="15">
      <c r="B9072" s="159"/>
    </row>
    <row r="9073" spans="2:2" ht="15">
      <c r="B9073" s="159"/>
    </row>
    <row r="9074" spans="2:2" ht="15">
      <c r="B9074" s="159"/>
    </row>
    <row r="9075" spans="2:2" ht="15">
      <c r="B9075" s="159"/>
    </row>
    <row r="9076" spans="2:2" ht="15">
      <c r="B9076" s="159"/>
    </row>
    <row r="9077" spans="2:2" ht="15">
      <c r="B9077" s="159"/>
    </row>
    <row r="9078" spans="2:2" ht="15">
      <c r="B9078" s="159"/>
    </row>
    <row r="9079" spans="2:2" ht="15">
      <c r="B9079" s="159"/>
    </row>
    <row r="9080" spans="2:2" ht="15">
      <c r="B9080" s="159"/>
    </row>
    <row r="9081" spans="2:2" ht="15">
      <c r="B9081" s="159"/>
    </row>
    <row r="9082" spans="2:2" ht="15">
      <c r="B9082" s="159"/>
    </row>
    <row r="9083" spans="2:2" ht="15">
      <c r="B9083" s="159"/>
    </row>
    <row r="9084" spans="2:2" ht="15">
      <c r="B9084" s="159"/>
    </row>
    <row r="9085" spans="2:2" ht="15">
      <c r="B9085" s="159"/>
    </row>
    <row r="9086" spans="2:2" ht="15">
      <c r="B9086" s="159"/>
    </row>
    <row r="9087" spans="2:2" ht="15">
      <c r="B9087" s="159"/>
    </row>
    <row r="9088" spans="2:2" ht="15">
      <c r="B9088" s="159"/>
    </row>
    <row r="9089" spans="2:2" ht="15">
      <c r="B9089" s="159"/>
    </row>
    <row r="9090" spans="2:2" ht="15">
      <c r="B9090" s="159"/>
    </row>
    <row r="9091" spans="2:2" ht="15">
      <c r="B9091" s="159"/>
    </row>
    <row r="9092" spans="2:2" ht="15">
      <c r="B9092" s="159"/>
    </row>
    <row r="9093" spans="2:2" ht="15">
      <c r="B9093" s="159"/>
    </row>
    <row r="9094" spans="2:2" ht="15">
      <c r="B9094" s="159"/>
    </row>
    <row r="9095" spans="2:2" ht="15">
      <c r="B9095" s="159"/>
    </row>
    <row r="9096" spans="2:2" ht="15">
      <c r="B9096" s="159"/>
    </row>
    <row r="9097" spans="2:2" ht="15">
      <c r="B9097" s="159"/>
    </row>
    <row r="9098" spans="2:2" ht="15">
      <c r="B9098" s="159"/>
    </row>
    <row r="9099" spans="2:2" ht="15">
      <c r="B9099" s="159"/>
    </row>
    <row r="9100" spans="2:2" ht="15">
      <c r="B9100" s="159"/>
    </row>
    <row r="9101" spans="2:2" ht="15">
      <c r="B9101" s="159"/>
    </row>
    <row r="9102" spans="2:2" ht="15">
      <c r="B9102" s="159"/>
    </row>
    <row r="9103" spans="2:2" ht="15">
      <c r="B9103" s="159"/>
    </row>
    <row r="9104" spans="2:2" ht="15">
      <c r="B9104" s="159"/>
    </row>
    <row r="9105" spans="2:2" ht="15">
      <c r="B9105" s="159"/>
    </row>
    <row r="9106" spans="2:2" ht="15">
      <c r="B9106" s="159"/>
    </row>
    <row r="9107" spans="2:2" ht="15">
      <c r="B9107" s="159"/>
    </row>
    <row r="9108" spans="2:2" ht="15">
      <c r="B9108" s="159"/>
    </row>
    <row r="9109" spans="2:2" ht="15">
      <c r="B9109" s="159"/>
    </row>
    <row r="9110" spans="2:2" ht="15">
      <c r="B9110" s="159"/>
    </row>
    <row r="9111" spans="2:2" ht="15">
      <c r="B9111" s="159"/>
    </row>
    <row r="9112" spans="2:2" ht="15">
      <c r="B9112" s="159"/>
    </row>
    <row r="9113" spans="2:2" ht="15">
      <c r="B9113" s="159"/>
    </row>
    <row r="9114" spans="2:2" ht="15">
      <c r="B9114" s="159"/>
    </row>
    <row r="9115" spans="2:2" ht="15">
      <c r="B9115" s="159"/>
    </row>
    <row r="9116" spans="2:2" ht="15">
      <c r="B9116" s="159"/>
    </row>
    <row r="9117" spans="2:2" ht="15">
      <c r="B9117" s="159"/>
    </row>
    <row r="9118" spans="2:2" ht="15">
      <c r="B9118" s="159"/>
    </row>
    <row r="9119" spans="2:2" ht="15">
      <c r="B9119" s="159"/>
    </row>
    <row r="9120" spans="2:2" ht="15">
      <c r="B9120" s="159"/>
    </row>
    <row r="9121" spans="2:2" ht="15">
      <c r="B9121" s="159"/>
    </row>
    <row r="9122" spans="2:2" ht="15">
      <c r="B9122" s="159"/>
    </row>
    <row r="9123" spans="2:2" ht="15">
      <c r="B9123" s="159"/>
    </row>
    <row r="9124" spans="2:2" ht="15">
      <c r="B9124" s="159"/>
    </row>
    <row r="9125" spans="2:2" ht="15">
      <c r="B9125" s="159"/>
    </row>
    <row r="9126" spans="2:2" ht="15">
      <c r="B9126" s="159"/>
    </row>
    <row r="9127" spans="2:2" ht="15">
      <c r="B9127" s="159"/>
    </row>
    <row r="9128" spans="2:2" ht="15">
      <c r="B9128" s="159"/>
    </row>
    <row r="9129" spans="2:2" ht="15">
      <c r="B9129" s="159"/>
    </row>
    <row r="9130" spans="2:2" ht="15">
      <c r="B9130" s="159"/>
    </row>
    <row r="9131" spans="2:2" ht="15">
      <c r="B9131" s="159"/>
    </row>
    <row r="9132" spans="2:2" ht="15">
      <c r="B9132" s="159"/>
    </row>
    <row r="9133" spans="2:2" ht="15">
      <c r="B9133" s="159"/>
    </row>
    <row r="9134" spans="2:2" ht="15">
      <c r="B9134" s="159"/>
    </row>
    <row r="9135" spans="2:2" ht="15">
      <c r="B9135" s="159"/>
    </row>
    <row r="9136" spans="2:2" ht="15">
      <c r="B9136" s="159"/>
    </row>
    <row r="9137" spans="2:2" ht="15">
      <c r="B9137" s="159"/>
    </row>
    <row r="9138" spans="2:2" ht="15">
      <c r="B9138" s="159"/>
    </row>
    <row r="9139" spans="2:2" ht="15">
      <c r="B9139" s="159"/>
    </row>
    <row r="9140" spans="2:2" ht="15">
      <c r="B9140" s="159"/>
    </row>
    <row r="9141" spans="2:2" ht="15">
      <c r="B9141" s="159"/>
    </row>
    <row r="9142" spans="2:2" ht="15">
      <c r="B9142" s="159"/>
    </row>
    <row r="9143" spans="2:2" ht="15">
      <c r="B9143" s="159"/>
    </row>
    <row r="9144" spans="2:2" ht="15">
      <c r="B9144" s="159"/>
    </row>
    <row r="9145" spans="2:2" ht="15">
      <c r="B9145" s="159"/>
    </row>
    <row r="9146" spans="2:2" ht="15">
      <c r="B9146" s="159"/>
    </row>
    <row r="9147" spans="2:2" ht="15">
      <c r="B9147" s="159"/>
    </row>
    <row r="9148" spans="2:2" ht="15">
      <c r="B9148" s="159"/>
    </row>
    <row r="9149" spans="2:2" ht="15">
      <c r="B9149" s="159"/>
    </row>
    <row r="9150" spans="2:2" ht="15">
      <c r="B9150" s="159"/>
    </row>
    <row r="9151" spans="2:2" ht="15">
      <c r="B9151" s="159"/>
    </row>
    <row r="9152" spans="2:2" ht="15">
      <c r="B9152" s="159"/>
    </row>
    <row r="9153" spans="2:2" ht="15">
      <c r="B9153" s="159"/>
    </row>
    <row r="9154" spans="2:2" ht="15">
      <c r="B9154" s="159"/>
    </row>
    <row r="9155" spans="2:2" ht="15">
      <c r="B9155" s="159"/>
    </row>
    <row r="9156" spans="2:2" ht="15">
      <c r="B9156" s="159"/>
    </row>
    <row r="9157" spans="2:2" ht="15">
      <c r="B9157" s="159"/>
    </row>
    <row r="9158" spans="2:2" ht="15">
      <c r="B9158" s="159"/>
    </row>
    <row r="9159" spans="2:2" ht="15">
      <c r="B9159" s="159"/>
    </row>
    <row r="9160" spans="2:2" ht="15">
      <c r="B9160" s="159"/>
    </row>
    <row r="9161" spans="2:2" ht="15">
      <c r="B9161" s="159"/>
    </row>
    <row r="9162" spans="2:2" ht="15">
      <c r="B9162" s="159"/>
    </row>
    <row r="9163" spans="2:2" ht="15">
      <c r="B9163" s="159"/>
    </row>
    <row r="9164" spans="2:2" ht="15">
      <c r="B9164" s="159"/>
    </row>
    <row r="9165" spans="2:2" ht="15">
      <c r="B9165" s="159"/>
    </row>
    <row r="9166" spans="2:2" ht="15">
      <c r="B9166" s="159"/>
    </row>
    <row r="9167" spans="2:2" ht="15">
      <c r="B9167" s="159"/>
    </row>
    <row r="9168" spans="2:2" ht="15">
      <c r="B9168" s="159"/>
    </row>
    <row r="9169" spans="2:2" ht="15">
      <c r="B9169" s="159"/>
    </row>
    <row r="9170" spans="2:2" ht="15">
      <c r="B9170" s="159"/>
    </row>
    <row r="9171" spans="2:2" ht="15">
      <c r="B9171" s="159"/>
    </row>
    <row r="9172" spans="2:2" ht="15">
      <c r="B9172" s="159"/>
    </row>
    <row r="9173" spans="2:2" ht="15">
      <c r="B9173" s="159"/>
    </row>
    <row r="9174" spans="2:2" ht="15">
      <c r="B9174" s="159"/>
    </row>
    <row r="9175" spans="2:2" ht="15">
      <c r="B9175" s="159"/>
    </row>
    <row r="9176" spans="2:2" ht="15">
      <c r="B9176" s="159"/>
    </row>
    <row r="9177" spans="2:2" ht="15">
      <c r="B9177" s="159"/>
    </row>
    <row r="9178" spans="2:2" ht="15">
      <c r="B9178" s="159"/>
    </row>
    <row r="9179" spans="2:2" ht="15">
      <c r="B9179" s="159"/>
    </row>
    <row r="9180" spans="2:2" ht="15">
      <c r="B9180" s="159"/>
    </row>
    <row r="9181" spans="2:2" ht="15">
      <c r="B9181" s="159"/>
    </row>
    <row r="9182" spans="2:2" ht="15">
      <c r="B9182" s="159"/>
    </row>
    <row r="9183" spans="2:2" ht="15">
      <c r="B9183" s="159"/>
    </row>
    <row r="9184" spans="2:2" ht="15">
      <c r="B9184" s="159"/>
    </row>
    <row r="9185" spans="2:2" ht="15">
      <c r="B9185" s="159"/>
    </row>
    <row r="9186" spans="2:2" ht="15">
      <c r="B9186" s="159"/>
    </row>
    <row r="9187" spans="2:2" ht="15">
      <c r="B9187" s="159"/>
    </row>
    <row r="9188" spans="2:2" ht="15">
      <c r="B9188" s="159"/>
    </row>
    <row r="9189" spans="2:2" ht="15">
      <c r="B9189" s="159"/>
    </row>
    <row r="9190" spans="2:2" ht="15">
      <c r="B9190" s="159"/>
    </row>
    <row r="9191" spans="2:2" ht="15">
      <c r="B9191" s="159"/>
    </row>
    <row r="9192" spans="2:2" ht="15">
      <c r="B9192" s="159"/>
    </row>
    <row r="9193" spans="2:2" ht="15">
      <c r="B9193" s="159"/>
    </row>
    <row r="9194" spans="2:2" ht="15">
      <c r="B9194" s="159"/>
    </row>
    <row r="9195" spans="2:2" ht="15">
      <c r="B9195" s="159"/>
    </row>
    <row r="9196" spans="2:2" ht="15">
      <c r="B9196" s="159"/>
    </row>
    <row r="9197" spans="2:2" ht="15">
      <c r="B9197" s="159"/>
    </row>
    <row r="9198" spans="2:2" ht="15">
      <c r="B9198" s="159"/>
    </row>
    <row r="9199" spans="2:2" ht="15">
      <c r="B9199" s="159"/>
    </row>
    <row r="9200" spans="2:2" ht="15">
      <c r="B9200" s="159"/>
    </row>
    <row r="9201" spans="2:2" ht="15">
      <c r="B9201" s="159"/>
    </row>
    <row r="9202" spans="2:2" ht="15">
      <c r="B9202" s="159"/>
    </row>
    <row r="9203" spans="2:2" ht="15">
      <c r="B9203" s="159"/>
    </row>
    <row r="9204" spans="2:2" ht="15">
      <c r="B9204" s="159"/>
    </row>
    <row r="9205" spans="2:2" ht="15">
      <c r="B9205" s="159"/>
    </row>
    <row r="9206" spans="2:2" ht="15">
      <c r="B9206" s="159"/>
    </row>
    <row r="9207" spans="2:2" ht="15">
      <c r="B9207" s="159"/>
    </row>
    <row r="9208" spans="2:2" ht="15">
      <c r="B9208" s="159"/>
    </row>
    <row r="9209" spans="2:2" ht="15">
      <c r="B9209" s="159"/>
    </row>
    <row r="9210" spans="2:2" ht="15">
      <c r="B9210" s="159"/>
    </row>
    <row r="9211" spans="2:2" ht="15">
      <c r="B9211" s="159"/>
    </row>
    <row r="9212" spans="2:2" ht="15">
      <c r="B9212" s="159"/>
    </row>
    <row r="9213" spans="2:2" ht="15">
      <c r="B9213" s="159"/>
    </row>
    <row r="9214" spans="2:2" ht="15">
      <c r="B9214" s="159"/>
    </row>
    <row r="9215" spans="2:2" ht="15">
      <c r="B9215" s="159"/>
    </row>
    <row r="9216" spans="2:2" ht="15">
      <c r="B9216" s="159"/>
    </row>
    <row r="9217" spans="2:2" ht="15">
      <c r="B9217" s="159"/>
    </row>
    <row r="9218" spans="2:2" ht="15">
      <c r="B9218" s="159"/>
    </row>
    <row r="9219" spans="2:2" ht="15">
      <c r="B9219" s="159"/>
    </row>
    <row r="9220" spans="2:2" ht="15">
      <c r="B9220" s="159"/>
    </row>
    <row r="9221" spans="2:2" ht="15">
      <c r="B9221" s="159"/>
    </row>
    <row r="9222" spans="2:2" ht="15">
      <c r="B9222" s="159"/>
    </row>
    <row r="9223" spans="2:2" ht="15">
      <c r="B9223" s="159"/>
    </row>
    <row r="9224" spans="2:2" ht="15">
      <c r="B9224" s="159"/>
    </row>
    <row r="9225" spans="2:2" ht="15">
      <c r="B9225" s="159"/>
    </row>
    <row r="9226" spans="2:2" ht="15">
      <c r="B9226" s="159"/>
    </row>
    <row r="9227" spans="2:2" ht="15">
      <c r="B9227" s="159"/>
    </row>
    <row r="9228" spans="2:2" ht="15">
      <c r="B9228" s="159"/>
    </row>
    <row r="9229" spans="2:2" ht="15">
      <c r="B9229" s="159"/>
    </row>
    <row r="9230" spans="2:2" ht="15">
      <c r="B9230" s="159"/>
    </row>
    <row r="9231" spans="2:2" ht="15">
      <c r="B9231" s="159"/>
    </row>
    <row r="9232" spans="2:2" ht="15">
      <c r="B9232" s="159"/>
    </row>
    <row r="9233" spans="2:2" ht="15">
      <c r="B9233" s="159"/>
    </row>
    <row r="9234" spans="2:2" ht="15">
      <c r="B9234" s="159"/>
    </row>
    <row r="9235" spans="2:2" ht="15">
      <c r="B9235" s="159"/>
    </row>
    <row r="9236" spans="2:2" ht="15">
      <c r="B9236" s="159"/>
    </row>
    <row r="9237" spans="2:2" ht="15">
      <c r="B9237" s="159"/>
    </row>
    <row r="9238" spans="2:2" ht="15">
      <c r="B9238" s="159"/>
    </row>
    <row r="9239" spans="2:2" ht="15">
      <c r="B9239" s="159"/>
    </row>
    <row r="9240" spans="2:2" ht="15">
      <c r="B9240" s="159"/>
    </row>
    <row r="9241" spans="2:2" ht="15">
      <c r="B9241" s="159"/>
    </row>
    <row r="9242" spans="2:2" ht="15">
      <c r="B9242" s="159"/>
    </row>
    <row r="9243" spans="2:2" ht="15">
      <c r="B9243" s="159"/>
    </row>
    <row r="9244" spans="2:2" ht="15">
      <c r="B9244" s="159"/>
    </row>
    <row r="9245" spans="2:2" ht="15">
      <c r="B9245" s="159"/>
    </row>
    <row r="9246" spans="2:2" ht="15">
      <c r="B9246" s="159"/>
    </row>
    <row r="9247" spans="2:2" ht="15">
      <c r="B9247" s="159"/>
    </row>
    <row r="9248" spans="2:2" ht="15">
      <c r="B9248" s="159"/>
    </row>
    <row r="9249" spans="2:2" ht="15">
      <c r="B9249" s="159"/>
    </row>
    <row r="9250" spans="2:2" ht="15">
      <c r="B9250" s="159"/>
    </row>
    <row r="9251" spans="2:2" ht="15">
      <c r="B9251" s="159"/>
    </row>
    <row r="9252" spans="2:2" ht="15">
      <c r="B9252" s="159"/>
    </row>
    <row r="9253" spans="2:2" ht="15">
      <c r="B9253" s="159"/>
    </row>
    <row r="9254" spans="2:2" ht="15">
      <c r="B9254" s="159"/>
    </row>
    <row r="9255" spans="2:2" ht="15">
      <c r="B9255" s="159"/>
    </row>
    <row r="9256" spans="2:2" ht="15">
      <c r="B9256" s="159"/>
    </row>
    <row r="9257" spans="2:2" ht="15">
      <c r="B9257" s="159"/>
    </row>
    <row r="9258" spans="2:2" ht="15">
      <c r="B9258" s="159"/>
    </row>
    <row r="9259" spans="2:2" ht="15">
      <c r="B9259" s="159"/>
    </row>
    <row r="9260" spans="2:2" ht="15">
      <c r="B9260" s="159"/>
    </row>
    <row r="9261" spans="2:2" ht="15">
      <c r="B9261" s="159"/>
    </row>
    <row r="9262" spans="2:2" ht="15">
      <c r="B9262" s="159"/>
    </row>
    <row r="9263" spans="2:2" ht="15">
      <c r="B9263" s="159"/>
    </row>
    <row r="9264" spans="2:2" ht="15">
      <c r="B9264" s="159"/>
    </row>
    <row r="9265" spans="2:2" ht="15">
      <c r="B9265" s="159"/>
    </row>
    <row r="9266" spans="2:2" ht="15">
      <c r="B9266" s="159"/>
    </row>
    <row r="9267" spans="2:2" ht="15">
      <c r="B9267" s="159"/>
    </row>
    <row r="9268" spans="2:2" ht="15">
      <c r="B9268" s="159"/>
    </row>
    <row r="9269" spans="2:2" ht="15">
      <c r="B9269" s="159"/>
    </row>
    <row r="9270" spans="2:2" ht="15">
      <c r="B9270" s="159"/>
    </row>
    <row r="9271" spans="2:2" ht="15">
      <c r="B9271" s="159"/>
    </row>
    <row r="9272" spans="2:2" ht="15">
      <c r="B9272" s="159"/>
    </row>
    <row r="9273" spans="2:2" ht="15">
      <c r="B9273" s="159"/>
    </row>
    <row r="9274" spans="2:2" ht="15">
      <c r="B9274" s="159"/>
    </row>
    <row r="9275" spans="2:2" ht="15">
      <c r="B9275" s="159"/>
    </row>
    <row r="9276" spans="2:2" ht="15">
      <c r="B9276" s="159"/>
    </row>
    <row r="9277" spans="2:2" ht="15">
      <c r="B9277" s="159"/>
    </row>
    <row r="9278" spans="2:2" ht="15">
      <c r="B9278" s="159"/>
    </row>
    <row r="9279" spans="2:2" ht="15">
      <c r="B9279" s="159"/>
    </row>
    <row r="9280" spans="2:2" ht="15">
      <c r="B9280" s="159"/>
    </row>
    <row r="9281" spans="2:2" ht="15">
      <c r="B9281" s="159"/>
    </row>
    <row r="9282" spans="2:2" ht="15">
      <c r="B9282" s="159"/>
    </row>
    <row r="9283" spans="2:2" ht="15">
      <c r="B9283" s="159"/>
    </row>
    <row r="9284" spans="2:2" ht="15">
      <c r="B9284" s="159"/>
    </row>
    <row r="9285" spans="2:2" ht="15">
      <c r="B9285" s="159"/>
    </row>
    <row r="9286" spans="2:2" ht="15">
      <c r="B9286" s="159"/>
    </row>
    <row r="9287" spans="2:2" ht="15">
      <c r="B9287" s="159"/>
    </row>
    <row r="9288" spans="2:2" ht="15">
      <c r="B9288" s="159"/>
    </row>
    <row r="9289" spans="2:2" ht="15">
      <c r="B9289" s="159"/>
    </row>
    <row r="9290" spans="2:2" ht="15">
      <c r="B9290" s="159"/>
    </row>
    <row r="9291" spans="2:2" ht="15">
      <c r="B9291" s="159"/>
    </row>
    <row r="9292" spans="2:2" ht="15">
      <c r="B9292" s="159"/>
    </row>
    <row r="9293" spans="2:2" ht="15">
      <c r="B9293" s="159"/>
    </row>
    <row r="9294" spans="2:2" ht="15">
      <c r="B9294" s="159"/>
    </row>
    <row r="9295" spans="2:2" ht="15">
      <c r="B9295" s="159"/>
    </row>
    <row r="9296" spans="2:2" ht="15">
      <c r="B9296" s="159"/>
    </row>
    <row r="9297" spans="2:2" ht="15">
      <c r="B9297" s="159"/>
    </row>
    <row r="9298" spans="2:2" ht="15">
      <c r="B9298" s="159"/>
    </row>
    <row r="9299" spans="2:2" ht="15">
      <c r="B9299" s="159"/>
    </row>
    <row r="9300" spans="2:2" ht="15">
      <c r="B9300" s="159"/>
    </row>
    <row r="9301" spans="2:2" ht="15">
      <c r="B9301" s="159"/>
    </row>
    <row r="9302" spans="2:2" ht="15">
      <c r="B9302" s="159"/>
    </row>
    <row r="9303" spans="2:2" ht="15">
      <c r="B9303" s="159"/>
    </row>
    <row r="9304" spans="2:2" ht="15">
      <c r="B9304" s="159"/>
    </row>
    <row r="9305" spans="2:2" ht="15">
      <c r="B9305" s="159"/>
    </row>
    <row r="9306" spans="2:2" ht="15">
      <c r="B9306" s="159"/>
    </row>
    <row r="9307" spans="2:2" ht="15">
      <c r="B9307" s="159"/>
    </row>
    <row r="9308" spans="2:2" ht="15">
      <c r="B9308" s="159"/>
    </row>
    <row r="9309" spans="2:2" ht="15">
      <c r="B9309" s="159"/>
    </row>
    <row r="9310" spans="2:2" ht="15">
      <c r="B9310" s="159"/>
    </row>
    <row r="9311" spans="2:2" ht="15">
      <c r="B9311" s="159"/>
    </row>
    <row r="9312" spans="2:2" ht="15">
      <c r="B9312" s="159"/>
    </row>
    <row r="9313" spans="2:2" ht="15">
      <c r="B9313" s="159"/>
    </row>
    <row r="9314" spans="2:2" ht="15">
      <c r="B9314" s="159"/>
    </row>
    <row r="9315" spans="2:2" ht="15">
      <c r="B9315" s="159"/>
    </row>
    <row r="9316" spans="2:2" ht="15">
      <c r="B9316" s="159"/>
    </row>
    <row r="9317" spans="2:2" ht="15">
      <c r="B9317" s="159"/>
    </row>
    <row r="9318" spans="2:2" ht="15">
      <c r="B9318" s="159"/>
    </row>
    <row r="9319" spans="2:2" ht="15">
      <c r="B9319" s="159"/>
    </row>
    <row r="9320" spans="2:2" ht="15">
      <c r="B9320" s="159"/>
    </row>
    <row r="9321" spans="2:2" ht="15">
      <c r="B9321" s="159"/>
    </row>
    <row r="9322" spans="2:2" ht="15">
      <c r="B9322" s="159"/>
    </row>
    <row r="9323" spans="2:2" ht="15">
      <c r="B9323" s="159"/>
    </row>
    <row r="9324" spans="2:2" ht="15">
      <c r="B9324" s="159"/>
    </row>
    <row r="9325" spans="2:2" ht="15">
      <c r="B9325" s="159"/>
    </row>
    <row r="9326" spans="2:2" ht="15">
      <c r="B9326" s="159"/>
    </row>
    <row r="9327" spans="2:2" ht="15">
      <c r="B9327" s="159"/>
    </row>
    <row r="9328" spans="2:2" ht="15">
      <c r="B9328" s="159"/>
    </row>
    <row r="9329" spans="2:2" ht="15">
      <c r="B9329" s="159"/>
    </row>
    <row r="9330" spans="2:2" ht="15">
      <c r="B9330" s="159"/>
    </row>
    <row r="9331" spans="2:2" ht="15">
      <c r="B9331" s="159"/>
    </row>
    <row r="9332" spans="2:2" ht="15">
      <c r="B9332" s="159"/>
    </row>
    <row r="9333" spans="2:2" ht="15">
      <c r="B9333" s="159"/>
    </row>
    <row r="9334" spans="2:2" ht="15">
      <c r="B9334" s="159"/>
    </row>
    <row r="9335" spans="2:2" ht="15">
      <c r="B9335" s="159"/>
    </row>
    <row r="9336" spans="2:2" ht="15">
      <c r="B9336" s="159"/>
    </row>
    <row r="9337" spans="2:2" ht="15">
      <c r="B9337" s="159"/>
    </row>
    <row r="9338" spans="2:2" ht="15">
      <c r="B9338" s="159"/>
    </row>
    <row r="9339" spans="2:2" ht="15">
      <c r="B9339" s="159"/>
    </row>
    <row r="9340" spans="2:2" ht="15">
      <c r="B9340" s="159"/>
    </row>
    <row r="9341" spans="2:2" ht="15">
      <c r="B9341" s="159"/>
    </row>
    <row r="9342" spans="2:2" ht="15">
      <c r="B9342" s="159"/>
    </row>
    <row r="9343" spans="2:2" ht="15">
      <c r="B9343" s="159"/>
    </row>
    <row r="9344" spans="2:2" ht="15">
      <c r="B9344" s="159"/>
    </row>
    <row r="9345" spans="2:2" ht="15">
      <c r="B9345" s="159"/>
    </row>
    <row r="9346" spans="2:2" ht="15">
      <c r="B9346" s="159"/>
    </row>
    <row r="9347" spans="2:2" ht="15">
      <c r="B9347" s="159"/>
    </row>
    <row r="9348" spans="2:2" ht="15">
      <c r="B9348" s="159"/>
    </row>
    <row r="9349" spans="2:2" ht="15">
      <c r="B9349" s="159"/>
    </row>
    <row r="9350" spans="2:2" ht="15">
      <c r="B9350" s="159"/>
    </row>
    <row r="9351" spans="2:2" ht="15">
      <c r="B9351" s="159"/>
    </row>
    <row r="9352" spans="2:2" ht="15">
      <c r="B9352" s="159"/>
    </row>
    <row r="9353" spans="2:2" ht="15">
      <c r="B9353" s="159"/>
    </row>
    <row r="9354" spans="2:2" ht="15">
      <c r="B9354" s="159"/>
    </row>
    <row r="9355" spans="2:2" ht="15">
      <c r="B9355" s="159"/>
    </row>
    <row r="9356" spans="2:2" ht="15">
      <c r="B9356" s="159"/>
    </row>
    <row r="9357" spans="2:2" ht="15">
      <c r="B9357" s="159"/>
    </row>
    <row r="9358" spans="2:2" ht="15">
      <c r="B9358" s="159"/>
    </row>
    <row r="9359" spans="2:2" ht="15">
      <c r="B9359" s="159"/>
    </row>
    <row r="9360" spans="2:2" ht="15">
      <c r="B9360" s="159"/>
    </row>
    <row r="9361" spans="2:2" ht="15">
      <c r="B9361" s="159"/>
    </row>
    <row r="9362" spans="2:2" ht="15">
      <c r="B9362" s="159"/>
    </row>
    <row r="9363" spans="2:2" ht="15">
      <c r="B9363" s="159"/>
    </row>
    <row r="9364" spans="2:2" ht="15">
      <c r="B9364" s="159"/>
    </row>
    <row r="9365" spans="2:2" ht="15">
      <c r="B9365" s="159"/>
    </row>
    <row r="9366" spans="2:2" ht="15">
      <c r="B9366" s="159"/>
    </row>
    <row r="9367" spans="2:2" ht="15">
      <c r="B9367" s="159"/>
    </row>
    <row r="9368" spans="2:2" ht="15">
      <c r="B9368" s="159"/>
    </row>
    <row r="9369" spans="2:2" ht="15">
      <c r="B9369" s="159"/>
    </row>
    <row r="9370" spans="2:2" ht="15">
      <c r="B9370" s="159"/>
    </row>
    <row r="9371" spans="2:2" ht="15">
      <c r="B9371" s="159"/>
    </row>
    <row r="9372" spans="2:2" ht="15">
      <c r="B9372" s="159"/>
    </row>
    <row r="9373" spans="2:2" ht="15">
      <c r="B9373" s="159"/>
    </row>
    <row r="9374" spans="2:2" ht="15">
      <c r="B9374" s="159"/>
    </row>
    <row r="9375" spans="2:2" ht="15">
      <c r="B9375" s="159"/>
    </row>
    <row r="9376" spans="2:2" ht="15">
      <c r="B9376" s="159"/>
    </row>
    <row r="9377" spans="2:2" ht="15">
      <c r="B9377" s="159"/>
    </row>
    <row r="9378" spans="2:2" ht="15">
      <c r="B9378" s="159"/>
    </row>
    <row r="9379" spans="2:2" ht="15">
      <c r="B9379" s="159"/>
    </row>
    <row r="9380" spans="2:2" ht="15">
      <c r="B9380" s="159"/>
    </row>
    <row r="9381" spans="2:2" ht="15">
      <c r="B9381" s="159"/>
    </row>
    <row r="9382" spans="2:2" ht="15">
      <c r="B9382" s="159"/>
    </row>
    <row r="9383" spans="2:2" ht="15">
      <c r="B9383" s="159"/>
    </row>
    <row r="9384" spans="2:2" ht="15">
      <c r="B9384" s="159"/>
    </row>
    <row r="9385" spans="2:2" ht="15">
      <c r="B9385" s="159"/>
    </row>
    <row r="9386" spans="2:2" ht="15">
      <c r="B9386" s="159"/>
    </row>
    <row r="9387" spans="2:2" ht="15">
      <c r="B9387" s="159"/>
    </row>
    <row r="9388" spans="2:2" ht="15">
      <c r="B9388" s="159"/>
    </row>
    <row r="9389" spans="2:2" ht="15">
      <c r="B9389" s="159"/>
    </row>
    <row r="9390" spans="2:2" ht="15">
      <c r="B9390" s="159"/>
    </row>
    <row r="9391" spans="2:2" ht="15">
      <c r="B9391" s="159"/>
    </row>
    <row r="9392" spans="2:2" ht="15">
      <c r="B9392" s="159"/>
    </row>
    <row r="9393" spans="2:2" ht="15">
      <c r="B9393" s="159"/>
    </row>
    <row r="9394" spans="2:2" ht="15">
      <c r="B9394" s="159"/>
    </row>
    <row r="9395" spans="2:2" ht="15">
      <c r="B9395" s="159"/>
    </row>
    <row r="9396" spans="2:2" ht="15">
      <c r="B9396" s="159"/>
    </row>
    <row r="9397" spans="2:2" ht="15">
      <c r="B9397" s="159"/>
    </row>
    <row r="9398" spans="2:2" ht="15">
      <c r="B9398" s="159"/>
    </row>
    <row r="9399" spans="2:2" ht="15">
      <c r="B9399" s="159"/>
    </row>
    <row r="9400" spans="2:2" ht="15">
      <c r="B9400" s="159"/>
    </row>
    <row r="9401" spans="2:2" ht="15">
      <c r="B9401" s="159"/>
    </row>
    <row r="9402" spans="2:2" ht="15">
      <c r="B9402" s="159"/>
    </row>
    <row r="9403" spans="2:2" ht="15">
      <c r="B9403" s="159"/>
    </row>
    <row r="9404" spans="2:2" ht="15">
      <c r="B9404" s="159"/>
    </row>
    <row r="9405" spans="2:2" ht="15">
      <c r="B9405" s="159"/>
    </row>
    <row r="9406" spans="2:2" ht="15">
      <c r="B9406" s="159"/>
    </row>
    <row r="9407" spans="2:2" ht="15">
      <c r="B9407" s="159"/>
    </row>
    <row r="9408" spans="2:2" ht="15">
      <c r="B9408" s="159"/>
    </row>
    <row r="9409" spans="2:2" ht="15">
      <c r="B9409" s="159"/>
    </row>
    <row r="9410" spans="2:2" ht="15">
      <c r="B9410" s="159"/>
    </row>
    <row r="9411" spans="2:2" ht="15">
      <c r="B9411" s="159"/>
    </row>
    <row r="9412" spans="2:2" ht="15">
      <c r="B9412" s="159"/>
    </row>
    <row r="9413" spans="2:2" ht="15">
      <c r="B9413" s="159"/>
    </row>
    <row r="9414" spans="2:2" ht="15">
      <c r="B9414" s="159"/>
    </row>
    <row r="9415" spans="2:2" ht="15">
      <c r="B9415" s="159"/>
    </row>
    <row r="9416" spans="2:2" ht="15">
      <c r="B9416" s="159"/>
    </row>
    <row r="9417" spans="2:2" ht="15">
      <c r="B9417" s="159"/>
    </row>
    <row r="9418" spans="2:2" ht="15">
      <c r="B9418" s="159"/>
    </row>
    <row r="9419" spans="2:2" ht="15">
      <c r="B9419" s="159"/>
    </row>
    <row r="9420" spans="2:2" ht="15">
      <c r="B9420" s="159"/>
    </row>
    <row r="9421" spans="2:2" ht="15">
      <c r="B9421" s="159"/>
    </row>
    <row r="9422" spans="2:2" ht="15">
      <c r="B9422" s="159"/>
    </row>
    <row r="9423" spans="2:2" ht="15">
      <c r="B9423" s="159"/>
    </row>
    <row r="9424" spans="2:2" ht="15">
      <c r="B9424" s="159"/>
    </row>
    <row r="9425" spans="2:2" ht="15">
      <c r="B9425" s="159"/>
    </row>
    <row r="9426" spans="2:2" ht="15">
      <c r="B9426" s="159"/>
    </row>
    <row r="9427" spans="2:2" ht="15">
      <c r="B9427" s="159"/>
    </row>
    <row r="9428" spans="2:2" ht="15">
      <c r="B9428" s="159"/>
    </row>
    <row r="9429" spans="2:2" ht="15">
      <c r="B9429" s="159"/>
    </row>
    <row r="9430" spans="2:2" ht="15">
      <c r="B9430" s="159"/>
    </row>
    <row r="9431" spans="2:2" ht="15">
      <c r="B9431" s="159"/>
    </row>
    <row r="9432" spans="2:2" ht="15">
      <c r="B9432" s="159"/>
    </row>
    <row r="9433" spans="2:2" ht="15">
      <c r="B9433" s="159"/>
    </row>
    <row r="9434" spans="2:2" ht="15">
      <c r="B9434" s="159"/>
    </row>
    <row r="9435" spans="2:2" ht="15">
      <c r="B9435" s="159"/>
    </row>
    <row r="9436" spans="2:2" ht="15">
      <c r="B9436" s="159"/>
    </row>
    <row r="9437" spans="2:2" ht="15">
      <c r="B9437" s="159"/>
    </row>
    <row r="9438" spans="2:2" ht="15">
      <c r="B9438" s="159"/>
    </row>
    <row r="9439" spans="2:2" ht="15">
      <c r="B9439" s="159"/>
    </row>
    <row r="9440" spans="2:2" ht="15">
      <c r="B9440" s="159"/>
    </row>
    <row r="9441" spans="2:2" ht="15">
      <c r="B9441" s="159"/>
    </row>
    <row r="9442" spans="2:2" ht="15">
      <c r="B9442" s="159"/>
    </row>
    <row r="9443" spans="2:2" ht="15">
      <c r="B9443" s="159"/>
    </row>
    <row r="9444" spans="2:2" ht="15">
      <c r="B9444" s="159"/>
    </row>
    <row r="9445" spans="2:2" ht="15">
      <c r="B9445" s="159"/>
    </row>
    <row r="9446" spans="2:2" ht="15">
      <c r="B9446" s="159"/>
    </row>
    <row r="9447" spans="2:2" ht="15">
      <c r="B9447" s="159"/>
    </row>
    <row r="9448" spans="2:2" ht="15">
      <c r="B9448" s="159"/>
    </row>
    <row r="9449" spans="2:2" ht="15">
      <c r="B9449" s="159"/>
    </row>
    <row r="9450" spans="2:2" ht="15">
      <c r="B9450" s="159"/>
    </row>
    <row r="9451" spans="2:2" ht="15">
      <c r="B9451" s="159"/>
    </row>
    <row r="9452" spans="2:2" ht="15">
      <c r="B9452" s="159"/>
    </row>
    <row r="9453" spans="2:2" ht="15">
      <c r="B9453" s="159"/>
    </row>
    <row r="9454" spans="2:2" ht="15">
      <c r="B9454" s="159"/>
    </row>
    <row r="9455" spans="2:2" ht="15">
      <c r="B9455" s="159"/>
    </row>
    <row r="9456" spans="2:2" ht="15">
      <c r="B9456" s="159"/>
    </row>
    <row r="9457" spans="2:2" ht="15">
      <c r="B9457" s="159"/>
    </row>
    <row r="9458" spans="2:2" ht="15">
      <c r="B9458" s="159"/>
    </row>
    <row r="9459" spans="2:2" ht="15">
      <c r="B9459" s="159"/>
    </row>
    <row r="9460" spans="2:2" ht="15">
      <c r="B9460" s="159"/>
    </row>
    <row r="9461" spans="2:2" ht="15">
      <c r="B9461" s="159"/>
    </row>
    <row r="9462" spans="2:2" ht="15">
      <c r="B9462" s="159"/>
    </row>
    <row r="9463" spans="2:2" ht="15">
      <c r="B9463" s="159"/>
    </row>
    <row r="9464" spans="2:2" ht="15">
      <c r="B9464" s="159"/>
    </row>
    <row r="9465" spans="2:2" ht="15">
      <c r="B9465" s="159"/>
    </row>
    <row r="9466" spans="2:2" ht="15">
      <c r="B9466" s="159"/>
    </row>
    <row r="9467" spans="2:2" ht="15">
      <c r="B9467" s="159"/>
    </row>
    <row r="9468" spans="2:2" ht="15">
      <c r="B9468" s="159"/>
    </row>
    <row r="9469" spans="2:2" ht="15">
      <c r="B9469" s="159"/>
    </row>
    <row r="9470" spans="2:2" ht="15">
      <c r="B9470" s="159"/>
    </row>
    <row r="9471" spans="2:2" ht="15">
      <c r="B9471" s="159"/>
    </row>
    <row r="9472" spans="2:2" ht="15">
      <c r="B9472" s="159"/>
    </row>
    <row r="9473" spans="2:2" ht="15">
      <c r="B9473" s="159"/>
    </row>
    <row r="9474" spans="2:2" ht="15">
      <c r="B9474" s="159"/>
    </row>
    <row r="9475" spans="2:2" ht="15">
      <c r="B9475" s="159"/>
    </row>
    <row r="9476" spans="2:2" ht="15">
      <c r="B9476" s="159"/>
    </row>
    <row r="9477" spans="2:2" ht="15">
      <c r="B9477" s="159"/>
    </row>
    <row r="9478" spans="2:2" ht="15">
      <c r="B9478" s="159"/>
    </row>
    <row r="9479" spans="2:2" ht="15">
      <c r="B9479" s="159"/>
    </row>
    <row r="9480" spans="2:2" ht="15">
      <c r="B9480" s="159"/>
    </row>
    <row r="9481" spans="2:2" ht="15">
      <c r="B9481" s="159"/>
    </row>
    <row r="9482" spans="2:2" ht="15">
      <c r="B9482" s="159"/>
    </row>
    <row r="9483" spans="2:2" ht="15">
      <c r="B9483" s="159"/>
    </row>
    <row r="9484" spans="2:2" ht="15">
      <c r="B9484" s="159"/>
    </row>
    <row r="9485" spans="2:2" ht="15">
      <c r="B9485" s="159"/>
    </row>
    <row r="9486" spans="2:2" ht="15">
      <c r="B9486" s="159"/>
    </row>
    <row r="9487" spans="2:2" ht="15">
      <c r="B9487" s="159"/>
    </row>
    <row r="9488" spans="2:2" ht="15">
      <c r="B9488" s="159"/>
    </row>
    <row r="9489" spans="2:2" ht="15">
      <c r="B9489" s="159"/>
    </row>
    <row r="9490" spans="2:2" ht="15">
      <c r="B9490" s="159"/>
    </row>
    <row r="9491" spans="2:2" ht="15">
      <c r="B9491" s="159"/>
    </row>
    <row r="9492" spans="2:2" ht="15">
      <c r="B9492" s="159"/>
    </row>
    <row r="9493" spans="2:2" ht="15">
      <c r="B9493" s="159"/>
    </row>
    <row r="9494" spans="2:2" ht="15">
      <c r="B9494" s="159"/>
    </row>
    <row r="9495" spans="2:2" ht="15">
      <c r="B9495" s="159"/>
    </row>
    <row r="9496" spans="2:2" ht="15">
      <c r="B9496" s="159"/>
    </row>
    <row r="9497" spans="2:2" ht="15">
      <c r="B9497" s="159"/>
    </row>
    <row r="9498" spans="2:2" ht="15">
      <c r="B9498" s="159"/>
    </row>
    <row r="9499" spans="2:2" ht="15">
      <c r="B9499" s="159"/>
    </row>
    <row r="9500" spans="2:2" ht="15">
      <c r="B9500" s="159"/>
    </row>
    <row r="9501" spans="2:2" ht="15">
      <c r="B9501" s="159"/>
    </row>
    <row r="9502" spans="2:2" ht="15">
      <c r="B9502" s="159"/>
    </row>
    <row r="9503" spans="2:2" ht="15">
      <c r="B9503" s="159"/>
    </row>
    <row r="9504" spans="2:2" ht="15">
      <c r="B9504" s="159"/>
    </row>
    <row r="9505" spans="2:2" ht="15">
      <c r="B9505" s="159"/>
    </row>
    <row r="9506" spans="2:2" ht="15">
      <c r="B9506" s="159"/>
    </row>
    <row r="9507" spans="2:2" ht="15">
      <c r="B9507" s="159"/>
    </row>
    <row r="9508" spans="2:2" ht="15">
      <c r="B9508" s="159"/>
    </row>
    <row r="9509" spans="2:2" ht="15">
      <c r="B9509" s="159"/>
    </row>
    <row r="9510" spans="2:2" ht="15">
      <c r="B9510" s="159"/>
    </row>
    <row r="9511" spans="2:2" ht="15">
      <c r="B9511" s="159"/>
    </row>
    <row r="9512" spans="2:2" ht="15">
      <c r="B9512" s="159"/>
    </row>
    <row r="9513" spans="2:2" ht="15">
      <c r="B9513" s="159"/>
    </row>
    <row r="9514" spans="2:2" ht="15">
      <c r="B9514" s="159"/>
    </row>
    <row r="9515" spans="2:2" ht="15">
      <c r="B9515" s="159"/>
    </row>
    <row r="9516" spans="2:2" ht="15">
      <c r="B9516" s="159"/>
    </row>
    <row r="9517" spans="2:2" ht="15">
      <c r="B9517" s="159"/>
    </row>
    <row r="9518" spans="2:2" ht="15">
      <c r="B9518" s="159"/>
    </row>
    <row r="9519" spans="2:2" ht="15">
      <c r="B9519" s="159"/>
    </row>
    <row r="9520" spans="2:2" ht="15">
      <c r="B9520" s="159"/>
    </row>
    <row r="9521" spans="2:2" ht="15">
      <c r="B9521" s="159"/>
    </row>
    <row r="9522" spans="2:2" ht="15">
      <c r="B9522" s="159"/>
    </row>
    <row r="9523" spans="2:2" ht="15">
      <c r="B9523" s="159"/>
    </row>
    <row r="9524" spans="2:2" ht="15">
      <c r="B9524" s="159"/>
    </row>
    <row r="9525" spans="2:2" ht="15">
      <c r="B9525" s="159"/>
    </row>
    <row r="9526" spans="2:2" ht="15">
      <c r="B9526" s="159"/>
    </row>
    <row r="9527" spans="2:2" ht="15">
      <c r="B9527" s="159"/>
    </row>
    <row r="9528" spans="2:2" ht="15">
      <c r="B9528" s="159"/>
    </row>
    <row r="9529" spans="2:2" ht="15">
      <c r="B9529" s="159"/>
    </row>
    <row r="9530" spans="2:2" ht="15">
      <c r="B9530" s="159"/>
    </row>
    <row r="9531" spans="2:2" ht="15">
      <c r="B9531" s="159"/>
    </row>
    <row r="9532" spans="2:2" ht="15">
      <c r="B9532" s="159"/>
    </row>
    <row r="9533" spans="2:2" ht="15">
      <c r="B9533" s="159"/>
    </row>
    <row r="9534" spans="2:2" ht="15">
      <c r="B9534" s="159"/>
    </row>
    <row r="9535" spans="2:2" ht="15">
      <c r="B9535" s="159"/>
    </row>
    <row r="9536" spans="2:2" ht="15">
      <c r="B9536" s="159"/>
    </row>
    <row r="9537" spans="2:2" ht="15">
      <c r="B9537" s="159"/>
    </row>
    <row r="9538" spans="2:2" ht="15">
      <c r="B9538" s="159"/>
    </row>
    <row r="9539" spans="2:2" ht="15">
      <c r="B9539" s="159"/>
    </row>
    <row r="9540" spans="2:2" ht="15">
      <c r="B9540" s="159"/>
    </row>
    <row r="9541" spans="2:2" ht="15">
      <c r="B9541" s="159"/>
    </row>
    <row r="9542" spans="2:2" ht="15">
      <c r="B9542" s="159"/>
    </row>
    <row r="9543" spans="2:2" ht="15">
      <c r="B9543" s="159"/>
    </row>
    <row r="9544" spans="2:2" ht="15">
      <c r="B9544" s="159"/>
    </row>
    <row r="9545" spans="2:2" ht="15">
      <c r="B9545" s="159"/>
    </row>
    <row r="9546" spans="2:2" ht="15">
      <c r="B9546" s="159"/>
    </row>
    <row r="9547" spans="2:2" ht="15">
      <c r="B9547" s="159"/>
    </row>
    <row r="9548" spans="2:2" ht="15">
      <c r="B9548" s="159"/>
    </row>
    <row r="9549" spans="2:2" ht="15">
      <c r="B9549" s="159"/>
    </row>
    <row r="9550" spans="2:2" ht="15">
      <c r="B9550" s="159"/>
    </row>
    <row r="9551" spans="2:2" ht="15">
      <c r="B9551" s="159"/>
    </row>
    <row r="9552" spans="2:2" ht="15">
      <c r="B9552" s="159"/>
    </row>
    <row r="9553" spans="2:2" ht="15">
      <c r="B9553" s="159"/>
    </row>
    <row r="9554" spans="2:2" ht="15">
      <c r="B9554" s="159"/>
    </row>
    <row r="9555" spans="2:2" ht="15">
      <c r="B9555" s="159"/>
    </row>
    <row r="9556" spans="2:2" ht="15">
      <c r="B9556" s="159"/>
    </row>
    <row r="9557" spans="2:2" ht="15">
      <c r="B9557" s="159"/>
    </row>
    <row r="9558" spans="2:2" ht="15">
      <c r="B9558" s="159"/>
    </row>
    <row r="9559" spans="2:2" ht="15">
      <c r="B9559" s="159"/>
    </row>
    <row r="9560" spans="2:2" ht="15">
      <c r="B9560" s="159"/>
    </row>
    <row r="9561" spans="2:2" ht="15">
      <c r="B9561" s="159"/>
    </row>
    <row r="9562" spans="2:2" ht="15">
      <c r="B9562" s="159"/>
    </row>
    <row r="9563" spans="2:2" ht="15">
      <c r="B9563" s="159"/>
    </row>
    <row r="9564" spans="2:2" ht="15">
      <c r="B9564" s="159"/>
    </row>
    <row r="9565" spans="2:2" ht="15">
      <c r="B9565" s="159"/>
    </row>
    <row r="9566" spans="2:2" ht="15">
      <c r="B9566" s="159"/>
    </row>
    <row r="9567" spans="2:2" ht="15">
      <c r="B9567" s="159"/>
    </row>
    <row r="9568" spans="2:2" ht="15">
      <c r="B9568" s="159"/>
    </row>
    <row r="9569" spans="2:2" ht="15">
      <c r="B9569" s="159"/>
    </row>
    <row r="9570" spans="2:2" ht="15">
      <c r="B9570" s="159"/>
    </row>
    <row r="9571" spans="2:2" ht="15">
      <c r="B9571" s="159"/>
    </row>
    <row r="9572" spans="2:2" ht="15">
      <c r="B9572" s="159"/>
    </row>
    <row r="9573" spans="2:2" ht="15">
      <c r="B9573" s="159"/>
    </row>
    <row r="9574" spans="2:2" ht="15">
      <c r="B9574" s="159"/>
    </row>
    <row r="9575" spans="2:2" ht="15">
      <c r="B9575" s="159"/>
    </row>
    <row r="9576" spans="2:2" ht="15">
      <c r="B9576" s="159"/>
    </row>
    <row r="9577" spans="2:2" ht="15">
      <c r="B9577" s="159"/>
    </row>
    <row r="9578" spans="2:2" ht="15">
      <c r="B9578" s="159"/>
    </row>
    <row r="9579" spans="2:2" ht="15">
      <c r="B9579" s="159"/>
    </row>
    <row r="9580" spans="2:2" ht="15">
      <c r="B9580" s="159"/>
    </row>
    <row r="9581" spans="2:2" ht="15">
      <c r="B9581" s="159"/>
    </row>
    <row r="9582" spans="2:2" ht="15">
      <c r="B9582" s="159"/>
    </row>
    <row r="9583" spans="2:2" ht="15">
      <c r="B9583" s="159"/>
    </row>
    <row r="9584" spans="2:2" ht="15">
      <c r="B9584" s="159"/>
    </row>
    <row r="9585" spans="2:2" ht="15">
      <c r="B9585" s="159"/>
    </row>
    <row r="9586" spans="2:2" ht="15">
      <c r="B9586" s="159"/>
    </row>
    <row r="9587" spans="2:2" ht="15">
      <c r="B9587" s="159"/>
    </row>
    <row r="9588" spans="2:2" ht="15">
      <c r="B9588" s="159"/>
    </row>
    <row r="9589" spans="2:2" ht="15">
      <c r="B9589" s="159"/>
    </row>
    <row r="9590" spans="2:2" ht="15">
      <c r="B9590" s="159"/>
    </row>
    <row r="9591" spans="2:2" ht="15">
      <c r="B9591" s="159"/>
    </row>
    <row r="9592" spans="2:2" ht="15">
      <c r="B9592" s="159"/>
    </row>
    <row r="9593" spans="2:2" ht="15">
      <c r="B9593" s="159"/>
    </row>
    <row r="9594" spans="2:2" ht="15">
      <c r="B9594" s="159"/>
    </row>
    <row r="9595" spans="2:2" ht="15">
      <c r="B9595" s="159"/>
    </row>
    <row r="9596" spans="2:2" ht="15">
      <c r="B9596" s="159"/>
    </row>
    <row r="9597" spans="2:2" ht="15">
      <c r="B9597" s="159"/>
    </row>
    <row r="9598" spans="2:2" ht="15">
      <c r="B9598" s="159"/>
    </row>
    <row r="9599" spans="2:2" ht="15">
      <c r="B9599" s="159"/>
    </row>
    <row r="9600" spans="2:2" ht="15">
      <c r="B9600" s="159"/>
    </row>
    <row r="9601" spans="2:2" ht="15">
      <c r="B9601" s="159"/>
    </row>
    <row r="9602" spans="2:2" ht="15">
      <c r="B9602" s="159"/>
    </row>
    <row r="9603" spans="2:2" ht="15">
      <c r="B9603" s="159"/>
    </row>
    <row r="9604" spans="2:2" ht="15">
      <c r="B9604" s="159"/>
    </row>
    <row r="9605" spans="2:2" ht="15">
      <c r="B9605" s="159"/>
    </row>
    <row r="9606" spans="2:2" ht="15">
      <c r="B9606" s="159"/>
    </row>
    <row r="9607" spans="2:2" ht="15">
      <c r="B9607" s="159"/>
    </row>
    <row r="9608" spans="2:2" ht="15">
      <c r="B9608" s="159"/>
    </row>
    <row r="9609" spans="2:2" ht="15">
      <c r="B9609" s="159"/>
    </row>
    <row r="9610" spans="2:2" ht="15">
      <c r="B9610" s="159"/>
    </row>
    <row r="9611" spans="2:2" ht="15">
      <c r="B9611" s="159"/>
    </row>
    <row r="9612" spans="2:2" ht="15">
      <c r="B9612" s="159"/>
    </row>
    <row r="9613" spans="2:2" ht="15">
      <c r="B9613" s="159"/>
    </row>
    <row r="9614" spans="2:2" ht="15">
      <c r="B9614" s="159"/>
    </row>
    <row r="9615" spans="2:2" ht="15">
      <c r="B9615" s="159"/>
    </row>
    <row r="9616" spans="2:2" ht="15">
      <c r="B9616" s="159"/>
    </row>
    <row r="9617" spans="2:2" ht="15">
      <c r="B9617" s="159"/>
    </row>
    <row r="9618" spans="2:2" ht="15">
      <c r="B9618" s="159"/>
    </row>
    <row r="9619" spans="2:2" ht="15">
      <c r="B9619" s="159"/>
    </row>
    <row r="9620" spans="2:2" ht="15">
      <c r="B9620" s="159"/>
    </row>
    <row r="9621" spans="2:2" ht="15">
      <c r="B9621" s="159"/>
    </row>
    <row r="9622" spans="2:2" ht="15">
      <c r="B9622" s="159"/>
    </row>
    <row r="9623" spans="2:2" ht="15">
      <c r="B9623" s="159"/>
    </row>
    <row r="9624" spans="2:2" ht="15">
      <c r="B9624" s="159"/>
    </row>
    <row r="9625" spans="2:2" ht="15">
      <c r="B9625" s="159"/>
    </row>
    <row r="9626" spans="2:2" ht="15">
      <c r="B9626" s="159"/>
    </row>
    <row r="9627" spans="2:2" ht="15">
      <c r="B9627" s="159"/>
    </row>
    <row r="9628" spans="2:2" ht="15">
      <c r="B9628" s="159"/>
    </row>
    <row r="9629" spans="2:2" ht="15">
      <c r="B9629" s="159"/>
    </row>
    <row r="9630" spans="2:2" ht="15">
      <c r="B9630" s="159"/>
    </row>
    <row r="9631" spans="2:2" ht="15">
      <c r="B9631" s="159"/>
    </row>
    <row r="9632" spans="2:2" ht="15">
      <c r="B9632" s="159"/>
    </row>
    <row r="9633" spans="2:2" ht="15">
      <c r="B9633" s="159"/>
    </row>
    <row r="9634" spans="2:2" ht="15">
      <c r="B9634" s="159"/>
    </row>
    <row r="9635" spans="2:2" ht="15">
      <c r="B9635" s="159"/>
    </row>
    <row r="9636" spans="2:2" ht="15">
      <c r="B9636" s="159"/>
    </row>
    <row r="9637" spans="2:2" ht="15">
      <c r="B9637" s="159"/>
    </row>
    <row r="9638" spans="2:2" ht="15">
      <c r="B9638" s="159"/>
    </row>
    <row r="9639" spans="2:2" ht="15">
      <c r="B9639" s="159"/>
    </row>
    <row r="9640" spans="2:2" ht="15">
      <c r="B9640" s="159"/>
    </row>
    <row r="9641" spans="2:2" ht="15">
      <c r="B9641" s="159"/>
    </row>
    <row r="9642" spans="2:2" ht="15">
      <c r="B9642" s="159"/>
    </row>
    <row r="9643" spans="2:2" ht="15">
      <c r="B9643" s="159"/>
    </row>
    <row r="9644" spans="2:2" ht="15">
      <c r="B9644" s="159"/>
    </row>
    <row r="9645" spans="2:2" ht="15">
      <c r="B9645" s="159"/>
    </row>
    <row r="9646" spans="2:2" ht="15">
      <c r="B9646" s="159"/>
    </row>
    <row r="9647" spans="2:2" ht="15">
      <c r="B9647" s="159"/>
    </row>
    <row r="9648" spans="2:2" ht="15">
      <c r="B9648" s="159"/>
    </row>
    <row r="9649" spans="2:2" ht="15">
      <c r="B9649" s="159"/>
    </row>
    <row r="9650" spans="2:2" ht="15">
      <c r="B9650" s="159"/>
    </row>
    <row r="9651" spans="2:2" ht="15">
      <c r="B9651" s="159"/>
    </row>
    <row r="9652" spans="2:2" ht="15">
      <c r="B9652" s="159"/>
    </row>
    <row r="9653" spans="2:2" ht="15">
      <c r="B9653" s="159"/>
    </row>
    <row r="9654" spans="2:2" ht="15">
      <c r="B9654" s="159"/>
    </row>
    <row r="9655" spans="2:2" ht="15">
      <c r="B9655" s="159"/>
    </row>
    <row r="9656" spans="2:2" ht="15">
      <c r="B9656" s="159"/>
    </row>
    <row r="9657" spans="2:2" ht="15">
      <c r="B9657" s="159"/>
    </row>
    <row r="9658" spans="2:2" ht="15">
      <c r="B9658" s="159"/>
    </row>
    <row r="9659" spans="2:2" ht="15">
      <c r="B9659" s="159"/>
    </row>
    <row r="9660" spans="2:2" ht="15">
      <c r="B9660" s="159"/>
    </row>
    <row r="9661" spans="2:2" ht="15">
      <c r="B9661" s="159"/>
    </row>
    <row r="9662" spans="2:2" ht="15">
      <c r="B9662" s="159"/>
    </row>
    <row r="9663" spans="2:2" ht="15">
      <c r="B9663" s="159"/>
    </row>
    <row r="9664" spans="2:2" ht="15">
      <c r="B9664" s="159"/>
    </row>
    <row r="9665" spans="2:2" ht="15">
      <c r="B9665" s="159"/>
    </row>
    <row r="9666" spans="2:2" ht="15">
      <c r="B9666" s="159"/>
    </row>
    <row r="9667" spans="2:2" ht="15">
      <c r="B9667" s="159"/>
    </row>
    <row r="9668" spans="2:2" ht="15">
      <c r="B9668" s="159"/>
    </row>
    <row r="9669" spans="2:2" ht="15">
      <c r="B9669" s="159"/>
    </row>
    <row r="9670" spans="2:2" ht="15">
      <c r="B9670" s="159"/>
    </row>
    <row r="9671" spans="2:2" ht="15">
      <c r="B9671" s="159"/>
    </row>
    <row r="9672" spans="2:2" ht="15">
      <c r="B9672" s="159"/>
    </row>
    <row r="9673" spans="2:2" ht="15">
      <c r="B9673" s="159"/>
    </row>
    <row r="9674" spans="2:2" ht="15">
      <c r="B9674" s="159"/>
    </row>
    <row r="9675" spans="2:2" ht="15">
      <c r="B9675" s="159"/>
    </row>
    <row r="9676" spans="2:2" ht="15">
      <c r="B9676" s="159"/>
    </row>
    <row r="9677" spans="2:2" ht="15">
      <c r="B9677" s="159"/>
    </row>
    <row r="9678" spans="2:2" ht="15">
      <c r="B9678" s="159"/>
    </row>
    <row r="9679" spans="2:2" ht="15">
      <c r="B9679" s="159"/>
    </row>
    <row r="9680" spans="2:2" ht="15">
      <c r="B9680" s="159"/>
    </row>
    <row r="9681" spans="2:2" ht="15">
      <c r="B9681" s="159"/>
    </row>
    <row r="9682" spans="2:2" ht="15">
      <c r="B9682" s="159"/>
    </row>
    <row r="9683" spans="2:2" ht="15">
      <c r="B9683" s="159"/>
    </row>
    <row r="9684" spans="2:2" ht="15">
      <c r="B9684" s="159"/>
    </row>
    <row r="9685" spans="2:2" ht="15">
      <c r="B9685" s="159"/>
    </row>
    <row r="9686" spans="2:2" ht="15">
      <c r="B9686" s="159"/>
    </row>
    <row r="9687" spans="2:2" ht="15">
      <c r="B9687" s="159"/>
    </row>
    <row r="9688" spans="2:2" ht="15">
      <c r="B9688" s="159"/>
    </row>
    <row r="9689" spans="2:2" ht="15">
      <c r="B9689" s="159"/>
    </row>
    <row r="9690" spans="2:2" ht="15">
      <c r="B9690" s="159"/>
    </row>
    <row r="9691" spans="2:2" ht="15">
      <c r="B9691" s="159"/>
    </row>
    <row r="9692" spans="2:2" ht="15">
      <c r="B9692" s="159"/>
    </row>
    <row r="9693" spans="2:2" ht="15">
      <c r="B9693" s="159"/>
    </row>
    <row r="9694" spans="2:2" ht="15">
      <c r="B9694" s="159"/>
    </row>
    <row r="9695" spans="2:2" ht="15">
      <c r="B9695" s="159"/>
    </row>
    <row r="9696" spans="2:2" ht="15">
      <c r="B9696" s="159"/>
    </row>
    <row r="9697" spans="2:2" ht="15">
      <c r="B9697" s="159"/>
    </row>
    <row r="9698" spans="2:2" ht="15">
      <c r="B9698" s="159"/>
    </row>
    <row r="9699" spans="2:2" ht="15">
      <c r="B9699" s="159"/>
    </row>
    <row r="9700" spans="2:2" ht="15">
      <c r="B9700" s="159"/>
    </row>
    <row r="9701" spans="2:2" ht="15">
      <c r="B9701" s="159"/>
    </row>
    <row r="9702" spans="2:2" ht="15">
      <c r="B9702" s="159"/>
    </row>
    <row r="9703" spans="2:2" ht="15">
      <c r="B9703" s="159"/>
    </row>
    <row r="9704" spans="2:2" ht="15">
      <c r="B9704" s="159"/>
    </row>
    <row r="9705" spans="2:2" ht="15">
      <c r="B9705" s="159"/>
    </row>
    <row r="9706" spans="2:2" ht="15">
      <c r="B9706" s="159"/>
    </row>
    <row r="9707" spans="2:2" ht="15">
      <c r="B9707" s="159"/>
    </row>
    <row r="9708" spans="2:2" ht="15">
      <c r="B9708" s="159"/>
    </row>
    <row r="9709" spans="2:2" ht="15">
      <c r="B9709" s="159"/>
    </row>
    <row r="9710" spans="2:2" ht="15">
      <c r="B9710" s="159"/>
    </row>
    <row r="9711" spans="2:2" ht="15">
      <c r="B9711" s="159"/>
    </row>
    <row r="9712" spans="2:2" ht="15">
      <c r="B9712" s="159"/>
    </row>
    <row r="9713" spans="2:2" ht="15">
      <c r="B9713" s="159"/>
    </row>
    <row r="9714" spans="2:2" ht="15">
      <c r="B9714" s="159"/>
    </row>
    <row r="9715" spans="2:2" ht="15">
      <c r="B9715" s="159"/>
    </row>
    <row r="9716" spans="2:2" ht="15">
      <c r="B9716" s="159"/>
    </row>
    <row r="9717" spans="2:2" ht="15">
      <c r="B9717" s="159"/>
    </row>
    <row r="9718" spans="2:2" ht="15">
      <c r="B9718" s="159"/>
    </row>
    <row r="9719" spans="2:2" ht="15">
      <c r="B9719" s="159"/>
    </row>
    <row r="9720" spans="2:2" ht="15">
      <c r="B9720" s="159"/>
    </row>
    <row r="9721" spans="2:2" ht="15">
      <c r="B9721" s="159"/>
    </row>
    <row r="9722" spans="2:2" ht="15">
      <c r="B9722" s="159"/>
    </row>
    <row r="9723" spans="2:2" ht="15">
      <c r="B9723" s="159"/>
    </row>
    <row r="9724" spans="2:2" ht="15">
      <c r="B9724" s="159"/>
    </row>
    <row r="9725" spans="2:2" ht="15">
      <c r="B9725" s="159"/>
    </row>
    <row r="9726" spans="2:2" ht="15">
      <c r="B9726" s="159"/>
    </row>
    <row r="9727" spans="2:2" ht="15">
      <c r="B9727" s="159"/>
    </row>
    <row r="9728" spans="2:2" ht="15">
      <c r="B9728" s="159"/>
    </row>
    <row r="9729" spans="2:2" ht="15">
      <c r="B9729" s="159"/>
    </row>
    <row r="9730" spans="2:2" ht="15">
      <c r="B9730" s="159"/>
    </row>
    <row r="9731" spans="2:2" ht="15">
      <c r="B9731" s="159"/>
    </row>
    <row r="9732" spans="2:2" ht="15">
      <c r="B9732" s="159"/>
    </row>
    <row r="9733" spans="2:2" ht="15">
      <c r="B9733" s="159"/>
    </row>
    <row r="9734" spans="2:2" ht="15">
      <c r="B9734" s="159"/>
    </row>
    <row r="9735" spans="2:2" ht="15">
      <c r="B9735" s="159"/>
    </row>
    <row r="9736" spans="2:2" ht="15">
      <c r="B9736" s="159"/>
    </row>
    <row r="9737" spans="2:2" ht="15">
      <c r="B9737" s="159"/>
    </row>
    <row r="9738" spans="2:2" ht="15">
      <c r="B9738" s="159"/>
    </row>
    <row r="9739" spans="2:2" ht="15">
      <c r="B9739" s="159"/>
    </row>
    <row r="9740" spans="2:2" ht="15">
      <c r="B9740" s="159"/>
    </row>
    <row r="9741" spans="2:2" ht="15">
      <c r="B9741" s="159"/>
    </row>
    <row r="9742" spans="2:2" ht="15">
      <c r="B9742" s="159"/>
    </row>
    <row r="9743" spans="2:2" ht="15">
      <c r="B9743" s="159"/>
    </row>
    <row r="9744" spans="2:2" ht="15">
      <c r="B9744" s="159"/>
    </row>
    <row r="9745" spans="2:2" ht="15">
      <c r="B9745" s="159"/>
    </row>
    <row r="9746" spans="2:2" ht="15">
      <c r="B9746" s="159"/>
    </row>
    <row r="9747" spans="2:2" ht="15">
      <c r="B9747" s="159"/>
    </row>
    <row r="9748" spans="2:2" ht="15">
      <c r="B9748" s="159"/>
    </row>
    <row r="9749" spans="2:2" ht="15">
      <c r="B9749" s="159"/>
    </row>
    <row r="9750" spans="2:2" ht="15">
      <c r="B9750" s="159"/>
    </row>
    <row r="9751" spans="2:2" ht="15">
      <c r="B9751" s="159"/>
    </row>
    <row r="9752" spans="2:2" ht="15">
      <c r="B9752" s="159"/>
    </row>
    <row r="9753" spans="2:2" ht="15">
      <c r="B9753" s="159"/>
    </row>
    <row r="9754" spans="2:2" ht="15">
      <c r="B9754" s="159"/>
    </row>
    <row r="9755" spans="2:2" ht="15">
      <c r="B9755" s="159"/>
    </row>
    <row r="9756" spans="2:2" ht="15">
      <c r="B9756" s="159"/>
    </row>
    <row r="9757" spans="2:2" ht="15">
      <c r="B9757" s="159"/>
    </row>
    <row r="9758" spans="2:2" ht="15">
      <c r="B9758" s="159"/>
    </row>
    <row r="9759" spans="2:2" ht="15">
      <c r="B9759" s="159"/>
    </row>
    <row r="9760" spans="2:2" ht="15">
      <c r="B9760" s="159"/>
    </row>
    <row r="9761" spans="2:2" ht="15">
      <c r="B9761" s="159"/>
    </row>
    <row r="9762" spans="2:2" ht="15">
      <c r="B9762" s="159"/>
    </row>
    <row r="9763" spans="2:2" ht="15">
      <c r="B9763" s="159"/>
    </row>
    <row r="9764" spans="2:2" ht="15">
      <c r="B9764" s="159"/>
    </row>
    <row r="9765" spans="2:2" ht="15">
      <c r="B9765" s="159"/>
    </row>
    <row r="9766" spans="2:2" ht="15">
      <c r="B9766" s="159"/>
    </row>
    <row r="9767" spans="2:2" ht="15">
      <c r="B9767" s="159"/>
    </row>
    <row r="9768" spans="2:2" ht="15">
      <c r="B9768" s="159"/>
    </row>
    <row r="9769" spans="2:2" ht="15">
      <c r="B9769" s="159"/>
    </row>
    <row r="9770" spans="2:2" ht="15">
      <c r="B9770" s="159"/>
    </row>
    <row r="9771" spans="2:2" ht="15">
      <c r="B9771" s="159"/>
    </row>
    <row r="9772" spans="2:2" ht="15">
      <c r="B9772" s="159"/>
    </row>
    <row r="9773" spans="2:2" ht="15">
      <c r="B9773" s="159"/>
    </row>
    <row r="9774" spans="2:2" ht="15">
      <c r="B9774" s="159"/>
    </row>
    <row r="9775" spans="2:2" ht="15">
      <c r="B9775" s="159"/>
    </row>
    <row r="9776" spans="2:2" ht="15">
      <c r="B9776" s="159"/>
    </row>
    <row r="9777" spans="2:2" ht="15">
      <c r="B9777" s="159"/>
    </row>
    <row r="9778" spans="2:2" ht="15">
      <c r="B9778" s="159"/>
    </row>
    <row r="9779" spans="2:2" ht="15">
      <c r="B9779" s="159"/>
    </row>
    <row r="9780" spans="2:2" ht="15">
      <c r="B9780" s="159"/>
    </row>
    <row r="9781" spans="2:2" ht="15">
      <c r="B9781" s="159"/>
    </row>
    <row r="9782" spans="2:2" ht="15">
      <c r="B9782" s="159"/>
    </row>
    <row r="9783" spans="2:2" ht="15">
      <c r="B9783" s="159"/>
    </row>
    <row r="9784" spans="2:2" ht="15">
      <c r="B9784" s="159"/>
    </row>
    <row r="9785" spans="2:2" ht="15">
      <c r="B9785" s="159"/>
    </row>
    <row r="9786" spans="2:2" ht="15">
      <c r="B9786" s="159"/>
    </row>
    <row r="9787" spans="2:2" ht="15">
      <c r="B9787" s="159"/>
    </row>
    <row r="9788" spans="2:2" ht="15">
      <c r="B9788" s="159"/>
    </row>
    <row r="9789" spans="2:2" ht="15">
      <c r="B9789" s="159"/>
    </row>
    <row r="9790" spans="2:2" ht="15">
      <c r="B9790" s="159"/>
    </row>
    <row r="9791" spans="2:2" ht="15">
      <c r="B9791" s="159"/>
    </row>
    <row r="9792" spans="2:2" ht="15">
      <c r="B9792" s="159"/>
    </row>
    <row r="9793" spans="2:2" ht="15">
      <c r="B9793" s="159"/>
    </row>
    <row r="9794" spans="2:2" ht="15">
      <c r="B9794" s="159"/>
    </row>
    <row r="9795" spans="2:2" ht="15">
      <c r="B9795" s="159"/>
    </row>
    <row r="9796" spans="2:2" ht="15">
      <c r="B9796" s="159"/>
    </row>
    <row r="9797" spans="2:2" ht="15">
      <c r="B9797" s="159"/>
    </row>
    <row r="9798" spans="2:2" ht="15">
      <c r="B9798" s="159"/>
    </row>
    <row r="9799" spans="2:2" ht="15">
      <c r="B9799" s="159"/>
    </row>
    <row r="9800" spans="2:2" ht="15">
      <c r="B9800" s="159"/>
    </row>
    <row r="9801" spans="2:2" ht="15">
      <c r="B9801" s="159"/>
    </row>
    <row r="9802" spans="2:2" ht="15">
      <c r="B9802" s="159"/>
    </row>
    <row r="9803" spans="2:2" ht="15">
      <c r="B9803" s="159"/>
    </row>
    <row r="9804" spans="2:2" ht="15">
      <c r="B9804" s="159"/>
    </row>
    <row r="9805" spans="2:2" ht="15">
      <c r="B9805" s="159"/>
    </row>
    <row r="9806" spans="2:2" ht="15">
      <c r="B9806" s="159"/>
    </row>
    <row r="9807" spans="2:2" ht="15">
      <c r="B9807" s="159"/>
    </row>
    <row r="9808" spans="2:2" ht="15">
      <c r="B9808" s="159"/>
    </row>
    <row r="9809" spans="2:2" ht="15">
      <c r="B9809" s="159"/>
    </row>
    <row r="9810" spans="2:2" ht="15">
      <c r="B9810" s="159"/>
    </row>
    <row r="9811" spans="2:2" ht="15">
      <c r="B9811" s="159"/>
    </row>
    <row r="9812" spans="2:2" ht="15">
      <c r="B9812" s="159"/>
    </row>
    <row r="9813" spans="2:2" ht="15">
      <c r="B9813" s="159"/>
    </row>
    <row r="9814" spans="2:2" ht="15">
      <c r="B9814" s="159"/>
    </row>
    <row r="9815" spans="2:2" ht="15">
      <c r="B9815" s="159"/>
    </row>
    <row r="9816" spans="2:2" ht="15">
      <c r="B9816" s="159"/>
    </row>
    <row r="9817" spans="2:2" ht="15">
      <c r="B9817" s="159"/>
    </row>
    <row r="9818" spans="2:2" ht="15">
      <c r="B9818" s="159"/>
    </row>
    <row r="9819" spans="2:2" ht="15">
      <c r="B9819" s="159"/>
    </row>
    <row r="9820" spans="2:2" ht="15">
      <c r="B9820" s="159"/>
    </row>
    <row r="9821" spans="2:2" ht="15">
      <c r="B9821" s="159"/>
    </row>
    <row r="9822" spans="2:2" ht="15">
      <c r="B9822" s="159"/>
    </row>
    <row r="9823" spans="2:2" ht="15">
      <c r="B9823" s="159"/>
    </row>
    <row r="9824" spans="2:2" ht="15">
      <c r="B9824" s="159"/>
    </row>
    <row r="9825" spans="2:2" ht="15">
      <c r="B9825" s="159"/>
    </row>
    <row r="9826" spans="2:2" ht="15">
      <c r="B9826" s="159"/>
    </row>
    <row r="9827" spans="2:2" ht="15">
      <c r="B9827" s="159"/>
    </row>
    <row r="9828" spans="2:2" ht="15">
      <c r="B9828" s="159"/>
    </row>
    <row r="9829" spans="2:2" ht="15">
      <c r="B9829" s="159"/>
    </row>
    <row r="9830" spans="2:2" ht="15">
      <c r="B9830" s="159"/>
    </row>
    <row r="9831" spans="2:2" ht="15">
      <c r="B9831" s="159"/>
    </row>
    <row r="9832" spans="2:2" ht="15">
      <c r="B9832" s="159"/>
    </row>
    <row r="9833" spans="2:2" ht="15">
      <c r="B9833" s="159"/>
    </row>
    <row r="9834" spans="2:2" ht="15">
      <c r="B9834" s="159"/>
    </row>
    <row r="9835" spans="2:2" ht="15">
      <c r="B9835" s="159"/>
    </row>
    <row r="9836" spans="2:2" ht="15">
      <c r="B9836" s="159"/>
    </row>
    <row r="9837" spans="2:2" ht="15">
      <c r="B9837" s="159"/>
    </row>
    <row r="9838" spans="2:2" ht="15">
      <c r="B9838" s="159"/>
    </row>
    <row r="9839" spans="2:2" ht="15">
      <c r="B9839" s="159"/>
    </row>
    <row r="9840" spans="2:2" ht="15">
      <c r="B9840" s="159"/>
    </row>
    <row r="9841" spans="2:2" ht="15">
      <c r="B9841" s="159"/>
    </row>
    <row r="9842" spans="2:2" ht="15">
      <c r="B9842" s="159"/>
    </row>
    <row r="9843" spans="2:2" ht="15">
      <c r="B9843" s="159"/>
    </row>
    <row r="9844" spans="2:2" ht="15">
      <c r="B9844" s="159"/>
    </row>
    <row r="9845" spans="2:2" ht="15">
      <c r="B9845" s="159"/>
    </row>
    <row r="9846" spans="2:2" ht="15">
      <c r="B9846" s="159"/>
    </row>
    <row r="9847" spans="2:2" ht="15">
      <c r="B9847" s="159"/>
    </row>
    <row r="9848" spans="2:2" ht="15">
      <c r="B9848" s="159"/>
    </row>
    <row r="9849" spans="2:2" ht="15">
      <c r="B9849" s="159"/>
    </row>
    <row r="9850" spans="2:2" ht="15">
      <c r="B9850" s="159"/>
    </row>
    <row r="9851" spans="2:2" ht="15">
      <c r="B9851" s="159"/>
    </row>
    <row r="9852" spans="2:2" ht="15">
      <c r="B9852" s="159"/>
    </row>
    <row r="9853" spans="2:2" ht="15">
      <c r="B9853" s="159"/>
    </row>
    <row r="9854" spans="2:2" ht="15">
      <c r="B9854" s="159"/>
    </row>
    <row r="9855" spans="2:2" ht="15">
      <c r="B9855" s="159"/>
    </row>
    <row r="9856" spans="2:2" ht="15">
      <c r="B9856" s="159"/>
    </row>
    <row r="9857" spans="2:2" ht="15">
      <c r="B9857" s="159"/>
    </row>
    <row r="9858" spans="2:2" ht="15">
      <c r="B9858" s="159"/>
    </row>
    <row r="9859" spans="2:2" ht="15">
      <c r="B9859" s="159"/>
    </row>
    <row r="9860" spans="2:2" ht="15">
      <c r="B9860" s="159"/>
    </row>
    <row r="9861" spans="2:2" ht="15">
      <c r="B9861" s="159"/>
    </row>
    <row r="9862" spans="2:2" ht="15">
      <c r="B9862" s="159"/>
    </row>
    <row r="9863" spans="2:2" ht="15">
      <c r="B9863" s="159"/>
    </row>
    <row r="9864" spans="2:2" ht="15">
      <c r="B9864" s="159"/>
    </row>
    <row r="9865" spans="2:2" ht="15">
      <c r="B9865" s="159"/>
    </row>
    <row r="9866" spans="2:2" ht="15">
      <c r="B9866" s="159"/>
    </row>
    <row r="9867" spans="2:2" ht="15">
      <c r="B9867" s="159"/>
    </row>
    <row r="9868" spans="2:2" ht="15">
      <c r="B9868" s="159"/>
    </row>
    <row r="9869" spans="2:2" ht="15">
      <c r="B9869" s="159"/>
    </row>
    <row r="9870" spans="2:2" ht="15">
      <c r="B9870" s="159"/>
    </row>
    <row r="9871" spans="2:2" ht="15">
      <c r="B9871" s="159"/>
    </row>
    <row r="9872" spans="2:2" ht="15">
      <c r="B9872" s="159"/>
    </row>
    <row r="9873" spans="2:2" ht="15">
      <c r="B9873" s="159"/>
    </row>
    <row r="9874" spans="2:2" ht="15">
      <c r="B9874" s="159"/>
    </row>
    <row r="9875" spans="2:2" ht="15">
      <c r="B9875" s="159"/>
    </row>
    <row r="9876" spans="2:2" ht="15">
      <c r="B9876" s="159"/>
    </row>
    <row r="9877" spans="2:2" ht="15">
      <c r="B9877" s="159"/>
    </row>
    <row r="9878" spans="2:2" ht="15">
      <c r="B9878" s="159"/>
    </row>
    <row r="9879" spans="2:2" ht="15">
      <c r="B9879" s="159"/>
    </row>
    <row r="9880" spans="2:2" ht="15">
      <c r="B9880" s="159"/>
    </row>
    <row r="9881" spans="2:2" ht="15">
      <c r="B9881" s="159"/>
    </row>
    <row r="9882" spans="2:2" ht="15">
      <c r="B9882" s="159"/>
    </row>
    <row r="9883" spans="2:2" ht="15">
      <c r="B9883" s="159"/>
    </row>
    <row r="9884" spans="2:2" ht="15">
      <c r="B9884" s="159"/>
    </row>
    <row r="9885" spans="2:2" ht="15">
      <c r="B9885" s="159"/>
    </row>
    <row r="9886" spans="2:2" ht="15">
      <c r="B9886" s="159"/>
    </row>
    <row r="9887" spans="2:2" ht="15">
      <c r="B9887" s="159"/>
    </row>
    <row r="9888" spans="2:2" ht="15">
      <c r="B9888" s="159"/>
    </row>
    <row r="9889" spans="2:2" ht="15">
      <c r="B9889" s="159"/>
    </row>
    <row r="9890" spans="2:2" ht="15">
      <c r="B9890" s="159"/>
    </row>
    <row r="9891" spans="2:2" ht="15">
      <c r="B9891" s="159"/>
    </row>
    <row r="9892" spans="2:2" ht="15">
      <c r="B9892" s="159"/>
    </row>
    <row r="9893" spans="2:2" ht="15">
      <c r="B9893" s="159"/>
    </row>
    <row r="9894" spans="2:2" ht="15">
      <c r="B9894" s="159"/>
    </row>
    <row r="9895" spans="2:2" ht="15">
      <c r="B9895" s="159"/>
    </row>
    <row r="9896" spans="2:2" ht="15">
      <c r="B9896" s="159"/>
    </row>
    <row r="9897" spans="2:2" ht="15">
      <c r="B9897" s="159"/>
    </row>
    <row r="9898" spans="2:2" ht="15">
      <c r="B9898" s="159"/>
    </row>
    <row r="9899" spans="2:2" ht="15">
      <c r="B9899" s="159"/>
    </row>
    <row r="9900" spans="2:2" ht="15">
      <c r="B9900" s="159"/>
    </row>
    <row r="9901" spans="2:2" ht="15">
      <c r="B9901" s="159"/>
    </row>
    <row r="9902" spans="2:2" ht="15">
      <c r="B9902" s="159"/>
    </row>
    <row r="9903" spans="2:2" ht="15">
      <c r="B9903" s="159"/>
    </row>
    <row r="9904" spans="2:2" ht="15">
      <c r="B9904" s="159"/>
    </row>
    <row r="9905" spans="2:2" ht="15">
      <c r="B9905" s="159"/>
    </row>
    <row r="9906" spans="2:2" ht="15">
      <c r="B9906" s="159"/>
    </row>
    <row r="9907" spans="2:2" ht="15">
      <c r="B9907" s="159"/>
    </row>
    <row r="9908" spans="2:2" ht="15">
      <c r="B9908" s="159"/>
    </row>
    <row r="9909" spans="2:2" ht="15">
      <c r="B9909" s="159"/>
    </row>
    <row r="9910" spans="2:2" ht="15">
      <c r="B9910" s="159"/>
    </row>
    <row r="9911" spans="2:2" ht="15">
      <c r="B9911" s="159"/>
    </row>
    <row r="9912" spans="2:2" ht="15">
      <c r="B9912" s="159"/>
    </row>
    <row r="9913" spans="2:2" ht="15">
      <c r="B9913" s="159"/>
    </row>
    <row r="9914" spans="2:2" ht="15">
      <c r="B9914" s="159"/>
    </row>
    <row r="9915" spans="2:2" ht="15">
      <c r="B9915" s="159"/>
    </row>
    <row r="9916" spans="2:2" ht="15">
      <c r="B9916" s="159"/>
    </row>
    <row r="9917" spans="2:2" ht="15">
      <c r="B9917" s="159"/>
    </row>
    <row r="9918" spans="2:2" ht="15">
      <c r="B9918" s="159"/>
    </row>
    <row r="9919" spans="2:2" ht="15">
      <c r="B9919" s="159"/>
    </row>
    <row r="9920" spans="2:2" ht="15">
      <c r="B9920" s="159"/>
    </row>
    <row r="9921" spans="2:2" ht="15">
      <c r="B9921" s="159"/>
    </row>
    <row r="9922" spans="2:2" ht="15">
      <c r="B9922" s="159"/>
    </row>
    <row r="9923" spans="2:2" ht="15">
      <c r="B9923" s="159"/>
    </row>
    <row r="9924" spans="2:2" ht="15">
      <c r="B9924" s="159"/>
    </row>
    <row r="9925" spans="2:2" ht="15">
      <c r="B9925" s="159"/>
    </row>
    <row r="9926" spans="2:2" ht="15">
      <c r="B9926" s="159"/>
    </row>
    <row r="9927" spans="2:2" ht="15">
      <c r="B9927" s="159"/>
    </row>
    <row r="9928" spans="2:2" ht="15">
      <c r="B9928" s="159"/>
    </row>
    <row r="9929" spans="2:2" ht="15">
      <c r="B9929" s="159"/>
    </row>
    <row r="9930" spans="2:2" ht="15">
      <c r="B9930" s="159"/>
    </row>
    <row r="9931" spans="2:2" ht="15">
      <c r="B9931" s="159"/>
    </row>
    <row r="9932" spans="2:2" ht="15">
      <c r="B9932" s="159"/>
    </row>
    <row r="9933" spans="2:2" ht="15">
      <c r="B9933" s="159"/>
    </row>
    <row r="9934" spans="2:2" ht="15">
      <c r="B9934" s="159"/>
    </row>
    <row r="9935" spans="2:2" ht="15">
      <c r="B9935" s="159"/>
    </row>
    <row r="9936" spans="2:2" ht="15">
      <c r="B9936" s="159"/>
    </row>
    <row r="9937" spans="2:2" ht="15">
      <c r="B9937" s="159"/>
    </row>
    <row r="9938" spans="2:2" ht="15">
      <c r="B9938" s="159"/>
    </row>
    <row r="9939" spans="2:2" ht="15">
      <c r="B9939" s="159"/>
    </row>
    <row r="9940" spans="2:2" ht="15">
      <c r="B9940" s="159"/>
    </row>
    <row r="9941" spans="2:2" ht="15">
      <c r="B9941" s="159"/>
    </row>
    <row r="9942" spans="2:2" ht="15">
      <c r="B9942" s="159"/>
    </row>
    <row r="9943" spans="2:2" ht="15">
      <c r="B9943" s="159"/>
    </row>
    <row r="9944" spans="2:2" ht="15">
      <c r="B9944" s="159"/>
    </row>
    <row r="9945" spans="2:2" ht="15">
      <c r="B9945" s="159"/>
    </row>
    <row r="9946" spans="2:2" ht="15">
      <c r="B9946" s="159"/>
    </row>
    <row r="9947" spans="2:2" ht="15">
      <c r="B9947" s="159"/>
    </row>
    <row r="9948" spans="2:2" ht="15">
      <c r="B9948" s="159"/>
    </row>
    <row r="9949" spans="2:2" ht="15">
      <c r="B9949" s="159"/>
    </row>
    <row r="9950" spans="2:2" ht="15">
      <c r="B9950" s="159"/>
    </row>
    <row r="9951" spans="2:2" ht="15">
      <c r="B9951" s="159"/>
    </row>
    <row r="9952" spans="2:2" ht="15">
      <c r="B9952" s="159"/>
    </row>
    <row r="9953" spans="2:2" ht="15">
      <c r="B9953" s="159"/>
    </row>
    <row r="9954" spans="2:2" ht="15">
      <c r="B9954" s="159"/>
    </row>
    <row r="9955" spans="2:2" ht="15">
      <c r="B9955" s="159"/>
    </row>
    <row r="9956" spans="2:2" ht="15">
      <c r="B9956" s="159"/>
    </row>
    <row r="9957" spans="2:2" ht="15">
      <c r="B9957" s="159"/>
    </row>
    <row r="9958" spans="2:2" ht="15">
      <c r="B9958" s="159"/>
    </row>
    <row r="9959" spans="2:2" ht="15">
      <c r="B9959" s="159"/>
    </row>
    <row r="9960" spans="2:2" ht="15">
      <c r="B9960" s="159"/>
    </row>
    <row r="9961" spans="2:2" ht="15">
      <c r="B9961" s="159"/>
    </row>
    <row r="9962" spans="2:2" ht="15">
      <c r="B9962" s="159"/>
    </row>
    <row r="9963" spans="2:2" ht="15">
      <c r="B9963" s="159"/>
    </row>
    <row r="9964" spans="2:2" ht="15">
      <c r="B9964" s="159"/>
    </row>
    <row r="9965" spans="2:2" ht="15">
      <c r="B9965" s="159"/>
    </row>
    <row r="9966" spans="2:2" ht="15">
      <c r="B9966" s="159"/>
    </row>
    <row r="9967" spans="2:2" ht="15">
      <c r="B9967" s="159"/>
    </row>
    <row r="9968" spans="2:2" ht="15">
      <c r="B9968" s="159"/>
    </row>
    <row r="9969" spans="2:2" ht="15">
      <c r="B9969" s="159"/>
    </row>
    <row r="9970" spans="2:2" ht="15">
      <c r="B9970" s="159"/>
    </row>
    <row r="9971" spans="2:2" ht="15">
      <c r="B9971" s="159"/>
    </row>
    <row r="9972" spans="2:2" ht="15">
      <c r="B9972" s="159"/>
    </row>
    <row r="9973" spans="2:2" ht="15">
      <c r="B9973" s="159"/>
    </row>
    <row r="9974" spans="2:2" ht="15">
      <c r="B9974" s="159"/>
    </row>
    <row r="9975" spans="2:2" ht="15">
      <c r="B9975" s="159"/>
    </row>
    <row r="9976" spans="2:2" ht="15">
      <c r="B9976" s="159"/>
    </row>
    <row r="9977" spans="2:2" ht="15">
      <c r="B9977" s="159"/>
    </row>
    <row r="9978" spans="2:2" ht="15">
      <c r="B9978" s="159"/>
    </row>
    <row r="9979" spans="2:2" ht="15">
      <c r="B9979" s="159"/>
    </row>
    <row r="9980" spans="2:2" ht="15">
      <c r="B9980" s="159"/>
    </row>
    <row r="9981" spans="2:2" ht="15">
      <c r="B9981" s="159"/>
    </row>
    <row r="9982" spans="2:2" ht="15">
      <c r="B9982" s="159"/>
    </row>
    <row r="9983" spans="2:2" ht="15">
      <c r="B9983" s="159"/>
    </row>
    <row r="9984" spans="2:2" ht="15">
      <c r="B9984" s="159"/>
    </row>
    <row r="9985" spans="2:2" ht="15">
      <c r="B9985" s="159"/>
    </row>
    <row r="9986" spans="2:2" ht="15">
      <c r="B9986" s="159"/>
    </row>
    <row r="9987" spans="2:2" ht="15">
      <c r="B9987" s="159"/>
    </row>
    <row r="9988" spans="2:2" ht="15">
      <c r="B9988" s="159"/>
    </row>
    <row r="9989" spans="2:2" ht="15">
      <c r="B9989" s="159"/>
    </row>
    <row r="9990" spans="2:2" ht="15">
      <c r="B9990" s="159"/>
    </row>
    <row r="9991" spans="2:2" ht="15">
      <c r="B9991" s="159"/>
    </row>
    <row r="9992" spans="2:2" ht="15">
      <c r="B9992" s="159"/>
    </row>
    <row r="9993" spans="2:2" ht="15">
      <c r="B9993" s="159"/>
    </row>
    <row r="9994" spans="2:2" ht="15">
      <c r="B9994" s="159"/>
    </row>
    <row r="9995" spans="2:2" ht="15">
      <c r="B9995" s="159"/>
    </row>
    <row r="9996" spans="2:2" ht="15">
      <c r="B9996" s="159"/>
    </row>
    <row r="9997" spans="2:2" ht="15">
      <c r="B9997" s="159"/>
    </row>
    <row r="9998" spans="2:2" ht="15">
      <c r="B9998" s="159"/>
    </row>
    <row r="9999" spans="2:2" ht="15">
      <c r="B9999" s="159"/>
    </row>
    <row r="10000" spans="2:2" ht="15">
      <c r="B10000" s="159"/>
    </row>
    <row r="10001" spans="2:2" ht="15">
      <c r="B10001" s="159"/>
    </row>
    <row r="10002" spans="2:2" ht="15">
      <c r="B10002" s="159"/>
    </row>
    <row r="10003" spans="2:2" ht="15">
      <c r="B10003" s="159"/>
    </row>
    <row r="10004" spans="2:2" ht="15">
      <c r="B10004" s="159"/>
    </row>
    <row r="10005" spans="2:2" ht="15">
      <c r="B10005" s="159"/>
    </row>
    <row r="10006" spans="2:2" ht="15">
      <c r="B10006" s="159"/>
    </row>
    <row r="10007" spans="2:2" ht="15">
      <c r="B10007" s="159"/>
    </row>
    <row r="10008" spans="2:2" ht="15">
      <c r="B10008" s="159"/>
    </row>
    <row r="10009" spans="2:2" ht="15">
      <c r="B10009" s="159"/>
    </row>
    <row r="10010" spans="2:2" ht="15">
      <c r="B10010" s="159"/>
    </row>
    <row r="10011" spans="2:2" ht="15">
      <c r="B10011" s="159"/>
    </row>
    <row r="10012" spans="2:2" ht="15">
      <c r="B10012" s="159"/>
    </row>
    <row r="10013" spans="2:2" ht="15">
      <c r="B10013" s="159"/>
    </row>
    <row r="10014" spans="2:2" ht="15">
      <c r="B10014" s="159"/>
    </row>
    <row r="10015" spans="2:2" ht="15">
      <c r="B10015" s="159"/>
    </row>
    <row r="10016" spans="2:2" ht="15">
      <c r="B10016" s="159"/>
    </row>
    <row r="10017" spans="2:2" ht="15">
      <c r="B10017" s="159"/>
    </row>
    <row r="10018" spans="2:2" ht="15">
      <c r="B10018" s="159"/>
    </row>
    <row r="10019" spans="2:2" ht="15">
      <c r="B10019" s="159"/>
    </row>
    <row r="10020" spans="2:2" ht="15">
      <c r="B10020" s="159"/>
    </row>
    <row r="10021" spans="2:2" ht="15">
      <c r="B10021" s="159"/>
    </row>
    <row r="10022" spans="2:2" ht="15">
      <c r="B10022" s="159"/>
    </row>
    <row r="10023" spans="2:2" ht="15">
      <c r="B10023" s="159"/>
    </row>
    <row r="10024" spans="2:2" ht="15">
      <c r="B10024" s="159"/>
    </row>
    <row r="10025" spans="2:2" ht="15">
      <c r="B10025" s="159"/>
    </row>
    <row r="10026" spans="2:2" ht="15">
      <c r="B10026" s="159"/>
    </row>
    <row r="10027" spans="2:2" ht="15">
      <c r="B10027" s="159"/>
    </row>
    <row r="10028" spans="2:2" ht="15">
      <c r="B10028" s="159"/>
    </row>
    <row r="10029" spans="2:2" ht="15">
      <c r="B10029" s="159"/>
    </row>
    <row r="10030" spans="2:2" ht="15">
      <c r="B10030" s="159"/>
    </row>
    <row r="10031" spans="2:2" ht="15">
      <c r="B10031" s="159"/>
    </row>
    <row r="10032" spans="2:2" ht="15">
      <c r="B10032" s="159"/>
    </row>
    <row r="10033" spans="2:2" ht="15">
      <c r="B10033" s="159"/>
    </row>
    <row r="10034" spans="2:2" ht="15">
      <c r="B10034" s="159"/>
    </row>
    <row r="10035" spans="2:2" ht="15">
      <c r="B10035" s="159"/>
    </row>
    <row r="10036" spans="2:2" ht="15">
      <c r="B10036" s="159"/>
    </row>
    <row r="10037" spans="2:2" ht="15">
      <c r="B10037" s="159"/>
    </row>
    <row r="10038" spans="2:2" ht="15">
      <c r="B10038" s="159"/>
    </row>
    <row r="10039" spans="2:2" ht="15">
      <c r="B10039" s="159"/>
    </row>
    <row r="10040" spans="2:2" ht="15">
      <c r="B10040" s="159"/>
    </row>
    <row r="10041" spans="2:2" ht="15">
      <c r="B10041" s="159"/>
    </row>
    <row r="10042" spans="2:2" ht="15">
      <c r="B10042" s="159"/>
    </row>
    <row r="10043" spans="2:2" ht="15">
      <c r="B10043" s="159"/>
    </row>
    <row r="10044" spans="2:2" ht="15">
      <c r="B10044" s="159"/>
    </row>
    <row r="10045" spans="2:2" ht="15">
      <c r="B10045" s="159"/>
    </row>
    <row r="10046" spans="2:2" ht="15">
      <c r="B10046" s="159"/>
    </row>
    <row r="10047" spans="2:2" ht="15">
      <c r="B10047" s="159"/>
    </row>
    <row r="10048" spans="2:2" ht="15">
      <c r="B10048" s="159"/>
    </row>
    <row r="10049" spans="2:2" ht="15">
      <c r="B10049" s="159"/>
    </row>
    <row r="10050" spans="2:2" ht="15">
      <c r="B10050" s="159"/>
    </row>
    <row r="10051" spans="2:2" ht="15">
      <c r="B10051" s="159"/>
    </row>
    <row r="10052" spans="2:2" ht="15">
      <c r="B10052" s="159"/>
    </row>
    <row r="10053" spans="2:2" ht="15">
      <c r="B10053" s="159"/>
    </row>
    <row r="10054" spans="2:2" ht="15">
      <c r="B10054" s="159"/>
    </row>
    <row r="10055" spans="2:2" ht="15">
      <c r="B10055" s="159"/>
    </row>
  </sheetData>
  <conditionalFormatting sqref="D7:H11">
    <cfRule type="colorScale" priority="1">
      <colorScale>
        <cfvo type="num" val="-0.5"/>
        <cfvo type="num" val="0"/>
        <cfvo type="num" val="0.5"/>
        <color rgb="FFF8696B"/>
        <color theme="0"/>
        <color rgb="FF63BE7B"/>
      </colorScale>
    </cfRule>
  </conditionalFormatting>
  <conditionalFormatting sqref="E21:F22 F26 L4:L5 D33:F40 E27:F32 L12:L16 D17:F20">
    <cfRule type="colorScale" priority="2">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1A6C-4BD0-4789-8FE6-564F90C24C56}">
  <dimension ref="J11:J822"/>
  <sheetViews>
    <sheetView topLeftCell="A9" workbookViewId="0">
      <selection activeCell="J11" sqref="J11"/>
    </sheetView>
  </sheetViews>
  <sheetFormatPr defaultColWidth="8.796875" defaultRowHeight="13.8"/>
  <sheetData>
    <row r="11" spans="10:10">
      <c r="J11" cm="1" vm="13">
        <f t="array" aca="1" ref="J11:J822" ca="1">_xlfn.STOCKHISTORY("UBER","2022-06-11",TODAY(),0,0,1)</f>
        <v>21.57</v>
      </c>
    </row>
    <row r="12" spans="10:10">
      <c r="J12" vm="14">
        <f ca="1"/>
        <v>21.09</v>
      </c>
    </row>
    <row r="13" spans="10:10">
      <c r="J13" vm="15">
        <f ca="1"/>
        <v>22.03</v>
      </c>
    </row>
    <row r="14" spans="10:10">
      <c r="J14" vm="16">
        <f ca="1"/>
        <v>20.47</v>
      </c>
    </row>
    <row r="15" spans="10:10">
      <c r="J15" vm="17">
        <f ca="1"/>
        <v>21.81</v>
      </c>
    </row>
    <row r="16" spans="10:10">
      <c r="J16" vm="18">
        <f ca="1"/>
        <v>21.76</v>
      </c>
    </row>
    <row r="17" spans="10:10">
      <c r="J17" vm="19">
        <f ca="1"/>
        <v>21.5</v>
      </c>
    </row>
    <row r="18" spans="10:10">
      <c r="J18" vm="20">
        <f ca="1"/>
        <v>22.37</v>
      </c>
    </row>
    <row r="19" spans="10:10">
      <c r="J19" vm="21">
        <f ca="1"/>
        <v>23.03</v>
      </c>
    </row>
    <row r="20" spans="10:10">
      <c r="J20" vm="22">
        <f ca="1"/>
        <v>22.86</v>
      </c>
    </row>
    <row r="21" spans="10:10">
      <c r="J21" vm="23">
        <f ca="1"/>
        <v>22.08</v>
      </c>
    </row>
    <row r="22" spans="10:10">
      <c r="J22" vm="24">
        <f ca="1"/>
        <v>21.47</v>
      </c>
    </row>
    <row r="23" spans="10:10">
      <c r="J23" vm="25">
        <f ca="1"/>
        <v>20.46</v>
      </c>
    </row>
    <row r="24" spans="10:10">
      <c r="J24" vm="26">
        <f ca="1"/>
        <v>21.34</v>
      </c>
    </row>
    <row r="25" spans="10:10">
      <c r="J25" vm="27">
        <f ca="1"/>
        <v>22.52</v>
      </c>
    </row>
    <row r="26" spans="10:10">
      <c r="J26" vm="19">
        <f ca="1"/>
        <v>21.5</v>
      </c>
    </row>
    <row r="27" spans="10:10">
      <c r="J27" vm="28">
        <f ca="1"/>
        <v>22.74</v>
      </c>
    </row>
    <row r="28" spans="10:10">
      <c r="J28" vm="29">
        <f ca="1"/>
        <v>22.34</v>
      </c>
    </row>
    <row r="29" spans="10:10">
      <c r="J29" vm="30">
        <f ca="1"/>
        <v>21.19</v>
      </c>
    </row>
    <row r="30" spans="10:10">
      <c r="J30" vm="13">
        <f ca="1"/>
        <v>21.57</v>
      </c>
    </row>
    <row r="31" spans="10:10">
      <c r="J31" vm="19">
        <f ca="1"/>
        <v>21.5</v>
      </c>
    </row>
    <row r="32" spans="10:10">
      <c r="J32" vm="31">
        <f ca="1"/>
        <v>20.65</v>
      </c>
    </row>
    <row r="33" spans="10:10">
      <c r="J33" vm="32">
        <f ca="1"/>
        <v>21.67</v>
      </c>
    </row>
    <row r="34" spans="10:10">
      <c r="J34" vm="33">
        <f ca="1"/>
        <v>22.58</v>
      </c>
    </row>
    <row r="35" spans="10:10">
      <c r="J35" vm="34">
        <f ca="1"/>
        <v>22.67</v>
      </c>
    </row>
    <row r="36" spans="10:10">
      <c r="J36" vm="35">
        <f ca="1"/>
        <v>24.12</v>
      </c>
    </row>
    <row r="37" spans="10:10">
      <c r="J37" vm="36">
        <f ca="1"/>
        <v>24.23</v>
      </c>
    </row>
    <row r="38" spans="10:10">
      <c r="J38" vm="37">
        <f ca="1"/>
        <v>23.3</v>
      </c>
    </row>
    <row r="39" spans="10:10">
      <c r="J39" vm="38">
        <f ca="1"/>
        <v>23.35</v>
      </c>
    </row>
    <row r="40" spans="10:10">
      <c r="J40" vm="39">
        <f ca="1"/>
        <v>22.55</v>
      </c>
    </row>
    <row r="41" spans="10:10">
      <c r="J41" vm="40">
        <f ca="1"/>
        <v>23.09</v>
      </c>
    </row>
    <row r="42" spans="10:10">
      <c r="J42" vm="41">
        <f ca="1"/>
        <v>23.31</v>
      </c>
    </row>
    <row r="43" spans="10:10">
      <c r="J43" vm="42">
        <f ca="1"/>
        <v>23.45</v>
      </c>
    </row>
    <row r="44" spans="10:10">
      <c r="J44" vm="43">
        <f ca="1"/>
        <v>24.6</v>
      </c>
    </row>
    <row r="45" spans="10:10">
      <c r="J45" vm="44">
        <f ca="1"/>
        <v>29.25</v>
      </c>
    </row>
    <row r="46" spans="10:10">
      <c r="J46" vm="45">
        <f ca="1"/>
        <v>30.19</v>
      </c>
    </row>
    <row r="47" spans="10:10">
      <c r="J47" vm="46">
        <f ca="1"/>
        <v>31.85</v>
      </c>
    </row>
    <row r="48" spans="10:10">
      <c r="J48" vm="47">
        <f ca="1"/>
        <v>32.01</v>
      </c>
    </row>
    <row r="49" spans="10:10">
      <c r="J49" vm="46">
        <f ca="1"/>
        <v>31.85</v>
      </c>
    </row>
    <row r="50" spans="10:10">
      <c r="J50" vm="48">
        <f ca="1"/>
        <v>31.06</v>
      </c>
    </row>
    <row r="51" spans="10:10">
      <c r="J51" vm="49">
        <f ca="1"/>
        <v>32.799999999999997</v>
      </c>
    </row>
    <row r="52" spans="10:10">
      <c r="J52" vm="50">
        <f ca="1"/>
        <v>32.24</v>
      </c>
    </row>
    <row r="53" spans="10:10">
      <c r="J53" vm="51">
        <f ca="1"/>
        <v>32.47</v>
      </c>
    </row>
    <row r="54" spans="10:10">
      <c r="J54" vm="52">
        <f ca="1"/>
        <v>32.49</v>
      </c>
    </row>
    <row r="55" spans="10:10">
      <c r="J55" vm="53">
        <f ca="1"/>
        <v>32.380000000000003</v>
      </c>
    </row>
    <row r="56" spans="10:10">
      <c r="J56" vm="54">
        <f ca="1"/>
        <v>30.72</v>
      </c>
    </row>
    <row r="57" spans="10:10">
      <c r="J57" vm="55">
        <f ca="1"/>
        <v>30.15</v>
      </c>
    </row>
    <row r="58" spans="10:10">
      <c r="J58" vm="56">
        <f ca="1"/>
        <v>29.01</v>
      </c>
    </row>
    <row r="59" spans="10:10">
      <c r="J59" vm="57">
        <f ca="1"/>
        <v>28</v>
      </c>
    </row>
    <row r="60" spans="10:10">
      <c r="J60" vm="58">
        <f ca="1"/>
        <v>27.81</v>
      </c>
    </row>
    <row r="61" spans="10:10">
      <c r="J61" vm="59">
        <f ca="1"/>
        <v>28.71</v>
      </c>
    </row>
    <row r="62" spans="10:10">
      <c r="J62" vm="60">
        <f ca="1"/>
        <v>29.62</v>
      </c>
    </row>
    <row r="63" spans="10:10">
      <c r="J63" vm="61">
        <f ca="1"/>
        <v>28.58</v>
      </c>
    </row>
    <row r="64" spans="10:10">
      <c r="J64" vm="62">
        <f ca="1"/>
        <v>28.74</v>
      </c>
    </row>
    <row r="65" spans="10:10">
      <c r="J65" vm="59">
        <f ca="1"/>
        <v>28.71</v>
      </c>
    </row>
    <row r="66" spans="10:10">
      <c r="J66" vm="63">
        <f ca="1"/>
        <v>28.76</v>
      </c>
    </row>
    <row r="67" spans="10:10">
      <c r="J67" vm="64">
        <f ca="1"/>
        <v>28.92</v>
      </c>
    </row>
    <row r="68" spans="10:10">
      <c r="J68" vm="65">
        <f ca="1"/>
        <v>29.05</v>
      </c>
    </row>
    <row r="69" spans="10:10">
      <c r="J69" vm="66">
        <f ca="1"/>
        <v>28.89</v>
      </c>
    </row>
    <row r="70" spans="10:10">
      <c r="J70" vm="67">
        <f ca="1"/>
        <v>30.03</v>
      </c>
    </row>
    <row r="71" spans="10:10">
      <c r="J71" vm="68">
        <f ca="1"/>
        <v>30.68</v>
      </c>
    </row>
    <row r="72" spans="10:10">
      <c r="J72" vm="69">
        <f ca="1"/>
        <v>31.78</v>
      </c>
    </row>
    <row r="73" spans="10:10">
      <c r="J73" vm="70">
        <f ca="1"/>
        <v>32.5</v>
      </c>
    </row>
    <row r="74" spans="10:10">
      <c r="J74" vm="71">
        <f ca="1"/>
        <v>31.32</v>
      </c>
    </row>
    <row r="75" spans="10:10">
      <c r="J75" vm="72">
        <f ca="1"/>
        <v>33.049999999999997</v>
      </c>
    </row>
    <row r="76" spans="10:10">
      <c r="J76" vm="73">
        <f ca="1"/>
        <v>33.130000000000003</v>
      </c>
    </row>
    <row r="77" spans="10:10">
      <c r="J77" vm="74">
        <f ca="1"/>
        <v>31.93</v>
      </c>
    </row>
    <row r="78" spans="10:10">
      <c r="J78" vm="75">
        <f ca="1"/>
        <v>31.49</v>
      </c>
    </row>
    <row r="79" spans="10:10">
      <c r="J79" vm="75">
        <f ca="1"/>
        <v>31.49</v>
      </c>
    </row>
    <row r="80" spans="10:10">
      <c r="J80" vm="76">
        <f ca="1"/>
        <v>30.47</v>
      </c>
    </row>
    <row r="81" spans="10:10">
      <c r="J81" vm="61">
        <f ca="1"/>
        <v>28.58</v>
      </c>
    </row>
    <row r="82" spans="10:10">
      <c r="J82" vm="77">
        <f ca="1"/>
        <v>27.82</v>
      </c>
    </row>
    <row r="83" spans="10:10">
      <c r="J83" vm="78">
        <f ca="1"/>
        <v>26.89</v>
      </c>
    </row>
    <row r="84" spans="10:10">
      <c r="J84" vm="79">
        <f ca="1"/>
        <v>27.57</v>
      </c>
    </row>
    <row r="85" spans="10:10">
      <c r="J85" vm="80">
        <f ca="1"/>
        <v>28.04</v>
      </c>
    </row>
    <row r="86" spans="10:10">
      <c r="J86" vm="81">
        <f ca="1"/>
        <v>26.42</v>
      </c>
    </row>
    <row r="87" spans="10:10">
      <c r="J87" vm="82">
        <f ca="1"/>
        <v>26.5</v>
      </c>
    </row>
    <row r="88" spans="10:10">
      <c r="J88" vm="83">
        <f ca="1"/>
        <v>26.72</v>
      </c>
    </row>
    <row r="89" spans="10:10">
      <c r="J89" vm="84">
        <f ca="1"/>
        <v>29.19</v>
      </c>
    </row>
    <row r="90" spans="10:10">
      <c r="J90" vm="85">
        <f ca="1"/>
        <v>29.18</v>
      </c>
    </row>
    <row r="91" spans="10:10">
      <c r="J91" vm="86">
        <f ca="1"/>
        <v>29.73</v>
      </c>
    </row>
    <row r="92" spans="10:10">
      <c r="J92" vm="87">
        <f ca="1"/>
        <v>28.07</v>
      </c>
    </row>
    <row r="93" spans="10:10">
      <c r="J93" vm="88">
        <f ca="1"/>
        <v>27.53</v>
      </c>
    </row>
    <row r="94" spans="10:10">
      <c r="J94" vm="89">
        <f ca="1"/>
        <v>24.66</v>
      </c>
    </row>
    <row r="95" spans="10:10">
      <c r="J95" vm="90">
        <f ca="1"/>
        <v>25.98</v>
      </c>
    </row>
    <row r="96" spans="10:10">
      <c r="J96" vm="91">
        <f ca="1"/>
        <v>25</v>
      </c>
    </row>
    <row r="97" spans="10:10">
      <c r="J97" vm="92">
        <f ca="1"/>
        <v>24.71</v>
      </c>
    </row>
    <row r="98" spans="10:10">
      <c r="J98" vm="93">
        <f ca="1"/>
        <v>25.94</v>
      </c>
    </row>
    <row r="99" spans="10:10">
      <c r="J99" vm="94">
        <f ca="1"/>
        <v>27.61</v>
      </c>
    </row>
    <row r="100" spans="10:10">
      <c r="J100" vm="88">
        <f ca="1"/>
        <v>27.53</v>
      </c>
    </row>
    <row r="101" spans="10:10">
      <c r="J101" vm="95">
        <f ca="1"/>
        <v>27.87</v>
      </c>
    </row>
    <row r="102" spans="10:10">
      <c r="J102" vm="96">
        <f ca="1"/>
        <v>28.02</v>
      </c>
    </row>
    <row r="103" spans="10:10">
      <c r="J103" vm="97">
        <f ca="1"/>
        <v>27.65</v>
      </c>
    </row>
    <row r="104" spans="10:10">
      <c r="J104" vm="98">
        <f ca="1"/>
        <v>28.36</v>
      </c>
    </row>
    <row r="105" spans="10:10">
      <c r="J105" vm="99">
        <f ca="1"/>
        <v>28.2</v>
      </c>
    </row>
    <row r="106" spans="10:10">
      <c r="J106" vm="77">
        <f ca="1"/>
        <v>27.82</v>
      </c>
    </row>
    <row r="107" spans="10:10">
      <c r="J107" vm="100">
        <f ca="1"/>
        <v>27.5</v>
      </c>
    </row>
    <row r="108" spans="10:10">
      <c r="J108" vm="101">
        <f ca="1"/>
        <v>26.57</v>
      </c>
    </row>
    <row r="109" spans="10:10">
      <c r="J109" vm="102">
        <f ca="1"/>
        <v>29.75</v>
      </c>
    </row>
    <row r="110" spans="10:10">
      <c r="J110" vm="103">
        <f ca="1"/>
        <v>28.81</v>
      </c>
    </row>
    <row r="111" spans="10:10">
      <c r="J111" vm="104">
        <f ca="1"/>
        <v>28.73</v>
      </c>
    </row>
    <row r="112" spans="10:10">
      <c r="J112" vm="105">
        <f ca="1"/>
        <v>28.39</v>
      </c>
    </row>
    <row r="113" spans="10:10">
      <c r="J113" vm="106">
        <f ca="1"/>
        <v>27.69</v>
      </c>
    </row>
    <row r="114" spans="10:10">
      <c r="J114" vm="107">
        <f ca="1"/>
        <v>27.44</v>
      </c>
    </row>
    <row r="115" spans="10:10">
      <c r="J115" vm="108">
        <f ca="1"/>
        <v>26.55</v>
      </c>
    </row>
    <row r="116" spans="10:10">
      <c r="J116" vm="109">
        <f ca="1"/>
        <v>28.85</v>
      </c>
    </row>
    <row r="117" spans="10:10">
      <c r="J117" vm="110">
        <f ca="1"/>
        <v>29.15</v>
      </c>
    </row>
    <row r="118" spans="10:10">
      <c r="J118" vm="111">
        <f ca="1"/>
        <v>29.07</v>
      </c>
    </row>
    <row r="119" spans="10:10">
      <c r="J119" vm="112">
        <f ca="1"/>
        <v>31.57</v>
      </c>
    </row>
    <row r="120" spans="10:10">
      <c r="J120" vm="113">
        <f ca="1"/>
        <v>30.04</v>
      </c>
    </row>
    <row r="121" spans="10:10">
      <c r="J121" vm="114">
        <f ca="1"/>
        <v>28.88</v>
      </c>
    </row>
    <row r="122" spans="10:10">
      <c r="J122" vm="115">
        <f ca="1"/>
        <v>28.96</v>
      </c>
    </row>
    <row r="123" spans="10:10">
      <c r="J123" vm="116">
        <f ca="1"/>
        <v>28.25</v>
      </c>
    </row>
    <row r="124" spans="10:10">
      <c r="J124" vm="117">
        <f ca="1"/>
        <v>28.08</v>
      </c>
    </row>
    <row r="125" spans="10:10">
      <c r="J125" vm="118">
        <f ca="1"/>
        <v>28.79</v>
      </c>
    </row>
    <row r="126" spans="10:10">
      <c r="J126" vm="119">
        <f ca="1"/>
        <v>28.5</v>
      </c>
    </row>
    <row r="127" spans="10:10">
      <c r="J127" vm="120">
        <f ca="1"/>
        <v>27.76</v>
      </c>
    </row>
    <row r="128" spans="10:10">
      <c r="J128" vm="120">
        <f ca="1"/>
        <v>27.76</v>
      </c>
    </row>
    <row r="129" spans="10:10">
      <c r="J129" vm="121">
        <f ca="1"/>
        <v>29.14</v>
      </c>
    </row>
    <row r="130" spans="10:10">
      <c r="J130" vm="122">
        <f ca="1"/>
        <v>28.34</v>
      </c>
    </row>
    <row r="131" spans="10:10">
      <c r="J131" vm="123">
        <f ca="1"/>
        <v>28.75</v>
      </c>
    </row>
    <row r="132" spans="10:10">
      <c r="J132" vm="124">
        <f ca="1"/>
        <v>27.7</v>
      </c>
    </row>
    <row r="133" spans="10:10">
      <c r="J133" vm="125">
        <f ca="1"/>
        <v>26.92</v>
      </c>
    </row>
    <row r="134" spans="10:10">
      <c r="J134" vm="126">
        <f ca="1"/>
        <v>26.4</v>
      </c>
    </row>
    <row r="135" spans="10:10">
      <c r="J135" vm="127">
        <f ca="1"/>
        <v>26.45</v>
      </c>
    </row>
    <row r="136" spans="10:10">
      <c r="J136" vm="108">
        <f ca="1"/>
        <v>26.55</v>
      </c>
    </row>
    <row r="137" spans="10:10">
      <c r="J137" vm="128">
        <f ca="1"/>
        <v>27.03</v>
      </c>
    </row>
    <row r="138" spans="10:10">
      <c r="J138" vm="129">
        <f ca="1"/>
        <v>26.98</v>
      </c>
    </row>
    <row r="139" spans="10:10">
      <c r="J139" vm="130">
        <f ca="1"/>
        <v>27.47</v>
      </c>
    </row>
    <row r="140" spans="10:10">
      <c r="J140" vm="131">
        <f ca="1"/>
        <v>26.24</v>
      </c>
    </row>
    <row r="141" spans="10:10">
      <c r="J141" vm="132">
        <f ca="1"/>
        <v>25.97</v>
      </c>
    </row>
    <row r="142" spans="10:10">
      <c r="J142" vm="133">
        <f ca="1"/>
        <v>24.95</v>
      </c>
    </row>
    <row r="143" spans="10:10">
      <c r="J143" vm="134">
        <f ca="1"/>
        <v>24.96</v>
      </c>
    </row>
    <row r="144" spans="10:10">
      <c r="J144" vm="135">
        <f ca="1"/>
        <v>25.36</v>
      </c>
    </row>
    <row r="145" spans="10:10">
      <c r="J145" vm="136">
        <f ca="1"/>
        <v>24.64</v>
      </c>
    </row>
    <row r="146" spans="10:10">
      <c r="J146" vm="136">
        <f ca="1"/>
        <v>24.64</v>
      </c>
    </row>
    <row r="147" spans="10:10">
      <c r="J147" vm="137">
        <f ca="1"/>
        <v>24.4</v>
      </c>
    </row>
    <row r="148" spans="10:10">
      <c r="J148" vm="138">
        <f ca="1"/>
        <v>24.59</v>
      </c>
    </row>
    <row r="149" spans="10:10">
      <c r="J149" vm="139">
        <f ca="1"/>
        <v>24.91</v>
      </c>
    </row>
    <row r="150" spans="10:10">
      <c r="J150" vm="140">
        <f ca="1"/>
        <v>24.73</v>
      </c>
    </row>
    <row r="151" spans="10:10">
      <c r="J151" vm="135">
        <f ca="1"/>
        <v>25.36</v>
      </c>
    </row>
    <row r="152" spans="10:10">
      <c r="J152" vm="141">
        <f ca="1"/>
        <v>25.91</v>
      </c>
    </row>
    <row r="153" spans="10:10">
      <c r="J153" vm="142">
        <f ca="1"/>
        <v>25.55</v>
      </c>
    </row>
    <row r="154" spans="10:10">
      <c r="J154" vm="126">
        <f ca="1"/>
        <v>26.4</v>
      </c>
    </row>
    <row r="155" spans="10:10">
      <c r="J155" vm="143">
        <f ca="1"/>
        <v>27.4</v>
      </c>
    </row>
    <row r="156" spans="10:10">
      <c r="J156" vm="80">
        <f ca="1"/>
        <v>28.04</v>
      </c>
    </row>
    <row r="157" spans="10:10">
      <c r="J157" vm="144">
        <f ca="1"/>
        <v>28.35</v>
      </c>
    </row>
    <row r="158" spans="10:10">
      <c r="J158" vm="145">
        <f ca="1"/>
        <v>29.03</v>
      </c>
    </row>
    <row r="159" spans="10:10">
      <c r="J159" vm="146">
        <f ca="1"/>
        <v>29.44</v>
      </c>
    </row>
    <row r="160" spans="10:10">
      <c r="J160" vm="147">
        <f ca="1"/>
        <v>29.2</v>
      </c>
    </row>
    <row r="161" spans="10:10">
      <c r="J161" vm="115">
        <f ca="1"/>
        <v>28.96</v>
      </c>
    </row>
    <row r="162" spans="10:10">
      <c r="J162" vm="145">
        <f ca="1"/>
        <v>29.03</v>
      </c>
    </row>
    <row r="163" spans="10:10">
      <c r="J163" vm="148">
        <f ca="1"/>
        <v>30.36</v>
      </c>
    </row>
    <row r="164" spans="10:10">
      <c r="J164" vm="149">
        <f ca="1"/>
        <v>30.53</v>
      </c>
    </row>
    <row r="165" spans="10:10">
      <c r="J165" vm="150">
        <f ca="1"/>
        <v>29.93</v>
      </c>
    </row>
    <row r="166" spans="10:10">
      <c r="J166" vm="151">
        <f ca="1"/>
        <v>30.29</v>
      </c>
    </row>
    <row r="167" spans="10:10">
      <c r="J167" vm="152">
        <f ca="1"/>
        <v>30.02</v>
      </c>
    </row>
    <row r="168" spans="10:10">
      <c r="J168" vm="148">
        <f ca="1"/>
        <v>30.36</v>
      </c>
    </row>
    <row r="169" spans="10:10">
      <c r="J169" vm="153">
        <f ca="1"/>
        <v>29.63</v>
      </c>
    </row>
    <row r="170" spans="10:10">
      <c r="J170" vm="154">
        <f ca="1"/>
        <v>30.93</v>
      </c>
    </row>
    <row r="171" spans="10:10">
      <c r="J171" vm="75">
        <f ca="1"/>
        <v>31.49</v>
      </c>
    </row>
    <row r="172" spans="10:10">
      <c r="J172" vm="72">
        <f ca="1"/>
        <v>33.049999999999997</v>
      </c>
    </row>
    <row r="173" spans="10:10">
      <c r="J173" vm="155">
        <f ca="1"/>
        <v>33.090000000000003</v>
      </c>
    </row>
    <row r="174" spans="10:10">
      <c r="J174" vm="156">
        <f ca="1"/>
        <v>33.9</v>
      </c>
    </row>
    <row r="175" spans="10:10">
      <c r="J175" vm="157">
        <f ca="1"/>
        <v>34.9</v>
      </c>
    </row>
    <row r="176" spans="10:10">
      <c r="J176" vm="158">
        <f ca="1"/>
        <v>36.83</v>
      </c>
    </row>
    <row r="177" spans="10:10">
      <c r="J177" vm="159">
        <f ca="1"/>
        <v>35.89</v>
      </c>
    </row>
    <row r="178" spans="10:10">
      <c r="J178" vm="160">
        <f ca="1"/>
        <v>34.299999999999997</v>
      </c>
    </row>
    <row r="179" spans="10:10">
      <c r="J179" vm="161">
        <f ca="1"/>
        <v>33.44</v>
      </c>
    </row>
    <row r="180" spans="10:10">
      <c r="J180" vm="162">
        <f ca="1"/>
        <v>35.229999999999997</v>
      </c>
    </row>
    <row r="181" spans="10:10">
      <c r="J181" vm="163">
        <f ca="1"/>
        <v>36.229999999999997</v>
      </c>
    </row>
    <row r="182" spans="10:10">
      <c r="J182" vm="164">
        <f ca="1"/>
        <v>36.22</v>
      </c>
    </row>
    <row r="183" spans="10:10">
      <c r="J183" vm="165">
        <f ca="1"/>
        <v>34.770000000000003</v>
      </c>
    </row>
    <row r="184" spans="10:10">
      <c r="J184" vm="166">
        <f ca="1"/>
        <v>34.200000000000003</v>
      </c>
    </row>
    <row r="185" spans="10:10">
      <c r="J185" vm="167">
        <f ca="1"/>
        <v>34.54</v>
      </c>
    </row>
    <row r="186" spans="10:10">
      <c r="J186" vm="168">
        <f ca="1"/>
        <v>34.47</v>
      </c>
    </row>
    <row r="187" spans="10:10">
      <c r="J187" vm="169">
        <f ca="1"/>
        <v>33.4</v>
      </c>
    </row>
    <row r="188" spans="10:10">
      <c r="J188" vm="170">
        <f ca="1"/>
        <v>33.549999999999997</v>
      </c>
    </row>
    <row r="189" spans="10:10">
      <c r="J189" vm="171">
        <f ca="1"/>
        <v>33.26</v>
      </c>
    </row>
    <row r="190" spans="10:10">
      <c r="J190" vm="172">
        <f ca="1"/>
        <v>32.99</v>
      </c>
    </row>
    <row r="191" spans="10:10">
      <c r="J191" vm="173">
        <f ca="1"/>
        <v>33.69</v>
      </c>
    </row>
    <row r="192" spans="10:10">
      <c r="J192" vm="174">
        <f ca="1"/>
        <v>34.57</v>
      </c>
    </row>
    <row r="193" spans="10:10">
      <c r="J193" vm="175">
        <f ca="1"/>
        <v>33.880000000000003</v>
      </c>
    </row>
    <row r="194" spans="10:10">
      <c r="J194" vm="176">
        <f ca="1"/>
        <v>34.14</v>
      </c>
    </row>
    <row r="195" spans="10:10">
      <c r="J195" vm="177">
        <f ca="1"/>
        <v>34.01</v>
      </c>
    </row>
    <row r="196" spans="10:10">
      <c r="J196" vm="178">
        <f ca="1"/>
        <v>32.32</v>
      </c>
    </row>
    <row r="197" spans="10:10">
      <c r="J197" vm="179">
        <f ca="1"/>
        <v>31.11</v>
      </c>
    </row>
    <row r="198" spans="10:10">
      <c r="J198" vm="180">
        <f ca="1"/>
        <v>30.82</v>
      </c>
    </row>
    <row r="199" spans="10:10">
      <c r="J199" vm="181">
        <f ca="1"/>
        <v>32.36</v>
      </c>
    </row>
    <row r="200" spans="10:10">
      <c r="J200" vm="182">
        <f ca="1"/>
        <v>31.97</v>
      </c>
    </row>
    <row r="201" spans="10:10">
      <c r="J201" vm="183">
        <f ca="1"/>
        <v>32.729999999999997</v>
      </c>
    </row>
    <row r="202" spans="10:10">
      <c r="J202" vm="69">
        <f ca="1"/>
        <v>31.78</v>
      </c>
    </row>
    <row r="203" spans="10:10">
      <c r="J203" vm="74">
        <f ca="1"/>
        <v>31.93</v>
      </c>
    </row>
    <row r="204" spans="10:10">
      <c r="J204" vm="184">
        <f ca="1"/>
        <v>32.86</v>
      </c>
    </row>
    <row r="205" spans="10:10">
      <c r="J205" vm="185">
        <f ca="1"/>
        <v>31.52</v>
      </c>
    </row>
    <row r="206" spans="10:10">
      <c r="J206" vm="186">
        <f ca="1"/>
        <v>31.18</v>
      </c>
    </row>
    <row r="207" spans="10:10">
      <c r="J207" vm="187">
        <f ca="1"/>
        <v>30.75</v>
      </c>
    </row>
    <row r="208" spans="10:10">
      <c r="J208" vm="188">
        <f ca="1"/>
        <v>30.62</v>
      </c>
    </row>
    <row r="209" spans="10:10">
      <c r="J209" vm="189">
        <f ca="1"/>
        <v>30.07</v>
      </c>
    </row>
    <row r="210" spans="10:10">
      <c r="J210" vm="190">
        <f ca="1"/>
        <v>30.87</v>
      </c>
    </row>
    <row r="211" spans="10:10">
      <c r="J211" vm="191">
        <f ca="1"/>
        <v>31.19</v>
      </c>
    </row>
    <row r="212" spans="10:10">
      <c r="J212" vm="192">
        <f ca="1"/>
        <v>31.7</v>
      </c>
    </row>
    <row r="213" spans="10:10">
      <c r="J213" vm="193">
        <f ca="1"/>
        <v>31.46</v>
      </c>
    </row>
    <row r="214" spans="10:10">
      <c r="J214" vm="194">
        <f ca="1"/>
        <v>31.39</v>
      </c>
    </row>
    <row r="215" spans="10:10">
      <c r="J215" vm="195">
        <f ca="1"/>
        <v>31.12</v>
      </c>
    </row>
    <row r="216" spans="10:10">
      <c r="J216" vm="186">
        <f ca="1"/>
        <v>31.18</v>
      </c>
    </row>
    <row r="217" spans="10:10">
      <c r="J217" vm="196">
        <f ca="1"/>
        <v>31.74</v>
      </c>
    </row>
    <row r="218" spans="10:10">
      <c r="J218" vm="195">
        <f ca="1"/>
        <v>31.12</v>
      </c>
    </row>
    <row r="219" spans="10:10">
      <c r="J219" vm="197">
        <f ca="1"/>
        <v>30.59</v>
      </c>
    </row>
    <row r="220" spans="10:10">
      <c r="J220" vm="198">
        <f ca="1"/>
        <v>31.44</v>
      </c>
    </row>
    <row r="221" spans="10:10">
      <c r="J221" vm="199">
        <f ca="1"/>
        <v>31.48</v>
      </c>
    </row>
    <row r="222" spans="10:10">
      <c r="J222" vm="200">
        <f ca="1"/>
        <v>32.08</v>
      </c>
    </row>
    <row r="223" spans="10:10">
      <c r="J223" vm="201">
        <f ca="1"/>
        <v>31.73</v>
      </c>
    </row>
    <row r="224" spans="10:10">
      <c r="J224" vm="202">
        <f ca="1"/>
        <v>32.04</v>
      </c>
    </row>
    <row r="225" spans="10:10">
      <c r="J225" vm="203">
        <f ca="1"/>
        <v>31.5</v>
      </c>
    </row>
    <row r="226" spans="10:10">
      <c r="J226" vm="204">
        <f ca="1"/>
        <v>30.83</v>
      </c>
    </row>
    <row r="227" spans="10:10">
      <c r="J227" vm="68">
        <f ca="1"/>
        <v>30.68</v>
      </c>
    </row>
    <row r="228" spans="10:10">
      <c r="J228" vm="205">
        <f ca="1"/>
        <v>29.59</v>
      </c>
    </row>
    <row r="229" spans="10:10">
      <c r="J229" vm="206">
        <f ca="1"/>
        <v>29.68</v>
      </c>
    </row>
    <row r="230" spans="10:10">
      <c r="J230" vm="207">
        <f ca="1"/>
        <v>29.7</v>
      </c>
    </row>
    <row r="231" spans="10:10">
      <c r="J231" vm="208">
        <f ca="1"/>
        <v>31.05</v>
      </c>
    </row>
    <row r="232" spans="10:10">
      <c r="J232" vm="209">
        <f ca="1"/>
        <v>32.74</v>
      </c>
    </row>
    <row r="233" spans="10:10">
      <c r="J233" vm="210">
        <f ca="1"/>
        <v>36.520000000000003</v>
      </c>
    </row>
    <row r="234" spans="10:10">
      <c r="J234" vm="211">
        <f ca="1"/>
        <v>37.840000000000003</v>
      </c>
    </row>
    <row r="235" spans="10:10">
      <c r="J235" vm="212">
        <f ca="1"/>
        <v>37.49</v>
      </c>
    </row>
    <row r="236" spans="10:10">
      <c r="J236" vm="213">
        <f ca="1"/>
        <v>37.75</v>
      </c>
    </row>
    <row r="237" spans="10:10">
      <c r="J237" vm="214">
        <f ca="1"/>
        <v>38.83</v>
      </c>
    </row>
    <row r="238" spans="10:10">
      <c r="J238" vm="215">
        <f ca="1"/>
        <v>38.19</v>
      </c>
    </row>
    <row r="239" spans="10:10">
      <c r="J239" vm="216">
        <f ca="1"/>
        <v>38.79</v>
      </c>
    </row>
    <row r="240" spans="10:10">
      <c r="J240" vm="217">
        <f ca="1"/>
        <v>38.42</v>
      </c>
    </row>
    <row r="241" spans="10:10">
      <c r="J241" vm="218">
        <f ca="1"/>
        <v>38.450000000000003</v>
      </c>
    </row>
    <row r="242" spans="10:10">
      <c r="J242" vm="219">
        <f ca="1"/>
        <v>38.14</v>
      </c>
    </row>
    <row r="243" spans="10:10">
      <c r="J243" vm="220">
        <f ca="1"/>
        <v>37.44</v>
      </c>
    </row>
    <row r="244" spans="10:10">
      <c r="J244" vm="211">
        <f ca="1"/>
        <v>37.840000000000003</v>
      </c>
    </row>
    <row r="245" spans="10:10">
      <c r="J245" vm="221">
        <f ca="1"/>
        <v>39.25</v>
      </c>
    </row>
    <row r="246" spans="10:10">
      <c r="J246" vm="222">
        <f ca="1"/>
        <v>39.18</v>
      </c>
    </row>
    <row r="247" spans="10:10">
      <c r="J247" vm="223">
        <f ca="1"/>
        <v>39.17</v>
      </c>
    </row>
    <row r="248" spans="10:10">
      <c r="J248" vm="224">
        <f ca="1"/>
        <v>38.659999999999997</v>
      </c>
    </row>
    <row r="249" spans="10:10">
      <c r="J249" vm="225">
        <f ca="1"/>
        <v>37.96</v>
      </c>
    </row>
    <row r="250" spans="10:10">
      <c r="J250" vm="226">
        <f ca="1"/>
        <v>37.950000000000003</v>
      </c>
    </row>
    <row r="251" spans="10:10">
      <c r="J251" vm="218">
        <f ca="1"/>
        <v>38.450000000000003</v>
      </c>
    </row>
    <row r="252" spans="10:10">
      <c r="J252" vm="227">
        <f ca="1"/>
        <v>37.56</v>
      </c>
    </row>
    <row r="253" spans="10:10">
      <c r="J253" vm="228">
        <f ca="1"/>
        <v>37.93</v>
      </c>
    </row>
    <row r="254" spans="10:10">
      <c r="J254" vm="229">
        <f ca="1"/>
        <v>38.479999999999997</v>
      </c>
    </row>
    <row r="255" spans="10:10">
      <c r="J255" vm="230">
        <f ca="1"/>
        <v>39.729999999999997</v>
      </c>
    </row>
    <row r="256" spans="10:10">
      <c r="J256" vm="231">
        <f ca="1"/>
        <v>40.42</v>
      </c>
    </row>
    <row r="257" spans="10:10">
      <c r="J257" vm="232">
        <f ca="1"/>
        <v>40.25</v>
      </c>
    </row>
    <row r="258" spans="10:10">
      <c r="J258" vm="233">
        <f ca="1"/>
        <v>38.99</v>
      </c>
    </row>
    <row r="259" spans="10:10">
      <c r="J259" vm="234">
        <f ca="1"/>
        <v>40.26</v>
      </c>
    </row>
    <row r="260" spans="10:10">
      <c r="J260" vm="235">
        <f ca="1"/>
        <v>40.99</v>
      </c>
    </row>
    <row r="261" spans="10:10">
      <c r="J261" vm="236">
        <f ca="1"/>
        <v>41.74</v>
      </c>
    </row>
    <row r="262" spans="10:10">
      <c r="J262" vm="237">
        <f ca="1"/>
        <v>41.41</v>
      </c>
    </row>
    <row r="263" spans="10:10">
      <c r="J263" vm="238">
        <f ca="1"/>
        <v>41.27</v>
      </c>
    </row>
    <row r="264" spans="10:10">
      <c r="J264" vm="239">
        <f ca="1"/>
        <v>43.36</v>
      </c>
    </row>
    <row r="265" spans="10:10">
      <c r="J265" vm="240">
        <f ca="1"/>
        <v>43.52</v>
      </c>
    </row>
    <row r="266" spans="10:10">
      <c r="J266" vm="241">
        <f ca="1"/>
        <v>42.17</v>
      </c>
    </row>
    <row r="267" spans="10:10">
      <c r="J267" vm="242">
        <f ca="1"/>
        <v>42.66</v>
      </c>
    </row>
    <row r="268" spans="10:10">
      <c r="J268" vm="243">
        <f ca="1"/>
        <v>42.81</v>
      </c>
    </row>
    <row r="269" spans="10:10">
      <c r="J269" vm="244">
        <f ca="1"/>
        <v>43.34</v>
      </c>
    </row>
    <row r="270" spans="10:10">
      <c r="J270" vm="245">
        <f ca="1"/>
        <v>44.42</v>
      </c>
    </row>
    <row r="271" spans="10:10">
      <c r="J271" vm="246">
        <f ca="1"/>
        <v>43.83</v>
      </c>
    </row>
    <row r="272" spans="10:10">
      <c r="J272" vm="247">
        <f ca="1"/>
        <v>44.24</v>
      </c>
    </row>
    <row r="273" spans="10:10">
      <c r="J273" vm="248">
        <f ca="1"/>
        <v>42.58</v>
      </c>
    </row>
    <row r="274" spans="10:10">
      <c r="J274" vm="249">
        <f ca="1"/>
        <v>43.17</v>
      </c>
    </row>
    <row r="275" spans="10:10">
      <c r="J275" vm="250">
        <f ca="1"/>
        <v>43.09</v>
      </c>
    </row>
    <row r="276" spans="10:10">
      <c r="J276" vm="251">
        <f ca="1"/>
        <v>43.66</v>
      </c>
    </row>
    <row r="277" spans="10:10">
      <c r="J277" vm="252">
        <f ca="1"/>
        <v>42.11</v>
      </c>
    </row>
    <row r="278" spans="10:10">
      <c r="J278" vm="253">
        <f ca="1"/>
        <v>42.91</v>
      </c>
    </row>
    <row r="279" spans="10:10">
      <c r="J279" vm="254">
        <f ca="1"/>
        <v>42.78</v>
      </c>
    </row>
    <row r="280" spans="10:10">
      <c r="J280" vm="255">
        <f ca="1"/>
        <v>44.36</v>
      </c>
    </row>
    <row r="281" spans="10:10">
      <c r="J281" vm="256">
        <f ca="1"/>
        <v>44.52</v>
      </c>
    </row>
    <row r="282" spans="10:10">
      <c r="J282" vm="257">
        <f ca="1"/>
        <v>45.64</v>
      </c>
    </row>
    <row r="283" spans="10:10">
      <c r="J283" vm="258">
        <f ca="1"/>
        <v>44.75</v>
      </c>
    </row>
    <row r="284" spans="10:10">
      <c r="J284" vm="259">
        <f ca="1"/>
        <v>45.51</v>
      </c>
    </row>
    <row r="285" spans="10:10">
      <c r="J285" vm="260">
        <f ca="1"/>
        <v>47.41</v>
      </c>
    </row>
    <row r="286" spans="10:10">
      <c r="J286" vm="261">
        <f ca="1"/>
        <v>47.12</v>
      </c>
    </row>
    <row r="287" spans="10:10">
      <c r="J287" vm="262">
        <f ca="1"/>
        <v>46.57</v>
      </c>
    </row>
    <row r="288" spans="10:10">
      <c r="J288" vm="263">
        <f ca="1"/>
        <v>47.23</v>
      </c>
    </row>
    <row r="289" spans="10:10">
      <c r="J289" vm="264">
        <f ca="1"/>
        <v>47.32</v>
      </c>
    </row>
    <row r="290" spans="10:10">
      <c r="J290" vm="265">
        <f ca="1"/>
        <v>47.17</v>
      </c>
    </row>
    <row r="291" spans="10:10">
      <c r="J291" vm="266">
        <f ca="1"/>
        <v>47.31</v>
      </c>
    </row>
    <row r="292" spans="10:10">
      <c r="J292" vm="267">
        <f ca="1"/>
        <v>46.61</v>
      </c>
    </row>
    <row r="293" spans="10:10">
      <c r="J293" vm="268">
        <f ca="1"/>
        <v>48.14</v>
      </c>
    </row>
    <row r="294" spans="10:10">
      <c r="J294" vm="269">
        <f ca="1"/>
        <v>49.46</v>
      </c>
    </row>
    <row r="295" spans="10:10">
      <c r="J295" vm="270">
        <f ca="1"/>
        <v>46.65</v>
      </c>
    </row>
    <row r="296" spans="10:10">
      <c r="J296" vm="271">
        <f ca="1"/>
        <v>46.96</v>
      </c>
    </row>
    <row r="297" spans="10:10">
      <c r="J297" vm="272">
        <f ca="1"/>
        <v>45.91</v>
      </c>
    </row>
    <row r="298" spans="10:10">
      <c r="J298" vm="273">
        <f ca="1"/>
        <v>45.2</v>
      </c>
    </row>
    <row r="299" spans="10:10">
      <c r="J299" vm="274">
        <f ca="1"/>
        <v>44.95</v>
      </c>
    </row>
    <row r="300" spans="10:10">
      <c r="J300" vm="275">
        <f ca="1"/>
        <v>45.16</v>
      </c>
    </row>
    <row r="301" spans="10:10">
      <c r="J301" vm="276">
        <f ca="1"/>
        <v>44.11</v>
      </c>
    </row>
    <row r="302" spans="10:10">
      <c r="J302" vm="277">
        <f ca="1"/>
        <v>44.6</v>
      </c>
    </row>
    <row r="303" spans="10:10">
      <c r="J303" vm="278">
        <f ca="1"/>
        <v>43.71</v>
      </c>
    </row>
    <row r="304" spans="10:10">
      <c r="J304" vm="279">
        <f ca="1"/>
        <v>44.85</v>
      </c>
    </row>
    <row r="305" spans="10:10">
      <c r="J305" vm="280">
        <f ca="1"/>
        <v>44.08</v>
      </c>
    </row>
    <row r="306" spans="10:10">
      <c r="J306" vm="281">
        <f ca="1"/>
        <v>43.65</v>
      </c>
    </row>
    <row r="307" spans="10:10">
      <c r="J307" vm="282">
        <f ca="1"/>
        <v>43.97</v>
      </c>
    </row>
    <row r="308" spans="10:10">
      <c r="J308" vm="283">
        <f ca="1"/>
        <v>44.69</v>
      </c>
    </row>
    <row r="309" spans="10:10">
      <c r="J309" vm="284">
        <f ca="1"/>
        <v>44.63</v>
      </c>
    </row>
    <row r="310" spans="10:10">
      <c r="J310" vm="285">
        <f ca="1"/>
        <v>44.35</v>
      </c>
    </row>
    <row r="311" spans="10:10">
      <c r="J311" vm="286">
        <f ca="1"/>
        <v>45.14</v>
      </c>
    </row>
    <row r="312" spans="10:10">
      <c r="J312" vm="287">
        <f ca="1"/>
        <v>44.68</v>
      </c>
    </row>
    <row r="313" spans="10:10">
      <c r="J313" vm="288">
        <f ca="1"/>
        <v>43.96</v>
      </c>
    </row>
    <row r="314" spans="10:10">
      <c r="J314" vm="289">
        <f ca="1"/>
        <v>44.15</v>
      </c>
    </row>
    <row r="315" spans="10:10">
      <c r="J315" vm="290">
        <f ca="1"/>
        <v>45.35</v>
      </c>
    </row>
    <row r="316" spans="10:10">
      <c r="J316" vm="291">
        <f ca="1"/>
        <v>46.51</v>
      </c>
    </row>
    <row r="317" spans="10:10">
      <c r="J317" vm="263">
        <f ca="1"/>
        <v>47.23</v>
      </c>
    </row>
    <row r="318" spans="10:10">
      <c r="J318" vm="292">
        <f ca="1"/>
        <v>47.04</v>
      </c>
    </row>
    <row r="319" spans="10:10">
      <c r="J319" vm="293">
        <f ca="1"/>
        <v>46.55</v>
      </c>
    </row>
    <row r="320" spans="10:10">
      <c r="J320" vm="294">
        <f ca="1"/>
        <v>45.9</v>
      </c>
    </row>
    <row r="321" spans="10:10">
      <c r="J321" vm="295">
        <f ca="1"/>
        <v>46.27</v>
      </c>
    </row>
    <row r="322" spans="10:10">
      <c r="J322" vm="296">
        <f ca="1"/>
        <v>47.24</v>
      </c>
    </row>
    <row r="323" spans="10:10">
      <c r="J323" vm="297">
        <f ca="1"/>
        <v>48.94</v>
      </c>
    </row>
    <row r="324" spans="10:10">
      <c r="J324" vm="298">
        <f ca="1"/>
        <v>47.92</v>
      </c>
    </row>
    <row r="325" spans="10:10">
      <c r="J325" vm="299">
        <f ca="1"/>
        <v>48.16</v>
      </c>
    </row>
    <row r="326" spans="10:10">
      <c r="J326" vm="300">
        <f ca="1"/>
        <v>48.32</v>
      </c>
    </row>
    <row r="327" spans="10:10">
      <c r="J327" vm="301">
        <f ca="1"/>
        <v>47.52</v>
      </c>
    </row>
    <row r="328" spans="10:10">
      <c r="J328" vm="291">
        <f ca="1"/>
        <v>46.51</v>
      </c>
    </row>
    <row r="329" spans="10:10">
      <c r="J329" vm="302">
        <f ca="1"/>
        <v>47.59</v>
      </c>
    </row>
    <row r="330" spans="10:10">
      <c r="J330" vm="293">
        <f ca="1"/>
        <v>46.55</v>
      </c>
    </row>
    <row r="331" spans="10:10">
      <c r="J331" vm="277">
        <f ca="1"/>
        <v>44.6</v>
      </c>
    </row>
    <row r="332" spans="10:10">
      <c r="J332" vm="303">
        <f ca="1"/>
        <v>44.41</v>
      </c>
    </row>
    <row r="333" spans="10:10">
      <c r="J333" vm="304">
        <f ca="1"/>
        <v>44.91</v>
      </c>
    </row>
    <row r="334" spans="10:10">
      <c r="J334" vm="305">
        <f ca="1"/>
        <v>44.27</v>
      </c>
    </row>
    <row r="335" spans="10:10">
      <c r="J335" vm="286">
        <f ca="1"/>
        <v>45.14</v>
      </c>
    </row>
    <row r="336" spans="10:10">
      <c r="J336" vm="306">
        <f ca="1"/>
        <v>46.14</v>
      </c>
    </row>
    <row r="337" spans="10:10">
      <c r="J337" vm="307">
        <f ca="1"/>
        <v>45.99</v>
      </c>
    </row>
    <row r="338" spans="10:10">
      <c r="J338" vm="308">
        <f ca="1"/>
        <v>45.68</v>
      </c>
    </row>
    <row r="339" spans="10:10">
      <c r="J339" vm="309">
        <f ca="1"/>
        <v>44.51</v>
      </c>
    </row>
    <row r="340" spans="10:10">
      <c r="J340" vm="310">
        <f ca="1"/>
        <v>44.94</v>
      </c>
    </row>
    <row r="341" spans="10:10">
      <c r="J341" vm="311">
        <f ca="1"/>
        <v>44.61</v>
      </c>
    </row>
    <row r="342" spans="10:10">
      <c r="J342" vm="312">
        <f ca="1"/>
        <v>45.78</v>
      </c>
    </row>
    <row r="343" spans="10:10">
      <c r="J343" vm="313">
        <f ca="1"/>
        <v>45.45</v>
      </c>
    </row>
    <row r="344" spans="10:10">
      <c r="J344" vm="314">
        <f ca="1"/>
        <v>46.63</v>
      </c>
    </row>
    <row r="345" spans="10:10">
      <c r="J345" vm="315">
        <f ca="1"/>
        <v>46.64</v>
      </c>
    </row>
    <row r="346" spans="10:10">
      <c r="J346" vm="316">
        <f ca="1"/>
        <v>45.95</v>
      </c>
    </row>
    <row r="347" spans="10:10">
      <c r="J347" vm="317">
        <f ca="1"/>
        <v>43.48</v>
      </c>
    </row>
    <row r="348" spans="10:10">
      <c r="J348" vm="318">
        <f ca="1"/>
        <v>44.71</v>
      </c>
    </row>
    <row r="349" spans="10:10">
      <c r="J349" vm="319">
        <f ca="1"/>
        <v>44.38</v>
      </c>
    </row>
    <row r="350" spans="10:10">
      <c r="J350" vm="320">
        <f ca="1"/>
        <v>43</v>
      </c>
    </row>
    <row r="351" spans="10:10">
      <c r="J351" vm="321">
        <f ca="1"/>
        <v>42.72</v>
      </c>
    </row>
    <row r="352" spans="10:10">
      <c r="J352" vm="322">
        <f ca="1"/>
        <v>42.96</v>
      </c>
    </row>
    <row r="353" spans="10:10">
      <c r="J353" vm="323">
        <f ca="1"/>
        <v>43.04</v>
      </c>
    </row>
    <row r="354" spans="10:10">
      <c r="J354" vm="324">
        <f ca="1"/>
        <v>44.19</v>
      </c>
    </row>
    <row r="355" spans="10:10">
      <c r="J355" vm="325">
        <f ca="1"/>
        <v>42.35</v>
      </c>
    </row>
    <row r="356" spans="10:10">
      <c r="J356" vm="326">
        <f ca="1"/>
        <v>40.619999999999997</v>
      </c>
    </row>
    <row r="357" spans="10:10">
      <c r="J357" vm="327">
        <f ca="1"/>
        <v>41.23</v>
      </c>
    </row>
    <row r="358" spans="10:10">
      <c r="J358" vm="328">
        <f ca="1"/>
        <v>42.73</v>
      </c>
    </row>
    <row r="359" spans="10:10">
      <c r="J359" vm="329">
        <f ca="1"/>
        <v>43.28</v>
      </c>
    </row>
    <row r="360" spans="10:10">
      <c r="J360" vm="246">
        <f ca="1"/>
        <v>43.83</v>
      </c>
    </row>
    <row r="361" spans="10:10">
      <c r="J361" vm="330">
        <f ca="1"/>
        <v>46.48</v>
      </c>
    </row>
    <row r="362" spans="10:10">
      <c r="J362" vm="331">
        <f ca="1"/>
        <v>47.75</v>
      </c>
    </row>
    <row r="363" spans="10:10">
      <c r="J363" vm="268">
        <f ca="1"/>
        <v>48.14</v>
      </c>
    </row>
    <row r="364" spans="10:10">
      <c r="J364" vm="332">
        <f ca="1"/>
        <v>49.92</v>
      </c>
    </row>
    <row r="365" spans="10:10">
      <c r="J365" vm="333">
        <f ca="1"/>
        <v>49.5</v>
      </c>
    </row>
    <row r="366" spans="10:10">
      <c r="J366" vm="334">
        <f ca="1"/>
        <v>50.05</v>
      </c>
    </row>
    <row r="367" spans="10:10">
      <c r="J367" vm="335">
        <f ca="1"/>
        <v>51.58</v>
      </c>
    </row>
    <row r="368" spans="10:10">
      <c r="J368" vm="336">
        <f ca="1"/>
        <v>52.24</v>
      </c>
    </row>
    <row r="369" spans="10:10">
      <c r="J369" vm="337">
        <f ca="1"/>
        <v>53.88</v>
      </c>
    </row>
    <row r="370" spans="10:10">
      <c r="J370" vm="338">
        <f ca="1"/>
        <v>53.76</v>
      </c>
    </row>
    <row r="371" spans="10:10">
      <c r="J371" vm="339">
        <f ca="1"/>
        <v>54.42</v>
      </c>
    </row>
    <row r="372" spans="10:10">
      <c r="J372" vm="340">
        <f ca="1"/>
        <v>54.44</v>
      </c>
    </row>
    <row r="373" spans="10:10">
      <c r="J373" vm="341">
        <f ca="1"/>
        <v>54.75</v>
      </c>
    </row>
    <row r="374" spans="10:10">
      <c r="J374" vm="342">
        <f ca="1"/>
        <v>54.85</v>
      </c>
    </row>
    <row r="375" spans="10:10">
      <c r="J375" vm="343">
        <f ca="1"/>
        <v>55.37</v>
      </c>
    </row>
    <row r="376" spans="10:10">
      <c r="J376" vm="344">
        <f ca="1"/>
        <v>55.32</v>
      </c>
    </row>
    <row r="377" spans="10:10">
      <c r="J377" vm="345">
        <f ca="1"/>
        <v>56.06</v>
      </c>
    </row>
    <row r="378" spans="10:10">
      <c r="J378" vm="346">
        <f ca="1"/>
        <v>56.21</v>
      </c>
    </row>
    <row r="379" spans="10:10">
      <c r="J379" vm="347">
        <f ca="1"/>
        <v>56.4</v>
      </c>
    </row>
    <row r="380" spans="10:10">
      <c r="J380" vm="348">
        <f ca="1"/>
        <v>56.38</v>
      </c>
    </row>
    <row r="381" spans="10:10">
      <c r="J381" vm="349">
        <f ca="1"/>
        <v>57.35</v>
      </c>
    </row>
    <row r="382" spans="10:10">
      <c r="J382" vm="350">
        <f ca="1"/>
        <v>58.63</v>
      </c>
    </row>
    <row r="383" spans="10:10">
      <c r="J383" vm="351">
        <f ca="1"/>
        <v>57.97</v>
      </c>
    </row>
    <row r="384" spans="10:10">
      <c r="J384" vm="352">
        <f ca="1"/>
        <v>59.75</v>
      </c>
    </row>
    <row r="385" spans="10:10">
      <c r="J385" vm="353">
        <f ca="1"/>
        <v>60.98</v>
      </c>
    </row>
    <row r="386" spans="10:10">
      <c r="J386" vm="354">
        <f ca="1"/>
        <v>61.7</v>
      </c>
    </row>
    <row r="387" spans="10:10">
      <c r="J387" vm="355">
        <f ca="1"/>
        <v>62.46</v>
      </c>
    </row>
    <row r="388" spans="10:10">
      <c r="J388" vm="356">
        <f ca="1"/>
        <v>62.72</v>
      </c>
    </row>
    <row r="389" spans="10:10">
      <c r="J389" vm="357">
        <f ca="1"/>
        <v>61.97</v>
      </c>
    </row>
    <row r="390" spans="10:10">
      <c r="J390" vm="358">
        <f ca="1"/>
        <v>62.5</v>
      </c>
    </row>
    <row r="391" spans="10:10">
      <c r="J391" vm="359">
        <f ca="1"/>
        <v>61.86</v>
      </c>
    </row>
    <row r="392" spans="10:10">
      <c r="J392" vm="360">
        <f ca="1"/>
        <v>61.73</v>
      </c>
    </row>
    <row r="393" spans="10:10">
      <c r="J393" vm="361">
        <f ca="1"/>
        <v>62.12</v>
      </c>
    </row>
    <row r="394" spans="10:10">
      <c r="J394" vm="362">
        <f ca="1"/>
        <v>60.68</v>
      </c>
    </row>
    <row r="395" spans="10:10">
      <c r="J395" vm="363">
        <f ca="1"/>
        <v>61.46</v>
      </c>
    </row>
    <row r="396" spans="10:10">
      <c r="J396" vm="364">
        <f ca="1"/>
        <v>61.71</v>
      </c>
    </row>
    <row r="397" spans="10:10">
      <c r="J397" vm="365">
        <f ca="1"/>
        <v>61.98</v>
      </c>
    </row>
    <row r="398" spans="10:10">
      <c r="J398" vm="366">
        <f ca="1"/>
        <v>63.28</v>
      </c>
    </row>
    <row r="399" spans="10:10">
      <c r="J399" vm="367">
        <f ca="1"/>
        <v>63.14</v>
      </c>
    </row>
    <row r="400" spans="10:10">
      <c r="J400" vm="368">
        <f ca="1"/>
        <v>61.57</v>
      </c>
    </row>
    <row r="401" spans="10:10">
      <c r="J401" vm="369">
        <f ca="1"/>
        <v>58.38</v>
      </c>
    </row>
    <row r="402" spans="10:10">
      <c r="J402" vm="370">
        <f ca="1"/>
        <v>58.25</v>
      </c>
    </row>
    <row r="403" spans="10:10">
      <c r="J403" vm="371">
        <f ca="1"/>
        <v>57.8</v>
      </c>
    </row>
    <row r="404" spans="10:10">
      <c r="J404" vm="372">
        <f ca="1"/>
        <v>57.58</v>
      </c>
    </row>
    <row r="405" spans="10:10">
      <c r="J405" vm="373">
        <f ca="1"/>
        <v>59.01</v>
      </c>
    </row>
    <row r="406" spans="10:10">
      <c r="J406" vm="374">
        <f ca="1"/>
        <v>60.3</v>
      </c>
    </row>
    <row r="407" spans="10:10">
      <c r="J407" vm="375">
        <f ca="1"/>
        <v>62.41</v>
      </c>
    </row>
    <row r="408" spans="10:10">
      <c r="J408" vm="376">
        <f ca="1"/>
        <v>63.47</v>
      </c>
    </row>
    <row r="409" spans="10:10">
      <c r="J409" vm="377">
        <f ca="1"/>
        <v>63.2</v>
      </c>
    </row>
    <row r="410" spans="10:10">
      <c r="J410" vm="378">
        <f ca="1"/>
        <v>63.65</v>
      </c>
    </row>
    <row r="411" spans="10:10">
      <c r="J411" vm="379">
        <f ca="1"/>
        <v>63.12</v>
      </c>
    </row>
    <row r="412" spans="10:10">
      <c r="J412" vm="380">
        <f ca="1"/>
        <v>64.88</v>
      </c>
    </row>
    <row r="413" spans="10:10">
      <c r="J413" vm="381">
        <f ca="1"/>
        <v>65.11</v>
      </c>
    </row>
    <row r="414" spans="10:10">
      <c r="J414" vm="382">
        <f ca="1"/>
        <v>64.55</v>
      </c>
    </row>
    <row r="415" spans="10:10">
      <c r="J415" vm="383">
        <f ca="1"/>
        <v>64.319999999999993</v>
      </c>
    </row>
    <row r="416" spans="10:10">
      <c r="J416" vm="384">
        <f ca="1"/>
        <v>63.76</v>
      </c>
    </row>
    <row r="417" spans="10:10">
      <c r="J417" vm="385">
        <f ca="1"/>
        <v>66</v>
      </c>
    </row>
    <row r="418" spans="10:10">
      <c r="J418" vm="386">
        <f ca="1"/>
        <v>65.52</v>
      </c>
    </row>
    <row r="419" spans="10:10">
      <c r="J419" vm="387">
        <f ca="1"/>
        <v>66.98</v>
      </c>
    </row>
    <row r="420" spans="10:10">
      <c r="J420" vm="388">
        <f ca="1"/>
        <v>66.84</v>
      </c>
    </row>
    <row r="421" spans="10:10">
      <c r="J421" vm="389">
        <f ca="1"/>
        <v>65.27</v>
      </c>
    </row>
    <row r="422" spans="10:10">
      <c r="J422" vm="390">
        <f ca="1"/>
        <v>66.73</v>
      </c>
    </row>
    <row r="423" spans="10:10">
      <c r="J423" vm="391">
        <f ca="1"/>
        <v>68.069999999999993</v>
      </c>
    </row>
    <row r="424" spans="10:10">
      <c r="J424" vm="392">
        <f ca="1"/>
        <v>68.989999999999995</v>
      </c>
    </row>
    <row r="425" spans="10:10">
      <c r="J425" vm="393">
        <f ca="1"/>
        <v>70.47</v>
      </c>
    </row>
    <row r="426" spans="10:10">
      <c r="J426" vm="394">
        <f ca="1"/>
        <v>70.650000000000006</v>
      </c>
    </row>
    <row r="427" spans="10:10">
      <c r="J427" vm="395">
        <f ca="1"/>
        <v>71.61</v>
      </c>
    </row>
    <row r="428" spans="10:10">
      <c r="J428" vm="396">
        <f ca="1"/>
        <v>70.91</v>
      </c>
    </row>
    <row r="429" spans="10:10">
      <c r="J429" vm="397">
        <f ca="1"/>
        <v>69.12</v>
      </c>
    </row>
    <row r="430" spans="10:10">
      <c r="J430" vm="392">
        <f ca="1"/>
        <v>68.989999999999995</v>
      </c>
    </row>
    <row r="431" spans="10:10">
      <c r="J431" vm="398">
        <f ca="1"/>
        <v>79.150000000000006</v>
      </c>
    </row>
    <row r="432" spans="10:10">
      <c r="J432" vm="399">
        <f ca="1"/>
        <v>81.39</v>
      </c>
    </row>
    <row r="433" spans="10:10">
      <c r="J433" vm="400">
        <f ca="1"/>
        <v>78.41</v>
      </c>
    </row>
    <row r="434" spans="10:10">
      <c r="J434" vm="401">
        <f ca="1"/>
        <v>76.599999999999994</v>
      </c>
    </row>
    <row r="435" spans="10:10">
      <c r="J435" vm="402">
        <f ca="1"/>
        <v>76.44</v>
      </c>
    </row>
    <row r="436" spans="10:10">
      <c r="J436" vm="403">
        <f ca="1"/>
        <v>78.03</v>
      </c>
    </row>
    <row r="437" spans="10:10">
      <c r="J437" vm="404">
        <f ca="1"/>
        <v>78.2</v>
      </c>
    </row>
    <row r="438" spans="10:10">
      <c r="J438" vm="405">
        <f ca="1"/>
        <v>78.36</v>
      </c>
    </row>
    <row r="439" spans="10:10">
      <c r="J439" vm="406">
        <f ca="1"/>
        <v>78.75</v>
      </c>
    </row>
    <row r="440" spans="10:10">
      <c r="J440" vm="407">
        <f ca="1"/>
        <v>77.73</v>
      </c>
    </row>
    <row r="441" spans="10:10">
      <c r="J441" vm="408">
        <f ca="1"/>
        <v>79.5</v>
      </c>
    </row>
    <row r="442" spans="10:10">
      <c r="J442" vm="409">
        <f ca="1"/>
        <v>81.03</v>
      </c>
    </row>
    <row r="443" spans="10:10">
      <c r="J443" vm="410">
        <f ca="1"/>
        <v>81.3</v>
      </c>
    </row>
    <row r="444" spans="10:10">
      <c r="J444" vm="411">
        <f ca="1"/>
        <v>79.09</v>
      </c>
    </row>
    <row r="445" spans="10:10">
      <c r="J445" vm="412">
        <f ca="1"/>
        <v>78.64</v>
      </c>
    </row>
    <row r="446" spans="10:10">
      <c r="J446" vm="413">
        <f ca="1"/>
        <v>79.41</v>
      </c>
    </row>
    <row r="447" spans="10:10">
      <c r="J447" vm="414">
        <f ca="1"/>
        <v>78.7</v>
      </c>
    </row>
    <row r="448" spans="10:10">
      <c r="J448" vm="415">
        <f ca="1"/>
        <v>77.47</v>
      </c>
    </row>
    <row r="449" spans="10:10">
      <c r="J449" vm="416">
        <f ca="1"/>
        <v>78.319999999999993</v>
      </c>
    </row>
    <row r="450" spans="10:10">
      <c r="J450" vm="417">
        <f ca="1"/>
        <v>78.25</v>
      </c>
    </row>
    <row r="451" spans="10:10">
      <c r="J451" vm="418">
        <f ca="1"/>
        <v>77.650000000000006</v>
      </c>
    </row>
    <row r="452" spans="10:10">
      <c r="J452" vm="419">
        <f ca="1"/>
        <v>76.069999999999993</v>
      </c>
    </row>
    <row r="453" spans="10:10">
      <c r="J453" vm="420">
        <f ca="1"/>
        <v>75.7</v>
      </c>
    </row>
    <row r="454" spans="10:10">
      <c r="J454" vm="421">
        <f ca="1"/>
        <v>77.08</v>
      </c>
    </row>
    <row r="455" spans="10:10">
      <c r="J455" vm="412">
        <f ca="1"/>
        <v>78.64</v>
      </c>
    </row>
    <row r="456" spans="10:10">
      <c r="J456" vm="422">
        <f ca="1"/>
        <v>80.25</v>
      </c>
    </row>
    <row r="457" spans="10:10">
      <c r="J457" vm="423">
        <f ca="1"/>
        <v>80.23</v>
      </c>
    </row>
    <row r="458" spans="10:10">
      <c r="J458" vm="413">
        <f ca="1"/>
        <v>79.41</v>
      </c>
    </row>
    <row r="459" spans="10:10">
      <c r="J459" vm="424">
        <f ca="1"/>
        <v>77.91</v>
      </c>
    </row>
    <row r="460" spans="10:10">
      <c r="J460" vm="425">
        <f ca="1"/>
        <v>78.11</v>
      </c>
    </row>
    <row r="461" spans="10:10">
      <c r="J461" vm="426">
        <f ca="1"/>
        <v>76.989999999999995</v>
      </c>
    </row>
    <row r="462" spans="10:10">
      <c r="J462" vm="427">
        <f ca="1"/>
        <v>76.400000000000006</v>
      </c>
    </row>
    <row r="463" spans="10:10">
      <c r="J463" vm="428">
        <f ca="1"/>
        <v>76.98</v>
      </c>
    </row>
    <row r="464" spans="10:10">
      <c r="J464" vm="429">
        <f ca="1"/>
        <v>76.81</v>
      </c>
    </row>
    <row r="465" spans="10:10">
      <c r="J465" vm="430">
        <f ca="1"/>
        <v>74.92</v>
      </c>
    </row>
    <row r="466" spans="10:10">
      <c r="J466" vm="431">
        <f ca="1"/>
        <v>77.16</v>
      </c>
    </row>
    <row r="467" spans="10:10">
      <c r="J467" vm="432">
        <f ca="1"/>
        <v>75.03</v>
      </c>
    </row>
    <row r="468" spans="10:10">
      <c r="J468" vm="433">
        <f ca="1"/>
        <v>75.14</v>
      </c>
    </row>
    <row r="469" spans="10:10">
      <c r="J469" vm="434">
        <f ca="1"/>
        <v>74.349999999999994</v>
      </c>
    </row>
    <row r="470" spans="10:10">
      <c r="J470" vm="435">
        <f ca="1"/>
        <v>76.180000000000007</v>
      </c>
    </row>
    <row r="471" spans="10:10">
      <c r="J471" vm="436">
        <f ca="1"/>
        <v>75.28</v>
      </c>
    </row>
    <row r="472" spans="10:10">
      <c r="J472" vm="437">
        <f ca="1"/>
        <v>73.400000000000006</v>
      </c>
    </row>
    <row r="473" spans="10:10">
      <c r="J473" vm="438">
        <f ca="1"/>
        <v>74.13</v>
      </c>
    </row>
    <row r="474" spans="10:10">
      <c r="J474" vm="439">
        <f ca="1"/>
        <v>71.94</v>
      </c>
    </row>
    <row r="475" spans="10:10">
      <c r="J475" vm="440">
        <f ca="1"/>
        <v>71.3</v>
      </c>
    </row>
    <row r="476" spans="10:10">
      <c r="J476" vm="441">
        <f ca="1"/>
        <v>69.2</v>
      </c>
    </row>
    <row r="477" spans="10:10">
      <c r="J477" vm="442">
        <f ca="1"/>
        <v>68.98</v>
      </c>
    </row>
    <row r="478" spans="10:10">
      <c r="J478" vm="443">
        <f ca="1"/>
        <v>70.8</v>
      </c>
    </row>
    <row r="479" spans="10:10">
      <c r="J479" vm="444">
        <f ca="1"/>
        <v>69.36</v>
      </c>
    </row>
    <row r="480" spans="10:10">
      <c r="J480" vm="445">
        <f ca="1"/>
        <v>69.31</v>
      </c>
    </row>
    <row r="481" spans="10:10">
      <c r="J481" vm="446">
        <f ca="1"/>
        <v>69.05</v>
      </c>
    </row>
    <row r="482" spans="10:10">
      <c r="J482" vm="447">
        <f ca="1"/>
        <v>67.400000000000006</v>
      </c>
    </row>
    <row r="483" spans="10:10">
      <c r="J483" vm="448">
        <f ca="1"/>
        <v>66.27</v>
      </c>
    </row>
    <row r="484" spans="10:10">
      <c r="J484" vm="449">
        <f ca="1"/>
        <v>67.790000000000006</v>
      </c>
    </row>
    <row r="485" spans="10:10">
      <c r="J485" vm="450">
        <f ca="1"/>
        <v>68.569999999999993</v>
      </c>
    </row>
    <row r="486" spans="10:10">
      <c r="J486" vm="451">
        <f ca="1"/>
        <v>69.23</v>
      </c>
    </row>
    <row r="487" spans="10:10">
      <c r="J487" vm="452">
        <f ca="1"/>
        <v>71.510000000000005</v>
      </c>
    </row>
    <row r="488" spans="10:10">
      <c r="J488" vm="453">
        <f ca="1"/>
        <v>70.430000000000007</v>
      </c>
    </row>
    <row r="489" spans="10:10">
      <c r="J489" vm="454">
        <f ca="1"/>
        <v>66.400000000000006</v>
      </c>
    </row>
    <row r="490" spans="10:10">
      <c r="J490" vm="455">
        <f ca="1"/>
        <v>67.930000000000007</v>
      </c>
    </row>
    <row r="491" spans="10:10">
      <c r="J491" vm="456">
        <f ca="1"/>
        <v>66.989999999999995</v>
      </c>
    </row>
    <row r="492" spans="10:10">
      <c r="J492" vm="457">
        <f ca="1"/>
        <v>66.02</v>
      </c>
    </row>
    <row r="493" spans="10:10">
      <c r="J493" vm="458">
        <f ca="1"/>
        <v>65.319999999999993</v>
      </c>
    </row>
    <row r="494" spans="10:10">
      <c r="J494" vm="459">
        <f ca="1"/>
        <v>66.62</v>
      </c>
    </row>
    <row r="495" spans="10:10">
      <c r="J495" vm="460">
        <f ca="1"/>
        <v>66.05</v>
      </c>
    </row>
    <row r="496" spans="10:10">
      <c r="J496" vm="461">
        <f ca="1"/>
        <v>65.67</v>
      </c>
    </row>
    <row r="497" spans="10:10">
      <c r="J497" vm="462">
        <f ca="1"/>
        <v>64.650000000000006</v>
      </c>
    </row>
    <row r="498" spans="10:10">
      <c r="J498" vm="463">
        <f ca="1"/>
        <v>63.97</v>
      </c>
    </row>
    <row r="499" spans="10:10">
      <c r="J499" vm="464">
        <f ca="1"/>
        <v>65.48</v>
      </c>
    </row>
    <row r="500" spans="10:10">
      <c r="J500" vm="465">
        <f ca="1"/>
        <v>63.6</v>
      </c>
    </row>
    <row r="501" spans="10:10">
      <c r="J501" vm="466">
        <f ca="1"/>
        <v>64.260000000000005</v>
      </c>
    </row>
    <row r="502" spans="10:10">
      <c r="J502" vm="467">
        <f ca="1"/>
        <v>63.52</v>
      </c>
    </row>
    <row r="503" spans="10:10">
      <c r="J503" vm="468">
        <f ca="1"/>
        <v>64.930000000000007</v>
      </c>
    </row>
    <row r="504" spans="10:10">
      <c r="J504" vm="469">
        <f ca="1"/>
        <v>64.12</v>
      </c>
    </row>
    <row r="505" spans="10:10">
      <c r="J505" vm="470">
        <f ca="1"/>
        <v>64.56</v>
      </c>
    </row>
    <row r="506" spans="10:10">
      <c r="J506" vm="471">
        <f ca="1"/>
        <v>63.79</v>
      </c>
    </row>
    <row r="507" spans="10:10">
      <c r="J507" vm="382">
        <f ca="1"/>
        <v>64.55</v>
      </c>
    </row>
    <row r="508" spans="10:10">
      <c r="J508" vm="472">
        <f ca="1"/>
        <v>65.819999999999993</v>
      </c>
    </row>
    <row r="509" spans="10:10">
      <c r="J509" vm="473">
        <f ca="1"/>
        <v>68.900000000000006</v>
      </c>
    </row>
    <row r="510" spans="10:10">
      <c r="J510" vm="445">
        <f ca="1"/>
        <v>69.31</v>
      </c>
    </row>
    <row r="511" spans="10:10">
      <c r="J511" vm="474">
        <f ca="1"/>
        <v>68.599999999999994</v>
      </c>
    </row>
    <row r="512" spans="10:10">
      <c r="J512" vm="475">
        <f ca="1"/>
        <v>69.59</v>
      </c>
    </row>
    <row r="513" spans="10:10">
      <c r="J513" vm="476">
        <f ca="1"/>
        <v>73.150000000000006</v>
      </c>
    </row>
    <row r="514" spans="10:10">
      <c r="J514" vm="477">
        <f ca="1"/>
        <v>70.86</v>
      </c>
    </row>
    <row r="515" spans="10:10">
      <c r="J515" vm="478">
        <f ca="1"/>
        <v>70.06</v>
      </c>
    </row>
    <row r="516" spans="10:10">
      <c r="J516" vm="479">
        <f ca="1"/>
        <v>70.489999999999995</v>
      </c>
    </row>
    <row r="517" spans="10:10">
      <c r="J517" vm="480">
        <f ca="1"/>
        <v>70.33</v>
      </c>
    </row>
    <row r="518" spans="10:10">
      <c r="J518" vm="481">
        <f ca="1"/>
        <v>70.3</v>
      </c>
    </row>
    <row r="519" spans="10:10">
      <c r="J519" vm="482">
        <f ca="1"/>
        <v>70.209999999999994</v>
      </c>
    </row>
    <row r="520" spans="10:10">
      <c r="J520" vm="483">
        <f ca="1"/>
        <v>70.540000000000006</v>
      </c>
    </row>
    <row r="521" spans="10:10">
      <c r="J521" vm="484">
        <f ca="1"/>
        <v>71.38</v>
      </c>
    </row>
    <row r="522" spans="10:10">
      <c r="J522" vm="485">
        <f ca="1"/>
        <v>70.849999999999994</v>
      </c>
    </row>
    <row r="523" spans="10:10">
      <c r="J523" vm="486">
        <f ca="1"/>
        <v>70.34</v>
      </c>
    </row>
    <row r="524" spans="10:10">
      <c r="J524" vm="487">
        <f ca="1"/>
        <v>72.680000000000007</v>
      </c>
    </row>
    <row r="525" spans="10:10">
      <c r="J525" vm="488">
        <f ca="1"/>
        <v>71.099999999999994</v>
      </c>
    </row>
    <row r="526" spans="10:10">
      <c r="J526" vm="489">
        <f ca="1"/>
        <v>70.67</v>
      </c>
    </row>
    <row r="527" spans="10:10">
      <c r="J527" vm="440">
        <f ca="1"/>
        <v>71.3</v>
      </c>
    </row>
    <row r="528" spans="10:10">
      <c r="J528" vm="490">
        <f ca="1"/>
        <v>71.06</v>
      </c>
    </row>
    <row r="529" spans="10:10">
      <c r="J529" vm="491">
        <f ca="1"/>
        <v>71.25</v>
      </c>
    </row>
    <row r="530" spans="10:10">
      <c r="J530" vm="492">
        <f ca="1"/>
        <v>71.319999999999993</v>
      </c>
    </row>
    <row r="531" spans="10:10">
      <c r="J531" vm="493">
        <f ca="1"/>
        <v>69.27</v>
      </c>
    </row>
    <row r="532" spans="10:10">
      <c r="J532" vm="494">
        <f ca="1"/>
        <v>73.53</v>
      </c>
    </row>
    <row r="533" spans="10:10">
      <c r="J533" vm="495">
        <f ca="1"/>
        <v>72.430000000000007</v>
      </c>
    </row>
    <row r="534" spans="10:10">
      <c r="J534" vm="496">
        <f ca="1"/>
        <v>72.290000000000006</v>
      </c>
    </row>
    <row r="535" spans="10:10">
      <c r="J535" vm="497">
        <f ca="1"/>
        <v>74.3</v>
      </c>
    </row>
    <row r="536" spans="10:10">
      <c r="J536" vm="498">
        <f ca="1"/>
        <v>68.62</v>
      </c>
    </row>
    <row r="537" spans="10:10">
      <c r="J537" vm="499">
        <f ca="1"/>
        <v>66.260000000000005</v>
      </c>
    </row>
    <row r="538" spans="10:10">
      <c r="J538" vm="500">
        <f ca="1"/>
        <v>67.31</v>
      </c>
    </row>
    <row r="539" spans="10:10">
      <c r="J539" vm="501">
        <f ca="1"/>
        <v>67.73</v>
      </c>
    </row>
    <row r="540" spans="10:10">
      <c r="J540" vm="502">
        <f ca="1"/>
        <v>67.52</v>
      </c>
    </row>
    <row r="541" spans="10:10">
      <c r="J541" vm="503">
        <f ca="1"/>
        <v>66.14</v>
      </c>
    </row>
    <row r="542" spans="10:10">
      <c r="J542" vm="504">
        <f ca="1"/>
        <v>65.739999999999995</v>
      </c>
    </row>
    <row r="543" spans="10:10">
      <c r="J543" vm="505">
        <f ca="1"/>
        <v>64.400000000000006</v>
      </c>
    </row>
    <row r="544" spans="10:10">
      <c r="J544" vm="384">
        <f ca="1"/>
        <v>63.76</v>
      </c>
    </row>
    <row r="545" spans="10:10">
      <c r="J545" vm="506">
        <f ca="1"/>
        <v>63.09</v>
      </c>
    </row>
    <row r="546" spans="10:10">
      <c r="J546" vm="507">
        <f ca="1"/>
        <v>64.47</v>
      </c>
    </row>
    <row r="547" spans="10:10">
      <c r="J547" vm="508">
        <f ca="1"/>
        <v>61.02</v>
      </c>
    </row>
    <row r="548" spans="10:10">
      <c r="J548" vm="509">
        <f ca="1"/>
        <v>58.99</v>
      </c>
    </row>
    <row r="549" spans="10:10">
      <c r="J549" vm="510">
        <f ca="1"/>
        <v>58.48</v>
      </c>
    </row>
    <row r="550" spans="10:10">
      <c r="J550" vm="511">
        <f ca="1"/>
        <v>64.87</v>
      </c>
    </row>
    <row r="551" spans="10:10">
      <c r="J551" vm="512">
        <f ca="1"/>
        <v>65.540000000000006</v>
      </c>
    </row>
    <row r="552" spans="10:10">
      <c r="J552" vm="513">
        <f ca="1"/>
        <v>69.010000000000005</v>
      </c>
    </row>
    <row r="553" spans="10:10">
      <c r="J553" vm="514">
        <f ca="1"/>
        <v>68.540000000000006</v>
      </c>
    </row>
    <row r="554" spans="10:10">
      <c r="J554" vm="515">
        <f ca="1"/>
        <v>69.260000000000005</v>
      </c>
    </row>
    <row r="555" spans="10:10">
      <c r="J555" vm="490">
        <f ca="1"/>
        <v>71.06</v>
      </c>
    </row>
    <row r="556" spans="10:10">
      <c r="J556" vm="516">
        <f ca="1"/>
        <v>71.930000000000007</v>
      </c>
    </row>
    <row r="557" spans="10:10">
      <c r="J557" vm="517">
        <f ca="1"/>
        <v>72.73</v>
      </c>
    </row>
    <row r="558" spans="10:10">
      <c r="J558" vm="518">
        <f ca="1"/>
        <v>72.040000000000006</v>
      </c>
    </row>
    <row r="559" spans="10:10">
      <c r="J559" vm="519">
        <f ca="1"/>
        <v>74.180000000000007</v>
      </c>
    </row>
    <row r="560" spans="10:10">
      <c r="J560" vm="520">
        <f ca="1"/>
        <v>73.31</v>
      </c>
    </row>
    <row r="561" spans="10:10">
      <c r="J561" vm="521">
        <f ca="1"/>
        <v>73.48</v>
      </c>
    </row>
    <row r="562" spans="10:10">
      <c r="J562" vm="520">
        <f ca="1"/>
        <v>73.31</v>
      </c>
    </row>
    <row r="563" spans="10:10">
      <c r="J563" vm="497">
        <f ca="1"/>
        <v>74.3</v>
      </c>
    </row>
    <row r="564" spans="10:10">
      <c r="J564" vm="522">
        <f ca="1"/>
        <v>72.61</v>
      </c>
    </row>
    <row r="565" spans="10:10">
      <c r="J565" vm="523">
        <f ca="1"/>
        <v>72.56</v>
      </c>
    </row>
    <row r="566" spans="10:10">
      <c r="J566" vm="524">
        <f ca="1"/>
        <v>71.849999999999994</v>
      </c>
    </row>
    <row r="567" spans="10:10">
      <c r="J567" vm="525">
        <f ca="1"/>
        <v>72.239999999999995</v>
      </c>
    </row>
    <row r="568" spans="10:10">
      <c r="J568" vm="526">
        <f ca="1"/>
        <v>73.13</v>
      </c>
    </row>
    <row r="569" spans="10:10">
      <c r="J569" vm="527">
        <f ca="1"/>
        <v>71.89</v>
      </c>
    </row>
    <row r="570" spans="10:10">
      <c r="J570" vm="528">
        <f ca="1"/>
        <v>71.56</v>
      </c>
    </row>
    <row r="571" spans="10:10">
      <c r="J571" vm="491">
        <f ca="1"/>
        <v>71.25</v>
      </c>
    </row>
    <row r="572" spans="10:10">
      <c r="J572" vm="529">
        <f ca="1"/>
        <v>69.58</v>
      </c>
    </row>
    <row r="573" spans="10:10">
      <c r="J573" vm="530">
        <f ca="1"/>
        <v>69.8</v>
      </c>
    </row>
    <row r="574" spans="10:10">
      <c r="J574" vm="392">
        <f ca="1"/>
        <v>68.989999999999995</v>
      </c>
    </row>
    <row r="575" spans="10:10">
      <c r="J575" vm="531">
        <f ca="1"/>
        <v>70.11</v>
      </c>
    </row>
    <row r="576" spans="10:10">
      <c r="J576" vm="532">
        <f ca="1"/>
        <v>68.09</v>
      </c>
    </row>
    <row r="577" spans="10:10">
      <c r="J577" vm="533">
        <f ca="1"/>
        <v>72.48</v>
      </c>
    </row>
    <row r="578" spans="10:10">
      <c r="J578" vm="534">
        <f ca="1"/>
        <v>71.52</v>
      </c>
    </row>
    <row r="579" spans="10:10">
      <c r="J579" vm="535">
        <f ca="1"/>
        <v>72.78</v>
      </c>
    </row>
    <row r="580" spans="10:10">
      <c r="J580" vm="536">
        <f ca="1"/>
        <v>73.5</v>
      </c>
    </row>
    <row r="581" spans="10:10">
      <c r="J581" vm="436">
        <f ca="1"/>
        <v>75.28</v>
      </c>
    </row>
    <row r="582" spans="10:10">
      <c r="J582" vm="537">
        <f ca="1"/>
        <v>73.94</v>
      </c>
    </row>
    <row r="583" spans="10:10">
      <c r="J583" vm="538">
        <f ca="1"/>
        <v>74.709999999999994</v>
      </c>
    </row>
    <row r="584" spans="10:10">
      <c r="J584" vm="539">
        <f ca="1"/>
        <v>77.44</v>
      </c>
    </row>
    <row r="585" spans="10:10">
      <c r="J585" vm="540">
        <f ca="1"/>
        <v>77.14</v>
      </c>
    </row>
    <row r="586" spans="10:10">
      <c r="J586" vm="541">
        <f ca="1"/>
        <v>76.69</v>
      </c>
    </row>
    <row r="587" spans="10:10">
      <c r="J587" vm="542">
        <f ca="1"/>
        <v>75.75</v>
      </c>
    </row>
    <row r="588" spans="10:10">
      <c r="J588" vm="543">
        <f ca="1"/>
        <v>75.16</v>
      </c>
    </row>
    <row r="589" spans="10:10">
      <c r="J589" vm="544">
        <f ca="1"/>
        <v>74.239999999999995</v>
      </c>
    </row>
    <row r="590" spans="10:10">
      <c r="J590" vm="545">
        <f ca="1"/>
        <v>72.87</v>
      </c>
    </row>
    <row r="591" spans="10:10">
      <c r="J591" vm="546">
        <f ca="1"/>
        <v>72.94</v>
      </c>
    </row>
    <row r="592" spans="10:10">
      <c r="J592" vm="547">
        <f ca="1"/>
        <v>74.28</v>
      </c>
    </row>
    <row r="593" spans="10:10">
      <c r="J593" vm="548">
        <f ca="1"/>
        <v>74.59</v>
      </c>
    </row>
    <row r="594" spans="10:10">
      <c r="J594" vm="549">
        <f ca="1"/>
        <v>76.17</v>
      </c>
    </row>
    <row r="595" spans="10:10">
      <c r="J595" vm="550">
        <f ca="1"/>
        <v>77.87</v>
      </c>
    </row>
    <row r="596" spans="10:10">
      <c r="J596" vm="551">
        <f ca="1"/>
        <v>77.92</v>
      </c>
    </row>
    <row r="597" spans="10:10">
      <c r="J597" vm="552">
        <f ca="1"/>
        <v>86.34</v>
      </c>
    </row>
    <row r="598" spans="10:10">
      <c r="J598" vm="553">
        <f ca="1"/>
        <v>84.94</v>
      </c>
    </row>
    <row r="599" spans="10:10">
      <c r="J599" vm="554">
        <f ca="1"/>
        <v>83.2</v>
      </c>
    </row>
    <row r="600" spans="10:10">
      <c r="J600" vm="555">
        <f ca="1"/>
        <v>81.900000000000006</v>
      </c>
    </row>
    <row r="601" spans="10:10">
      <c r="J601" vm="556">
        <f ca="1"/>
        <v>79.900000000000006</v>
      </c>
    </row>
    <row r="602" spans="10:10">
      <c r="J602" vm="557">
        <f ca="1"/>
        <v>79.16</v>
      </c>
    </row>
    <row r="603" spans="10:10">
      <c r="J603" vm="558">
        <f ca="1"/>
        <v>80.459999999999994</v>
      </c>
    </row>
    <row r="604" spans="10:10">
      <c r="J604" vm="559">
        <f ca="1"/>
        <v>80.41</v>
      </c>
    </row>
    <row r="605" spans="10:10">
      <c r="J605" vm="560">
        <f ca="1"/>
        <v>79.83</v>
      </c>
    </row>
    <row r="606" spans="10:10">
      <c r="J606" vm="561">
        <f ca="1"/>
        <v>78.38</v>
      </c>
    </row>
    <row r="607" spans="10:10">
      <c r="J607" vm="562">
        <f ca="1"/>
        <v>77.62</v>
      </c>
    </row>
    <row r="608" spans="10:10">
      <c r="J608" vm="563">
        <f ca="1"/>
        <v>77.69</v>
      </c>
    </row>
    <row r="609" spans="10:10">
      <c r="J609" vm="564">
        <f ca="1"/>
        <v>79.209999999999994</v>
      </c>
    </row>
    <row r="610" spans="10:10">
      <c r="J610" vm="565">
        <f ca="1"/>
        <v>79.430000000000007</v>
      </c>
    </row>
    <row r="611" spans="10:10">
      <c r="J611" vm="566">
        <f ca="1"/>
        <v>72.05</v>
      </c>
    </row>
    <row r="612" spans="10:10">
      <c r="J612" vm="567">
        <f ca="1"/>
        <v>73.25</v>
      </c>
    </row>
    <row r="613" spans="10:10">
      <c r="J613" vm="567">
        <f ca="1"/>
        <v>73.25</v>
      </c>
    </row>
    <row r="614" spans="10:10">
      <c r="J614" vm="568">
        <f ca="1"/>
        <v>74.150000000000006</v>
      </c>
    </row>
    <row r="615" spans="10:10">
      <c r="J615" vm="569">
        <f ca="1"/>
        <v>74.36</v>
      </c>
    </row>
    <row r="616" spans="10:10">
      <c r="J616" vm="526">
        <f ca="1"/>
        <v>73.13</v>
      </c>
    </row>
    <row r="617" spans="10:10">
      <c r="J617" vm="518">
        <f ca="1"/>
        <v>72.040000000000006</v>
      </c>
    </row>
    <row r="618" spans="10:10">
      <c r="J618" vm="570">
        <f ca="1"/>
        <v>71.650000000000006</v>
      </c>
    </row>
    <row r="619" spans="10:10">
      <c r="J619" vm="571">
        <f ca="1"/>
        <v>71.37</v>
      </c>
    </row>
    <row r="620" spans="10:10">
      <c r="J620" vm="572">
        <f ca="1"/>
        <v>71.16</v>
      </c>
    </row>
    <row r="621" spans="10:10">
      <c r="J621" vm="573">
        <f ca="1"/>
        <v>71.44</v>
      </c>
    </row>
    <row r="622" spans="10:10">
      <c r="J622" vm="567">
        <f ca="1"/>
        <v>73.25</v>
      </c>
    </row>
    <row r="623" spans="10:10">
      <c r="J623" vm="574">
        <f ca="1"/>
        <v>69.33</v>
      </c>
    </row>
    <row r="624" spans="10:10">
      <c r="J624" vm="575">
        <f ca="1"/>
        <v>69.13</v>
      </c>
    </row>
    <row r="625" spans="10:10">
      <c r="J625" vm="576">
        <f ca="1"/>
        <v>69.599999999999994</v>
      </c>
    </row>
    <row r="626" spans="10:10">
      <c r="J626" vm="577">
        <f ca="1"/>
        <v>69.64</v>
      </c>
    </row>
    <row r="627" spans="10:10">
      <c r="J627" vm="452">
        <f ca="1"/>
        <v>71.510000000000005</v>
      </c>
    </row>
    <row r="628" spans="10:10">
      <c r="J628" vm="578">
        <f ca="1"/>
        <v>73.42</v>
      </c>
    </row>
    <row r="629" spans="10:10">
      <c r="J629" vm="528">
        <f ca="1"/>
        <v>71.56</v>
      </c>
    </row>
    <row r="630" spans="10:10">
      <c r="J630" vm="579">
        <f ca="1"/>
        <v>71.62</v>
      </c>
    </row>
    <row r="631" spans="10:10">
      <c r="J631" vm="580">
        <f ca="1"/>
        <v>71.959999999999994</v>
      </c>
    </row>
    <row r="632" spans="10:10">
      <c r="J632" vm="581">
        <f ca="1"/>
        <v>73.069999999999993</v>
      </c>
    </row>
    <row r="633" spans="10:10">
      <c r="J633" vm="582">
        <f ca="1"/>
        <v>71.27</v>
      </c>
    </row>
    <row r="634" spans="10:10">
      <c r="J634" vm="583">
        <f ca="1"/>
        <v>72.16</v>
      </c>
    </row>
    <row r="635" spans="10:10">
      <c r="J635" vm="584">
        <f ca="1"/>
        <v>65.23</v>
      </c>
    </row>
    <row r="636" spans="10:10">
      <c r="J636" vm="585">
        <f ca="1"/>
        <v>66.09</v>
      </c>
    </row>
    <row r="637" spans="10:10">
      <c r="J637" vm="504">
        <f ca="1"/>
        <v>65.739999999999995</v>
      </c>
    </row>
    <row r="638" spans="10:10">
      <c r="J638" vm="586">
        <f ca="1"/>
        <v>64.959999999999994</v>
      </c>
    </row>
    <row r="639" spans="10:10">
      <c r="J639" vm="587">
        <f ca="1"/>
        <v>61.18</v>
      </c>
    </row>
    <row r="640" spans="10:10">
      <c r="J640" vm="588">
        <f ca="1"/>
        <v>61.41</v>
      </c>
    </row>
    <row r="641" spans="10:10">
      <c r="J641" vm="589">
        <f ca="1"/>
        <v>59.93</v>
      </c>
    </row>
    <row r="642" spans="10:10">
      <c r="J642" vm="590">
        <f ca="1"/>
        <v>60.25</v>
      </c>
    </row>
    <row r="643" spans="10:10">
      <c r="J643" vm="591">
        <f ca="1"/>
        <v>61.03</v>
      </c>
    </row>
    <row r="644" spans="10:10">
      <c r="J644" vm="592">
        <f ca="1"/>
        <v>61.23</v>
      </c>
    </row>
    <row r="645" spans="10:10">
      <c r="J645" vm="593">
        <f ca="1"/>
        <v>60.21</v>
      </c>
    </row>
    <row r="646" spans="10:10">
      <c r="J646" vm="594">
        <f ca="1"/>
        <v>60.73</v>
      </c>
    </row>
    <row r="647" spans="10:10">
      <c r="J647" vm="595">
        <f ca="1"/>
        <v>61.87</v>
      </c>
    </row>
    <row r="648" spans="10:10">
      <c r="J648" vm="364">
        <f ca="1"/>
        <v>61.71</v>
      </c>
    </row>
    <row r="649" spans="10:10">
      <c r="J649" vm="596">
        <f ca="1"/>
        <v>61.56</v>
      </c>
    </row>
    <row r="650" spans="10:10">
      <c r="J650" vm="597">
        <f ca="1"/>
        <v>61.13</v>
      </c>
    </row>
    <row r="651" spans="10:10">
      <c r="J651" vm="598">
        <f ca="1"/>
        <v>60.77</v>
      </c>
    </row>
    <row r="652" spans="10:10">
      <c r="J652" vm="599">
        <f ca="1"/>
        <v>60.32</v>
      </c>
    </row>
    <row r="653" spans="10:10">
      <c r="J653" vm="600">
        <f ca="1"/>
        <v>63.17</v>
      </c>
    </row>
    <row r="654" spans="10:10">
      <c r="J654" vm="601">
        <f ca="1"/>
        <v>64.59</v>
      </c>
    </row>
    <row r="655" spans="10:10">
      <c r="J655" vm="602">
        <f ca="1"/>
        <v>66.31</v>
      </c>
    </row>
    <row r="656" spans="10:10">
      <c r="J656" vm="603">
        <f ca="1"/>
        <v>66.150000000000006</v>
      </c>
    </row>
    <row r="657" spans="10:10">
      <c r="J657" vm="604">
        <f ca="1"/>
        <v>64.91</v>
      </c>
    </row>
    <row r="658" spans="10:10">
      <c r="J658" vm="605">
        <f ca="1"/>
        <v>65.97</v>
      </c>
    </row>
    <row r="659" spans="10:10">
      <c r="J659" vm="606">
        <f ca="1"/>
        <v>65.7</v>
      </c>
    </row>
    <row r="660" spans="10:10">
      <c r="J660" vm="607">
        <f ca="1"/>
        <v>64.84</v>
      </c>
    </row>
    <row r="661" spans="10:10">
      <c r="J661" vm="608">
        <f ca="1"/>
        <v>67.02</v>
      </c>
    </row>
    <row r="662" spans="10:10">
      <c r="J662" vm="609">
        <f ca="1"/>
        <v>68.58</v>
      </c>
    </row>
    <row r="663" spans="10:10">
      <c r="J663" vm="610">
        <f ca="1"/>
        <v>67.34</v>
      </c>
    </row>
    <row r="664" spans="10:10">
      <c r="J664" vm="611">
        <f ca="1"/>
        <v>67.739999999999995</v>
      </c>
    </row>
    <row r="665" spans="10:10">
      <c r="J665" vm="612">
        <f ca="1"/>
        <v>67.819999999999993</v>
      </c>
    </row>
    <row r="666" spans="10:10">
      <c r="J666" vm="613">
        <f ca="1"/>
        <v>68.3</v>
      </c>
    </row>
    <row r="667" spans="10:10">
      <c r="J667" vm="614">
        <f ca="1"/>
        <v>68.56</v>
      </c>
    </row>
    <row r="668" spans="10:10">
      <c r="J668" vm="615">
        <f ca="1"/>
        <v>68.77</v>
      </c>
    </row>
    <row r="669" spans="10:10">
      <c r="J669" vm="391">
        <f ca="1"/>
        <v>68.069999999999993</v>
      </c>
    </row>
    <row r="670" spans="10:10">
      <c r="J670" vm="616">
        <f ca="1"/>
        <v>66.75</v>
      </c>
    </row>
    <row r="671" spans="10:10">
      <c r="J671" vm="617">
        <f ca="1"/>
        <v>66.59</v>
      </c>
    </row>
    <row r="672" spans="10:10">
      <c r="J672" vm="618">
        <f ca="1"/>
        <v>66.849999999999994</v>
      </c>
    </row>
    <row r="673" spans="10:10">
      <c r="J673" vm="619">
        <f ca="1"/>
        <v>67.290000000000006</v>
      </c>
    </row>
    <row r="674" spans="10:10">
      <c r="J674" vm="620">
        <f ca="1"/>
        <v>69.75</v>
      </c>
    </row>
    <row r="675" spans="10:10">
      <c r="J675" vm="621">
        <f ca="1"/>
        <v>64.48</v>
      </c>
    </row>
    <row r="676" spans="10:10">
      <c r="J676" vm="622">
        <f ca="1"/>
        <v>69.989999999999995</v>
      </c>
    </row>
    <row r="677" spans="10:10">
      <c r="J677" vm="623">
        <f ca="1"/>
        <v>74.599999999999994</v>
      </c>
    </row>
    <row r="678" spans="10:10">
      <c r="J678" vm="624">
        <f ca="1"/>
        <v>78.63</v>
      </c>
    </row>
    <row r="679" spans="10:10">
      <c r="J679" vm="625">
        <f ca="1"/>
        <v>76.95</v>
      </c>
    </row>
    <row r="680" spans="10:10">
      <c r="J680" vm="626">
        <f ca="1"/>
        <v>79.349999999999994</v>
      </c>
    </row>
    <row r="681" spans="10:10">
      <c r="J681" vm="627">
        <f ca="1"/>
        <v>80.290000000000006</v>
      </c>
    </row>
    <row r="682" spans="10:10">
      <c r="J682" vm="628">
        <f ca="1"/>
        <v>79.42</v>
      </c>
    </row>
    <row r="683" spans="10:10">
      <c r="J683" vm="629">
        <f ca="1"/>
        <v>81.489999999999995</v>
      </c>
    </row>
    <row r="684" spans="10:10">
      <c r="J684" vm="630">
        <f ca="1"/>
        <v>81.16</v>
      </c>
    </row>
    <row r="685" spans="10:10">
      <c r="J685" vm="631">
        <f ca="1"/>
        <v>81.260000000000005</v>
      </c>
    </row>
    <row r="686" spans="10:10">
      <c r="J686" vm="632">
        <f ca="1"/>
        <v>78.89</v>
      </c>
    </row>
    <row r="687" spans="10:10">
      <c r="J687" vm="633">
        <f ca="1"/>
        <v>76.42</v>
      </c>
    </row>
    <row r="688" spans="10:10">
      <c r="J688" vm="634">
        <f ca="1"/>
        <v>74.95</v>
      </c>
    </row>
    <row r="689" spans="10:10">
      <c r="J689" vm="635">
        <f ca="1"/>
        <v>75.87</v>
      </c>
    </row>
    <row r="690" spans="10:10">
      <c r="J690" vm="636">
        <f ca="1"/>
        <v>74.209999999999994</v>
      </c>
    </row>
    <row r="691" spans="10:10">
      <c r="J691" vm="637">
        <f ca="1"/>
        <v>76.010000000000005</v>
      </c>
    </row>
    <row r="692" spans="10:10">
      <c r="J692" vm="638">
        <f ca="1"/>
        <v>74.44</v>
      </c>
    </row>
    <row r="693" spans="10:10">
      <c r="J693" vm="639">
        <f ca="1"/>
        <v>75.260000000000005</v>
      </c>
    </row>
    <row r="694" spans="10:10">
      <c r="J694" vm="640">
        <f ca="1"/>
        <v>76.48</v>
      </c>
    </row>
    <row r="695" spans="10:10">
      <c r="J695" vm="641">
        <f ca="1"/>
        <v>74.959999999999994</v>
      </c>
    </row>
    <row r="696" spans="10:10">
      <c r="J696" vm="642">
        <f ca="1"/>
        <v>76.27</v>
      </c>
    </row>
    <row r="697" spans="10:10">
      <c r="J697" vm="643">
        <f ca="1"/>
        <v>73.06</v>
      </c>
    </row>
    <row r="698" spans="10:10">
      <c r="J698" vm="394">
        <f ca="1"/>
        <v>70.650000000000006</v>
      </c>
    </row>
    <row r="699" spans="10:10">
      <c r="J699" vm="644">
        <f ca="1"/>
        <v>71.2</v>
      </c>
    </row>
    <row r="700" spans="10:10">
      <c r="J700" vm="645">
        <f ca="1"/>
        <v>69.510000000000005</v>
      </c>
    </row>
    <row r="701" spans="10:10">
      <c r="J701" vm="646">
        <f ca="1"/>
        <v>71.55</v>
      </c>
    </row>
    <row r="702" spans="10:10">
      <c r="J702" vm="517">
        <f ca="1"/>
        <v>72.73</v>
      </c>
    </row>
    <row r="703" spans="10:10">
      <c r="J703" vm="646">
        <f ca="1"/>
        <v>71.55</v>
      </c>
    </row>
    <row r="704" spans="10:10">
      <c r="J704" vm="647">
        <f ca="1"/>
        <v>73.02</v>
      </c>
    </row>
    <row r="705" spans="10:10">
      <c r="J705" vm="434">
        <f ca="1"/>
        <v>74.349999999999994</v>
      </c>
    </row>
    <row r="706" spans="10:10">
      <c r="J706" vm="648">
        <f ca="1"/>
        <v>75.84</v>
      </c>
    </row>
    <row r="707" spans="10:10">
      <c r="J707" vm="649">
        <f ca="1"/>
        <v>76.510000000000005</v>
      </c>
    </row>
    <row r="708" spans="10:10">
      <c r="J708" vm="650">
        <f ca="1"/>
        <v>75.61</v>
      </c>
    </row>
    <row r="709" spans="10:10">
      <c r="J709" vm="519">
        <f ca="1"/>
        <v>74.180000000000007</v>
      </c>
    </row>
    <row r="710" spans="10:10">
      <c r="J710" vm="651">
        <f ca="1"/>
        <v>74.86</v>
      </c>
    </row>
    <row r="711" spans="10:10">
      <c r="J711" vm="652">
        <f ca="1"/>
        <v>72.75</v>
      </c>
    </row>
    <row r="712" spans="10:10">
      <c r="J712" vm="653">
        <f ca="1"/>
        <v>72.86</v>
      </c>
    </row>
    <row r="713" spans="10:10">
      <c r="J713" vm="654">
        <f ca="1"/>
        <v>72.989999999999995</v>
      </c>
    </row>
    <row r="714" spans="10:10">
      <c r="J714" vm="655">
        <f ca="1"/>
        <v>74.5</v>
      </c>
    </row>
    <row r="715" spans="10:10">
      <c r="J715" vm="656">
        <f ca="1"/>
        <v>69.849999999999994</v>
      </c>
    </row>
    <row r="716" spans="10:10">
      <c r="J716" vm="657">
        <f ca="1"/>
        <v>64.62</v>
      </c>
    </row>
    <row r="717" spans="10:10">
      <c r="J717" vm="658">
        <f ca="1"/>
        <v>65.64</v>
      </c>
    </row>
    <row r="718" spans="10:10">
      <c r="J718" vm="659">
        <f ca="1"/>
        <v>65.069999999999993</v>
      </c>
    </row>
    <row r="719" spans="10:10">
      <c r="J719" vm="487">
        <f ca="1"/>
        <v>72.680000000000007</v>
      </c>
    </row>
    <row r="720" spans="10:10">
      <c r="J720" vm="660">
        <f ca="1"/>
        <v>70.94</v>
      </c>
    </row>
    <row r="721" spans="10:10">
      <c r="J721" vm="661">
        <f ca="1"/>
        <v>72.28</v>
      </c>
    </row>
    <row r="722" spans="10:10">
      <c r="J722" vm="662">
        <f ca="1"/>
        <v>73.099999999999994</v>
      </c>
    </row>
    <row r="723" spans="10:10">
      <c r="J723" vm="663">
        <f ca="1"/>
        <v>74.02</v>
      </c>
    </row>
    <row r="724" spans="10:10">
      <c r="J724" vm="643">
        <f ca="1"/>
        <v>73.06</v>
      </c>
    </row>
    <row r="725" spans="10:10">
      <c r="J725" vm="664">
        <f ca="1"/>
        <v>75.239999999999995</v>
      </c>
    </row>
    <row r="726" spans="10:10">
      <c r="J726" vm="665">
        <f ca="1"/>
        <v>72.92</v>
      </c>
    </row>
    <row r="727" spans="10:10">
      <c r="J727" vm="638">
        <f ca="1"/>
        <v>74.44</v>
      </c>
    </row>
    <row r="728" spans="10:10">
      <c r="J728" vm="666">
        <f ca="1"/>
        <v>73.77</v>
      </c>
    </row>
    <row r="729" spans="10:10">
      <c r="J729" vm="667">
        <f ca="1"/>
        <v>78.099999999999994</v>
      </c>
    </row>
    <row r="730" spans="10:10">
      <c r="J730" vm="668">
        <f ca="1"/>
        <v>77.75</v>
      </c>
    </row>
    <row r="731" spans="10:10">
      <c r="J731" vm="669">
        <f ca="1"/>
        <v>78.33</v>
      </c>
    </row>
    <row r="732" spans="10:10">
      <c r="J732" vm="628">
        <f ca="1"/>
        <v>79.42</v>
      </c>
    </row>
    <row r="733" spans="10:10">
      <c r="J733" vm="670">
        <f ca="1"/>
        <v>81.010000000000005</v>
      </c>
    </row>
    <row r="734" spans="10:10">
      <c r="J734" vm="671">
        <f ca="1"/>
        <v>80.89</v>
      </c>
    </row>
    <row r="735" spans="10:10">
      <c r="J735" vm="672">
        <f ca="1"/>
        <v>84.28</v>
      </c>
    </row>
    <row r="736" spans="10:10">
      <c r="J736" vm="673">
        <f ca="1"/>
        <v>85.43</v>
      </c>
    </row>
    <row r="737" spans="10:10">
      <c r="J737" vm="674">
        <f ca="1"/>
        <v>85.83</v>
      </c>
    </row>
    <row r="738" spans="10:10">
      <c r="J738" vm="675">
        <f ca="1"/>
        <v>83.65</v>
      </c>
    </row>
    <row r="739" spans="10:10">
      <c r="J739" vm="676">
        <f ca="1"/>
        <v>82.3</v>
      </c>
    </row>
    <row r="740" spans="10:10">
      <c r="J740" vm="677">
        <f ca="1"/>
        <v>82.81</v>
      </c>
    </row>
    <row r="741" spans="10:10">
      <c r="J741" vm="678">
        <f ca="1"/>
        <v>88.1</v>
      </c>
    </row>
    <row r="742" spans="10:10">
      <c r="J742" vm="679">
        <f ca="1"/>
        <v>91.72</v>
      </c>
    </row>
    <row r="743" spans="10:10">
      <c r="J743" vm="680">
        <f ca="1"/>
        <v>90.41</v>
      </c>
    </row>
    <row r="744" spans="10:10">
      <c r="J744" vm="681">
        <f ca="1"/>
        <v>90.16</v>
      </c>
    </row>
    <row r="745" spans="10:10">
      <c r="J745" vm="682">
        <f ca="1"/>
        <v>91.79</v>
      </c>
    </row>
    <row r="746" spans="10:10">
      <c r="J746" vm="683">
        <f ca="1"/>
        <v>92.46</v>
      </c>
    </row>
    <row r="747" spans="10:10">
      <c r="J747" vm="684">
        <f ca="1"/>
        <v>91.87</v>
      </c>
    </row>
    <row r="748" spans="10:10">
      <c r="J748" vm="685">
        <f ca="1"/>
        <v>88.67</v>
      </c>
    </row>
    <row r="749" spans="10:10">
      <c r="J749" vm="686">
        <f ca="1"/>
        <v>88</v>
      </c>
    </row>
    <row r="750" spans="10:10">
      <c r="J750" vm="687">
        <f ca="1"/>
        <v>87.75</v>
      </c>
    </row>
    <row r="751" spans="10:10">
      <c r="J751" vm="688">
        <f ca="1"/>
        <v>89</v>
      </c>
    </row>
    <row r="752" spans="10:10">
      <c r="J752" vm="689">
        <f ca="1"/>
        <v>88.26</v>
      </c>
    </row>
    <row r="753" spans="10:10">
      <c r="J753" vm="690">
        <f ca="1"/>
        <v>84.3</v>
      </c>
    </row>
    <row r="754" spans="10:10">
      <c r="J754" vm="691">
        <f ca="1"/>
        <v>84.16</v>
      </c>
    </row>
    <row r="755" spans="10:10">
      <c r="J755" vm="692">
        <f ca="1"/>
        <v>83.64</v>
      </c>
    </row>
    <row r="756" spans="10:10">
      <c r="J756" vm="693">
        <f ca="1"/>
        <v>82.53</v>
      </c>
    </row>
    <row r="757" spans="10:10">
      <c r="J757" vm="694">
        <f ca="1"/>
        <v>83.45</v>
      </c>
    </row>
    <row r="758" spans="10:10">
      <c r="J758" vm="695">
        <f ca="1"/>
        <v>84.67</v>
      </c>
    </row>
    <row r="759" spans="10:10">
      <c r="J759" vm="696">
        <f ca="1"/>
        <v>85.6</v>
      </c>
    </row>
    <row r="760" spans="10:10">
      <c r="J760" vm="697">
        <f ca="1"/>
        <v>87.12</v>
      </c>
    </row>
    <row r="761" spans="10:10">
      <c r="J761" vm="698">
        <f ca="1"/>
        <v>86.39</v>
      </c>
    </row>
    <row r="762" spans="10:10">
      <c r="J762" vm="699">
        <f ca="1"/>
        <v>86.58</v>
      </c>
    </row>
    <row r="763" spans="10:10">
      <c r="J763" vm="700">
        <f ca="1"/>
        <v>85.62</v>
      </c>
    </row>
    <row r="764" spans="10:10">
      <c r="J764" vm="701">
        <f ca="1"/>
        <v>83.93</v>
      </c>
    </row>
    <row r="765" spans="10:10">
      <c r="J765" vm="702">
        <f ca="1"/>
        <v>85.12</v>
      </c>
    </row>
    <row r="766" spans="10:10">
      <c r="J766" vm="703">
        <f ca="1"/>
        <v>84.76</v>
      </c>
    </row>
    <row r="767" spans="10:10">
      <c r="J767" vm="704">
        <f ca="1"/>
        <v>83.44</v>
      </c>
    </row>
    <row r="768" spans="10:10">
      <c r="J768" vm="705">
        <f ca="1"/>
        <v>83.78</v>
      </c>
    </row>
    <row r="769" spans="10:10">
      <c r="J769" vm="706">
        <f ca="1"/>
        <v>85.24</v>
      </c>
    </row>
    <row r="770" spans="10:10">
      <c r="J770" vm="707">
        <f ca="1"/>
        <v>91.65</v>
      </c>
    </row>
    <row r="771" spans="10:10">
      <c r="J771" vm="708">
        <f ca="1"/>
        <v>90.9</v>
      </c>
    </row>
    <row r="772" spans="10:10">
      <c r="J772" vm="709">
        <f ca="1"/>
        <v>93.12</v>
      </c>
    </row>
    <row r="773" spans="10:10">
      <c r="J773" vm="710">
        <f ca="1"/>
        <v>91.53</v>
      </c>
    </row>
    <row r="774" spans="10:10">
      <c r="J774" vm="711">
        <f ca="1"/>
        <v>93.3</v>
      </c>
    </row>
    <row r="775" spans="10:10">
      <c r="J775" vm="712">
        <f ca="1"/>
        <v>92.13</v>
      </c>
    </row>
    <row r="776" spans="10:10">
      <c r="J776" vm="713">
        <f ca="1"/>
        <v>92.05</v>
      </c>
    </row>
    <row r="777" spans="10:10">
      <c r="J777" vm="714">
        <f ca="1"/>
        <v>93.63</v>
      </c>
    </row>
    <row r="778" spans="10:10">
      <c r="J778" vm="715">
        <f ca="1"/>
        <v>96.68</v>
      </c>
    </row>
    <row r="779" spans="10:10">
      <c r="J779" vm="716">
        <f ca="1"/>
        <v>97.48</v>
      </c>
    </row>
    <row r="780" spans="10:10">
      <c r="J780" vm="717">
        <f ca="1"/>
        <v>96.64</v>
      </c>
    </row>
    <row r="781" spans="10:10">
      <c r="J781" vm="718">
        <f ca="1"/>
        <v>96.4</v>
      </c>
    </row>
    <row r="782" spans="10:10">
      <c r="J782" vm="719">
        <f ca="1"/>
        <v>95.39</v>
      </c>
    </row>
    <row r="783" spans="10:10">
      <c r="J783" vm="720">
        <f ca="1"/>
        <v>93.89</v>
      </c>
    </row>
    <row r="784" spans="10:10">
      <c r="J784" vm="721">
        <f ca="1"/>
        <v>92.21</v>
      </c>
    </row>
    <row r="785" spans="10:10">
      <c r="J785" vm="722">
        <f ca="1"/>
        <v>90.75</v>
      </c>
    </row>
    <row r="786" spans="10:10">
      <c r="J786" vm="723">
        <f ca="1"/>
        <v>90.5</v>
      </c>
    </row>
    <row r="787" spans="10:10">
      <c r="J787" vm="724">
        <f ca="1"/>
        <v>90.59</v>
      </c>
    </row>
    <row r="788" spans="10:10">
      <c r="J788" vm="725">
        <f ca="1"/>
        <v>91.16</v>
      </c>
    </row>
    <row r="789" spans="10:10">
      <c r="J789" vm="682">
        <f ca="1"/>
        <v>91.79</v>
      </c>
    </row>
    <row r="790" spans="10:10">
      <c r="J790" vm="726">
        <f ca="1"/>
        <v>89.94</v>
      </c>
    </row>
    <row r="791" spans="10:10">
      <c r="J791" vm="727">
        <f ca="1"/>
        <v>90.87</v>
      </c>
    </row>
    <row r="792" spans="10:10">
      <c r="J792" vm="728">
        <f ca="1"/>
        <v>91.29</v>
      </c>
    </row>
    <row r="793" spans="10:10">
      <c r="J793" vm="729">
        <f ca="1"/>
        <v>90.6</v>
      </c>
    </row>
    <row r="794" spans="10:10">
      <c r="J794" vm="730">
        <f ca="1"/>
        <v>87.11</v>
      </c>
    </row>
    <row r="795" spans="10:10">
      <c r="J795" vm="731">
        <f ca="1"/>
        <v>87.64</v>
      </c>
    </row>
    <row r="796" spans="10:10">
      <c r="J796" vm="687">
        <f ca="1"/>
        <v>87.75</v>
      </c>
    </row>
    <row r="797" spans="10:10">
      <c r="J797" vm="732">
        <f ca="1"/>
        <v>86.91</v>
      </c>
    </row>
    <row r="798" spans="10:10">
      <c r="J798" vm="733">
        <f ca="1"/>
        <v>88.43</v>
      </c>
    </row>
    <row r="799" spans="10:10">
      <c r="J799" vm="734">
        <f ca="1"/>
        <v>89.39</v>
      </c>
    </row>
    <row r="800" spans="10:10">
      <c r="J800" vm="735">
        <f ca="1"/>
        <v>89.22</v>
      </c>
    </row>
    <row r="801" spans="10:10">
      <c r="J801" vm="736">
        <f ca="1"/>
        <v>92.67</v>
      </c>
    </row>
    <row r="802" spans="10:10">
      <c r="J802" vm="737">
        <f ca="1"/>
        <v>89.56</v>
      </c>
    </row>
    <row r="803" spans="10:10">
      <c r="J803" vm="738">
        <f ca="1"/>
        <v>90.58</v>
      </c>
    </row>
    <row r="804" spans="10:10">
      <c r="J804" vm="739">
        <f ca="1"/>
        <v>78.59</v>
      </c>
    </row>
    <row r="805" spans="10:10">
      <c r="J805" vm="740">
        <f ca="1"/>
        <v>77.319999999999993</v>
      </c>
    </row>
    <row r="806" spans="10:10">
      <c r="J806" vm="741">
        <f ca="1"/>
        <v>78.53</v>
      </c>
    </row>
    <row r="807" spans="10:10">
      <c r="J807" vm="742">
        <f ca="1"/>
        <v>79.33</v>
      </c>
    </row>
    <row r="808" spans="10:10">
      <c r="J808" vm="743">
        <f ca="1"/>
        <v>79.760000000000005</v>
      </c>
    </row>
    <row r="809" spans="10:10">
      <c r="J809" vm="744">
        <f ca="1"/>
        <v>82.61</v>
      </c>
    </row>
    <row r="810" spans="10:10">
      <c r="J810" vm="626">
        <f ca="1"/>
        <v>79.349999999999994</v>
      </c>
    </row>
    <row r="811" spans="10:10">
      <c r="J811" vm="558">
        <f ca="1"/>
        <v>80.459999999999994</v>
      </c>
    </row>
    <row r="812" spans="10:10">
      <c r="J812" vm="745">
        <f ca="1"/>
        <v>82.28</v>
      </c>
    </row>
    <row r="813" spans="10:10">
      <c r="J813" vm="746">
        <f ca="1"/>
        <v>82.63</v>
      </c>
    </row>
    <row r="814" spans="10:10">
      <c r="J814" vm="747">
        <f ca="1"/>
        <v>82.07</v>
      </c>
    </row>
    <row r="815" spans="10:10">
      <c r="J815" vm="748">
        <f ca="1"/>
        <v>95.33</v>
      </c>
    </row>
    <row r="816" spans="10:10">
      <c r="J816" vm="749">
        <f ca="1"/>
        <v>95.96</v>
      </c>
    </row>
    <row r="817" spans="10:10">
      <c r="J817" vm="750">
        <f ca="1"/>
        <v>93.75</v>
      </c>
    </row>
    <row r="818" spans="10:10">
      <c r="J818" vm="751">
        <f ca="1"/>
        <v>92.81</v>
      </c>
    </row>
    <row r="819" spans="10:10">
      <c r="J819" vm="752">
        <f ca="1"/>
        <v>92.94</v>
      </c>
    </row>
    <row r="820" spans="10:10">
      <c r="J820" vm="753">
        <f ca="1"/>
        <v>91.98</v>
      </c>
    </row>
    <row r="821" spans="10:10">
      <c r="J821" vm="754">
        <f ca="1"/>
        <v>90.99</v>
      </c>
    </row>
    <row r="822" spans="10:10">
      <c r="J822" vm="755">
        <f ca="1"/>
        <v>94.36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64BB988D-8D01-4A93-B497-E21446BB3F17}">
  <ds:schemaRefs>
    <ds:schemaRef ds:uri="http://schemas.microsoft.com/sharepoint/v3/contenttype/forms"/>
  </ds:schemaRefs>
</ds:datastoreItem>
</file>

<file path=customXml/itemProps2.xml><?xml version="1.0" encoding="utf-8"?>
<ds:datastoreItem xmlns:ds="http://schemas.openxmlformats.org/officeDocument/2006/customXml" ds:itemID="{6B511BD3-D4BA-4ADE-AFCC-D3697C064B61}"/>
</file>

<file path=customXml/itemProps3.xml><?xml version="1.0" encoding="utf-8"?>
<ds:datastoreItem xmlns:ds="http://schemas.openxmlformats.org/officeDocument/2006/customXml" ds:itemID="{AB79CB92-5331-4E6D-BCCA-3ED810C77402}">
  <ds:schemaRefs>
    <ds:schemaRef ds:uri="http://schemas.microsoft.com/office/infopath/2007/PartnerControls"/>
    <ds:schemaRef ds:uri="http://purl.org/dc/terms/"/>
    <ds:schemaRef ds:uri="http://purl.org/dc/elements/1.1/"/>
    <ds:schemaRef ds:uri="http://www.w3.org/XML/1998/namespace"/>
    <ds:schemaRef ds:uri="8c89d0e4-a8d9-42ba-a773-c59a56f7723e"/>
    <ds:schemaRef ds:uri="http://schemas.openxmlformats.org/package/2006/metadata/core-properties"/>
    <ds:schemaRef ds:uri="http://schemas.microsoft.com/office/2006/metadata/properties"/>
    <ds:schemaRef ds:uri="http://schemas.microsoft.com/office/2006/documentManagement/types"/>
    <ds:schemaRef ds:uri="6ba73c8a-1af7-4183-b158-1cd1291da2b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Segments</vt:lpstr>
      <vt:lpstr>Industry</vt:lpstr>
      <vt:lpstr>Peers</vt:lpstr>
      <vt:lpstr>ESG</vt:lpstr>
      <vt:lpstr>ESG Inputs</vt:lpstr>
      <vt:lpstr>DCF</vt:lpstr>
      <vt:lpstr>WACC</vt:lpstr>
      <vt:lpstr>Multiples</vt:lpstr>
      <vt:lpstr>Inputs</vt:lpstr>
      <vt:lpstr>Sensitivity</vt:lpstr>
      <vt:lpstr>Sheet1</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Jose Maria Nogueira Gonçalves</cp:lastModifiedBy>
  <cp:revision/>
  <dcterms:created xsi:type="dcterms:W3CDTF">2025-02-25T16:23:47Z</dcterms:created>
  <dcterms:modified xsi:type="dcterms:W3CDTF">2025-09-09T12:45:58Z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