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04 BAR-Honda" sheetId="2" r:id="rId1"/>
    <sheet name="2019 Red Bull Racing-Hond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11" i="1" l="1"/>
  <c r="AN11" i="1"/>
  <c r="AO9" i="1"/>
  <c r="AO6" i="1"/>
  <c r="AN9" i="1"/>
  <c r="AN6" i="1"/>
  <c r="AO3" i="1"/>
  <c r="AN3" i="1"/>
  <c r="AM11" i="1"/>
  <c r="AL11" i="1"/>
  <c r="AL9" i="1"/>
  <c r="AM9" i="1"/>
  <c r="AM6" i="1"/>
  <c r="AL6" i="1"/>
  <c r="AM3" i="1"/>
  <c r="AL3" i="1"/>
  <c r="AL8" i="2"/>
  <c r="AK8" i="2"/>
  <c r="AK6" i="2"/>
  <c r="AL6" i="2"/>
  <c r="AL3" i="2"/>
  <c r="AK3" i="2"/>
  <c r="AJ8" i="2"/>
  <c r="AJ6" i="2"/>
  <c r="AJ3" i="2"/>
  <c r="AI8" i="2"/>
  <c r="AI6" i="2"/>
  <c r="AI3" i="2"/>
  <c r="AK3" i="1" l="1"/>
  <c r="AK6" i="1"/>
  <c r="AK9" i="1"/>
  <c r="AK11" i="1"/>
  <c r="AJ11" i="1"/>
  <c r="AJ9" i="1"/>
  <c r="AJ6" i="1"/>
  <c r="AJ3" i="1"/>
  <c r="AG11" i="1"/>
  <c r="AF11" i="1"/>
  <c r="AG9" i="1"/>
  <c r="AF9" i="1"/>
  <c r="AG6" i="1"/>
  <c r="AF6" i="1"/>
  <c r="AG3" i="1"/>
  <c r="AF3" i="1"/>
  <c r="AC8" i="2"/>
  <c r="AH8" i="2"/>
  <c r="AG8" i="2"/>
  <c r="AH6" i="2"/>
  <c r="AG6" i="2"/>
  <c r="AH3" i="2"/>
  <c r="AG3" i="2"/>
  <c r="AD8" i="2"/>
  <c r="AD6" i="2"/>
  <c r="AC6" i="2"/>
  <c r="AD3" i="2"/>
  <c r="AC3" i="2"/>
  <c r="AI11" i="1"/>
  <c r="AH11" i="1"/>
  <c r="AE11" i="1"/>
  <c r="AD11" i="1"/>
  <c r="AF8" i="2"/>
  <c r="AE8" i="2"/>
  <c r="AB8" i="2"/>
  <c r="AA8" i="2"/>
  <c r="AB11" i="1"/>
  <c r="AB9" i="1"/>
  <c r="AB6" i="1"/>
  <c r="AC11" i="1"/>
  <c r="AC9" i="1"/>
  <c r="AC6" i="1"/>
  <c r="AC3" i="1"/>
  <c r="AB3" i="1"/>
  <c r="Y8" i="2"/>
  <c r="Y6" i="2"/>
  <c r="Z8" i="2"/>
  <c r="Z6" i="2"/>
  <c r="Z3" i="2"/>
  <c r="Y3" i="2"/>
  <c r="X8" i="2"/>
  <c r="W8" i="2"/>
  <c r="X3" i="2"/>
  <c r="W6" i="2"/>
  <c r="W3" i="2"/>
  <c r="AA11" i="1"/>
  <c r="Z11" i="1"/>
  <c r="AA3" i="1"/>
  <c r="Z3" i="1"/>
  <c r="Y9" i="1" l="1"/>
  <c r="Y6" i="1"/>
  <c r="X9" i="1"/>
  <c r="X6" i="1"/>
  <c r="D6" i="2"/>
  <c r="D3" i="2"/>
  <c r="O9" i="1"/>
  <c r="P9" i="1"/>
  <c r="Q9" i="1"/>
  <c r="R9" i="1"/>
  <c r="S9" i="1"/>
  <c r="T9" i="1"/>
  <c r="U9" i="1"/>
  <c r="V9" i="1"/>
  <c r="W9" i="1"/>
  <c r="W3" i="1"/>
  <c r="U3" i="1"/>
  <c r="T3" i="1"/>
  <c r="V3" i="1"/>
  <c r="R3" i="1"/>
  <c r="K6" i="1"/>
  <c r="K3" i="1"/>
  <c r="L3" i="1"/>
  <c r="L6" i="1"/>
  <c r="F6" i="1"/>
  <c r="F3" i="1"/>
  <c r="G3" i="1"/>
  <c r="G6" i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6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3" i="2"/>
  <c r="D6" i="1"/>
  <c r="E6" i="1"/>
  <c r="H6" i="1"/>
  <c r="I6" i="1"/>
  <c r="J6" i="1"/>
  <c r="M6" i="1"/>
  <c r="N6" i="1"/>
  <c r="C6" i="1"/>
  <c r="D3" i="1"/>
  <c r="E3" i="1"/>
  <c r="H3" i="1"/>
  <c r="I3" i="1"/>
  <c r="J3" i="1"/>
  <c r="M3" i="1"/>
  <c r="N3" i="1"/>
  <c r="O3" i="1"/>
  <c r="P3" i="1"/>
  <c r="Q3" i="1"/>
  <c r="S3" i="1"/>
  <c r="X3" i="1" s="1"/>
  <c r="C3" i="1"/>
  <c r="Y3" i="1" l="1"/>
  <c r="Y11" i="1" s="1"/>
  <c r="X11" i="1"/>
  <c r="U6" i="2"/>
  <c r="V6" i="2" s="1"/>
  <c r="U3" i="2"/>
  <c r="U8" i="2" s="1"/>
  <c r="V3" i="2"/>
  <c r="V8" i="2" s="1"/>
</calcChain>
</file>

<file path=xl/sharedStrings.xml><?xml version="1.0" encoding="utf-8"?>
<sst xmlns="http://schemas.openxmlformats.org/spreadsheetml/2006/main" count="102" uniqueCount="63">
  <si>
    <t>Jenson Button</t>
    <phoneticPr fontId="1" type="noConversion"/>
  </si>
  <si>
    <t>Takuma Sato</t>
    <phoneticPr fontId="1" type="noConversion"/>
  </si>
  <si>
    <t>Car:BAR006</t>
    <phoneticPr fontId="1" type="noConversion"/>
  </si>
  <si>
    <t>Pts</t>
    <phoneticPr fontId="1" type="noConversion"/>
  </si>
  <si>
    <t>Car:RB15</t>
    <phoneticPr fontId="1" type="noConversion"/>
  </si>
  <si>
    <t>Max Verstappen</t>
    <phoneticPr fontId="1" type="noConversion"/>
  </si>
  <si>
    <t>Pierre Gasly</t>
    <phoneticPr fontId="1" type="noConversion"/>
  </si>
  <si>
    <t>Alexander Albon</t>
    <phoneticPr fontId="1" type="noConversion"/>
  </si>
  <si>
    <t>NO.</t>
    <phoneticPr fontId="1" type="noConversion"/>
  </si>
  <si>
    <t>Driver</t>
    <phoneticPr fontId="1" type="noConversion"/>
  </si>
  <si>
    <t>Bahrain</t>
    <phoneticPr fontId="1" type="noConversion"/>
  </si>
  <si>
    <t>Monaco</t>
    <phoneticPr fontId="1" type="noConversion"/>
  </si>
  <si>
    <t>Alert Park</t>
    <phoneticPr fontId="1" type="noConversion"/>
  </si>
  <si>
    <t>Catalunya</t>
    <phoneticPr fontId="1" type="noConversion"/>
  </si>
  <si>
    <t>Nurburgring</t>
    <phoneticPr fontId="1" type="noConversion"/>
  </si>
  <si>
    <t>Spa</t>
    <phoneticPr fontId="1" type="noConversion"/>
  </si>
  <si>
    <t>Monza</t>
    <phoneticPr fontId="1" type="noConversion"/>
  </si>
  <si>
    <t>Suzuka</t>
    <phoneticPr fontId="1" type="noConversion"/>
  </si>
  <si>
    <t>Interlagos</t>
    <phoneticPr fontId="1" type="noConversion"/>
  </si>
  <si>
    <t>Montreal</t>
    <phoneticPr fontId="1" type="noConversion"/>
  </si>
  <si>
    <t>Indianapolis</t>
    <phoneticPr fontId="1" type="noConversion"/>
  </si>
  <si>
    <t>Magny-Cours</t>
    <phoneticPr fontId="1" type="noConversion"/>
  </si>
  <si>
    <t>Silverstone</t>
    <phoneticPr fontId="1" type="noConversion"/>
  </si>
  <si>
    <t>Hockenheimring</t>
    <phoneticPr fontId="1" type="noConversion"/>
  </si>
  <si>
    <t>Hungaroring</t>
    <phoneticPr fontId="1" type="noConversion"/>
  </si>
  <si>
    <t>Shanghai</t>
    <phoneticPr fontId="1" type="noConversion"/>
  </si>
  <si>
    <t>Imola</t>
    <phoneticPr fontId="1" type="noConversion"/>
  </si>
  <si>
    <t>Baku</t>
    <phoneticPr fontId="1" type="noConversion"/>
  </si>
  <si>
    <t>Paul Ricard</t>
    <phoneticPr fontId="1" type="noConversion"/>
  </si>
  <si>
    <t>Red Bull Ring</t>
    <phoneticPr fontId="1" type="noConversion"/>
  </si>
  <si>
    <t>Singapore</t>
    <phoneticPr fontId="1" type="noConversion"/>
  </si>
  <si>
    <t>Sochi</t>
    <phoneticPr fontId="1" type="noConversion"/>
  </si>
  <si>
    <t>Hermanos Rodríguez</t>
    <phoneticPr fontId="1" type="noConversion"/>
  </si>
  <si>
    <t>Austin</t>
    <phoneticPr fontId="1" type="noConversion"/>
  </si>
  <si>
    <t>Yas Marina</t>
    <phoneticPr fontId="1" type="noConversion"/>
  </si>
  <si>
    <t>Sepang</t>
    <phoneticPr fontId="1" type="noConversion"/>
  </si>
  <si>
    <t>Total Pts</t>
    <phoneticPr fontId="1" type="noConversion"/>
  </si>
  <si>
    <t>13 Circuits Pts</t>
    <phoneticPr fontId="1" type="noConversion"/>
  </si>
  <si>
    <t>13 Circuits Pts</t>
    <phoneticPr fontId="1" type="noConversion"/>
  </si>
  <si>
    <t>13 Circuits Podiums</t>
    <phoneticPr fontId="1" type="noConversion"/>
  </si>
  <si>
    <t>Total Podiums</t>
    <phoneticPr fontId="1" type="noConversion"/>
  </si>
  <si>
    <t>Total Podiums Rate</t>
    <phoneticPr fontId="1" type="noConversion"/>
  </si>
  <si>
    <t>13 Circuits Podiums Rate</t>
    <phoneticPr fontId="1" type="noConversion"/>
  </si>
  <si>
    <t>Total Rets</t>
    <phoneticPr fontId="1" type="noConversion"/>
  </si>
  <si>
    <t>13 Circuits Rets</t>
    <phoneticPr fontId="1" type="noConversion"/>
  </si>
  <si>
    <t>Total Rets Rate</t>
    <phoneticPr fontId="1" type="noConversion"/>
  </si>
  <si>
    <t>13 Circuits Rets Rate</t>
    <phoneticPr fontId="1" type="noConversion"/>
  </si>
  <si>
    <t>Total Mechanical Rets</t>
    <phoneticPr fontId="1" type="noConversion"/>
  </si>
  <si>
    <t>13 Circuits Mechanical Rets</t>
    <phoneticPr fontId="1" type="noConversion"/>
  </si>
  <si>
    <t>Total Mechanical Rets Rate</t>
    <phoneticPr fontId="1" type="noConversion"/>
  </si>
  <si>
    <t>13 Circuits Mechanical Rets Rate</t>
    <phoneticPr fontId="1" type="noConversion"/>
  </si>
  <si>
    <t>RET - Gearbox</t>
    <phoneticPr fontId="1" type="noConversion"/>
  </si>
  <si>
    <t>RET- Tyre/Collision</t>
    <phoneticPr fontId="1" type="noConversion"/>
  </si>
  <si>
    <t>RET - Engine</t>
    <phoneticPr fontId="1" type="noConversion"/>
  </si>
  <si>
    <t>RET - Engine</t>
    <phoneticPr fontId="1" type="noConversion"/>
  </si>
  <si>
    <t>RET - Driveshaft</t>
    <phoneticPr fontId="1" type="noConversion"/>
  </si>
  <si>
    <t>RET- Collision</t>
    <phoneticPr fontId="1" type="noConversion"/>
  </si>
  <si>
    <t>RET- Collision</t>
    <phoneticPr fontId="1" type="noConversion"/>
  </si>
  <si>
    <t>Total Completed</t>
    <phoneticPr fontId="1" type="noConversion"/>
  </si>
  <si>
    <t>Total Completed Rate</t>
    <phoneticPr fontId="1" type="noConversion"/>
  </si>
  <si>
    <t>13 Circuits Mechanical Rets Rate</t>
    <phoneticPr fontId="1" type="noConversion"/>
  </si>
  <si>
    <t>13 Circuits Completed</t>
    <phoneticPr fontId="1" type="noConversion"/>
  </si>
  <si>
    <t>13 Circuits Completed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</si>
</sst>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/>
    <xf numFmtId="10" fontId="2" fillId="2" borderId="1" xfId="0" applyNumberFormat="1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3" xfId="0" applyFont="1" applyBorder="1"/>
    <xf numFmtId="10" fontId="2" fillId="2" borderId="3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workbookViewId="0"/>
  </sheetViews>
  <sheetFormatPr defaultRowHeight="18.75" x14ac:dyDescent="0.25"/>
  <cols>
    <col min="1" max="1" width="9" style="1"/>
    <col min="2" max="2" width="21.625" style="1" bestFit="1" customWidth="1"/>
    <col min="3" max="3" width="14.625" style="1" bestFit="1" customWidth="1"/>
    <col min="4" max="4" width="9.25" style="2" bestFit="1" customWidth="1"/>
    <col min="5" max="5" width="10.5" style="1" bestFit="1" customWidth="1"/>
    <col min="6" max="6" width="8" style="1" bestFit="1" customWidth="1"/>
    <col min="7" max="7" width="13.25" style="1" bestFit="1" customWidth="1"/>
    <col min="8" max="8" width="17.5" style="1" bestFit="1" customWidth="1"/>
    <col min="9" max="9" width="16.125" style="1" bestFit="1" customWidth="1"/>
    <col min="10" max="11" width="17.5" style="1" bestFit="1" customWidth="1"/>
    <col min="12" max="13" width="16.125" style="1" bestFit="1" customWidth="1"/>
    <col min="14" max="14" width="20.25" style="1" bestFit="1" customWidth="1"/>
    <col min="15" max="15" width="16.125" style="1" bestFit="1" customWidth="1"/>
    <col min="16" max="16" width="27.125" style="1" bestFit="1" customWidth="1"/>
    <col min="17" max="17" width="8" style="1" bestFit="1" customWidth="1"/>
    <col min="18" max="18" width="11.875" style="1" bestFit="1" customWidth="1"/>
    <col min="19" max="19" width="9.25" style="1" bestFit="1" customWidth="1"/>
    <col min="20" max="20" width="17.5" style="1" bestFit="1" customWidth="1"/>
    <col min="21" max="21" width="13.25" style="1" bestFit="1" customWidth="1"/>
    <col min="22" max="22" width="21.625" style="1" bestFit="1" customWidth="1"/>
    <col min="23" max="23" width="18.875" style="1" bestFit="1" customWidth="1"/>
    <col min="24" max="24" width="27.125" style="1" bestFit="1" customWidth="1"/>
    <col min="25" max="25" width="25.75" style="1" bestFit="1" customWidth="1"/>
    <col min="26" max="26" width="34.125" style="1" bestFit="1" customWidth="1"/>
    <col min="27" max="27" width="18.875" style="1" bestFit="1" customWidth="1"/>
    <col min="28" max="28" width="23" style="1" bestFit="1" customWidth="1"/>
    <col min="29" max="29" width="21.625" style="1" bestFit="1" customWidth="1"/>
    <col min="30" max="31" width="29.875" style="1" bestFit="1" customWidth="1"/>
    <col min="32" max="32" width="38.25" style="1" bestFit="1" customWidth="1"/>
    <col min="33" max="33" width="36.875" style="1" bestFit="1" customWidth="1"/>
    <col min="34" max="34" width="45.25" style="1" bestFit="1" customWidth="1"/>
    <col min="35" max="35" width="21.625" style="1" bestFit="1" customWidth="1"/>
    <col min="36" max="37" width="28.5" style="1" bestFit="1" customWidth="1"/>
    <col min="38" max="38" width="36.875" style="1" bestFit="1" customWidth="1"/>
    <col min="39" max="16384" width="9" style="1"/>
  </cols>
  <sheetData>
    <row r="1" spans="1:38" x14ac:dyDescent="0.25">
      <c r="A1" s="3" t="s">
        <v>8</v>
      </c>
      <c r="B1" s="3" t="s">
        <v>9</v>
      </c>
      <c r="C1" s="4" t="s">
        <v>12</v>
      </c>
      <c r="D1" s="5" t="s">
        <v>35</v>
      </c>
      <c r="E1" s="4" t="s">
        <v>10</v>
      </c>
      <c r="F1" s="3" t="s">
        <v>26</v>
      </c>
      <c r="G1" s="4" t="s">
        <v>13</v>
      </c>
      <c r="H1" s="4" t="s">
        <v>11</v>
      </c>
      <c r="I1" s="3" t="s">
        <v>14</v>
      </c>
      <c r="J1" s="4" t="s">
        <v>19</v>
      </c>
      <c r="K1" s="3" t="s">
        <v>20</v>
      </c>
      <c r="L1" s="3" t="s">
        <v>21</v>
      </c>
      <c r="M1" s="4" t="s">
        <v>22</v>
      </c>
      <c r="N1" s="4" t="s">
        <v>23</v>
      </c>
      <c r="O1" s="4" t="s">
        <v>24</v>
      </c>
      <c r="P1" s="4" t="s">
        <v>15</v>
      </c>
      <c r="Q1" s="4" t="s">
        <v>16</v>
      </c>
      <c r="R1" s="4" t="s">
        <v>25</v>
      </c>
      <c r="S1" s="4" t="s">
        <v>17</v>
      </c>
      <c r="T1" s="4" t="s">
        <v>18</v>
      </c>
      <c r="U1" s="3" t="s">
        <v>36</v>
      </c>
      <c r="V1" s="3" t="s">
        <v>38</v>
      </c>
      <c r="W1" s="3" t="s">
        <v>40</v>
      </c>
      <c r="X1" s="4" t="s">
        <v>39</v>
      </c>
      <c r="Y1" s="3" t="s">
        <v>41</v>
      </c>
      <c r="Z1" s="4" t="s">
        <v>42</v>
      </c>
      <c r="AA1" s="10" t="s">
        <v>43</v>
      </c>
      <c r="AB1" s="11" t="s">
        <v>44</v>
      </c>
      <c r="AC1" s="10" t="s">
        <v>45</v>
      </c>
      <c r="AD1" s="11" t="s">
        <v>46</v>
      </c>
      <c r="AE1" s="1" t="s">
        <v>47</v>
      </c>
      <c r="AF1" s="11" t="s">
        <v>48</v>
      </c>
      <c r="AG1" s="1" t="s">
        <v>49</v>
      </c>
      <c r="AH1" s="11" t="s">
        <v>60</v>
      </c>
      <c r="AI1" s="3" t="s">
        <v>58</v>
      </c>
      <c r="AJ1" s="4" t="s">
        <v>61</v>
      </c>
      <c r="AK1" s="3" t="s">
        <v>59</v>
      </c>
      <c r="AL1" s="4" t="s">
        <v>62</v>
      </c>
    </row>
    <row r="2" spans="1:38" x14ac:dyDescent="0.25">
      <c r="A2" s="3">
        <v>9</v>
      </c>
      <c r="B2" s="3" t="s">
        <v>0</v>
      </c>
      <c r="C2" s="4">
        <v>6</v>
      </c>
      <c r="D2" s="5">
        <v>3</v>
      </c>
      <c r="E2" s="4">
        <v>3</v>
      </c>
      <c r="F2" s="3">
        <v>2</v>
      </c>
      <c r="G2" s="4">
        <v>8</v>
      </c>
      <c r="H2" s="4">
        <v>2</v>
      </c>
      <c r="I2" s="3">
        <v>3</v>
      </c>
      <c r="J2" s="4">
        <v>3</v>
      </c>
      <c r="K2" s="7" t="s">
        <v>51</v>
      </c>
      <c r="L2" s="3">
        <v>5</v>
      </c>
      <c r="M2" s="4">
        <v>4</v>
      </c>
      <c r="N2" s="4">
        <v>2</v>
      </c>
      <c r="O2" s="4">
        <v>5</v>
      </c>
      <c r="P2" s="6" t="s">
        <v>52</v>
      </c>
      <c r="Q2" s="4">
        <v>3</v>
      </c>
      <c r="R2" s="4">
        <v>2</v>
      </c>
      <c r="S2" s="4">
        <v>3</v>
      </c>
      <c r="T2" s="6" t="s">
        <v>53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5">
      <c r="A3" s="3"/>
      <c r="B3" s="3" t="s">
        <v>3</v>
      </c>
      <c r="C3" s="4">
        <f>IF(C2=1,10,IF(C2=2,8,IF(C2=3,6,IF(C2=4,5,IF(C2=5,4,IF(C2=6,3,IF(C2=7,2,IF(C2=8,1,0))))))))</f>
        <v>3</v>
      </c>
      <c r="D3" s="3">
        <f t="shared" ref="D3:T3" si="0">IF(D2=1,10,IF(D2=2,8,IF(D2=3,6,IF(D2=4,5,IF(D2=5,4,IF(D2=6,3,IF(D2=7,2,IF(D2=8,1,0))))))))</f>
        <v>6</v>
      </c>
      <c r="E3" s="4">
        <f t="shared" si="0"/>
        <v>6</v>
      </c>
      <c r="F3" s="3">
        <f t="shared" si="0"/>
        <v>8</v>
      </c>
      <c r="G3" s="4">
        <f t="shared" si="0"/>
        <v>1</v>
      </c>
      <c r="H3" s="4">
        <f t="shared" si="0"/>
        <v>8</v>
      </c>
      <c r="I3" s="3">
        <f t="shared" si="0"/>
        <v>6</v>
      </c>
      <c r="J3" s="4">
        <f t="shared" si="0"/>
        <v>6</v>
      </c>
      <c r="K3" s="3">
        <f t="shared" si="0"/>
        <v>0</v>
      </c>
      <c r="L3" s="3">
        <f t="shared" si="0"/>
        <v>4</v>
      </c>
      <c r="M3" s="4">
        <f t="shared" si="0"/>
        <v>5</v>
      </c>
      <c r="N3" s="4">
        <f t="shared" si="0"/>
        <v>8</v>
      </c>
      <c r="O3" s="4">
        <f t="shared" si="0"/>
        <v>4</v>
      </c>
      <c r="P3" s="4">
        <f t="shared" si="0"/>
        <v>0</v>
      </c>
      <c r="Q3" s="4">
        <f t="shared" si="0"/>
        <v>6</v>
      </c>
      <c r="R3" s="4">
        <f t="shared" si="0"/>
        <v>8</v>
      </c>
      <c r="S3" s="4">
        <f t="shared" si="0"/>
        <v>6</v>
      </c>
      <c r="T3" s="4">
        <f t="shared" si="0"/>
        <v>0</v>
      </c>
      <c r="U3" s="3">
        <f>SUM(C3:T3)</f>
        <v>85</v>
      </c>
      <c r="V3" s="4">
        <f>U3-L3-K3-I3-F3-D3</f>
        <v>61</v>
      </c>
      <c r="W3" s="3">
        <f>0+4+6</f>
        <v>10</v>
      </c>
      <c r="X3" s="4">
        <f>W3-3</f>
        <v>7</v>
      </c>
      <c r="Y3" s="8">
        <f>W3/(18*2)</f>
        <v>0.27777777777777779</v>
      </c>
      <c r="Z3" s="9">
        <f>X3/(13*2)</f>
        <v>0.26923076923076922</v>
      </c>
      <c r="AA3" s="3">
        <v>3</v>
      </c>
      <c r="AB3" s="4">
        <v>2</v>
      </c>
      <c r="AC3" s="8">
        <f>AA3/18</f>
        <v>0.16666666666666666</v>
      </c>
      <c r="AD3" s="9">
        <f>AB3/13</f>
        <v>0.15384615384615385</v>
      </c>
      <c r="AE3" s="3">
        <v>2</v>
      </c>
      <c r="AF3" s="4">
        <v>1</v>
      </c>
      <c r="AG3" s="8">
        <f>AE3/18</f>
        <v>0.1111111111111111</v>
      </c>
      <c r="AH3" s="9">
        <f>AF3/13</f>
        <v>7.6923076923076927E-2</v>
      </c>
      <c r="AI3" s="3">
        <f>18-AA3</f>
        <v>15</v>
      </c>
      <c r="AJ3" s="4">
        <f>13-AB3</f>
        <v>11</v>
      </c>
      <c r="AK3" s="8">
        <f>AI3/18</f>
        <v>0.83333333333333337</v>
      </c>
      <c r="AL3" s="9">
        <f>AJ3/13</f>
        <v>0.84615384615384615</v>
      </c>
    </row>
    <row r="5" spans="1:38" x14ac:dyDescent="0.25">
      <c r="A5" s="3">
        <v>10</v>
      </c>
      <c r="B5" s="3" t="s">
        <v>1</v>
      </c>
      <c r="C5" s="4">
        <v>9</v>
      </c>
      <c r="D5" s="5">
        <v>15</v>
      </c>
      <c r="E5" s="4">
        <v>5</v>
      </c>
      <c r="F5" s="3">
        <v>16</v>
      </c>
      <c r="G5" s="4">
        <v>5</v>
      </c>
      <c r="H5" s="6" t="s">
        <v>54</v>
      </c>
      <c r="I5" s="7" t="s">
        <v>53</v>
      </c>
      <c r="J5" s="6" t="s">
        <v>53</v>
      </c>
      <c r="K5" s="3">
        <v>3</v>
      </c>
      <c r="L5" s="7" t="s">
        <v>53</v>
      </c>
      <c r="M5" s="4">
        <v>11</v>
      </c>
      <c r="N5" s="4">
        <v>8</v>
      </c>
      <c r="O5" s="4">
        <v>6</v>
      </c>
      <c r="P5" s="6" t="s">
        <v>56</v>
      </c>
      <c r="Q5" s="4">
        <v>4</v>
      </c>
      <c r="R5" s="4">
        <v>6</v>
      </c>
      <c r="S5" s="4">
        <v>4</v>
      </c>
      <c r="T5" s="4">
        <v>6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3"/>
      <c r="B6" s="3" t="s">
        <v>3</v>
      </c>
      <c r="C6" s="4">
        <f>IF(C5=1,10,IF(C5=2,8,IF(C5=3,6,IF(C5=4,5,IF(C5=5,4,IF(C5=6,3,IF(C5=7,2,IF(C5=8,1,0))))))))</f>
        <v>0</v>
      </c>
      <c r="D6" s="3">
        <f t="shared" ref="D6" si="1">IF(D5=1,10,IF(D5=2,8,IF(D5=3,6,IF(D5=4,5,IF(D5=5,4,IF(D5=6,3,IF(D5=7,2,IF(D5=8,1,0))))))))</f>
        <v>0</v>
      </c>
      <c r="E6" s="4">
        <f t="shared" ref="E6:T6" si="2">IF(E5=1,10,IF(E5=2,8,IF(E5=3,6,IF(E5=4,5,IF(E5=5,4,IF(E5=6,3,IF(E5=7,2,IF(E5=8,1,0))))))))</f>
        <v>4</v>
      </c>
      <c r="F6" s="3">
        <f t="shared" si="2"/>
        <v>0</v>
      </c>
      <c r="G6" s="4">
        <f t="shared" si="2"/>
        <v>4</v>
      </c>
      <c r="H6" s="4">
        <f t="shared" si="2"/>
        <v>0</v>
      </c>
      <c r="I6" s="3">
        <f t="shared" si="2"/>
        <v>0</v>
      </c>
      <c r="J6" s="4">
        <f t="shared" si="2"/>
        <v>0</v>
      </c>
      <c r="K6" s="3">
        <f t="shared" si="2"/>
        <v>6</v>
      </c>
      <c r="L6" s="3">
        <f t="shared" si="2"/>
        <v>0</v>
      </c>
      <c r="M6" s="4">
        <f t="shared" si="2"/>
        <v>0</v>
      </c>
      <c r="N6" s="4">
        <f t="shared" si="2"/>
        <v>1</v>
      </c>
      <c r="O6" s="4">
        <f t="shared" si="2"/>
        <v>3</v>
      </c>
      <c r="P6" s="4">
        <f t="shared" si="2"/>
        <v>0</v>
      </c>
      <c r="Q6" s="4">
        <f t="shared" si="2"/>
        <v>5</v>
      </c>
      <c r="R6" s="4">
        <f t="shared" si="2"/>
        <v>3</v>
      </c>
      <c r="S6" s="4">
        <f t="shared" si="2"/>
        <v>5</v>
      </c>
      <c r="T6" s="4">
        <f t="shared" si="2"/>
        <v>3</v>
      </c>
      <c r="U6" s="3">
        <f>SUM(C6:T6)</f>
        <v>34</v>
      </c>
      <c r="V6" s="4">
        <f>U6-L6-K6-I6-F6-D6</f>
        <v>28</v>
      </c>
      <c r="W6" s="3">
        <f>0+0+1</f>
        <v>1</v>
      </c>
      <c r="X6" s="4">
        <v>0</v>
      </c>
      <c r="Y6" s="8">
        <f>W6/(18*2)</f>
        <v>2.7777777777777776E-2</v>
      </c>
      <c r="Z6" s="9">
        <f>X6/(13*2)</f>
        <v>0</v>
      </c>
      <c r="AA6" s="3">
        <v>5</v>
      </c>
      <c r="AB6" s="4">
        <v>3</v>
      </c>
      <c r="AC6" s="8">
        <f>AA6/18</f>
        <v>0.27777777777777779</v>
      </c>
      <c r="AD6" s="9">
        <f>AB6/13</f>
        <v>0.23076923076923078</v>
      </c>
      <c r="AE6" s="3">
        <v>4</v>
      </c>
      <c r="AF6" s="4">
        <v>2</v>
      </c>
      <c r="AG6" s="8">
        <f>AE6/18</f>
        <v>0.22222222222222221</v>
      </c>
      <c r="AH6" s="9">
        <f>AF6/13</f>
        <v>0.15384615384615385</v>
      </c>
      <c r="AI6" s="3">
        <f>18-AA6</f>
        <v>13</v>
      </c>
      <c r="AJ6" s="4">
        <f>13-AB6</f>
        <v>10</v>
      </c>
      <c r="AK6" s="8">
        <f>AI6/18</f>
        <v>0.72222222222222221</v>
      </c>
      <c r="AL6" s="9">
        <f>AJ6/13</f>
        <v>0.76923076923076927</v>
      </c>
    </row>
    <row r="7" spans="1:38" s="12" customFormat="1" x14ac:dyDescent="0.25">
      <c r="D7" s="13"/>
    </row>
    <row r="8" spans="1:38" x14ac:dyDescent="0.25">
      <c r="B8" s="3" t="s">
        <v>2</v>
      </c>
      <c r="U8" s="3">
        <f>U3+U6</f>
        <v>119</v>
      </c>
      <c r="V8" s="4">
        <f>V3+V6</f>
        <v>89</v>
      </c>
      <c r="W8" s="3">
        <f>W3+W6</f>
        <v>11</v>
      </c>
      <c r="X8" s="4">
        <f>X3+X6</f>
        <v>7</v>
      </c>
      <c r="Y8" s="8">
        <f>W8/(18*2)</f>
        <v>0.30555555555555558</v>
      </c>
      <c r="Z8" s="9">
        <f>X8/(13*2)</f>
        <v>0.26923076923076922</v>
      </c>
      <c r="AA8" s="3">
        <f>AA3+AA6</f>
        <v>8</v>
      </c>
      <c r="AB8" s="4">
        <f>AB3+AB6</f>
        <v>5</v>
      </c>
      <c r="AC8" s="8">
        <f>AA8/18</f>
        <v>0.44444444444444442</v>
      </c>
      <c r="AD8" s="9">
        <f>AB8/13</f>
        <v>0.38461538461538464</v>
      </c>
      <c r="AE8" s="3">
        <f>AE3+AE6</f>
        <v>6</v>
      </c>
      <c r="AF8" s="4">
        <f>AF3+AF6</f>
        <v>3</v>
      </c>
      <c r="AG8" s="8">
        <f>AE8/18</f>
        <v>0.33333333333333331</v>
      </c>
      <c r="AH8" s="9">
        <f>AF8/13</f>
        <v>0.23076923076923078</v>
      </c>
      <c r="AI8" s="3">
        <f>AI3+AI6</f>
        <v>28</v>
      </c>
      <c r="AJ8" s="4">
        <f>AJ3+AJ6</f>
        <v>21</v>
      </c>
      <c r="AK8" s="8">
        <f>AI8/(18*2)</f>
        <v>0.77777777777777779</v>
      </c>
      <c r="AL8" s="9">
        <f>AJ8/(13*2)</f>
        <v>0.80769230769230771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workbookViewId="0"/>
  </sheetViews>
  <sheetFormatPr defaultRowHeight="18.75" x14ac:dyDescent="0.25"/>
  <cols>
    <col min="1" max="1" width="9" style="1"/>
    <col min="2" max="2" width="21.625" style="1" bestFit="1" customWidth="1"/>
    <col min="3" max="3" width="14.625" style="1" bestFit="1" customWidth="1"/>
    <col min="4" max="4" width="10.5" style="1" bestFit="1" customWidth="1"/>
    <col min="5" max="5" width="11.875" style="1" bestFit="1" customWidth="1"/>
    <col min="6" max="6" width="23" style="1" bestFit="1" customWidth="1"/>
    <col min="7" max="7" width="13.25" style="1" bestFit="1" customWidth="1"/>
    <col min="8" max="8" width="9" style="1"/>
    <col min="9" max="9" width="11.875" style="1" bestFit="1" customWidth="1"/>
    <col min="10" max="10" width="16.125" style="1" bestFit="1" customWidth="1"/>
    <col min="11" max="11" width="18.875" style="1" bestFit="1" customWidth="1"/>
    <col min="12" max="12" width="16.125" style="1" bestFit="1" customWidth="1"/>
    <col min="13" max="13" width="20.25" style="1" bestFit="1" customWidth="1"/>
    <col min="14" max="14" width="16.125" style="1" bestFit="1" customWidth="1"/>
    <col min="15" max="15" width="20.25" style="1" bestFit="1" customWidth="1"/>
    <col min="16" max="16" width="9" style="1"/>
    <col min="17" max="17" width="13.25" style="1" bestFit="1" customWidth="1"/>
    <col min="18" max="18" width="8" style="1" bestFit="1" customWidth="1"/>
    <col min="19" max="19" width="20.25" style="1" bestFit="1" customWidth="1"/>
    <col min="20" max="20" width="25.75" style="1" bestFit="1" customWidth="1"/>
    <col min="21" max="21" width="9.25" style="1" bestFit="1" customWidth="1"/>
    <col min="22" max="23" width="14.625" style="1" bestFit="1" customWidth="1"/>
    <col min="24" max="24" width="13.25" style="1" bestFit="1" customWidth="1"/>
    <col min="25" max="25" width="21.625" style="1" bestFit="1" customWidth="1"/>
    <col min="26" max="26" width="18.875" style="1" bestFit="1" customWidth="1"/>
    <col min="27" max="27" width="27.125" style="1" bestFit="1" customWidth="1"/>
    <col min="28" max="28" width="25.75" style="1" bestFit="1" customWidth="1"/>
    <col min="29" max="29" width="34.125" style="1" bestFit="1" customWidth="1"/>
    <col min="30" max="30" width="14.625" style="1" bestFit="1" customWidth="1"/>
    <col min="31" max="31" width="23" style="1" bestFit="1" customWidth="1"/>
    <col min="32" max="32" width="21.625" style="1" bestFit="1" customWidth="1"/>
    <col min="33" max="34" width="29.875" style="1" bestFit="1" customWidth="1"/>
    <col min="35" max="35" width="38.25" style="1" bestFit="1" customWidth="1"/>
    <col min="36" max="36" width="36.875" style="1" bestFit="1" customWidth="1"/>
    <col min="37" max="37" width="45.25" style="1" bestFit="1" customWidth="1"/>
    <col min="38" max="38" width="21.625" style="1" bestFit="1" customWidth="1"/>
    <col min="39" max="39" width="29.875" style="1" bestFit="1" customWidth="1"/>
    <col min="40" max="40" width="28.5" style="1" bestFit="1" customWidth="1"/>
    <col min="41" max="41" width="36.875" style="1" bestFit="1" customWidth="1"/>
    <col min="42" max="16384" width="9" style="1"/>
  </cols>
  <sheetData>
    <row r="1" spans="1:41" x14ac:dyDescent="0.25">
      <c r="A1" s="3" t="s">
        <v>8</v>
      </c>
      <c r="B1" s="3" t="s">
        <v>9</v>
      </c>
      <c r="C1" s="4" t="s">
        <v>12</v>
      </c>
      <c r="D1" s="4" t="s">
        <v>10</v>
      </c>
      <c r="E1" s="4" t="s">
        <v>25</v>
      </c>
      <c r="F1" s="5" t="s">
        <v>27</v>
      </c>
      <c r="G1" s="4" t="s">
        <v>13</v>
      </c>
      <c r="H1" s="4" t="s">
        <v>11</v>
      </c>
      <c r="I1" s="4" t="s">
        <v>19</v>
      </c>
      <c r="J1" s="3" t="s">
        <v>28</v>
      </c>
      <c r="K1" s="3" t="s">
        <v>29</v>
      </c>
      <c r="L1" s="4" t="s">
        <v>22</v>
      </c>
      <c r="M1" s="4" t="s">
        <v>23</v>
      </c>
      <c r="N1" s="4" t="s">
        <v>24</v>
      </c>
      <c r="O1" s="4" t="s">
        <v>15</v>
      </c>
      <c r="P1" s="4" t="s">
        <v>16</v>
      </c>
      <c r="Q1" s="3" t="s">
        <v>30</v>
      </c>
      <c r="R1" s="3" t="s">
        <v>31</v>
      </c>
      <c r="S1" s="4" t="s">
        <v>17</v>
      </c>
      <c r="T1" s="3" t="s">
        <v>32</v>
      </c>
      <c r="U1" s="3" t="s">
        <v>33</v>
      </c>
      <c r="V1" s="4" t="s">
        <v>18</v>
      </c>
      <c r="W1" s="3" t="s">
        <v>34</v>
      </c>
      <c r="X1" s="3" t="s">
        <v>36</v>
      </c>
      <c r="Y1" s="3" t="s">
        <v>37</v>
      </c>
      <c r="Z1" s="3" t="s">
        <v>40</v>
      </c>
      <c r="AA1" s="4" t="s">
        <v>39</v>
      </c>
      <c r="AB1" s="3" t="s">
        <v>41</v>
      </c>
      <c r="AC1" s="4" t="s">
        <v>42</v>
      </c>
      <c r="AD1" s="10" t="s">
        <v>43</v>
      </c>
      <c r="AE1" s="11" t="s">
        <v>44</v>
      </c>
      <c r="AF1" s="10" t="s">
        <v>45</v>
      </c>
      <c r="AG1" s="11" t="s">
        <v>46</v>
      </c>
      <c r="AH1" s="1" t="s">
        <v>47</v>
      </c>
      <c r="AI1" s="11" t="s">
        <v>48</v>
      </c>
      <c r="AJ1" s="1" t="s">
        <v>49</v>
      </c>
      <c r="AK1" s="11" t="s">
        <v>50</v>
      </c>
      <c r="AL1" s="3" t="s">
        <v>58</v>
      </c>
      <c r="AM1" s="4" t="s">
        <v>61</v>
      </c>
      <c r="AN1" s="3" t="s">
        <v>59</v>
      </c>
      <c r="AO1" s="4" t="s">
        <v>62</v>
      </c>
    </row>
    <row r="2" spans="1:41" x14ac:dyDescent="0.25">
      <c r="A2" s="3">
        <v>33</v>
      </c>
      <c r="B2" s="3" t="s">
        <v>5</v>
      </c>
      <c r="C2" s="4">
        <v>3</v>
      </c>
      <c r="D2" s="4">
        <v>4</v>
      </c>
      <c r="E2" s="4">
        <v>4</v>
      </c>
      <c r="F2" s="3">
        <v>4</v>
      </c>
      <c r="G2" s="4">
        <v>3</v>
      </c>
      <c r="H2" s="4">
        <v>4</v>
      </c>
      <c r="I2" s="4">
        <v>5</v>
      </c>
      <c r="J2" s="3">
        <v>4</v>
      </c>
      <c r="K2" s="3">
        <v>1</v>
      </c>
      <c r="L2" s="4">
        <v>5</v>
      </c>
      <c r="M2" s="4">
        <v>1</v>
      </c>
      <c r="N2" s="4">
        <v>2</v>
      </c>
      <c r="O2" s="6" t="s">
        <v>57</v>
      </c>
      <c r="P2" s="4">
        <v>8</v>
      </c>
      <c r="Q2" s="3">
        <v>3</v>
      </c>
      <c r="R2" s="3">
        <v>4</v>
      </c>
      <c r="S2" s="6" t="s">
        <v>57</v>
      </c>
      <c r="T2" s="3">
        <v>6</v>
      </c>
      <c r="U2" s="3">
        <v>3</v>
      </c>
      <c r="V2" s="4">
        <v>1</v>
      </c>
      <c r="W2" s="3">
        <v>2</v>
      </c>
      <c r="X2" s="3"/>
      <c r="Y2" s="3"/>
      <c r="Z2" s="3"/>
      <c r="AA2" s="3"/>
      <c r="AB2" s="3"/>
      <c r="AC2" s="1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/>
      <c r="B3" s="3" t="s">
        <v>3</v>
      </c>
      <c r="C3" s="4">
        <f>IF(C2=1,10,IF(C2=2,8,IF(C2=3,6,IF(C2=4,5,IF(C2=5,4,IF(C2=6,3,IF(C2=7,2,IF(C2=8,1,0))))))))</f>
        <v>6</v>
      </c>
      <c r="D3" s="4">
        <f t="shared" ref="D3:W3" si="0">IF(D2=1,10,IF(D2=2,8,IF(D2=3,6,IF(D2=4,5,IF(D2=5,4,IF(D2=6,3,IF(D2=7,2,IF(D2=8,1,0))))))))</f>
        <v>5</v>
      </c>
      <c r="E3" s="4">
        <f t="shared" si="0"/>
        <v>5</v>
      </c>
      <c r="F3" s="3">
        <f t="shared" si="0"/>
        <v>5</v>
      </c>
      <c r="G3" s="4">
        <f t="shared" si="0"/>
        <v>6</v>
      </c>
      <c r="H3" s="4">
        <f t="shared" si="0"/>
        <v>5</v>
      </c>
      <c r="I3" s="4">
        <f t="shared" si="0"/>
        <v>4</v>
      </c>
      <c r="J3" s="3">
        <f t="shared" si="0"/>
        <v>5</v>
      </c>
      <c r="K3" s="3">
        <f t="shared" si="0"/>
        <v>10</v>
      </c>
      <c r="L3" s="4">
        <f t="shared" si="0"/>
        <v>4</v>
      </c>
      <c r="M3" s="4">
        <f t="shared" si="0"/>
        <v>10</v>
      </c>
      <c r="N3" s="4">
        <f t="shared" si="0"/>
        <v>8</v>
      </c>
      <c r="O3" s="4">
        <f t="shared" si="0"/>
        <v>0</v>
      </c>
      <c r="P3" s="4">
        <f t="shared" si="0"/>
        <v>1</v>
      </c>
      <c r="Q3" s="3">
        <f t="shared" si="0"/>
        <v>6</v>
      </c>
      <c r="R3" s="3">
        <f t="shared" si="0"/>
        <v>5</v>
      </c>
      <c r="S3" s="4">
        <f t="shared" si="0"/>
        <v>0</v>
      </c>
      <c r="T3" s="3">
        <f t="shared" si="0"/>
        <v>3</v>
      </c>
      <c r="U3" s="3">
        <f t="shared" si="0"/>
        <v>6</v>
      </c>
      <c r="V3" s="4">
        <f t="shared" si="0"/>
        <v>10</v>
      </c>
      <c r="W3" s="3">
        <f t="shared" si="0"/>
        <v>8</v>
      </c>
      <c r="X3" s="3">
        <f>SUM(C3:W3)</f>
        <v>112</v>
      </c>
      <c r="Y3" s="4">
        <f>C3+D3+E3+G3+H3+I3+L3+M3+N3+O3+P3+S3</f>
        <v>54</v>
      </c>
      <c r="Z3" s="3">
        <f>3+2+4</f>
        <v>9</v>
      </c>
      <c r="AA3" s="4">
        <f>2+1+2</f>
        <v>5</v>
      </c>
      <c r="AB3" s="8">
        <f>Z3/(21*2)</f>
        <v>0.21428571428571427</v>
      </c>
      <c r="AC3" s="15">
        <f>AA3/(13*2)</f>
        <v>0.19230769230769232</v>
      </c>
      <c r="AD3" s="3">
        <v>2</v>
      </c>
      <c r="AE3" s="4">
        <v>2</v>
      </c>
      <c r="AF3" s="8">
        <f>AD3/21</f>
        <v>9.5238095238095233E-2</v>
      </c>
      <c r="AG3" s="9">
        <f>AE3/13</f>
        <v>0.15384615384615385</v>
      </c>
      <c r="AH3" s="3">
        <v>0</v>
      </c>
      <c r="AI3" s="4">
        <v>0</v>
      </c>
      <c r="AJ3" s="8">
        <f>AH3/21</f>
        <v>0</v>
      </c>
      <c r="AK3" s="9">
        <f>AI3/13</f>
        <v>0</v>
      </c>
      <c r="AL3" s="3">
        <f>21-AD3</f>
        <v>19</v>
      </c>
      <c r="AM3" s="4">
        <f>13-AE3</f>
        <v>11</v>
      </c>
      <c r="AN3" s="8">
        <f>AL3/21</f>
        <v>0.90476190476190477</v>
      </c>
      <c r="AO3" s="9">
        <f>AM3/13</f>
        <v>0.84615384615384615</v>
      </c>
    </row>
    <row r="5" spans="1:41" x14ac:dyDescent="0.25">
      <c r="A5" s="3">
        <v>10</v>
      </c>
      <c r="B5" s="3" t="s">
        <v>6</v>
      </c>
      <c r="C5" s="4">
        <v>11</v>
      </c>
      <c r="D5" s="4">
        <v>8</v>
      </c>
      <c r="E5" s="4">
        <v>6</v>
      </c>
      <c r="F5" s="7" t="s">
        <v>55</v>
      </c>
      <c r="G5" s="4">
        <v>6</v>
      </c>
      <c r="H5" s="4">
        <v>5</v>
      </c>
      <c r="I5" s="4">
        <v>8</v>
      </c>
      <c r="J5" s="3">
        <v>10</v>
      </c>
      <c r="K5" s="3">
        <v>7</v>
      </c>
      <c r="L5" s="4">
        <v>4</v>
      </c>
      <c r="M5" s="4">
        <v>14</v>
      </c>
      <c r="N5" s="4">
        <v>6</v>
      </c>
      <c r="O5" s="5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3"/>
      <c r="B6" s="3" t="s">
        <v>3</v>
      </c>
      <c r="C6" s="4">
        <f>IF(C5=1,10,IF(C5=2,8,IF(C5=3,6,IF(C5=4,5,IF(C5=5,4,IF(C5=6,3,IF(C5=7,2,IF(C5=8,1,0))))))))</f>
        <v>0</v>
      </c>
      <c r="D6" s="4">
        <f t="shared" ref="D6:N6" si="1">IF(D5=1,10,IF(D5=2,8,IF(D5=3,6,IF(D5=4,5,IF(D5=5,4,IF(D5=6,3,IF(D5=7,2,IF(D5=8,1,0))))))))</f>
        <v>1</v>
      </c>
      <c r="E6" s="4">
        <f t="shared" si="1"/>
        <v>3</v>
      </c>
      <c r="F6" s="3">
        <f t="shared" si="1"/>
        <v>0</v>
      </c>
      <c r="G6" s="4">
        <f t="shared" si="1"/>
        <v>3</v>
      </c>
      <c r="H6" s="4">
        <f t="shared" si="1"/>
        <v>4</v>
      </c>
      <c r="I6" s="4">
        <f t="shared" si="1"/>
        <v>1</v>
      </c>
      <c r="J6" s="3">
        <f t="shared" si="1"/>
        <v>0</v>
      </c>
      <c r="K6" s="3">
        <f t="shared" si="1"/>
        <v>2</v>
      </c>
      <c r="L6" s="4">
        <f t="shared" si="1"/>
        <v>5</v>
      </c>
      <c r="M6" s="4">
        <f t="shared" si="1"/>
        <v>0</v>
      </c>
      <c r="N6" s="4">
        <f t="shared" si="1"/>
        <v>3</v>
      </c>
      <c r="O6" s="5"/>
      <c r="P6" s="5"/>
      <c r="Q6" s="3"/>
      <c r="R6" s="3"/>
      <c r="S6" s="3"/>
      <c r="T6" s="3"/>
      <c r="U6" s="3"/>
      <c r="V6" s="3"/>
      <c r="W6" s="3"/>
      <c r="X6" s="3">
        <f>SUM(C6:W6)</f>
        <v>22</v>
      </c>
      <c r="Y6" s="4">
        <f>C6+D6+E6+G6+H6+I6+L6+M6+N6</f>
        <v>20</v>
      </c>
      <c r="Z6" s="3">
        <v>0</v>
      </c>
      <c r="AA6" s="4">
        <v>0</v>
      </c>
      <c r="AB6" s="8">
        <f>Z6/(21*2)</f>
        <v>0</v>
      </c>
      <c r="AC6" s="15">
        <f>AA6/(13*2)</f>
        <v>0</v>
      </c>
      <c r="AD6" s="3">
        <v>1</v>
      </c>
      <c r="AE6" s="4">
        <v>0</v>
      </c>
      <c r="AF6" s="8">
        <f>AD6/21</f>
        <v>4.7619047619047616E-2</v>
      </c>
      <c r="AG6" s="9">
        <f>AE6/13</f>
        <v>0</v>
      </c>
      <c r="AH6" s="3">
        <v>1</v>
      </c>
      <c r="AI6" s="4">
        <v>0</v>
      </c>
      <c r="AJ6" s="8">
        <f>AH6/21</f>
        <v>4.7619047619047616E-2</v>
      </c>
      <c r="AK6" s="9">
        <f>AI6/13</f>
        <v>0</v>
      </c>
      <c r="AL6" s="3">
        <f>12-AD6</f>
        <v>11</v>
      </c>
      <c r="AM6" s="4">
        <f>9-AE6</f>
        <v>9</v>
      </c>
      <c r="AN6" s="8">
        <f>AL6/12</f>
        <v>0.91666666666666663</v>
      </c>
      <c r="AO6" s="9">
        <f>AM6/9</f>
        <v>1</v>
      </c>
    </row>
    <row r="8" spans="1:41" x14ac:dyDescent="0.25">
      <c r="A8" s="3">
        <v>23</v>
      </c>
      <c r="B8" s="3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>
        <v>5</v>
      </c>
      <c r="P8" s="4">
        <v>6</v>
      </c>
      <c r="Q8" s="3">
        <v>6</v>
      </c>
      <c r="R8" s="3">
        <v>5</v>
      </c>
      <c r="S8" s="4">
        <v>4</v>
      </c>
      <c r="T8" s="3">
        <v>5</v>
      </c>
      <c r="U8" s="3">
        <v>5</v>
      </c>
      <c r="V8" s="4">
        <v>15</v>
      </c>
      <c r="W8" s="3">
        <v>6</v>
      </c>
      <c r="X8" s="3"/>
      <c r="Y8" s="3"/>
      <c r="Z8" s="3"/>
      <c r="AA8" s="3"/>
      <c r="AB8" s="3"/>
      <c r="AC8" s="14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/>
      <c r="B9" s="3" t="s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>
        <f t="shared" ref="O9:W9" si="2">IF(O8=1,10,IF(O8=2,8,IF(O8=3,6,IF(O8=4,5,IF(O8=5,4,IF(O8=6,3,IF(O8=7,2,IF(O8=8,1,0))))))))</f>
        <v>4</v>
      </c>
      <c r="P9" s="4">
        <f t="shared" si="2"/>
        <v>3</v>
      </c>
      <c r="Q9" s="3">
        <f t="shared" si="2"/>
        <v>3</v>
      </c>
      <c r="R9" s="3">
        <f t="shared" si="2"/>
        <v>4</v>
      </c>
      <c r="S9" s="4">
        <f t="shared" si="2"/>
        <v>5</v>
      </c>
      <c r="T9" s="3">
        <f t="shared" si="2"/>
        <v>4</v>
      </c>
      <c r="U9" s="3">
        <f t="shared" si="2"/>
        <v>4</v>
      </c>
      <c r="V9" s="4">
        <f t="shared" si="2"/>
        <v>0</v>
      </c>
      <c r="W9" s="3">
        <f t="shared" si="2"/>
        <v>3</v>
      </c>
      <c r="X9" s="3">
        <f>SUM(C9:W9)</f>
        <v>30</v>
      </c>
      <c r="Y9" s="4">
        <f>O9+P9+S9+V9</f>
        <v>12</v>
      </c>
      <c r="Z9" s="3">
        <v>0</v>
      </c>
      <c r="AA9" s="4">
        <v>0</v>
      </c>
      <c r="AB9" s="8">
        <f>Z9/(21*2)</f>
        <v>0</v>
      </c>
      <c r="AC9" s="15">
        <f>AA9/(13*2)</f>
        <v>0</v>
      </c>
      <c r="AD9" s="3">
        <v>0</v>
      </c>
      <c r="AE9" s="4">
        <v>0</v>
      </c>
      <c r="AF9" s="8">
        <f>AD9/21</f>
        <v>0</v>
      </c>
      <c r="AG9" s="9">
        <f>AE9/13</f>
        <v>0</v>
      </c>
      <c r="AH9" s="3">
        <v>0</v>
      </c>
      <c r="AI9" s="4">
        <v>0</v>
      </c>
      <c r="AJ9" s="8">
        <f>AH9/21</f>
        <v>0</v>
      </c>
      <c r="AK9" s="9">
        <f>AI9/13</f>
        <v>0</v>
      </c>
      <c r="AL9" s="3">
        <f>9-AD9</f>
        <v>9</v>
      </c>
      <c r="AM9" s="4">
        <f>4-AE9</f>
        <v>4</v>
      </c>
      <c r="AN9" s="8">
        <f>AL9/9</f>
        <v>1</v>
      </c>
      <c r="AO9" s="9">
        <f>AM9/4</f>
        <v>1</v>
      </c>
    </row>
    <row r="11" spans="1:41" x14ac:dyDescent="0.25">
      <c r="B11" s="3" t="s">
        <v>4</v>
      </c>
      <c r="X11" s="3">
        <f>X3+X6+X9</f>
        <v>164</v>
      </c>
      <c r="Y11" s="4">
        <f>Y3+Y6+Y9</f>
        <v>86</v>
      </c>
      <c r="Z11" s="3">
        <f>Z3+Z6+Z9</f>
        <v>9</v>
      </c>
      <c r="AA11" s="4">
        <f>AA3+AA6+AA9</f>
        <v>5</v>
      </c>
      <c r="AB11" s="8">
        <f>Z11/(21*2)</f>
        <v>0.21428571428571427</v>
      </c>
      <c r="AC11" s="15">
        <f>AA11/(13*2)</f>
        <v>0.19230769230769232</v>
      </c>
      <c r="AD11" s="3">
        <f>AD3+AD6+AD9</f>
        <v>3</v>
      </c>
      <c r="AE11" s="4">
        <f>AE3+AE6+AE9</f>
        <v>2</v>
      </c>
      <c r="AF11" s="8">
        <f>AD11/21</f>
        <v>0.14285714285714285</v>
      </c>
      <c r="AG11" s="9">
        <f>AE11/13</f>
        <v>0.15384615384615385</v>
      </c>
      <c r="AH11" s="3">
        <f>AH3+AH6+AH9</f>
        <v>1</v>
      </c>
      <c r="AI11" s="4">
        <f>AI3+AI6+AI9</f>
        <v>0</v>
      </c>
      <c r="AJ11" s="8">
        <f>AH11/21</f>
        <v>4.7619047619047616E-2</v>
      </c>
      <c r="AK11" s="9">
        <f>AI11/13</f>
        <v>0</v>
      </c>
      <c r="AL11" s="3">
        <f>AL3+AL6+AL9</f>
        <v>39</v>
      </c>
      <c r="AM11" s="4">
        <f>AM3+AM6+AM9</f>
        <v>24</v>
      </c>
      <c r="AN11" s="8">
        <f>(AN3+AN6+AN9)/3</f>
        <v>0.94047619047619035</v>
      </c>
      <c r="AO11" s="9">
        <f>(AO3+AO6+AO9)/3</f>
        <v>0.94871794871794879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2004 BAR-Honda</vt:lpstr>
      <vt:lpstr>2019 Red Bull Racing-Honda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2020-08-17T05:36:05Z</dcterms:modified>
</cp:coreProperties>
</file>