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iahui/Work/4. IGGCAS/2. 科研工作/1. 五台探马石变质演化/热模拟/"/>
    </mc:Choice>
  </mc:AlternateContent>
  <xr:revisionPtr revIDLastSave="0" documentId="13_ncr:1_{9F0512AE-3966-7C46-9A7A-41ECB599DA4F}" xr6:coauthVersionLast="47" xr6:coauthVersionMax="47" xr10:uidLastSave="{00000000-0000-0000-0000-000000000000}"/>
  <bookViews>
    <workbookView xWindow="5340" yWindow="560" windowWidth="38400" windowHeight="199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C63" i="1"/>
  <c r="D61" i="1"/>
  <c r="C61" i="1"/>
  <c r="D45" i="1"/>
  <c r="C45" i="1"/>
  <c r="D44" i="1"/>
  <c r="C44" i="1"/>
  <c r="D41" i="1"/>
  <c r="C41" i="1"/>
  <c r="D40" i="1"/>
  <c r="C40" i="1"/>
  <c r="C39" i="1"/>
  <c r="D38" i="1"/>
  <c r="C38" i="1"/>
  <c r="D37" i="1"/>
  <c r="C37" i="1"/>
  <c r="D36" i="1"/>
  <c r="C36" i="1"/>
  <c r="D29" i="1"/>
  <c r="C29" i="1"/>
  <c r="D28" i="1"/>
  <c r="C28" i="1"/>
  <c r="D27" i="1"/>
  <c r="C27" i="1"/>
  <c r="D26" i="1"/>
  <c r="C26" i="1"/>
  <c r="D25" i="1"/>
  <c r="C25" i="1"/>
  <c r="D24" i="1"/>
  <c r="C24" i="1"/>
  <c r="D22" i="1"/>
  <c r="D19" i="1"/>
  <c r="C19" i="1"/>
  <c r="D17" i="1"/>
  <c r="C17" i="1"/>
  <c r="D16" i="1"/>
  <c r="C16" i="1"/>
  <c r="C15" i="1"/>
  <c r="D14" i="1"/>
  <c r="C14" i="1"/>
  <c r="D13" i="1"/>
  <c r="C13" i="1"/>
  <c r="C12" i="1"/>
  <c r="C11" i="1"/>
  <c r="C10" i="1"/>
  <c r="C9" i="1"/>
  <c r="D2" i="1"/>
  <c r="C2" i="1"/>
</calcChain>
</file>

<file path=xl/sharedStrings.xml><?xml version="1.0" encoding="utf-8"?>
<sst xmlns="http://schemas.openxmlformats.org/spreadsheetml/2006/main" count="142" uniqueCount="87">
  <si>
    <t>sigma</t>
    <phoneticPr fontId="2" type="noConversion"/>
  </si>
  <si>
    <t>Sample</t>
    <phoneticPr fontId="2" type="noConversion"/>
  </si>
  <si>
    <t>L37</t>
    <phoneticPr fontId="2" type="noConversion"/>
  </si>
  <si>
    <t>20FP09</t>
    <phoneticPr fontId="2" type="noConversion"/>
  </si>
  <si>
    <t>L18</t>
    <phoneticPr fontId="2" type="noConversion"/>
  </si>
  <si>
    <t>L38</t>
    <phoneticPr fontId="2" type="noConversion"/>
  </si>
  <si>
    <t>20FP14</t>
    <phoneticPr fontId="2" type="noConversion"/>
  </si>
  <si>
    <t>L19</t>
    <phoneticPr fontId="2" type="noConversion"/>
  </si>
  <si>
    <t>L21</t>
    <phoneticPr fontId="2" type="noConversion"/>
  </si>
  <si>
    <t>20FP03</t>
    <phoneticPr fontId="2" type="noConversion"/>
  </si>
  <si>
    <t>L72</t>
    <phoneticPr fontId="2" type="noConversion"/>
  </si>
  <si>
    <t>L32</t>
    <phoneticPr fontId="2" type="noConversion"/>
  </si>
  <si>
    <t>20FP20</t>
    <phoneticPr fontId="2" type="noConversion"/>
  </si>
  <si>
    <t>L105</t>
    <phoneticPr fontId="2" type="noConversion"/>
  </si>
  <si>
    <t>FP19</t>
    <phoneticPr fontId="2" type="noConversion"/>
  </si>
  <si>
    <t>20FP21</t>
    <phoneticPr fontId="2" type="noConversion"/>
  </si>
  <si>
    <t>FP11</t>
    <phoneticPr fontId="2" type="noConversion"/>
  </si>
  <si>
    <t>L1-1</t>
    <phoneticPr fontId="2" type="noConversion"/>
  </si>
  <si>
    <t>F20</t>
    <phoneticPr fontId="2" type="noConversion"/>
  </si>
  <si>
    <t>L1-2</t>
    <phoneticPr fontId="2" type="noConversion"/>
  </si>
  <si>
    <t>HB339D1</t>
    <phoneticPr fontId="2" type="noConversion"/>
  </si>
  <si>
    <t>W109</t>
    <phoneticPr fontId="2" type="noConversion"/>
  </si>
  <si>
    <t>W1036</t>
    <phoneticPr fontId="2" type="noConversion"/>
  </si>
  <si>
    <t>HB351</t>
    <phoneticPr fontId="2" type="noConversion"/>
  </si>
  <si>
    <t>HB402</t>
    <phoneticPr fontId="2" type="noConversion"/>
  </si>
  <si>
    <t>W1046</t>
    <phoneticPr fontId="2" type="noConversion"/>
  </si>
  <si>
    <t>15FP-02</t>
    <phoneticPr fontId="2" type="noConversion"/>
  </si>
  <si>
    <t>15FP-03</t>
    <phoneticPr fontId="2" type="noConversion"/>
  </si>
  <si>
    <t>15FP-06</t>
    <phoneticPr fontId="2" type="noConversion"/>
  </si>
  <si>
    <t>F1516</t>
    <phoneticPr fontId="2" type="noConversion"/>
  </si>
  <si>
    <t>F1510</t>
    <phoneticPr fontId="2" type="noConversion"/>
  </si>
  <si>
    <t>HB339D2</t>
  </si>
  <si>
    <t>HB404D1</t>
    <phoneticPr fontId="1" type="noConversion"/>
  </si>
  <si>
    <t>HB404D2</t>
    <phoneticPr fontId="1" type="noConversion"/>
  </si>
  <si>
    <t>HB411</t>
    <phoneticPr fontId="1" type="noConversion"/>
  </si>
  <si>
    <t>H1228</t>
    <phoneticPr fontId="1" type="noConversion"/>
  </si>
  <si>
    <t>20FP-26</t>
    <phoneticPr fontId="1" type="noConversion"/>
  </si>
  <si>
    <t>20FP-27</t>
  </si>
  <si>
    <t>20FP-28</t>
  </si>
  <si>
    <t>20FP-16</t>
    <phoneticPr fontId="1" type="noConversion"/>
  </si>
  <si>
    <t>20FP-17</t>
  </si>
  <si>
    <t>20FP-22</t>
    <phoneticPr fontId="1" type="noConversion"/>
  </si>
  <si>
    <t>Lg-0-01</t>
    <phoneticPr fontId="1" type="noConversion"/>
  </si>
  <si>
    <t>Lg-0-04</t>
    <phoneticPr fontId="1" type="noConversion"/>
  </si>
  <si>
    <t>Area</t>
    <phoneticPr fontId="1" type="noConversion"/>
  </si>
  <si>
    <t>References</t>
    <phoneticPr fontId="2" type="noConversion"/>
  </si>
  <si>
    <t>T_C</t>
    <phoneticPr fontId="2" type="noConversion"/>
  </si>
  <si>
    <t>P_GPa</t>
    <phoneticPr fontId="2" type="noConversion"/>
  </si>
  <si>
    <t>Zrn/Mnz age_Ma</t>
    <phoneticPr fontId="2" type="noConversion"/>
  </si>
  <si>
    <t>Fuping TTG gneiss</t>
    <phoneticPr fontId="2" type="noConversion"/>
  </si>
  <si>
    <t>-</t>
    <phoneticPr fontId="1" type="noConversion"/>
  </si>
  <si>
    <t>Liu, 1996</t>
    <phoneticPr fontId="2" type="noConversion"/>
  </si>
  <si>
    <t>Zhao et al., 2000</t>
    <phoneticPr fontId="2" type="noConversion"/>
  </si>
  <si>
    <t>Meng et al., 2017</t>
    <phoneticPr fontId="2" type="noConversion"/>
  </si>
  <si>
    <t>Tang et al., 2017</t>
    <phoneticPr fontId="2" type="noConversion"/>
  </si>
  <si>
    <t>Qian et al., 2018</t>
    <phoneticPr fontId="2" type="noConversion"/>
  </si>
  <si>
    <t>Liu et al., 2019</t>
    <phoneticPr fontId="2" type="noConversion"/>
  </si>
  <si>
    <t>Liu et al., 2021a</t>
    <phoneticPr fontId="2" type="noConversion"/>
  </si>
  <si>
    <t>Tang et al., 2022</t>
    <phoneticPr fontId="1" type="noConversion"/>
  </si>
  <si>
    <t>Wang et al., 2024</t>
    <phoneticPr fontId="1" type="noConversion"/>
  </si>
  <si>
    <t>Zhang et al., 2024</t>
    <phoneticPr fontId="1" type="noConversion"/>
  </si>
  <si>
    <t>Wanzi supracrustal rocks</t>
    <phoneticPr fontId="1" type="noConversion"/>
  </si>
  <si>
    <t>Liu and Liang, 1997</t>
    <phoneticPr fontId="2" type="noConversion"/>
  </si>
  <si>
    <t>Liu et al., 2021b</t>
    <phoneticPr fontId="2" type="noConversion"/>
  </si>
  <si>
    <t>Shizui Subgroup</t>
    <phoneticPr fontId="2" type="noConversion"/>
  </si>
  <si>
    <t>Wang et al., 1996</t>
    <phoneticPr fontId="2" type="noConversion"/>
  </si>
  <si>
    <t>Zhao et al., 1999</t>
    <phoneticPr fontId="2" type="noConversion"/>
  </si>
  <si>
    <t>Trap et al., 2012</t>
    <phoneticPr fontId="2" type="noConversion"/>
  </si>
  <si>
    <t>Qian et al., 2013</t>
    <phoneticPr fontId="2" type="noConversion"/>
  </si>
  <si>
    <t>Qian et al., 2016</t>
    <phoneticPr fontId="1" type="noConversion"/>
  </si>
  <si>
    <t>Liu et al., 2020</t>
    <phoneticPr fontId="2" type="noConversion"/>
  </si>
  <si>
    <t>Tanmashi area</t>
    <phoneticPr fontId="2" type="noConversion"/>
  </si>
  <si>
    <t>23WT02</t>
    <phoneticPr fontId="2" type="noConversion"/>
  </si>
  <si>
    <t>This study</t>
    <phoneticPr fontId="2" type="noConversion"/>
  </si>
  <si>
    <t>23WT03</t>
    <phoneticPr fontId="2" type="noConversion"/>
  </si>
  <si>
    <t>FP0201</t>
    <phoneticPr fontId="1" type="noConversion"/>
  </si>
  <si>
    <t>FP0301</t>
    <phoneticPr fontId="1" type="noConversion"/>
  </si>
  <si>
    <t>FP0801</t>
    <phoneticPr fontId="1" type="noConversion"/>
  </si>
  <si>
    <t>FP0202</t>
    <phoneticPr fontId="1" type="noConversion"/>
  </si>
  <si>
    <t>WT1011</t>
    <phoneticPr fontId="1" type="noConversion"/>
  </si>
  <si>
    <t>WT1004</t>
    <phoneticPr fontId="1" type="noConversion"/>
  </si>
  <si>
    <t>WT0910</t>
    <phoneticPr fontId="1" type="noConversion"/>
  </si>
  <si>
    <t>WT1103</t>
    <phoneticPr fontId="1" type="noConversion"/>
  </si>
  <si>
    <t>WT1102</t>
    <phoneticPr fontId="1" type="noConversion"/>
  </si>
  <si>
    <t>WT1308</t>
    <phoneticPr fontId="1" type="noConversion"/>
  </si>
  <si>
    <t>WT1010</t>
    <phoneticPr fontId="1" type="noConversion"/>
  </si>
  <si>
    <t>WT1312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</si>
</sst>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1" fontId="3" fillId="0" borderId="0" xfId="0" applyNumberFormat="1" applyFont="1">
      <alignment vertical="center"/>
    </xf>
    <xf numFmtId="1" fontId="3" fillId="0" borderId="0" xfId="0" applyNumberFormat="1" applyFont="1" applyAlignment="1"/>
    <xf numFmtId="176" fontId="3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"/>
  <sheetViews>
    <sheetView tabSelected="1" topLeftCell="A41" zoomScale="150" workbookViewId="0">
      <selection activeCell="D65" sqref="D65"/>
    </sheetView>
  </sheetViews>
  <sheetFormatPr baseColWidth="10" defaultColWidth="9" defaultRowHeight="16"/>
  <cols>
    <col min="1" max="1" width="7.1640625" style="8" bestFit="1" customWidth="1"/>
    <col min="2" max="2" width="9.6640625" style="8" bestFit="1" customWidth="1"/>
    <col min="3" max="3" width="9" style="9"/>
    <col min="4" max="4" width="9" style="10"/>
    <col min="5" max="5" width="17" style="8" bestFit="1" customWidth="1"/>
    <col min="6" max="6" width="9" style="8"/>
    <col min="7" max="7" width="23.5" style="8" bestFit="1" customWidth="1"/>
    <col min="8" max="8" width="9" style="8"/>
    <col min="9" max="9" width="19.5" style="8" bestFit="1" customWidth="1"/>
    <col min="10" max="17" width="9" style="8"/>
    <col min="18" max="18" width="24.33203125" style="8" bestFit="1" customWidth="1"/>
    <col min="19" max="16384" width="9" style="8"/>
  </cols>
  <sheetData>
    <row r="1" spans="1:23">
      <c r="A1" s="8" t="s">
        <v>44</v>
      </c>
      <c r="B1" s="8" t="s">
        <v>1</v>
      </c>
      <c r="C1" s="9" t="s">
        <v>46</v>
      </c>
      <c r="D1" s="10" t="s">
        <v>47</v>
      </c>
      <c r="E1" s="8" t="s">
        <v>48</v>
      </c>
      <c r="F1" s="8" t="s">
        <v>0</v>
      </c>
      <c r="G1" s="8" t="s">
        <v>45</v>
      </c>
    </row>
    <row r="2" spans="1:23">
      <c r="A2" s="1" t="s">
        <v>49</v>
      </c>
      <c r="B2" s="1" t="s">
        <v>18</v>
      </c>
      <c r="C2" s="2">
        <f>(751+834+744)/3</f>
        <v>776.33333333333337</v>
      </c>
      <c r="D2" s="3">
        <f>(0.854+1.061+1.085)/3</f>
        <v>1</v>
      </c>
      <c r="E2" s="1" t="s">
        <v>50</v>
      </c>
      <c r="F2" s="1" t="s">
        <v>50</v>
      </c>
      <c r="G2" s="1" t="s">
        <v>51</v>
      </c>
      <c r="J2" s="4"/>
      <c r="K2" s="4"/>
      <c r="L2" s="5"/>
    </row>
    <row r="3" spans="1:23" s="19" customFormat="1">
      <c r="A3" s="4"/>
      <c r="B3" s="16" t="s">
        <v>75</v>
      </c>
      <c r="C3" s="17">
        <v>918</v>
      </c>
      <c r="D3" s="18">
        <v>0.97</v>
      </c>
      <c r="E3" s="16" t="s">
        <v>50</v>
      </c>
      <c r="F3" s="16" t="s">
        <v>50</v>
      </c>
      <c r="G3" s="29" t="s">
        <v>52</v>
      </c>
    </row>
    <row r="4" spans="1:23" s="19" customFormat="1">
      <c r="A4" s="4"/>
      <c r="B4" s="16" t="s">
        <v>76</v>
      </c>
      <c r="C4" s="17">
        <v>944</v>
      </c>
      <c r="D4" s="18">
        <v>0.87</v>
      </c>
      <c r="E4" s="16" t="s">
        <v>50</v>
      </c>
      <c r="F4" s="16" t="s">
        <v>50</v>
      </c>
      <c r="G4" s="29"/>
    </row>
    <row r="5" spans="1:23" s="19" customFormat="1">
      <c r="A5" s="4"/>
      <c r="B5" s="16" t="s">
        <v>77</v>
      </c>
      <c r="C5" s="17">
        <v>831</v>
      </c>
      <c r="D5" s="18">
        <v>0.9</v>
      </c>
      <c r="E5" s="16" t="s">
        <v>50</v>
      </c>
      <c r="F5" s="16" t="s">
        <v>50</v>
      </c>
      <c r="G5" s="29"/>
    </row>
    <row r="6" spans="1:23" s="19" customFormat="1" ht="15">
      <c r="A6" s="20"/>
      <c r="B6" s="16" t="s">
        <v>78</v>
      </c>
      <c r="C6" s="17">
        <v>905</v>
      </c>
      <c r="D6" s="18">
        <v>0.95</v>
      </c>
      <c r="E6" s="16" t="s">
        <v>50</v>
      </c>
      <c r="F6" s="16" t="s">
        <v>50</v>
      </c>
      <c r="G6" s="29"/>
    </row>
    <row r="7" spans="1:23" s="19" customFormat="1" ht="15">
      <c r="A7" s="20"/>
      <c r="B7" s="16" t="s">
        <v>76</v>
      </c>
      <c r="C7" s="17">
        <v>934</v>
      </c>
      <c r="D7" s="18">
        <v>0.88</v>
      </c>
      <c r="E7" s="16" t="s">
        <v>50</v>
      </c>
      <c r="F7" s="16" t="s">
        <v>50</v>
      </c>
      <c r="G7" s="29"/>
    </row>
    <row r="8" spans="1:23" s="19" customFormat="1" ht="15">
      <c r="A8" s="20"/>
      <c r="B8" s="16" t="s">
        <v>77</v>
      </c>
      <c r="C8" s="17">
        <v>905</v>
      </c>
      <c r="D8" s="18">
        <v>0.94</v>
      </c>
      <c r="E8" s="16" t="s">
        <v>50</v>
      </c>
      <c r="F8" s="16" t="s">
        <v>50</v>
      </c>
      <c r="G8" s="29"/>
    </row>
    <row r="9" spans="1:23">
      <c r="A9" s="4"/>
      <c r="B9" s="4" t="s">
        <v>20</v>
      </c>
      <c r="C9" s="5">
        <f>(717+799)/2</f>
        <v>758</v>
      </c>
      <c r="D9" s="6">
        <v>1.2</v>
      </c>
      <c r="E9" s="4">
        <v>1885</v>
      </c>
      <c r="F9" s="4">
        <v>22</v>
      </c>
      <c r="G9" s="24" t="s">
        <v>53</v>
      </c>
      <c r="J9" s="4"/>
      <c r="K9" s="4"/>
      <c r="L9" s="5"/>
    </row>
    <row r="10" spans="1:23">
      <c r="A10" s="4"/>
      <c r="B10" s="4" t="s">
        <v>31</v>
      </c>
      <c r="C10" s="5">
        <f>(765+795)/2</f>
        <v>780</v>
      </c>
      <c r="D10" s="6">
        <v>1.3</v>
      </c>
      <c r="E10" s="4">
        <v>1885</v>
      </c>
      <c r="F10" s="4">
        <v>22</v>
      </c>
      <c r="G10" s="24"/>
      <c r="J10" s="4"/>
      <c r="K10" s="4"/>
      <c r="L10" s="5"/>
    </row>
    <row r="11" spans="1:23">
      <c r="A11" s="4"/>
      <c r="B11" s="4" t="s">
        <v>23</v>
      </c>
      <c r="C11" s="5">
        <f>(826+880)/2</f>
        <v>853</v>
      </c>
      <c r="D11" s="6">
        <v>1.3</v>
      </c>
      <c r="E11" s="4">
        <v>1862</v>
      </c>
      <c r="F11" s="4">
        <v>12</v>
      </c>
      <c r="G11" s="24"/>
      <c r="J11" s="4"/>
      <c r="K11" s="4"/>
      <c r="L11" s="5"/>
    </row>
    <row r="12" spans="1:23">
      <c r="A12" s="4"/>
      <c r="B12" s="4" t="s">
        <v>24</v>
      </c>
      <c r="C12" s="5">
        <f>(838+879)/2</f>
        <v>858.5</v>
      </c>
      <c r="D12" s="6">
        <v>1.3</v>
      </c>
      <c r="E12" s="4">
        <v>1859</v>
      </c>
      <c r="F12" s="4">
        <v>38</v>
      </c>
      <c r="G12" s="24"/>
      <c r="J12" s="4"/>
      <c r="K12" s="4"/>
      <c r="L12" s="5"/>
    </row>
    <row r="13" spans="1:23">
      <c r="A13" s="4"/>
      <c r="B13" s="4" t="s">
        <v>32</v>
      </c>
      <c r="C13" s="5">
        <f>(823+817+825)/3</f>
        <v>821.66666666666663</v>
      </c>
      <c r="D13" s="6">
        <f>(14+10.6)/2/10</f>
        <v>1.23</v>
      </c>
      <c r="E13" s="4" t="s">
        <v>50</v>
      </c>
      <c r="F13" s="4" t="s">
        <v>50</v>
      </c>
      <c r="G13" s="24"/>
      <c r="J13" s="4"/>
      <c r="K13" s="4"/>
      <c r="L13" s="5"/>
    </row>
    <row r="14" spans="1:23">
      <c r="A14" s="4"/>
      <c r="B14" s="4" t="s">
        <v>33</v>
      </c>
      <c r="C14" s="5">
        <f>(818+796+852)/3</f>
        <v>822</v>
      </c>
      <c r="D14" s="6">
        <f>(13.7+10.4)/2/10</f>
        <v>1.2050000000000001</v>
      </c>
      <c r="E14" s="4" t="s">
        <v>50</v>
      </c>
      <c r="F14" s="4" t="s">
        <v>50</v>
      </c>
      <c r="G14" s="24"/>
      <c r="J14" s="4"/>
      <c r="K14" s="4"/>
      <c r="L14" s="5"/>
    </row>
    <row r="15" spans="1:23">
      <c r="A15" s="4"/>
      <c r="B15" s="4" t="s">
        <v>34</v>
      </c>
      <c r="C15" s="5">
        <f>(872+803)/2</f>
        <v>837.5</v>
      </c>
      <c r="D15" s="6">
        <v>1.4</v>
      </c>
      <c r="E15" s="4" t="s">
        <v>50</v>
      </c>
      <c r="F15" s="4" t="s">
        <v>50</v>
      </c>
      <c r="G15" s="24"/>
      <c r="J15" s="4"/>
      <c r="K15" s="4"/>
      <c r="L15" s="5"/>
    </row>
    <row r="16" spans="1:23">
      <c r="A16" s="4"/>
      <c r="B16" s="4" t="s">
        <v>26</v>
      </c>
      <c r="C16" s="5">
        <f>(870+882)/2</f>
        <v>876</v>
      </c>
      <c r="D16" s="6">
        <f>(8.2+9.2)/2/10</f>
        <v>0.86999999999999988</v>
      </c>
      <c r="E16" s="4">
        <v>1831</v>
      </c>
      <c r="F16" s="4">
        <v>10</v>
      </c>
      <c r="G16" s="24" t="s">
        <v>54</v>
      </c>
      <c r="J16" s="4"/>
      <c r="K16" s="4"/>
      <c r="L16" s="5"/>
      <c r="T16" s="9"/>
      <c r="U16" s="14"/>
      <c r="V16" s="15"/>
      <c r="W16" s="14"/>
    </row>
    <row r="17" spans="1:23">
      <c r="A17" s="4"/>
      <c r="B17" s="24" t="s">
        <v>27</v>
      </c>
      <c r="C17" s="27">
        <f>(855+870)/2</f>
        <v>862.5</v>
      </c>
      <c r="D17" s="28">
        <f>(9.6+11.3)/2/10</f>
        <v>1.0449999999999999</v>
      </c>
      <c r="E17" s="4">
        <v>1924</v>
      </c>
      <c r="F17" s="4">
        <v>21</v>
      </c>
      <c r="G17" s="24"/>
      <c r="J17" s="4"/>
      <c r="K17" s="4"/>
      <c r="L17" s="5"/>
      <c r="T17" s="9"/>
      <c r="U17" s="14"/>
      <c r="V17" s="15"/>
      <c r="W17" s="14"/>
    </row>
    <row r="18" spans="1:23">
      <c r="A18" s="4"/>
      <c r="B18" s="24"/>
      <c r="C18" s="27"/>
      <c r="D18" s="28"/>
      <c r="E18" s="4">
        <v>1829</v>
      </c>
      <c r="F18" s="4">
        <v>8</v>
      </c>
      <c r="G18" s="24"/>
      <c r="J18" s="4"/>
      <c r="K18" s="4"/>
      <c r="L18" s="4"/>
    </row>
    <row r="19" spans="1:23">
      <c r="A19" s="4"/>
      <c r="B19" s="24" t="s">
        <v>28</v>
      </c>
      <c r="C19" s="27">
        <f>(880+900)/2</f>
        <v>890</v>
      </c>
      <c r="D19" s="28">
        <f>(9.7+10.5)/2/10</f>
        <v>1.01</v>
      </c>
      <c r="E19" s="4">
        <v>1923</v>
      </c>
      <c r="F19" s="4">
        <v>19</v>
      </c>
      <c r="G19" s="24"/>
      <c r="J19" s="4"/>
      <c r="K19" s="4"/>
      <c r="L19" s="4"/>
    </row>
    <row r="20" spans="1:23">
      <c r="A20" s="4"/>
      <c r="B20" s="24"/>
      <c r="C20" s="27"/>
      <c r="D20" s="28"/>
      <c r="E20" s="4">
        <v>1857</v>
      </c>
      <c r="F20" s="4">
        <v>17</v>
      </c>
      <c r="G20" s="24"/>
      <c r="J20" s="4"/>
      <c r="K20" s="4"/>
      <c r="L20" s="4"/>
    </row>
    <row r="21" spans="1:23">
      <c r="A21" s="4"/>
      <c r="B21" s="4" t="s">
        <v>29</v>
      </c>
      <c r="C21" s="5">
        <v>765</v>
      </c>
      <c r="D21" s="6">
        <v>1.25</v>
      </c>
      <c r="E21" s="4" t="s">
        <v>50</v>
      </c>
      <c r="F21" s="4" t="s">
        <v>50</v>
      </c>
      <c r="G21" s="24" t="s">
        <v>55</v>
      </c>
      <c r="J21" s="4"/>
      <c r="K21" s="4"/>
      <c r="L21" s="4"/>
    </row>
    <row r="22" spans="1:23">
      <c r="A22" s="4"/>
      <c r="B22" s="24" t="s">
        <v>30</v>
      </c>
      <c r="C22" s="27">
        <v>800</v>
      </c>
      <c r="D22" s="28">
        <f>(11.5+13)/2/10</f>
        <v>1.2250000000000001</v>
      </c>
      <c r="E22" s="4">
        <v>1891</v>
      </c>
      <c r="F22" s="4">
        <v>14</v>
      </c>
      <c r="G22" s="24"/>
      <c r="J22" s="4"/>
      <c r="K22" s="4"/>
      <c r="L22" s="4"/>
    </row>
    <row r="23" spans="1:23">
      <c r="A23" s="4"/>
      <c r="B23" s="24"/>
      <c r="C23" s="27"/>
      <c r="D23" s="28"/>
      <c r="E23" s="4">
        <v>1849</v>
      </c>
      <c r="F23" s="4">
        <v>6</v>
      </c>
      <c r="G23" s="24"/>
      <c r="J23" s="4"/>
      <c r="K23" s="4"/>
      <c r="L23" s="4"/>
      <c r="U23" s="14"/>
      <c r="V23" s="15"/>
    </row>
    <row r="24" spans="1:23">
      <c r="A24" s="4"/>
      <c r="B24" s="4" t="s">
        <v>2</v>
      </c>
      <c r="C24" s="5">
        <f>(743+787+759)/3</f>
        <v>763</v>
      </c>
      <c r="D24" s="6">
        <f>(11.7+10.4+10)/3/10</f>
        <v>1.07</v>
      </c>
      <c r="E24" s="4">
        <v>1849</v>
      </c>
      <c r="F24" s="4">
        <v>17</v>
      </c>
      <c r="G24" s="24" t="s">
        <v>56</v>
      </c>
      <c r="J24" s="4"/>
      <c r="K24" s="4"/>
      <c r="L24" s="4"/>
    </row>
    <row r="25" spans="1:23">
      <c r="A25" s="4"/>
      <c r="B25" s="4" t="s">
        <v>5</v>
      </c>
      <c r="C25" s="5">
        <f>(683+776+742)/3</f>
        <v>733.66666666666663</v>
      </c>
      <c r="D25" s="6">
        <f>(11.1+10.3+8.9)/3/10</f>
        <v>1.01</v>
      </c>
      <c r="E25" s="4" t="s">
        <v>50</v>
      </c>
      <c r="F25" s="4" t="s">
        <v>50</v>
      </c>
      <c r="G25" s="24"/>
      <c r="J25" s="4"/>
      <c r="K25" s="4"/>
      <c r="L25" s="4"/>
    </row>
    <row r="26" spans="1:23">
      <c r="A26" s="4"/>
      <c r="B26" s="4" t="s">
        <v>8</v>
      </c>
      <c r="C26" s="5">
        <f>(678+789+816)/3</f>
        <v>761</v>
      </c>
      <c r="D26" s="6">
        <f>(9.8+10.2+7.2)/3/10</f>
        <v>0.90666666666666662</v>
      </c>
      <c r="E26" s="4">
        <v>1856</v>
      </c>
      <c r="F26" s="4">
        <v>14</v>
      </c>
      <c r="G26" s="24"/>
      <c r="J26" s="4"/>
      <c r="K26" s="4"/>
      <c r="L26" s="21"/>
    </row>
    <row r="27" spans="1:23">
      <c r="A27" s="4"/>
      <c r="B27" s="4" t="s">
        <v>11</v>
      </c>
      <c r="C27" s="5">
        <f>(722+793+781)/3</f>
        <v>765.33333333333337</v>
      </c>
      <c r="D27" s="6">
        <f>(11.5+10.4+7.9)/3/10</f>
        <v>0.99333333333333318</v>
      </c>
      <c r="E27" s="4">
        <v>1846</v>
      </c>
      <c r="F27" s="4">
        <v>10</v>
      </c>
      <c r="G27" s="24"/>
      <c r="J27" s="4"/>
      <c r="K27" s="4"/>
      <c r="L27" s="21"/>
    </row>
    <row r="28" spans="1:23">
      <c r="A28" s="4"/>
      <c r="B28" s="4" t="s">
        <v>14</v>
      </c>
      <c r="C28" s="5">
        <f>(810+875)/2</f>
        <v>842.5</v>
      </c>
      <c r="D28" s="6">
        <f>(14.3+13)/2/10</f>
        <v>1.365</v>
      </c>
      <c r="E28" s="4">
        <v>1825</v>
      </c>
      <c r="F28" s="4">
        <v>6</v>
      </c>
      <c r="G28" s="24" t="s">
        <v>57</v>
      </c>
      <c r="J28" s="4"/>
      <c r="K28" s="4"/>
      <c r="L28" s="5"/>
    </row>
    <row r="29" spans="1:23">
      <c r="A29" s="4"/>
      <c r="B29" s="4" t="s">
        <v>16</v>
      </c>
      <c r="C29" s="5">
        <f>(846+880)/2</f>
        <v>863</v>
      </c>
      <c r="D29" s="6">
        <f>(13.7+11.7)/2/10</f>
        <v>1.27</v>
      </c>
      <c r="E29" s="4">
        <v>1815</v>
      </c>
      <c r="F29" s="4">
        <v>8</v>
      </c>
      <c r="G29" s="24"/>
      <c r="J29" s="4"/>
      <c r="K29" s="4"/>
      <c r="L29" s="21"/>
    </row>
    <row r="30" spans="1:23">
      <c r="A30" s="4"/>
      <c r="B30" s="4" t="s">
        <v>36</v>
      </c>
      <c r="C30" s="4">
        <v>870</v>
      </c>
      <c r="D30" s="6">
        <v>1.05</v>
      </c>
      <c r="E30" s="4">
        <v>1807</v>
      </c>
      <c r="F30" s="4">
        <v>11</v>
      </c>
      <c r="G30" s="24" t="s">
        <v>58</v>
      </c>
    </row>
    <row r="31" spans="1:23">
      <c r="A31" s="4"/>
      <c r="B31" s="4" t="s">
        <v>37</v>
      </c>
      <c r="C31" s="4">
        <v>875</v>
      </c>
      <c r="D31" s="6">
        <v>1.1000000000000001</v>
      </c>
      <c r="E31" s="4">
        <v>1803</v>
      </c>
      <c r="F31" s="4">
        <v>11</v>
      </c>
      <c r="G31" s="24"/>
    </row>
    <row r="32" spans="1:23">
      <c r="A32" s="4"/>
      <c r="B32" s="4" t="s">
        <v>38</v>
      </c>
      <c r="C32" s="4">
        <v>870</v>
      </c>
      <c r="D32" s="6">
        <v>1.2</v>
      </c>
      <c r="E32" s="4">
        <v>1886</v>
      </c>
      <c r="F32" s="4">
        <v>18</v>
      </c>
      <c r="G32" s="24"/>
    </row>
    <row r="33" spans="1:23">
      <c r="A33" s="4"/>
      <c r="B33" s="4" t="s">
        <v>39</v>
      </c>
      <c r="C33" s="4">
        <v>870</v>
      </c>
      <c r="D33" s="6">
        <v>1.1499999999999999</v>
      </c>
      <c r="E33" s="4">
        <v>1815</v>
      </c>
      <c r="F33" s="4">
        <v>9</v>
      </c>
      <c r="G33" s="24"/>
    </row>
    <row r="34" spans="1:23">
      <c r="A34" s="4"/>
      <c r="B34" s="4" t="s">
        <v>40</v>
      </c>
      <c r="C34" s="4">
        <v>800</v>
      </c>
      <c r="D34" s="6">
        <v>1</v>
      </c>
      <c r="E34" s="4">
        <v>1848</v>
      </c>
      <c r="F34" s="4">
        <v>22</v>
      </c>
      <c r="G34" s="24" t="s">
        <v>59</v>
      </c>
    </row>
    <row r="35" spans="1:23">
      <c r="A35" s="4"/>
      <c r="B35" s="4" t="s">
        <v>41</v>
      </c>
      <c r="C35" s="4">
        <v>700</v>
      </c>
      <c r="D35" s="6">
        <v>1</v>
      </c>
      <c r="E35" s="4">
        <v>1836</v>
      </c>
      <c r="F35" s="4">
        <v>31</v>
      </c>
      <c r="G35" s="24"/>
    </row>
    <row r="36" spans="1:23">
      <c r="A36" s="4"/>
      <c r="B36" s="4" t="s">
        <v>42</v>
      </c>
      <c r="C36" s="4">
        <f>(854+920)/2</f>
        <v>887</v>
      </c>
      <c r="D36" s="6">
        <f>(13+13.8)/2/10</f>
        <v>1.34</v>
      </c>
      <c r="E36" s="4">
        <v>1837</v>
      </c>
      <c r="F36" s="4">
        <v>10</v>
      </c>
      <c r="G36" s="24" t="s">
        <v>60</v>
      </c>
    </row>
    <row r="37" spans="1:23">
      <c r="A37" s="4"/>
      <c r="B37" s="4" t="s">
        <v>43</v>
      </c>
      <c r="C37" s="4">
        <f>(912+939)/2</f>
        <v>925.5</v>
      </c>
      <c r="D37" s="6">
        <f>(8.1+9.9)/2/10</f>
        <v>0.9</v>
      </c>
      <c r="E37" s="4">
        <v>1849</v>
      </c>
      <c r="F37" s="4">
        <v>10</v>
      </c>
      <c r="G37" s="24"/>
    </row>
    <row r="38" spans="1:23">
      <c r="A38" s="1" t="s">
        <v>61</v>
      </c>
      <c r="B38" s="1" t="s">
        <v>17</v>
      </c>
      <c r="C38" s="2">
        <f>(665+678+700+712+677+690+656+669)/8</f>
        <v>680.875</v>
      </c>
      <c r="D38" s="3">
        <f>(0.6+0.9)/2</f>
        <v>0.75</v>
      </c>
      <c r="E38" s="1" t="s">
        <v>50</v>
      </c>
      <c r="F38" s="1" t="s">
        <v>50</v>
      </c>
      <c r="G38" s="26" t="s">
        <v>62</v>
      </c>
      <c r="J38" s="4"/>
      <c r="K38" s="4"/>
      <c r="L38" s="5"/>
      <c r="T38" s="9"/>
      <c r="U38" s="14"/>
      <c r="V38" s="15"/>
      <c r="W38" s="14"/>
    </row>
    <row r="39" spans="1:23">
      <c r="A39" s="4"/>
      <c r="B39" s="4" t="s">
        <v>19</v>
      </c>
      <c r="C39" s="5">
        <f>(726+740+763+777+728+742+704+718)/8</f>
        <v>737.25</v>
      </c>
      <c r="D39" s="6">
        <v>0.8</v>
      </c>
      <c r="E39" s="4" t="s">
        <v>50</v>
      </c>
      <c r="F39" s="4" t="s">
        <v>50</v>
      </c>
      <c r="G39" s="24"/>
      <c r="J39" s="4"/>
      <c r="K39" s="4"/>
      <c r="L39" s="5"/>
      <c r="T39" s="9"/>
      <c r="U39" s="14"/>
      <c r="V39" s="15"/>
      <c r="W39" s="14"/>
    </row>
    <row r="40" spans="1:23">
      <c r="A40" s="4"/>
      <c r="B40" s="4" t="s">
        <v>3</v>
      </c>
      <c r="C40" s="5">
        <f>(728+695+750)/3</f>
        <v>724.33333333333337</v>
      </c>
      <c r="D40" s="6">
        <f>(10.2+9.3+10.2)/3/10</f>
        <v>0.99</v>
      </c>
      <c r="E40" s="4">
        <v>1838</v>
      </c>
      <c r="F40" s="4">
        <v>7</v>
      </c>
      <c r="G40" s="24" t="s">
        <v>63</v>
      </c>
      <c r="J40" s="4"/>
      <c r="K40" s="4"/>
      <c r="L40" s="21"/>
      <c r="T40" s="9"/>
      <c r="U40" s="14"/>
      <c r="V40" s="15"/>
      <c r="W40" s="14"/>
    </row>
    <row r="41" spans="1:23">
      <c r="A41" s="4"/>
      <c r="B41" s="4" t="s">
        <v>6</v>
      </c>
      <c r="C41" s="5">
        <f>(794+808+800)/3</f>
        <v>800.66666666666663</v>
      </c>
      <c r="D41" s="6">
        <f>(12.1+13+11.5)/3/10</f>
        <v>1.2200000000000002</v>
      </c>
      <c r="E41" s="4">
        <v>1832</v>
      </c>
      <c r="F41" s="4">
        <v>17</v>
      </c>
      <c r="G41" s="24"/>
      <c r="J41" s="4"/>
      <c r="K41" s="4"/>
      <c r="L41" s="5"/>
      <c r="T41" s="9"/>
      <c r="U41" s="14"/>
      <c r="V41" s="15"/>
      <c r="W41" s="14"/>
    </row>
    <row r="42" spans="1:23">
      <c r="A42" s="4"/>
      <c r="B42" s="4" t="s">
        <v>9</v>
      </c>
      <c r="C42" s="5">
        <v>722</v>
      </c>
      <c r="D42" s="6">
        <v>0.9</v>
      </c>
      <c r="E42" s="4" t="s">
        <v>50</v>
      </c>
      <c r="F42" s="4" t="s">
        <v>50</v>
      </c>
      <c r="G42" s="24"/>
      <c r="J42" s="4"/>
      <c r="K42" s="4"/>
      <c r="L42" s="5"/>
      <c r="T42" s="9"/>
      <c r="U42" s="14"/>
      <c r="V42" s="15"/>
      <c r="W42" s="14"/>
    </row>
    <row r="43" spans="1:23">
      <c r="A43" s="4"/>
      <c r="B43" s="4" t="s">
        <v>12</v>
      </c>
      <c r="C43" s="5">
        <v>761</v>
      </c>
      <c r="D43" s="6">
        <v>0.82</v>
      </c>
      <c r="E43" s="4">
        <v>1835</v>
      </c>
      <c r="F43" s="4">
        <v>18</v>
      </c>
      <c r="G43" s="24"/>
      <c r="K43" s="4"/>
      <c r="L43" s="4"/>
      <c r="M43" s="6"/>
      <c r="N43" s="4"/>
      <c r="O43" s="4"/>
      <c r="T43" s="9"/>
      <c r="U43" s="14"/>
      <c r="V43" s="15"/>
      <c r="W43" s="14"/>
    </row>
    <row r="44" spans="1:23">
      <c r="A44" s="4"/>
      <c r="B44" s="4" t="s">
        <v>15</v>
      </c>
      <c r="C44" s="5">
        <f>(728+715)/2</f>
        <v>721.5</v>
      </c>
      <c r="D44" s="6">
        <f>(0.86+0.9)/2</f>
        <v>0.88</v>
      </c>
      <c r="E44" s="4">
        <v>1821</v>
      </c>
      <c r="F44" s="4">
        <v>9</v>
      </c>
      <c r="G44" s="24"/>
      <c r="K44" s="4"/>
      <c r="L44" s="4"/>
      <c r="M44" s="6"/>
      <c r="N44" s="4"/>
      <c r="O44" s="4"/>
      <c r="T44" s="9"/>
      <c r="U44" s="14"/>
      <c r="V44" s="15"/>
      <c r="W44" s="14"/>
    </row>
    <row r="45" spans="1:23">
      <c r="A45" s="1" t="s">
        <v>64</v>
      </c>
      <c r="B45" s="7"/>
      <c r="C45" s="2">
        <f>(570+650)/2</f>
        <v>610</v>
      </c>
      <c r="D45" s="3">
        <f>(0.9+1.4)/2</f>
        <v>1.1499999999999999</v>
      </c>
      <c r="E45" s="1" t="s">
        <v>50</v>
      </c>
      <c r="F45" s="1" t="s">
        <v>50</v>
      </c>
      <c r="G45" s="1" t="s">
        <v>65</v>
      </c>
      <c r="K45" s="4"/>
      <c r="L45" s="4"/>
      <c r="M45" s="6"/>
      <c r="N45" s="4"/>
      <c r="O45" s="4"/>
    </row>
    <row r="46" spans="1:23" s="19" customFormat="1" ht="15">
      <c r="A46" s="20"/>
      <c r="B46" s="16" t="s">
        <v>79</v>
      </c>
      <c r="C46" s="16">
        <v>604</v>
      </c>
      <c r="D46" s="18">
        <v>1.27</v>
      </c>
      <c r="E46" s="16" t="s">
        <v>50</v>
      </c>
      <c r="F46" s="16" t="s">
        <v>50</v>
      </c>
      <c r="G46" s="29" t="s">
        <v>66</v>
      </c>
    </row>
    <row r="47" spans="1:23" s="19" customFormat="1" ht="15">
      <c r="A47" s="20"/>
      <c r="B47" s="16" t="s">
        <v>80</v>
      </c>
      <c r="C47" s="16">
        <v>617</v>
      </c>
      <c r="D47" s="18">
        <v>1.18</v>
      </c>
      <c r="E47" s="16" t="s">
        <v>50</v>
      </c>
      <c r="F47" s="16" t="s">
        <v>50</v>
      </c>
      <c r="G47" s="29"/>
    </row>
    <row r="48" spans="1:23" s="19" customFormat="1" ht="15">
      <c r="A48" s="20"/>
      <c r="B48" s="16" t="s">
        <v>81</v>
      </c>
      <c r="C48" s="16">
        <v>629</v>
      </c>
      <c r="D48" s="18">
        <v>1.03</v>
      </c>
      <c r="E48" s="16" t="s">
        <v>50</v>
      </c>
      <c r="F48" s="16" t="s">
        <v>50</v>
      </c>
      <c r="G48" s="29"/>
    </row>
    <row r="49" spans="1:23" s="19" customFormat="1" ht="15">
      <c r="A49" s="20"/>
      <c r="B49" s="16" t="s">
        <v>82</v>
      </c>
      <c r="C49" s="16">
        <v>639</v>
      </c>
      <c r="D49" s="18">
        <v>1.18</v>
      </c>
      <c r="E49" s="16" t="s">
        <v>50</v>
      </c>
      <c r="F49" s="16" t="s">
        <v>50</v>
      </c>
      <c r="G49" s="29"/>
    </row>
    <row r="50" spans="1:23" s="19" customFormat="1" ht="15">
      <c r="A50" s="20"/>
      <c r="B50" s="16" t="s">
        <v>83</v>
      </c>
      <c r="C50" s="16">
        <v>625</v>
      </c>
      <c r="D50" s="18">
        <v>1.19</v>
      </c>
      <c r="E50" s="16" t="s">
        <v>50</v>
      </c>
      <c r="F50" s="16" t="s">
        <v>50</v>
      </c>
      <c r="G50" s="29"/>
    </row>
    <row r="51" spans="1:23" s="19" customFormat="1" ht="15">
      <c r="A51" s="20"/>
      <c r="B51" s="16" t="s">
        <v>84</v>
      </c>
      <c r="C51" s="16">
        <v>654</v>
      </c>
      <c r="D51" s="18">
        <v>1.24</v>
      </c>
      <c r="E51" s="16" t="s">
        <v>50</v>
      </c>
      <c r="F51" s="16" t="s">
        <v>50</v>
      </c>
      <c r="G51" s="29"/>
    </row>
    <row r="52" spans="1:23" s="19" customFormat="1" ht="15">
      <c r="A52" s="20"/>
      <c r="B52" s="16" t="s">
        <v>85</v>
      </c>
      <c r="C52" s="16">
        <v>624</v>
      </c>
      <c r="D52" s="18">
        <v>1.05</v>
      </c>
      <c r="E52" s="16" t="s">
        <v>50</v>
      </c>
      <c r="F52" s="16" t="s">
        <v>50</v>
      </c>
      <c r="G52" s="29"/>
    </row>
    <row r="53" spans="1:23" s="19" customFormat="1" ht="15">
      <c r="A53" s="20"/>
      <c r="B53" s="16" t="s">
        <v>86</v>
      </c>
      <c r="C53" s="16">
        <v>616</v>
      </c>
      <c r="D53" s="18">
        <v>1.2</v>
      </c>
      <c r="E53" s="16" t="s">
        <v>50</v>
      </c>
      <c r="F53" s="16" t="s">
        <v>50</v>
      </c>
      <c r="G53" s="29"/>
    </row>
    <row r="54" spans="1:23">
      <c r="A54" s="4"/>
      <c r="B54" s="4" t="s">
        <v>21</v>
      </c>
      <c r="C54" s="5">
        <v>625</v>
      </c>
      <c r="D54" s="6">
        <v>0.8</v>
      </c>
      <c r="E54" s="4" t="s">
        <v>50</v>
      </c>
      <c r="F54" s="4" t="s">
        <v>50</v>
      </c>
      <c r="G54" s="4" t="s">
        <v>67</v>
      </c>
    </row>
    <row r="55" spans="1:23">
      <c r="A55" s="4"/>
      <c r="B55" s="24" t="s">
        <v>22</v>
      </c>
      <c r="C55" s="27">
        <v>625</v>
      </c>
      <c r="D55" s="28">
        <v>0.95</v>
      </c>
      <c r="E55" s="4">
        <v>1965</v>
      </c>
      <c r="F55" s="4">
        <v>41</v>
      </c>
      <c r="G55" s="24" t="s">
        <v>68</v>
      </c>
    </row>
    <row r="56" spans="1:23">
      <c r="A56" s="4"/>
      <c r="B56" s="24"/>
      <c r="C56" s="27"/>
      <c r="D56" s="28"/>
      <c r="E56" s="4">
        <v>1934</v>
      </c>
      <c r="F56" s="4">
        <v>11</v>
      </c>
      <c r="G56" s="24"/>
    </row>
    <row r="57" spans="1:23">
      <c r="A57" s="4"/>
      <c r="B57" s="4" t="s">
        <v>25</v>
      </c>
      <c r="C57" s="5">
        <v>640</v>
      </c>
      <c r="D57" s="6">
        <v>0.95</v>
      </c>
      <c r="E57" s="4">
        <v>1939</v>
      </c>
      <c r="F57" s="4">
        <v>14</v>
      </c>
      <c r="G57" s="24"/>
    </row>
    <row r="58" spans="1:23">
      <c r="A58" s="4"/>
      <c r="B58" s="24" t="s">
        <v>35</v>
      </c>
      <c r="C58" s="27">
        <v>670</v>
      </c>
      <c r="D58" s="28">
        <v>1.1499999999999999</v>
      </c>
      <c r="E58" s="4">
        <v>1961</v>
      </c>
      <c r="F58" s="4">
        <v>22</v>
      </c>
      <c r="G58" s="24" t="s">
        <v>69</v>
      </c>
    </row>
    <row r="59" spans="1:23">
      <c r="A59" s="4"/>
      <c r="B59" s="24"/>
      <c r="C59" s="27"/>
      <c r="D59" s="28"/>
      <c r="E59" s="4">
        <v>1958</v>
      </c>
      <c r="F59" s="4">
        <v>18</v>
      </c>
      <c r="G59" s="24"/>
    </row>
    <row r="60" spans="1:23">
      <c r="A60" s="4"/>
      <c r="B60" s="4" t="s">
        <v>4</v>
      </c>
      <c r="C60" s="5">
        <v>670</v>
      </c>
      <c r="D60" s="6">
        <v>0.79</v>
      </c>
      <c r="E60" s="4">
        <v>1849</v>
      </c>
      <c r="F60" s="4">
        <v>13</v>
      </c>
      <c r="G60" s="24" t="s">
        <v>70</v>
      </c>
      <c r="U60" s="22"/>
      <c r="V60" s="23"/>
      <c r="W60" s="22"/>
    </row>
    <row r="61" spans="1:23">
      <c r="A61" s="4"/>
      <c r="B61" s="4" t="s">
        <v>7</v>
      </c>
      <c r="C61" s="5">
        <f>(562+622)/2</f>
        <v>592</v>
      </c>
      <c r="D61" s="6">
        <f>(0.82+0.95)/2</f>
        <v>0.88500000000000001</v>
      </c>
      <c r="E61" s="4">
        <v>1853</v>
      </c>
      <c r="F61" s="4">
        <v>25</v>
      </c>
      <c r="G61" s="24"/>
    </row>
    <row r="62" spans="1:23">
      <c r="A62" s="4"/>
      <c r="B62" s="4" t="s">
        <v>10</v>
      </c>
      <c r="C62" s="5">
        <v>644</v>
      </c>
      <c r="D62" s="6">
        <v>0.78</v>
      </c>
      <c r="E62" s="4" t="s">
        <v>50</v>
      </c>
      <c r="F62" s="4" t="s">
        <v>50</v>
      </c>
      <c r="G62" s="24"/>
    </row>
    <row r="63" spans="1:23">
      <c r="A63" s="11"/>
      <c r="B63" s="11" t="s">
        <v>13</v>
      </c>
      <c r="C63" s="12">
        <f>(655+662)/2</f>
        <v>658.5</v>
      </c>
      <c r="D63" s="13">
        <f>(0.95+1)/2</f>
        <v>0.97499999999999998</v>
      </c>
      <c r="E63" s="11" t="s">
        <v>50</v>
      </c>
      <c r="F63" s="11" t="s">
        <v>50</v>
      </c>
      <c r="G63" s="25"/>
    </row>
    <row r="64" spans="1:23" s="19" customFormat="1">
      <c r="A64" s="4" t="s">
        <v>71</v>
      </c>
      <c r="B64" s="4" t="s">
        <v>72</v>
      </c>
      <c r="C64" s="4">
        <v>525</v>
      </c>
      <c r="D64" s="6">
        <v>0.75</v>
      </c>
      <c r="E64" s="4"/>
      <c r="F64" s="4"/>
      <c r="G64" s="26" t="s">
        <v>73</v>
      </c>
    </row>
    <row r="65" spans="1:7" s="19" customFormat="1">
      <c r="A65" s="4"/>
      <c r="B65" s="4" t="s">
        <v>74</v>
      </c>
      <c r="C65" s="4">
        <v>516</v>
      </c>
      <c r="D65" s="6">
        <v>0.61</v>
      </c>
      <c r="E65" s="4"/>
      <c r="F65" s="4"/>
      <c r="G65" s="24"/>
    </row>
  </sheetData>
  <mergeCells count="31">
    <mergeCell ref="G40:G44"/>
    <mergeCell ref="G46:G53"/>
    <mergeCell ref="D17:D18"/>
    <mergeCell ref="B17:B18"/>
    <mergeCell ref="C17:C18"/>
    <mergeCell ref="G28:G29"/>
    <mergeCell ref="G30:G33"/>
    <mergeCell ref="G34:G35"/>
    <mergeCell ref="G36:G37"/>
    <mergeCell ref="G38:G39"/>
    <mergeCell ref="G21:G23"/>
    <mergeCell ref="B22:B23"/>
    <mergeCell ref="C22:C23"/>
    <mergeCell ref="D22:D23"/>
    <mergeCell ref="G24:G27"/>
    <mergeCell ref="G3:G8"/>
    <mergeCell ref="G9:G15"/>
    <mergeCell ref="G16:G20"/>
    <mergeCell ref="B19:B20"/>
    <mergeCell ref="C19:C20"/>
    <mergeCell ref="D19:D20"/>
    <mergeCell ref="G60:G63"/>
    <mergeCell ref="G64:G65"/>
    <mergeCell ref="B55:B56"/>
    <mergeCell ref="C55:C56"/>
    <mergeCell ref="D55:D56"/>
    <mergeCell ref="G55:G57"/>
    <mergeCell ref="B58:B59"/>
    <mergeCell ref="C58:C59"/>
    <mergeCell ref="D58:D59"/>
    <mergeCell ref="G58:G5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刘嘉惠</dc:creator>
  <cp:lastModifiedBy>Jiahui Liu</cp:lastModifiedBy>
  <dcterms:created xsi:type="dcterms:W3CDTF">2022-03-19T15:03:00Z</dcterms:created>
  <dcterms:modified xsi:type="dcterms:W3CDTF">2024-09-16T07:06:45Z</dcterms:modified>
</cp:coreProperties>
</file>