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61185\Downloads\"/>
    </mc:Choice>
  </mc:AlternateContent>
  <xr:revisionPtr revIDLastSave="0" documentId="13_ncr:1_{FBFAD4F4-1005-4DF1-AB17-5CACE35A092C}" xr6:coauthVersionLast="47" xr6:coauthVersionMax="47" xr10:uidLastSave="{00000000-0000-0000-0000-000000000000}"/>
  <bookViews>
    <workbookView xWindow="28680" yWindow="-120" windowWidth="29040" windowHeight="15720" xr2:uid="{4B601B2F-DC5B-4534-8584-DE4E8575A978}"/>
  </bookViews>
  <sheets>
    <sheet name="1_MATERIALS_TURBINE" sheetId="6" r:id="rId1"/>
    <sheet name="1_MATERIALS_FOUNDATION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" i="6" l="1"/>
  <c r="Q26" i="6"/>
  <c r="R25" i="6"/>
  <c r="Q25" i="6"/>
  <c r="R24" i="6"/>
  <c r="Q24" i="6"/>
  <c r="R23" i="6"/>
  <c r="Q23" i="6"/>
  <c r="R22" i="6"/>
  <c r="Q22" i="6"/>
  <c r="R21" i="6"/>
  <c r="Q21" i="6"/>
  <c r="R20" i="6"/>
  <c r="Q20" i="6"/>
  <c r="R19" i="6"/>
  <c r="Q19" i="6"/>
  <c r="R18" i="6"/>
  <c r="Q18" i="6"/>
  <c r="R17" i="6"/>
  <c r="Q17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8" i="6"/>
  <c r="Q8" i="6"/>
  <c r="R7" i="6"/>
  <c r="Q7" i="6"/>
  <c r="R6" i="6"/>
  <c r="Q6" i="6"/>
</calcChain>
</file>

<file path=xl/sharedStrings.xml><?xml version="1.0" encoding="utf-8"?>
<sst xmlns="http://schemas.openxmlformats.org/spreadsheetml/2006/main" count="129" uniqueCount="47">
  <si>
    <t>Power (MW)</t>
  </si>
  <si>
    <t>Dataset</t>
  </si>
  <si>
    <t>Chromium steel</t>
  </si>
  <si>
    <t>Copper</t>
  </si>
  <si>
    <t>Epoxy resin</t>
  </si>
  <si>
    <t>Fiberglass</t>
  </si>
  <si>
    <t>Lubricating oil</t>
  </si>
  <si>
    <t>Rubber</t>
  </si>
  <si>
    <t>Hub height</t>
  </si>
  <si>
    <t>Rotor diameter</t>
  </si>
  <si>
    <t>30kW</t>
  </si>
  <si>
    <t>150kW</t>
  </si>
  <si>
    <t>600kW</t>
  </si>
  <si>
    <t>800kW</t>
  </si>
  <si>
    <t>V116-2.0</t>
  </si>
  <si>
    <t>V90-2.0</t>
  </si>
  <si>
    <t>V100-2.0</t>
  </si>
  <si>
    <t>V110-2.0</t>
  </si>
  <si>
    <t>V120-2.0</t>
  </si>
  <si>
    <t>V100-2.6</t>
  </si>
  <si>
    <t>V90-3.0</t>
  </si>
  <si>
    <t>V105-3.3</t>
  </si>
  <si>
    <t>V112-3.3</t>
  </si>
  <si>
    <t>V117-3.3</t>
  </si>
  <si>
    <t>V126-3.3</t>
  </si>
  <si>
    <t>V105-3.45</t>
  </si>
  <si>
    <t>V112-3.45</t>
  </si>
  <si>
    <t>V117-3.45</t>
  </si>
  <si>
    <t>V126-3.45</t>
  </si>
  <si>
    <t>V136-3.45</t>
  </si>
  <si>
    <t>V150-4.2</t>
  </si>
  <si>
    <t>V117-4.2</t>
  </si>
  <si>
    <t>V136-4.2</t>
  </si>
  <si>
    <t>V150-6.0</t>
  </si>
  <si>
    <t>V162-6.2</t>
  </si>
  <si>
    <t>Aluminium</t>
  </si>
  <si>
    <t>Low alloy steel</t>
  </si>
  <si>
    <t>PUR</t>
  </si>
  <si>
    <t>PVC</t>
  </si>
  <si>
    <t>Units</t>
  </si>
  <si>
    <t>Concrete</t>
  </si>
  <si>
    <t>electronics</t>
  </si>
  <si>
    <t>t</t>
  </si>
  <si>
    <t>D2h</t>
  </si>
  <si>
    <t>Cast iron</t>
  </si>
  <si>
    <t>Electrics</t>
  </si>
  <si>
    <t>steel_turbine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</si>
</sst>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17AD-0D75-44BE-9C5B-FEAF59B5AA5A}">
  <dimension ref="A1:S44"/>
  <sheetViews>
    <sheetView tabSelected="1" workbookViewId="0">
      <pane xSplit="1" topLeftCell="B1" activePane="topRight" state="frozen"/>
      <selection pane="topRight" activeCell="C10" sqref="C10"/>
    </sheetView>
  </sheetViews>
  <sheetFormatPr defaultRowHeight="15" x14ac:dyDescent="0.25"/>
  <cols>
    <col min="17" max="17" width="12" customWidth="1"/>
  </cols>
  <sheetData>
    <row r="1" spans="1:19" ht="45" x14ac:dyDescent="0.25">
      <c r="A1" s="5" t="s">
        <v>1</v>
      </c>
      <c r="B1" s="5" t="s">
        <v>0</v>
      </c>
      <c r="C1" s="6" t="s">
        <v>8</v>
      </c>
      <c r="D1" s="6" t="s">
        <v>9</v>
      </c>
      <c r="E1" s="6" t="s">
        <v>43</v>
      </c>
      <c r="F1" s="3" t="s">
        <v>39</v>
      </c>
      <c r="G1" s="4" t="s">
        <v>36</v>
      </c>
      <c r="H1" s="3" t="s">
        <v>2</v>
      </c>
      <c r="I1" s="3" t="s">
        <v>44</v>
      </c>
      <c r="J1" s="3" t="s">
        <v>35</v>
      </c>
      <c r="K1" s="3" t="s">
        <v>3</v>
      </c>
      <c r="L1" s="3" t="s">
        <v>4</v>
      </c>
      <c r="M1" s="3" t="s">
        <v>7</v>
      </c>
      <c r="N1" s="3" t="s">
        <v>37</v>
      </c>
      <c r="O1" s="3" t="s">
        <v>38</v>
      </c>
      <c r="P1" s="3" t="s">
        <v>5</v>
      </c>
      <c r="Q1" s="3" t="s">
        <v>41</v>
      </c>
      <c r="R1" s="3" t="s">
        <v>45</v>
      </c>
      <c r="S1" s="3" t="s">
        <v>6</v>
      </c>
    </row>
    <row r="2" spans="1:19" x14ac:dyDescent="0.25">
      <c r="A2" s="1" t="s">
        <v>10</v>
      </c>
      <c r="B2" s="1">
        <v>0.03</v>
      </c>
      <c r="C2" s="1"/>
      <c r="D2" s="1"/>
      <c r="E2" s="1"/>
      <c r="F2" s="1" t="s">
        <v>42</v>
      </c>
      <c r="G2" s="1">
        <v>5.4109999999999996</v>
      </c>
      <c r="H2" s="1">
        <v>0.73645000000000005</v>
      </c>
      <c r="I2" s="1">
        <v>0.26800000000000002</v>
      </c>
      <c r="J2" s="1">
        <v>1.47E-2</v>
      </c>
      <c r="K2" s="1">
        <v>1.7000000000000001E-2</v>
      </c>
      <c r="L2" s="1">
        <v>3.6999999999999998E-2</v>
      </c>
      <c r="M2" s="1">
        <v>3.15E-3</v>
      </c>
      <c r="N2" s="1"/>
      <c r="O2" s="1"/>
      <c r="P2" s="1">
        <v>0.20599999999999999</v>
      </c>
      <c r="Q2" s="1"/>
      <c r="R2" s="1"/>
      <c r="S2" s="1">
        <v>0.01</v>
      </c>
    </row>
    <row r="3" spans="1:19" x14ac:dyDescent="0.25">
      <c r="A3" s="1" t="s">
        <v>11</v>
      </c>
      <c r="B3" s="1">
        <v>0.15</v>
      </c>
      <c r="C3" s="1"/>
      <c r="D3" s="1"/>
      <c r="E3" s="1"/>
      <c r="F3" s="1" t="s">
        <v>42</v>
      </c>
      <c r="G3" s="1">
        <v>15.254</v>
      </c>
      <c r="H3" s="1">
        <v>2.9340000000000002</v>
      </c>
      <c r="I3" s="1">
        <v>1.286</v>
      </c>
      <c r="J3" s="1">
        <v>7.0599999999999996E-2</v>
      </c>
      <c r="K3" s="1">
        <v>8.1000000000000003E-2</v>
      </c>
      <c r="L3" s="1">
        <v>9.5000000000000001E-2</v>
      </c>
      <c r="M3" s="1">
        <v>1.4999999999999999E-2</v>
      </c>
      <c r="N3" s="1"/>
      <c r="O3" s="1"/>
      <c r="P3" s="1">
        <v>2.7879999999999998</v>
      </c>
      <c r="Q3" s="1"/>
      <c r="R3" s="1"/>
      <c r="S3" s="1">
        <v>5.7000000000000002E-2</v>
      </c>
    </row>
    <row r="4" spans="1:19" x14ac:dyDescent="0.25">
      <c r="A4" s="1" t="s">
        <v>12</v>
      </c>
      <c r="B4" s="1">
        <v>0.6</v>
      </c>
      <c r="C4" s="1"/>
      <c r="D4" s="1"/>
      <c r="E4" s="1"/>
      <c r="F4" s="1" t="s">
        <v>42</v>
      </c>
      <c r="G4" s="1">
        <v>41.613</v>
      </c>
      <c r="H4" s="1">
        <v>17.78</v>
      </c>
      <c r="I4" s="1">
        <v>7.2670000000000003</v>
      </c>
      <c r="J4" s="1">
        <v>0.20399999999999999</v>
      </c>
      <c r="K4" s="1">
        <v>0.46100000000000002</v>
      </c>
      <c r="L4" s="1">
        <v>0.14399999999999999</v>
      </c>
      <c r="M4" s="1">
        <v>0.1</v>
      </c>
      <c r="N4" s="1"/>
      <c r="O4" s="1"/>
      <c r="P4" s="1">
        <v>7.0609999999999999</v>
      </c>
      <c r="Q4" s="1"/>
      <c r="R4" s="1"/>
      <c r="S4" s="1">
        <v>5.04E-2</v>
      </c>
    </row>
    <row r="5" spans="1:19" x14ac:dyDescent="0.25">
      <c r="A5" s="1" t="s">
        <v>13</v>
      </c>
      <c r="B5" s="1">
        <v>0.8</v>
      </c>
      <c r="C5" s="1"/>
      <c r="D5" s="1"/>
      <c r="E5" s="1"/>
      <c r="F5" s="1" t="s">
        <v>42</v>
      </c>
      <c r="G5" s="1">
        <v>73.123000000000005</v>
      </c>
      <c r="H5" s="1">
        <v>14.526</v>
      </c>
      <c r="I5" s="1">
        <v>6.4790000000000001</v>
      </c>
      <c r="J5" s="1">
        <v>0.20699999999999999</v>
      </c>
      <c r="K5" s="1">
        <v>0.46500000000000002</v>
      </c>
      <c r="L5" s="1">
        <v>0.36</v>
      </c>
      <c r="M5" s="1">
        <v>0.1</v>
      </c>
      <c r="N5" s="1"/>
      <c r="O5" s="1"/>
      <c r="P5" s="1">
        <v>9.6609999999999996</v>
      </c>
      <c r="Q5" s="1"/>
      <c r="R5" s="1"/>
      <c r="S5" s="1">
        <v>5.8799999999999998E-2</v>
      </c>
    </row>
    <row r="6" spans="1:19" x14ac:dyDescent="0.25">
      <c r="A6" s="1" t="s">
        <v>14</v>
      </c>
      <c r="B6" s="1">
        <v>2</v>
      </c>
      <c r="C6" s="1">
        <v>80</v>
      </c>
      <c r="D6" s="1">
        <v>116</v>
      </c>
      <c r="E6" s="1">
        <v>1076480</v>
      </c>
      <c r="F6" s="1" t="s">
        <v>42</v>
      </c>
      <c r="G6" s="1">
        <v>135.76622718052738</v>
      </c>
      <c r="H6" s="1">
        <v>27.401622718052739</v>
      </c>
      <c r="I6" s="1">
        <v>37.216531440162271</v>
      </c>
      <c r="J6" s="1">
        <v>2.4837728194726165</v>
      </c>
      <c r="K6" s="1">
        <v>1.8828600405679514</v>
      </c>
      <c r="L6" s="1">
        <v>4.5432377292955097</v>
      </c>
      <c r="M6" s="1">
        <v>0.39938493843533207</v>
      </c>
      <c r="N6" s="1">
        <v>0.72904294747150022</v>
      </c>
      <c r="O6" s="1">
        <v>1.9398962509234192</v>
      </c>
      <c r="P6" s="1">
        <v>14.5420892494929</v>
      </c>
      <c r="Q6" s="1">
        <f>24/25</f>
        <v>0.96</v>
      </c>
      <c r="R6" s="1">
        <f>53/25</f>
        <v>2.12</v>
      </c>
      <c r="S6" s="1">
        <v>0.68103448275862066</v>
      </c>
    </row>
    <row r="7" spans="1:19" x14ac:dyDescent="0.25">
      <c r="A7" s="1" t="s">
        <v>15</v>
      </c>
      <c r="B7" s="1">
        <v>2</v>
      </c>
      <c r="C7" s="1"/>
      <c r="D7" s="1">
        <v>90</v>
      </c>
      <c r="E7" s="1"/>
      <c r="F7" s="1" t="s">
        <v>42</v>
      </c>
      <c r="G7" s="1">
        <v>141.11932827385758</v>
      </c>
      <c r="H7" s="1">
        <v>23.386404004521232</v>
      </c>
      <c r="I7" s="1">
        <v>40.045212336508961</v>
      </c>
      <c r="J7" s="1">
        <v>4.2047472953334406</v>
      </c>
      <c r="K7" s="1">
        <v>1.6818989181333763</v>
      </c>
      <c r="L7" s="1">
        <v>6.2385374830570237</v>
      </c>
      <c r="M7" s="1">
        <v>0.54841460144846832</v>
      </c>
      <c r="N7" s="1">
        <v>1.0010838141337104</v>
      </c>
      <c r="O7" s="1">
        <v>2.6637645211896368</v>
      </c>
      <c r="P7" s="1">
        <v>19.101566284514774</v>
      </c>
      <c r="Q7" s="1">
        <f>11/25</f>
        <v>0.44</v>
      </c>
      <c r="R7" s="1">
        <f>40/25</f>
        <v>1.6</v>
      </c>
      <c r="S7" s="1">
        <v>0.68076860972065234</v>
      </c>
    </row>
    <row r="8" spans="1:19" x14ac:dyDescent="0.25">
      <c r="A8" s="1" t="s">
        <v>16</v>
      </c>
      <c r="B8" s="1">
        <v>2</v>
      </c>
      <c r="C8" s="1">
        <v>80</v>
      </c>
      <c r="D8" s="1">
        <v>100</v>
      </c>
      <c r="E8" s="1">
        <v>800000</v>
      </c>
      <c r="F8" s="1" t="s">
        <v>42</v>
      </c>
      <c r="G8" s="1">
        <v>133.51102621982983</v>
      </c>
      <c r="H8" s="1">
        <v>33.946865775308211</v>
      </c>
      <c r="I8" s="1">
        <v>26.518492793887827</v>
      </c>
      <c r="J8" s="1">
        <v>3.4346240666782428</v>
      </c>
      <c r="K8" s="1">
        <v>1.1182496961277999</v>
      </c>
      <c r="L8" s="1">
        <v>4.6722762157156232</v>
      </c>
      <c r="M8" s="1">
        <v>0.41072839678495199</v>
      </c>
      <c r="N8" s="1">
        <v>0.74974945769225598</v>
      </c>
      <c r="O8" s="1">
        <v>1.9949938027017688</v>
      </c>
      <c r="P8" s="1">
        <v>17.852057648897379</v>
      </c>
      <c r="Q8" s="1">
        <f>12/25</f>
        <v>0.48</v>
      </c>
      <c r="R8" s="1">
        <f>35/25</f>
        <v>1.4</v>
      </c>
      <c r="S8" s="1">
        <v>0.55912484806389995</v>
      </c>
    </row>
    <row r="9" spans="1:19" x14ac:dyDescent="0.25">
      <c r="A9" s="1" t="s">
        <v>17</v>
      </c>
      <c r="B9" s="1">
        <v>2</v>
      </c>
      <c r="C9" s="1">
        <v>80</v>
      </c>
      <c r="D9" s="1">
        <v>110</v>
      </c>
      <c r="E9" s="1">
        <v>968000</v>
      </c>
      <c r="F9" s="1" t="s">
        <v>42</v>
      </c>
      <c r="G9" s="1">
        <v>149.81583615545881</v>
      </c>
      <c r="H9" s="1">
        <v>34.43444605708757</v>
      </c>
      <c r="I9" s="1">
        <v>26.555716819867762</v>
      </c>
      <c r="J9" s="1">
        <v>3.8393807450411224</v>
      </c>
      <c r="K9" s="1">
        <v>1.279793581680374</v>
      </c>
      <c r="L9" s="1">
        <v>7.7582718122870737</v>
      </c>
      <c r="M9" s="1">
        <v>0.68201073655798206</v>
      </c>
      <c r="N9" s="1">
        <v>1.2449520994341368</v>
      </c>
      <c r="O9" s="1">
        <v>3.3126689156621083</v>
      </c>
      <c r="P9" s="1">
        <v>14.717626189324303</v>
      </c>
      <c r="Q9" s="1">
        <f>12/25</f>
        <v>0.48</v>
      </c>
      <c r="R9" s="1">
        <f>35/25</f>
        <v>1.4</v>
      </c>
      <c r="S9" s="1">
        <v>0.55990969198516372</v>
      </c>
    </row>
    <row r="10" spans="1:19" x14ac:dyDescent="0.25">
      <c r="A10" s="1" t="s">
        <v>18</v>
      </c>
      <c r="B10" s="1">
        <v>2</v>
      </c>
      <c r="C10" s="1">
        <v>118</v>
      </c>
      <c r="D10" s="1">
        <v>120</v>
      </c>
      <c r="E10" s="1">
        <v>1699200</v>
      </c>
      <c r="F10" s="1" t="s">
        <v>42</v>
      </c>
      <c r="G10" s="1">
        <v>214.93517935808686</v>
      </c>
      <c r="H10" s="1">
        <v>27.137067337948395</v>
      </c>
      <c r="I10" s="1">
        <v>37.183385777218376</v>
      </c>
      <c r="J10" s="1">
        <v>3.0819383259911892</v>
      </c>
      <c r="K10" s="1">
        <v>1.9612334801762115</v>
      </c>
      <c r="L10" s="1">
        <v>4.9692201093945068</v>
      </c>
      <c r="M10" s="1">
        <v>0.43683200961836588</v>
      </c>
      <c r="N10" s="1">
        <v>0.79739936385617705</v>
      </c>
      <c r="O10" s="1">
        <v>2.121784514613644</v>
      </c>
      <c r="P10" s="1">
        <v>14.409062303335432</v>
      </c>
      <c r="Q10" s="1">
        <f>24/25</f>
        <v>0.96</v>
      </c>
      <c r="R10" s="1">
        <f>56/25</f>
        <v>2.2400000000000002</v>
      </c>
      <c r="S10" s="1">
        <v>0.6804279421019509</v>
      </c>
    </row>
    <row r="11" spans="1:19" x14ac:dyDescent="0.25">
      <c r="A11" s="1" t="s">
        <v>19</v>
      </c>
      <c r="B11" s="1">
        <v>2.6</v>
      </c>
      <c r="C11" s="1"/>
      <c r="D11" s="1">
        <v>100</v>
      </c>
      <c r="E11" s="1"/>
      <c r="F11" s="1" t="s">
        <v>42</v>
      </c>
      <c r="G11" s="1">
        <v>161.15745947734038</v>
      </c>
      <c r="H11" s="1">
        <v>30.615062300143347</v>
      </c>
      <c r="I11" s="1">
        <v>32.614180174219868</v>
      </c>
      <c r="J11" s="1">
        <v>1.7420884331238284</v>
      </c>
      <c r="K11" s="1">
        <v>3.7126474804278309</v>
      </c>
      <c r="L11" s="1">
        <v>3.7161097898579225</v>
      </c>
      <c r="M11" s="1">
        <v>0.32667414035397169</v>
      </c>
      <c r="N11" s="1">
        <v>0.59631562241534186</v>
      </c>
      <c r="O11" s="1">
        <v>1.5867246837825126</v>
      </c>
      <c r="P11" s="1">
        <v>15.25041349652663</v>
      </c>
      <c r="Q11" s="1">
        <f>3/25</f>
        <v>0.12</v>
      </c>
      <c r="R11" s="1">
        <f>53/35</f>
        <v>1.5142857142857142</v>
      </c>
      <c r="S11" s="1">
        <v>0.77108832285808804</v>
      </c>
    </row>
    <row r="12" spans="1:19" x14ac:dyDescent="0.25">
      <c r="A12" s="1" t="s">
        <v>20</v>
      </c>
      <c r="B12" s="1">
        <v>3</v>
      </c>
      <c r="C12" s="1"/>
      <c r="D12" s="1">
        <v>90</v>
      </c>
      <c r="E12" s="1"/>
      <c r="F12" s="1" t="s">
        <v>42</v>
      </c>
      <c r="G12" s="1">
        <v>161.57731824684615</v>
      </c>
      <c r="H12" s="1">
        <v>30.564182598517363</v>
      </c>
      <c r="I12" s="1">
        <v>32.595135908440632</v>
      </c>
      <c r="J12" s="1">
        <v>1.7313044609181949</v>
      </c>
      <c r="K12" s="1">
        <v>2.6302510079334112</v>
      </c>
      <c r="L12" s="1">
        <v>5.1669603992490272</v>
      </c>
      <c r="M12" s="1">
        <v>0.45421487580220932</v>
      </c>
      <c r="N12" s="1">
        <v>0.82913029504206559</v>
      </c>
      <c r="O12" s="1">
        <v>2.2062167344976729</v>
      </c>
      <c r="P12" s="1">
        <v>11.253478995968266</v>
      </c>
      <c r="Q12" s="1">
        <f>3/30</f>
        <v>0.1</v>
      </c>
      <c r="R12" s="1">
        <f>48/30</f>
        <v>1.6</v>
      </c>
      <c r="S12" s="1">
        <v>0.76576928079074003</v>
      </c>
    </row>
    <row r="13" spans="1:19" x14ac:dyDescent="0.25">
      <c r="A13" s="1" t="s">
        <v>21</v>
      </c>
      <c r="B13" s="1">
        <v>3.3</v>
      </c>
      <c r="C13" s="1">
        <v>72.5</v>
      </c>
      <c r="D13" s="1">
        <v>105</v>
      </c>
      <c r="E13" s="1">
        <v>799312.5</v>
      </c>
      <c r="F13" s="1" t="s">
        <v>42</v>
      </c>
      <c r="G13" s="1">
        <v>197.51493246390314</v>
      </c>
      <c r="H13" s="1">
        <v>40.296245924545879</v>
      </c>
      <c r="I13" s="1">
        <v>64.327340475081513</v>
      </c>
      <c r="J13" s="1">
        <v>3.8996367023754073</v>
      </c>
      <c r="K13" s="1">
        <v>1.9664834653004193</v>
      </c>
      <c r="L13" s="1">
        <v>10.225700936871958</v>
      </c>
      <c r="M13" s="1">
        <v>0.89891640774078563</v>
      </c>
      <c r="N13" s="1">
        <v>1.6408947968776457</v>
      </c>
      <c r="O13" s="1">
        <v>4.3662251663810627</v>
      </c>
      <c r="P13" s="1">
        <v>23.697792268281326</v>
      </c>
      <c r="Q13" s="1">
        <f>18/30</f>
        <v>0.6</v>
      </c>
      <c r="R13" s="1">
        <f>83/30</f>
        <v>2.7666666666666666</v>
      </c>
      <c r="S13" s="1">
        <v>1.2665486725663717</v>
      </c>
    </row>
    <row r="14" spans="1:19" x14ac:dyDescent="0.25">
      <c r="A14" s="1" t="s">
        <v>22</v>
      </c>
      <c r="B14" s="1">
        <v>3.3</v>
      </c>
      <c r="C14" s="1">
        <v>84</v>
      </c>
      <c r="D14" s="1">
        <v>112</v>
      </c>
      <c r="E14" s="1">
        <v>1053696</v>
      </c>
      <c r="F14" s="1" t="s">
        <v>42</v>
      </c>
      <c r="G14" s="1">
        <v>181.33937975424226</v>
      </c>
      <c r="H14" s="1">
        <v>40.323581041544763</v>
      </c>
      <c r="I14" s="1">
        <v>64.237565827969576</v>
      </c>
      <c r="J14" s="1">
        <v>3.8355763604447044</v>
      </c>
      <c r="K14" s="1">
        <v>2.0011702750146285</v>
      </c>
      <c r="L14" s="1">
        <v>10.332176857426321</v>
      </c>
      <c r="M14" s="1">
        <v>0.9082764460018794</v>
      </c>
      <c r="N14" s="1">
        <v>1.657980743856637</v>
      </c>
      <c r="O14" s="1">
        <v>4.4116888315917002</v>
      </c>
      <c r="P14" s="1">
        <v>23.947337624341721</v>
      </c>
      <c r="Q14" s="1">
        <f>21/30</f>
        <v>0.7</v>
      </c>
      <c r="R14" s="1">
        <f>85/30</f>
        <v>2.8333333333333335</v>
      </c>
      <c r="S14" s="1">
        <v>1.2674078408425979</v>
      </c>
    </row>
    <row r="15" spans="1:19" x14ac:dyDescent="0.25">
      <c r="A15" s="1" t="s">
        <v>23</v>
      </c>
      <c r="B15" s="1">
        <v>3.3</v>
      </c>
      <c r="C15" s="1">
        <v>91.5</v>
      </c>
      <c r="D15" s="1">
        <v>117</v>
      </c>
      <c r="E15" s="1">
        <v>1252543.5</v>
      </c>
      <c r="F15" s="1" t="s">
        <v>42</v>
      </c>
      <c r="G15" s="1">
        <v>243.08647811557583</v>
      </c>
      <c r="H15" s="1">
        <v>41.23669410709919</v>
      </c>
      <c r="I15" s="1">
        <v>64.338576901132939</v>
      </c>
      <c r="J15" s="1">
        <v>4.5337028282663621</v>
      </c>
      <c r="K15" s="1">
        <v>1.9668269622626131</v>
      </c>
      <c r="L15" s="1">
        <v>10.028508770175543</v>
      </c>
      <c r="M15" s="1">
        <v>0.88158172572576621</v>
      </c>
      <c r="N15" s="1">
        <v>1.6092518217588996</v>
      </c>
      <c r="O15" s="1">
        <v>4.2820269870916068</v>
      </c>
      <c r="P15" s="1">
        <v>26.535495965441356</v>
      </c>
      <c r="Q15" s="1">
        <f>25/29</f>
        <v>0.86206896551724133</v>
      </c>
      <c r="R15" s="1">
        <f>70/29</f>
        <v>2.4137931034482758</v>
      </c>
      <c r="S15" s="1">
        <v>1.2667699078979542</v>
      </c>
    </row>
    <row r="16" spans="1:19" x14ac:dyDescent="0.25">
      <c r="A16" s="1" t="s">
        <v>24</v>
      </c>
      <c r="B16" s="1">
        <v>3.3</v>
      </c>
      <c r="C16" s="1">
        <v>117</v>
      </c>
      <c r="D16" s="1">
        <v>126</v>
      </c>
      <c r="E16" s="1">
        <v>1857492</v>
      </c>
      <c r="F16" s="1" t="s">
        <v>42</v>
      </c>
      <c r="G16" s="1">
        <v>330.0111417428725</v>
      </c>
      <c r="H16" s="1">
        <v>42.430480096826251</v>
      </c>
      <c r="I16" s="1">
        <v>64.32900753093061</v>
      </c>
      <c r="J16" s="1">
        <v>4.8996705217859065</v>
      </c>
      <c r="K16" s="1">
        <v>2.0998587950511025</v>
      </c>
      <c r="L16" s="1">
        <v>10.046912059658808</v>
      </c>
      <c r="M16" s="1">
        <v>0.88319951398057994</v>
      </c>
      <c r="N16" s="1">
        <v>1.6122049554506583</v>
      </c>
      <c r="O16" s="1">
        <v>4.2898849233037151</v>
      </c>
      <c r="P16" s="1">
        <v>19.965324098977945</v>
      </c>
      <c r="Q16" s="1">
        <f>18/30</f>
        <v>0.6</v>
      </c>
      <c r="R16" s="1">
        <f>94/30</f>
        <v>3.1333333333333333</v>
      </c>
      <c r="S16" s="1">
        <v>1.2665814954276491</v>
      </c>
    </row>
    <row r="17" spans="1:19" x14ac:dyDescent="0.25">
      <c r="A17" s="1" t="s">
        <v>25</v>
      </c>
      <c r="B17" s="1">
        <v>3.45</v>
      </c>
      <c r="C17" s="1">
        <v>72.5</v>
      </c>
      <c r="D17" s="1">
        <v>105</v>
      </c>
      <c r="E17" s="1">
        <v>799312.5</v>
      </c>
      <c r="F17" s="1" t="s">
        <v>42</v>
      </c>
      <c r="G17" s="1">
        <v>194.95304347826087</v>
      </c>
      <c r="H17" s="1">
        <v>36.458840579710142</v>
      </c>
      <c r="I17" s="1">
        <v>70.123768115942028</v>
      </c>
      <c r="J17" s="1">
        <v>4.4840579710144928</v>
      </c>
      <c r="K17" s="1">
        <v>3.2423188405797103</v>
      </c>
      <c r="L17" s="1">
        <v>9.5735387582793727</v>
      </c>
      <c r="M17" s="1">
        <v>0.84158642259218996</v>
      </c>
      <c r="N17" s="1">
        <v>1.5362438265256502</v>
      </c>
      <c r="O17" s="1">
        <v>4.0877614273853968</v>
      </c>
      <c r="P17" s="1">
        <v>25.662608695652175</v>
      </c>
      <c r="Q17" s="1">
        <f>25/29</f>
        <v>0.86206896551724133</v>
      </c>
      <c r="R17" s="1">
        <f>64/29</f>
        <v>2.2068965517241379</v>
      </c>
      <c r="S17" s="1">
        <v>1.3107246376811594</v>
      </c>
    </row>
    <row r="18" spans="1:19" x14ac:dyDescent="0.25">
      <c r="A18" s="1" t="s">
        <v>26</v>
      </c>
      <c r="B18" s="1">
        <v>3.45</v>
      </c>
      <c r="C18" s="1">
        <v>94</v>
      </c>
      <c r="D18" s="1">
        <v>112</v>
      </c>
      <c r="E18" s="1">
        <v>1179136</v>
      </c>
      <c r="F18" s="1" t="s">
        <v>42</v>
      </c>
      <c r="G18" s="1">
        <v>275.25814575790963</v>
      </c>
      <c r="H18" s="1">
        <v>36.333385801983312</v>
      </c>
      <c r="I18" s="1">
        <v>70.081378876121519</v>
      </c>
      <c r="J18" s="1">
        <v>4.4813473949315288</v>
      </c>
      <c r="K18" s="1">
        <v>3.2058869825279395</v>
      </c>
      <c r="L18" s="1">
        <v>9.9792678322806125</v>
      </c>
      <c r="M18" s="1">
        <v>0.87725307507584427</v>
      </c>
      <c r="N18" s="1">
        <v>1.6013502412918026</v>
      </c>
      <c r="O18" s="1">
        <v>4.2610018247501369</v>
      </c>
      <c r="P18" s="1">
        <v>25.922871084526996</v>
      </c>
      <c r="Q18" s="1">
        <f>25/29</f>
        <v>0.86206896551724133</v>
      </c>
      <c r="R18" s="1">
        <f>70/29</f>
        <v>2.4137931034482758</v>
      </c>
      <c r="S18" s="1">
        <v>1.3099323154415237</v>
      </c>
    </row>
    <row r="19" spans="1:19" x14ac:dyDescent="0.25">
      <c r="A19" s="1" t="s">
        <v>27</v>
      </c>
      <c r="B19" s="1">
        <v>3.45</v>
      </c>
      <c r="C19" s="1">
        <v>91.5</v>
      </c>
      <c r="D19" s="1">
        <v>117</v>
      </c>
      <c r="E19" s="1">
        <v>1252543.5</v>
      </c>
      <c r="F19" s="1" t="s">
        <v>42</v>
      </c>
      <c r="G19" s="1">
        <v>267.56428119062696</v>
      </c>
      <c r="H19" s="1">
        <v>37.483850538315387</v>
      </c>
      <c r="I19" s="1">
        <v>70.170044331855607</v>
      </c>
      <c r="J19" s="1">
        <v>5.5224825839138694</v>
      </c>
      <c r="K19" s="1">
        <v>3.1409119696010133</v>
      </c>
      <c r="L19" s="1">
        <v>10.321522860245212</v>
      </c>
      <c r="M19" s="1">
        <v>0.90733987911680747</v>
      </c>
      <c r="N19" s="1">
        <v>1.6562711213428984</v>
      </c>
      <c r="O19" s="1">
        <v>4.4071397301753876</v>
      </c>
      <c r="P19" s="1">
        <v>28.544331855604813</v>
      </c>
      <c r="Q19" s="1">
        <f>25/29</f>
        <v>0.86206896551724133</v>
      </c>
      <c r="R19" s="1">
        <f>70/29</f>
        <v>2.4137931034482758</v>
      </c>
      <c r="S19" s="1">
        <v>1.311589613679544</v>
      </c>
    </row>
    <row r="20" spans="1:19" x14ac:dyDescent="0.25">
      <c r="A20" s="1" t="s">
        <v>28</v>
      </c>
      <c r="B20" s="1">
        <v>3.45</v>
      </c>
      <c r="C20" s="1">
        <v>117</v>
      </c>
      <c r="D20" s="1">
        <v>126</v>
      </c>
      <c r="E20" s="1">
        <v>1857492</v>
      </c>
      <c r="F20" s="1" t="s">
        <v>42</v>
      </c>
      <c r="G20" s="1">
        <v>357.27278637368352</v>
      </c>
      <c r="H20" s="1">
        <v>40.520088415030557</v>
      </c>
      <c r="I20" s="1">
        <v>72.012742166168252</v>
      </c>
      <c r="J20" s="1">
        <v>6.9600832141464046</v>
      </c>
      <c r="K20" s="1">
        <v>3.2388506046027823</v>
      </c>
      <c r="L20" s="1">
        <v>10.941235741941828</v>
      </c>
      <c r="M20" s="1">
        <v>0.96181732578618151</v>
      </c>
      <c r="N20" s="1">
        <v>1.7557150273804141</v>
      </c>
      <c r="O20" s="1">
        <v>4.6717480926434964</v>
      </c>
      <c r="P20" s="1">
        <v>25.393966974385645</v>
      </c>
      <c r="Q20" s="1">
        <f>25/29</f>
        <v>0.86206896551724133</v>
      </c>
      <c r="R20" s="1">
        <f>75/29</f>
        <v>2.5862068965517242</v>
      </c>
      <c r="S20" s="1">
        <v>1.3093225848394228</v>
      </c>
    </row>
    <row r="21" spans="1:19" x14ac:dyDescent="0.25">
      <c r="A21" s="1" t="s">
        <v>29</v>
      </c>
      <c r="B21" s="1">
        <v>3.45</v>
      </c>
      <c r="C21" s="1">
        <v>132</v>
      </c>
      <c r="D21" s="1">
        <v>136</v>
      </c>
      <c r="E21" s="1">
        <v>2441472</v>
      </c>
      <c r="F21" s="1" t="s">
        <v>42</v>
      </c>
      <c r="G21" s="1">
        <v>424.88467940990756</v>
      </c>
      <c r="H21" s="1">
        <v>40.604844727627579</v>
      </c>
      <c r="I21" s="1">
        <v>71.964066356695938</v>
      </c>
      <c r="J21" s="1">
        <v>7.6241891969462143</v>
      </c>
      <c r="K21" s="1">
        <v>3.3118649905286723</v>
      </c>
      <c r="L21" s="1">
        <v>12.725696078597865</v>
      </c>
      <c r="M21" s="1">
        <v>1.1186848779946317</v>
      </c>
      <c r="N21" s="1">
        <v>2.0420632884658914</v>
      </c>
      <c r="O21" s="1">
        <v>5.433686631469941</v>
      </c>
      <c r="P21" s="1">
        <v>23.286550714654727</v>
      </c>
      <c r="Q21" s="1">
        <f>25/29</f>
        <v>0.86206896551724133</v>
      </c>
      <c r="R21" s="1">
        <f>81/29</f>
        <v>2.7931034482758621</v>
      </c>
      <c r="S21" s="1">
        <v>1.3109465587509328</v>
      </c>
    </row>
    <row r="22" spans="1:19" x14ac:dyDescent="0.25">
      <c r="A22" s="1" t="s">
        <v>30</v>
      </c>
      <c r="B22" s="1">
        <v>4.2</v>
      </c>
      <c r="C22" s="1">
        <v>155</v>
      </c>
      <c r="D22" s="1">
        <v>150</v>
      </c>
      <c r="E22" s="1">
        <v>3487500</v>
      </c>
      <c r="F22" s="1" t="s">
        <v>42</v>
      </c>
      <c r="G22" s="1">
        <v>484.42444593687037</v>
      </c>
      <c r="H22" s="1">
        <v>49.092008059100067</v>
      </c>
      <c r="I22" s="1">
        <v>72.701141705842844</v>
      </c>
      <c r="J22" s="1">
        <v>7.2451309603760912</v>
      </c>
      <c r="K22" s="1">
        <v>3.7058428475486904</v>
      </c>
      <c r="L22" s="1">
        <v>11.010128777207481</v>
      </c>
      <c r="M22" s="1">
        <v>0.96787354434388029</v>
      </c>
      <c r="N22" s="1">
        <v>1.7667701348792941</v>
      </c>
      <c r="O22" s="1">
        <v>4.7011644139521538</v>
      </c>
      <c r="P22" s="1">
        <v>38.932169241101413</v>
      </c>
      <c r="Q22" s="1">
        <f>20/24</f>
        <v>0.83333333333333337</v>
      </c>
      <c r="R22" s="1">
        <f>70/24</f>
        <v>2.9166666666666665</v>
      </c>
      <c r="S22" s="1">
        <v>1.2075218267293486</v>
      </c>
    </row>
    <row r="23" spans="1:19" x14ac:dyDescent="0.25">
      <c r="A23" s="1" t="s">
        <v>31</v>
      </c>
      <c r="B23" s="1">
        <v>4.2</v>
      </c>
      <c r="C23" s="1">
        <v>91.5</v>
      </c>
      <c r="D23" s="1">
        <v>117</v>
      </c>
      <c r="E23" s="1">
        <v>1252543.5</v>
      </c>
      <c r="F23" s="1" t="s">
        <v>42</v>
      </c>
      <c r="G23" s="1">
        <v>255.04139348272824</v>
      </c>
      <c r="H23" s="1">
        <v>40.436441921910166</v>
      </c>
      <c r="I23" s="1">
        <v>67.783149036109208</v>
      </c>
      <c r="J23" s="1">
        <v>6.253058029161366</v>
      </c>
      <c r="K23" s="1">
        <v>3.5017124963303652</v>
      </c>
      <c r="L23" s="1">
        <v>10.973153894563225</v>
      </c>
      <c r="M23" s="1">
        <v>0.96462317266878406</v>
      </c>
      <c r="N23" s="1">
        <v>1.7608368601902846</v>
      </c>
      <c r="O23" s="1">
        <v>4.6853766783121253</v>
      </c>
      <c r="P23" s="1">
        <v>28.472257559448089</v>
      </c>
      <c r="Q23" s="1">
        <f>20/24</f>
        <v>0.83333333333333337</v>
      </c>
      <c r="R23" s="1">
        <f>56/24</f>
        <v>2.3333333333333335</v>
      </c>
      <c r="S23" s="1">
        <v>1.1672374987767884</v>
      </c>
    </row>
    <row r="24" spans="1:19" x14ac:dyDescent="0.25">
      <c r="A24" s="1" t="s">
        <v>32</v>
      </c>
      <c r="B24" s="1">
        <v>4.2</v>
      </c>
      <c r="C24" s="1">
        <v>112</v>
      </c>
      <c r="D24" s="1">
        <v>136</v>
      </c>
      <c r="E24" s="1">
        <v>2071552</v>
      </c>
      <c r="F24" s="1" t="s">
        <v>42</v>
      </c>
      <c r="G24" s="1">
        <v>359.09503372164318</v>
      </c>
      <c r="H24" s="1">
        <v>47.904353157572039</v>
      </c>
      <c r="I24" s="1">
        <v>72.794604537093804</v>
      </c>
      <c r="J24" s="1">
        <v>6.9209074187614963</v>
      </c>
      <c r="K24" s="1">
        <v>3.5021459227467813</v>
      </c>
      <c r="L24" s="1">
        <v>9.1329839948504858</v>
      </c>
      <c r="M24" s="1">
        <v>0.80285832876278729</v>
      </c>
      <c r="N24" s="1">
        <v>1.4655490131810247</v>
      </c>
      <c r="O24" s="1">
        <v>3.8996509685398553</v>
      </c>
      <c r="P24" s="1">
        <v>31.39423666462293</v>
      </c>
      <c r="Q24" s="1">
        <f>20/24</f>
        <v>0.83333333333333337</v>
      </c>
      <c r="R24" s="1">
        <f>68/24</f>
        <v>2.8333333333333335</v>
      </c>
      <c r="S24" s="1">
        <v>1.2090741876149602</v>
      </c>
    </row>
    <row r="25" spans="1:19" x14ac:dyDescent="0.25">
      <c r="A25" s="1" t="s">
        <v>33</v>
      </c>
      <c r="B25" s="1">
        <v>6</v>
      </c>
      <c r="C25" s="1">
        <v>155</v>
      </c>
      <c r="D25" s="1">
        <v>150</v>
      </c>
      <c r="E25" s="1">
        <v>3487500</v>
      </c>
      <c r="F25" s="1" t="s">
        <v>42</v>
      </c>
      <c r="G25" s="1">
        <v>534.7242240726722</v>
      </c>
      <c r="H25" s="1">
        <v>56.17221801665405</v>
      </c>
      <c r="I25" s="1">
        <v>77.52354277062831</v>
      </c>
      <c r="J25" s="1">
        <v>11.469719909159727</v>
      </c>
      <c r="K25" s="1">
        <v>4.7643451930355791</v>
      </c>
      <c r="L25" s="1">
        <v>20.292601189132526</v>
      </c>
      <c r="M25" s="1">
        <v>1.7838730349404721</v>
      </c>
      <c r="N25" s="1">
        <v>3.2563072117916412</v>
      </c>
      <c r="O25" s="1">
        <v>8.6646447564139404</v>
      </c>
      <c r="P25" s="1">
        <v>40.173429220287659</v>
      </c>
      <c r="Q25" s="1">
        <f>30/17</f>
        <v>1.7647058823529411</v>
      </c>
      <c r="R25" s="1">
        <f>87/17</f>
        <v>5.117647058823529</v>
      </c>
      <c r="S25" s="1">
        <v>2.8233156699470099</v>
      </c>
    </row>
    <row r="26" spans="1:19" x14ac:dyDescent="0.25">
      <c r="A26" s="1" t="s">
        <v>34</v>
      </c>
      <c r="B26" s="1">
        <v>6.2</v>
      </c>
      <c r="C26" s="1">
        <v>149</v>
      </c>
      <c r="D26" s="1">
        <v>162</v>
      </c>
      <c r="E26" s="1">
        <v>3910356</v>
      </c>
      <c r="F26" s="1" t="s">
        <v>42</v>
      </c>
      <c r="G26" s="1">
        <v>536.52081068488894</v>
      </c>
      <c r="H26" s="1">
        <v>61.384531759589997</v>
      </c>
      <c r="I26" s="1">
        <v>94.827224724336077</v>
      </c>
      <c r="J26" s="1">
        <v>8.6263394937102031</v>
      </c>
      <c r="K26" s="1">
        <v>4.7507376921882276</v>
      </c>
      <c r="L26" s="1">
        <v>22.461338430485515</v>
      </c>
      <c r="M26" s="1">
        <v>1.9745214317952158</v>
      </c>
      <c r="N26" s="1">
        <v>3.6043195071932206</v>
      </c>
      <c r="O26" s="1">
        <v>9.5906639291749105</v>
      </c>
      <c r="P26" s="1">
        <v>45.444556608168973</v>
      </c>
      <c r="Q26" s="1">
        <f>27/16</f>
        <v>1.6875</v>
      </c>
      <c r="R26" s="1">
        <f>82/16</f>
        <v>5.125</v>
      </c>
      <c r="S26" s="1">
        <v>0.5000776518092872</v>
      </c>
    </row>
    <row r="27" spans="1:19" x14ac:dyDescent="0.25">
      <c r="C27" s="1"/>
      <c r="G27" s="1"/>
    </row>
    <row r="28" spans="1:19" x14ac:dyDescent="0.25">
      <c r="C28" s="1"/>
      <c r="G28" s="1"/>
    </row>
    <row r="29" spans="1:19" x14ac:dyDescent="0.25">
      <c r="C29" s="1"/>
      <c r="G29" s="1"/>
    </row>
    <row r="30" spans="1:19" x14ac:dyDescent="0.25">
      <c r="C30" s="1"/>
      <c r="G30" s="1"/>
    </row>
    <row r="31" spans="1:19" x14ac:dyDescent="0.25">
      <c r="C31" s="1"/>
      <c r="G31" s="1"/>
    </row>
    <row r="32" spans="1:19" x14ac:dyDescent="0.25">
      <c r="C32" s="1"/>
      <c r="G32" s="1"/>
    </row>
    <row r="33" spans="3:7" x14ac:dyDescent="0.25">
      <c r="C33" s="1"/>
      <c r="G33" s="1"/>
    </row>
    <row r="34" spans="3:7" x14ac:dyDescent="0.25">
      <c r="C34" s="1"/>
      <c r="G34" s="1"/>
    </row>
    <row r="35" spans="3:7" x14ac:dyDescent="0.25">
      <c r="C35" s="1"/>
      <c r="G35" s="1"/>
    </row>
    <row r="36" spans="3:7" x14ac:dyDescent="0.25">
      <c r="C36" s="1"/>
      <c r="G36" s="1"/>
    </row>
    <row r="37" spans="3:7" x14ac:dyDescent="0.25">
      <c r="C37" s="1"/>
      <c r="G37" s="1"/>
    </row>
    <row r="38" spans="3:7" x14ac:dyDescent="0.25">
      <c r="C38" s="1"/>
      <c r="G38" s="1"/>
    </row>
    <row r="39" spans="3:7" x14ac:dyDescent="0.25">
      <c r="C39" s="1"/>
      <c r="G39" s="1"/>
    </row>
    <row r="40" spans="3:7" x14ac:dyDescent="0.25">
      <c r="C40" s="1"/>
      <c r="G40" s="1"/>
    </row>
    <row r="41" spans="3:7" x14ac:dyDescent="0.25">
      <c r="C41" s="1"/>
      <c r="G41" s="1"/>
    </row>
    <row r="42" spans="3:7" x14ac:dyDescent="0.25">
      <c r="C42" s="1"/>
      <c r="G42" s="1"/>
    </row>
    <row r="43" spans="3:7" x14ac:dyDescent="0.25">
      <c r="C43" s="1"/>
      <c r="G43" s="1"/>
    </row>
    <row r="44" spans="3:7" x14ac:dyDescent="0.25">
      <c r="C44" s="1"/>
      <c r="G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875E6-6203-4315-858E-7247AC355380}">
  <dimension ref="A1:J27"/>
  <sheetViews>
    <sheetView workbookViewId="0">
      <selection activeCell="S11" sqref="S11"/>
    </sheetView>
  </sheetViews>
  <sheetFormatPr defaultRowHeight="15" x14ac:dyDescent="0.25"/>
  <sheetData>
    <row r="1" spans="1:10" ht="45" x14ac:dyDescent="0.25">
      <c r="A1" s="5" t="s">
        <v>1</v>
      </c>
      <c r="B1" s="5" t="s">
        <v>0</v>
      </c>
      <c r="C1" s="5" t="s">
        <v>46</v>
      </c>
      <c r="D1" s="6" t="s">
        <v>8</v>
      </c>
      <c r="E1" s="6" t="s">
        <v>9</v>
      </c>
      <c r="F1" s="6" t="s">
        <v>43</v>
      </c>
      <c r="G1" s="3" t="s">
        <v>39</v>
      </c>
      <c r="H1" s="3" t="s">
        <v>36</v>
      </c>
      <c r="I1" s="3" t="s">
        <v>2</v>
      </c>
      <c r="J1" s="3" t="s">
        <v>40</v>
      </c>
    </row>
    <row r="2" spans="1:10" x14ac:dyDescent="0.25">
      <c r="A2" s="8" t="s">
        <v>10</v>
      </c>
      <c r="B2" s="8">
        <v>0.03</v>
      </c>
      <c r="C2" s="8">
        <v>5.4109999999999996</v>
      </c>
      <c r="D2" s="7"/>
      <c r="E2" s="7"/>
      <c r="F2" s="7"/>
      <c r="G2" s="2" t="s">
        <v>42</v>
      </c>
      <c r="H2" s="2">
        <v>2.367</v>
      </c>
      <c r="I2" s="2"/>
      <c r="J2" s="2">
        <v>55.68</v>
      </c>
    </row>
    <row r="3" spans="1:10" x14ac:dyDescent="0.25">
      <c r="A3" s="8" t="s">
        <v>11</v>
      </c>
      <c r="B3" s="8">
        <v>0.15</v>
      </c>
      <c r="C3" s="8">
        <v>15.254</v>
      </c>
      <c r="D3" s="7"/>
      <c r="E3" s="7"/>
      <c r="F3" s="7"/>
      <c r="G3" s="2" t="s">
        <v>42</v>
      </c>
      <c r="H3" s="2">
        <v>2.367</v>
      </c>
      <c r="I3" s="2"/>
      <c r="J3" s="2">
        <v>55.68</v>
      </c>
    </row>
    <row r="4" spans="1:10" x14ac:dyDescent="0.25">
      <c r="A4" s="8" t="s">
        <v>12</v>
      </c>
      <c r="B4" s="8">
        <v>0.6</v>
      </c>
      <c r="C4" s="8">
        <v>41.613</v>
      </c>
      <c r="D4" s="7"/>
      <c r="E4" s="7"/>
      <c r="F4" s="7"/>
      <c r="G4" s="2" t="s">
        <v>42</v>
      </c>
      <c r="H4" s="2">
        <v>11.2</v>
      </c>
      <c r="I4" s="2"/>
      <c r="J4" s="2">
        <v>196.32</v>
      </c>
    </row>
    <row r="5" spans="1:10" x14ac:dyDescent="0.25">
      <c r="A5" s="8" t="s">
        <v>13</v>
      </c>
      <c r="B5" s="8">
        <v>0.8</v>
      </c>
      <c r="C5" s="8">
        <v>73.123000000000005</v>
      </c>
      <c r="D5" s="7"/>
      <c r="E5" s="7"/>
      <c r="F5" s="7"/>
      <c r="G5" s="2" t="s">
        <v>42</v>
      </c>
      <c r="H5" s="2">
        <v>14.4</v>
      </c>
      <c r="I5" s="2"/>
      <c r="J5" s="2">
        <v>244.79999999999998</v>
      </c>
    </row>
    <row r="6" spans="1:10" x14ac:dyDescent="0.25">
      <c r="A6" s="1" t="s">
        <v>14</v>
      </c>
      <c r="B6" s="1">
        <v>2</v>
      </c>
      <c r="C6" s="1">
        <v>135.76622718052738</v>
      </c>
      <c r="D6" s="1">
        <v>80</v>
      </c>
      <c r="E6" s="1">
        <v>116</v>
      </c>
      <c r="F6" s="1">
        <v>1076480</v>
      </c>
      <c r="G6" s="1" t="s">
        <v>42</v>
      </c>
      <c r="H6" s="1">
        <v>43.305780933062877</v>
      </c>
      <c r="I6" s="1">
        <v>0.5608519269776876</v>
      </c>
      <c r="J6" s="1">
        <v>734.23529411764707</v>
      </c>
    </row>
    <row r="7" spans="1:10" x14ac:dyDescent="0.25">
      <c r="A7" s="1" t="s">
        <v>15</v>
      </c>
      <c r="B7" s="1">
        <v>2</v>
      </c>
      <c r="C7" s="1">
        <v>141.11932827385758</v>
      </c>
      <c r="D7" s="1"/>
      <c r="E7" s="1">
        <v>90</v>
      </c>
      <c r="F7" s="1"/>
      <c r="G7" s="1" t="s">
        <v>42</v>
      </c>
      <c r="H7" s="1">
        <v>38.203132569029549</v>
      </c>
      <c r="I7" s="1">
        <v>0.12013563700952688</v>
      </c>
      <c r="J7" s="1">
        <v>751.72872598094625</v>
      </c>
    </row>
    <row r="8" spans="1:10" x14ac:dyDescent="0.25">
      <c r="A8" s="1" t="s">
        <v>16</v>
      </c>
      <c r="B8" s="1">
        <v>2</v>
      </c>
      <c r="C8" s="1">
        <v>133.51102621982983</v>
      </c>
      <c r="D8" s="1">
        <v>80</v>
      </c>
      <c r="E8" s="1">
        <v>100</v>
      </c>
      <c r="F8" s="1">
        <v>800000</v>
      </c>
      <c r="G8" s="1" t="s">
        <v>42</v>
      </c>
      <c r="H8" s="1">
        <v>45.129362736586209</v>
      </c>
      <c r="I8" s="1">
        <v>0.5191873589164786</v>
      </c>
      <c r="J8" s="1">
        <v>801.42559472130574</v>
      </c>
    </row>
    <row r="9" spans="1:10" x14ac:dyDescent="0.25">
      <c r="A9" s="1" t="s">
        <v>17</v>
      </c>
      <c r="B9" s="1">
        <v>2</v>
      </c>
      <c r="C9" s="1">
        <v>149.81583615545881</v>
      </c>
      <c r="D9" s="1">
        <v>80</v>
      </c>
      <c r="E9" s="1">
        <v>110</v>
      </c>
      <c r="F9" s="1">
        <v>968000</v>
      </c>
      <c r="G9" s="1" t="s">
        <v>42</v>
      </c>
      <c r="H9" s="1">
        <v>48.912110949846799</v>
      </c>
      <c r="I9" s="1">
        <v>0.19996774713755847</v>
      </c>
      <c r="J9" s="1">
        <v>913.29269472665703</v>
      </c>
    </row>
    <row r="10" spans="1:10" x14ac:dyDescent="0.25">
      <c r="A10" s="1" t="s">
        <v>18</v>
      </c>
      <c r="B10" s="1">
        <v>2</v>
      </c>
      <c r="C10" s="1">
        <v>214.93517935808686</v>
      </c>
      <c r="D10" s="1">
        <v>118</v>
      </c>
      <c r="E10" s="1">
        <v>120</v>
      </c>
      <c r="F10" s="1">
        <v>1699200</v>
      </c>
      <c r="G10" s="1" t="s">
        <v>42</v>
      </c>
      <c r="H10" s="1">
        <v>53.273505349276277</v>
      </c>
      <c r="I10" s="1">
        <v>0.4803020767778477</v>
      </c>
      <c r="J10" s="1">
        <v>912.85412208936441</v>
      </c>
    </row>
    <row r="11" spans="1:10" x14ac:dyDescent="0.25">
      <c r="A11" s="1" t="s">
        <v>19</v>
      </c>
      <c r="B11" s="1">
        <v>2.6</v>
      </c>
      <c r="C11" s="1">
        <v>161.15745947734038</v>
      </c>
      <c r="D11" s="1"/>
      <c r="E11" s="1">
        <v>100</v>
      </c>
      <c r="F11" s="1"/>
      <c r="G11" s="1" t="s">
        <v>42</v>
      </c>
      <c r="H11" s="1">
        <v>50.320652773183369</v>
      </c>
      <c r="I11" s="1">
        <v>4.3123828426507886</v>
      </c>
      <c r="J11" s="1">
        <v>985.85070018745171</v>
      </c>
    </row>
    <row r="12" spans="1:10" x14ac:dyDescent="0.25">
      <c r="A12" s="1" t="s">
        <v>20</v>
      </c>
      <c r="B12" s="1">
        <v>3</v>
      </c>
      <c r="C12" s="1">
        <v>161.57731824684615</v>
      </c>
      <c r="D12" s="1"/>
      <c r="E12" s="1">
        <v>90</v>
      </c>
      <c r="F12" s="1"/>
      <c r="G12" s="1" t="s">
        <v>42</v>
      </c>
      <c r="H12" s="1">
        <v>50.241123683183766</v>
      </c>
      <c r="I12" s="1">
        <v>4.3282611522954868</v>
      </c>
      <c r="J12" s="1">
        <v>985.5117700611263</v>
      </c>
    </row>
    <row r="13" spans="1:10" x14ac:dyDescent="0.25">
      <c r="A13" s="1" t="s">
        <v>21</v>
      </c>
      <c r="B13" s="1">
        <v>3.3</v>
      </c>
      <c r="C13" s="1">
        <v>197.51493246390314</v>
      </c>
      <c r="D13" s="1">
        <v>72.5</v>
      </c>
      <c r="E13" s="1">
        <v>105</v>
      </c>
      <c r="F13" s="1">
        <v>799312.5</v>
      </c>
      <c r="G13" s="1" t="s">
        <v>42</v>
      </c>
      <c r="H13" s="1">
        <v>60.361043316255241</v>
      </c>
      <c r="I13" s="1">
        <v>5.5661481136469488</v>
      </c>
      <c r="J13" s="1">
        <v>976.20905449464374</v>
      </c>
    </row>
    <row r="14" spans="1:10" x14ac:dyDescent="0.25">
      <c r="A14" s="1" t="s">
        <v>22</v>
      </c>
      <c r="B14" s="1">
        <v>3.3</v>
      </c>
      <c r="C14" s="1">
        <v>181.33937975424226</v>
      </c>
      <c r="D14" s="1">
        <v>84</v>
      </c>
      <c r="E14" s="1">
        <v>112</v>
      </c>
      <c r="F14" s="1">
        <v>1053696</v>
      </c>
      <c r="G14" s="1" t="s">
        <v>42</v>
      </c>
      <c r="H14" s="1">
        <v>51.930368636629609</v>
      </c>
      <c r="I14" s="1">
        <v>0</v>
      </c>
      <c r="J14" s="1">
        <v>809.10649502633123</v>
      </c>
    </row>
    <row r="15" spans="1:10" x14ac:dyDescent="0.25">
      <c r="A15" s="1" t="s">
        <v>23</v>
      </c>
      <c r="B15" s="1">
        <v>3.3</v>
      </c>
      <c r="C15" s="1">
        <v>243.08647811557583</v>
      </c>
      <c r="D15" s="1">
        <v>91.5</v>
      </c>
      <c r="E15" s="1">
        <v>117</v>
      </c>
      <c r="F15" s="1">
        <v>1252543.5</v>
      </c>
      <c r="G15" s="1" t="s">
        <v>42</v>
      </c>
      <c r="H15" s="1">
        <v>59.938218273697935</v>
      </c>
      <c r="I15" s="1">
        <v>5.5671203847094306</v>
      </c>
      <c r="J15" s="1">
        <v>1140.5596218110686</v>
      </c>
    </row>
    <row r="16" spans="1:10" x14ac:dyDescent="0.25">
      <c r="A16" s="1" t="s">
        <v>24</v>
      </c>
      <c r="B16" s="1">
        <v>3.3</v>
      </c>
      <c r="C16" s="1">
        <v>330.0111417428725</v>
      </c>
      <c r="D16" s="1">
        <v>117</v>
      </c>
      <c r="E16" s="1">
        <v>126</v>
      </c>
      <c r="F16" s="1">
        <v>1857492</v>
      </c>
      <c r="G16" s="1" t="s">
        <v>42</v>
      </c>
      <c r="H16" s="1">
        <v>81.294533351264121</v>
      </c>
      <c r="I16" s="1">
        <v>7.6994822485207095</v>
      </c>
      <c r="J16" s="1">
        <v>1334.3436054330284</v>
      </c>
    </row>
    <row r="17" spans="1:10" x14ac:dyDescent="0.25">
      <c r="A17" s="1" t="s">
        <v>25</v>
      </c>
      <c r="B17" s="1">
        <v>3.45</v>
      </c>
      <c r="C17" s="1">
        <v>194.95304347826087</v>
      </c>
      <c r="D17" s="1">
        <v>72.5</v>
      </c>
      <c r="E17" s="1">
        <v>105</v>
      </c>
      <c r="F17" s="1">
        <v>799312.5</v>
      </c>
      <c r="G17" s="1" t="s">
        <v>42</v>
      </c>
      <c r="H17" s="1">
        <v>65.122318840579709</v>
      </c>
      <c r="I17" s="1">
        <v>6.4846376811594206</v>
      </c>
      <c r="J17" s="1">
        <v>1031.9197101449276</v>
      </c>
    </row>
    <row r="18" spans="1:10" x14ac:dyDescent="0.25">
      <c r="A18" s="1" t="s">
        <v>26</v>
      </c>
      <c r="B18" s="1">
        <v>3.45</v>
      </c>
      <c r="C18" s="1">
        <v>275.25814575790963</v>
      </c>
      <c r="D18" s="1">
        <v>94</v>
      </c>
      <c r="E18" s="1">
        <v>112</v>
      </c>
      <c r="F18" s="1">
        <v>1179136</v>
      </c>
      <c r="G18" s="1" t="s">
        <v>42</v>
      </c>
      <c r="H18" s="1">
        <v>82.973870612309142</v>
      </c>
      <c r="I18" s="1">
        <v>7.2046277349283807</v>
      </c>
      <c r="J18" s="1">
        <v>1394.6297812057296</v>
      </c>
    </row>
    <row r="19" spans="1:10" x14ac:dyDescent="0.25">
      <c r="A19" s="1" t="s">
        <v>27</v>
      </c>
      <c r="B19" s="1">
        <v>3.45</v>
      </c>
      <c r="C19" s="1">
        <v>267.56428119062696</v>
      </c>
      <c r="D19" s="1">
        <v>91.5</v>
      </c>
      <c r="E19" s="1">
        <v>117</v>
      </c>
      <c r="F19" s="1">
        <v>1252543.5</v>
      </c>
      <c r="G19" s="1" t="s">
        <v>42</v>
      </c>
      <c r="H19" s="1">
        <v>85.14977834072198</v>
      </c>
      <c r="I19" s="1">
        <v>7.455351488283724</v>
      </c>
      <c r="J19" s="1">
        <v>1368.0224825839139</v>
      </c>
    </row>
    <row r="20" spans="1:10" x14ac:dyDescent="0.25">
      <c r="A20" s="1" t="s">
        <v>28</v>
      </c>
      <c r="B20" s="1">
        <v>3.45</v>
      </c>
      <c r="C20" s="1">
        <v>357.27278637368352</v>
      </c>
      <c r="D20" s="1">
        <v>117</v>
      </c>
      <c r="E20" s="1">
        <v>126</v>
      </c>
      <c r="F20" s="1">
        <v>1857492</v>
      </c>
      <c r="G20" s="1" t="s">
        <v>42</v>
      </c>
      <c r="H20" s="1">
        <v>88.206995189182166</v>
      </c>
      <c r="I20" s="1">
        <v>7.2012742166168247</v>
      </c>
      <c r="J20" s="1">
        <v>1367.2773371473149</v>
      </c>
    </row>
    <row r="21" spans="1:10" x14ac:dyDescent="0.25">
      <c r="A21" s="1" t="s">
        <v>29</v>
      </c>
      <c r="B21" s="1">
        <v>3.45</v>
      </c>
      <c r="C21" s="1">
        <v>424.88467940990756</v>
      </c>
      <c r="D21" s="1">
        <v>132</v>
      </c>
      <c r="E21" s="1">
        <v>136</v>
      </c>
      <c r="F21" s="1">
        <v>2441472</v>
      </c>
      <c r="G21" s="1" t="s">
        <v>42</v>
      </c>
      <c r="H21" s="1">
        <v>101.63285689684864</v>
      </c>
      <c r="I21" s="1">
        <v>8.6591470064864247</v>
      </c>
      <c r="J21" s="1">
        <v>1861.6131106136272</v>
      </c>
    </row>
    <row r="22" spans="1:10" x14ac:dyDescent="0.25">
      <c r="A22" s="1" t="s">
        <v>30</v>
      </c>
      <c r="B22" s="1">
        <v>4.2</v>
      </c>
      <c r="C22" s="1">
        <v>484.42444593687037</v>
      </c>
      <c r="D22" s="1">
        <v>155</v>
      </c>
      <c r="E22" s="1">
        <v>150</v>
      </c>
      <c r="F22" s="1">
        <v>3487500</v>
      </c>
      <c r="G22" s="1" t="s">
        <v>42</v>
      </c>
      <c r="H22" s="1">
        <v>96.393552719946271</v>
      </c>
      <c r="I22" s="1">
        <v>7.4949630624580257</v>
      </c>
      <c r="J22" s="1">
        <v>2013.6051040967093</v>
      </c>
    </row>
    <row r="23" spans="1:10" x14ac:dyDescent="0.25">
      <c r="A23" s="1" t="s">
        <v>31</v>
      </c>
      <c r="B23" s="1">
        <v>4.2</v>
      </c>
      <c r="C23" s="1">
        <v>255.04139348272824</v>
      </c>
      <c r="D23" s="1">
        <v>91.5</v>
      </c>
      <c r="E23" s="1">
        <v>117</v>
      </c>
      <c r="F23" s="1">
        <v>1252543.5</v>
      </c>
      <c r="G23" s="1" t="s">
        <v>42</v>
      </c>
      <c r="H23" s="1">
        <v>86.458949016537815</v>
      </c>
      <c r="I23" s="1">
        <v>6.3781191897445932</v>
      </c>
      <c r="J23" s="1">
        <v>1236.0211370975633</v>
      </c>
    </row>
    <row r="24" spans="1:10" x14ac:dyDescent="0.25">
      <c r="A24" s="1" t="s">
        <v>32</v>
      </c>
      <c r="B24" s="1">
        <v>4.2</v>
      </c>
      <c r="C24" s="1">
        <v>359.09503372164318</v>
      </c>
      <c r="D24" s="1">
        <v>112</v>
      </c>
      <c r="E24" s="1">
        <v>136</v>
      </c>
      <c r="F24" s="1">
        <v>2071552</v>
      </c>
      <c r="G24" s="1" t="s">
        <v>42</v>
      </c>
      <c r="H24" s="1">
        <v>97.226241569589206</v>
      </c>
      <c r="I24" s="1">
        <v>8.0882893930104238</v>
      </c>
      <c r="J24" s="1">
        <v>1490.0380134886573</v>
      </c>
    </row>
    <row r="25" spans="1:10" x14ac:dyDescent="0.25">
      <c r="A25" s="1" t="s">
        <v>33</v>
      </c>
      <c r="B25" s="1">
        <v>6</v>
      </c>
      <c r="C25" s="1">
        <v>534.7242240726722</v>
      </c>
      <c r="D25" s="1">
        <v>155</v>
      </c>
      <c r="E25" s="1">
        <v>150</v>
      </c>
      <c r="F25" s="1">
        <v>3487500</v>
      </c>
      <c r="G25" s="1" t="s">
        <v>42</v>
      </c>
      <c r="H25" s="1">
        <v>104.10976532929598</v>
      </c>
      <c r="I25" s="1">
        <v>8.1170325510976529</v>
      </c>
      <c r="J25" s="1">
        <v>2174.3059803179408</v>
      </c>
    </row>
    <row r="26" spans="1:10" x14ac:dyDescent="0.25">
      <c r="A26" s="1" t="s">
        <v>34</v>
      </c>
      <c r="B26" s="1">
        <v>6.2</v>
      </c>
      <c r="C26">
        <v>536.52081068488894</v>
      </c>
      <c r="D26" s="1">
        <v>149</v>
      </c>
      <c r="E26" s="1">
        <v>162</v>
      </c>
      <c r="F26" s="1">
        <v>3910356</v>
      </c>
      <c r="G26" s="1" t="s">
        <v>42</v>
      </c>
      <c r="H26" s="1">
        <v>117.45573846870631</v>
      </c>
      <c r="I26" s="1">
        <v>9.1264171455194898</v>
      </c>
      <c r="J26" s="1">
        <v>2453.9435471346483</v>
      </c>
    </row>
    <row r="27" spans="1:10" x14ac:dyDescent="0.25">
      <c r="F27" s="1"/>
      <c r="H27" s="1"/>
      <c r="J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1_MATERIALS_TURBINE</vt:lpstr>
      <vt:lpstr>1_MATERIALS_FOUNDATIONS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Sierra Montoya</dc:creator>
  <cp:lastModifiedBy>Miquel Sierra Montoya</cp:lastModifiedBy>
  <dcterms:created xsi:type="dcterms:W3CDTF">2023-08-08T12:30:10Z</dcterms:created>
  <dcterms:modified xsi:type="dcterms:W3CDTF">2025-04-28T09:19:18Z</dcterms:modified>
</cp:coreProperties>
</file>