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zethgomez/Documents/Especialidad/Econometría/RData/Clases/Taller/"/>
    </mc:Choice>
  </mc:AlternateContent>
  <xr:revisionPtr revIDLastSave="0" documentId="13_ncr:1_{503FEBD0-D154-3D4A-89D5-AF9A3C3CE5E3}" xr6:coauthVersionLast="47" xr6:coauthVersionMax="47" xr10:uidLastSave="{00000000-0000-0000-0000-000000000000}"/>
  <bookViews>
    <workbookView xWindow="14420" yWindow="640" windowWidth="15420" windowHeight="17180" xr2:uid="{A0954ECF-E0FC-4DCD-A5A0-859205C87E99}"/>
  </bookViews>
  <sheets>
    <sheet name="416068939" sheetId="2" r:id="rId1"/>
    <sheet name="Análisis" sheetId="3" r:id="rId2"/>
  </sheets>
  <definedNames>
    <definedName name="_xlchart.v1.0" hidden="1">'416068939'!$C$104</definedName>
    <definedName name="_xlchart.v1.1" hidden="1">'416068939'!$C$105:$C$241</definedName>
    <definedName name="_xlchart.v1.2" hidden="1">'416068939'!$D$104</definedName>
    <definedName name="_xlchart.v1.3" hidden="1">'416068939'!$D$105:$D$241</definedName>
    <definedName name="_xlchart.v1.4" hidden="1">'416068939'!$C$104</definedName>
    <definedName name="_xlchart.v1.5" hidden="1">'416068939'!$C$105:$C$241</definedName>
    <definedName name="_xlchart.v1.6" hidden="1">'416068939'!$D$104</definedName>
    <definedName name="_xlchart.v1.7" hidden="1">'416068939'!$D$105:$D$241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2" l="1"/>
  <c r="D104" i="2" s="1"/>
  <c r="D98" i="2"/>
  <c r="D97" i="2"/>
  <c r="D96" i="2"/>
  <c r="F96" i="2"/>
  <c r="G96" i="2" s="1"/>
  <c r="E86" i="2"/>
  <c r="F93" i="2"/>
  <c r="F94" i="2" s="1"/>
  <c r="E95" i="2"/>
  <c r="E94" i="2"/>
  <c r="E93" i="2"/>
  <c r="E92" i="2"/>
  <c r="F86" i="2"/>
  <c r="F82" i="2"/>
  <c r="E84" i="2"/>
  <c r="E85" i="2" s="1"/>
  <c r="E83" i="2"/>
  <c r="E82" i="2"/>
  <c r="D63" i="2"/>
  <c r="C58" i="2"/>
  <c r="G49" i="2"/>
  <c r="D43" i="2"/>
  <c r="D49" i="2" s="1"/>
  <c r="D72" i="2" l="1"/>
  <c r="D77" i="2" s="1"/>
  <c r="D64" i="2"/>
  <c r="D65" i="2" s="1"/>
  <c r="D66" i="2" s="1"/>
  <c r="D67" i="2" s="1"/>
  <c r="D51" i="2"/>
  <c r="E49" i="2"/>
  <c r="E38" i="2"/>
  <c r="E39" i="2"/>
  <c r="G39" i="2" s="1"/>
  <c r="E40" i="2"/>
  <c r="G40" i="2" s="1"/>
  <c r="E41" i="2"/>
  <c r="G41" i="2" s="1"/>
  <c r="E42" i="2"/>
  <c r="G42" i="2" s="1"/>
  <c r="E43" i="2"/>
  <c r="E37" i="2"/>
  <c r="G37" i="2" s="1"/>
  <c r="E50" i="2" l="1"/>
  <c r="H50" i="2" s="1"/>
  <c r="E51" i="2"/>
  <c r="E35" i="2"/>
  <c r="G38" i="2"/>
  <c r="G43" i="2" l="1"/>
  <c r="F49" i="2" s="1"/>
  <c r="H49" i="2" s="1"/>
  <c r="H51" i="2" s="1"/>
  <c r="D58" i="2" s="1"/>
  <c r="H37" i="2"/>
  <c r="E58" i="2" l="1"/>
  <c r="D6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Lizzeth Gómez</author>
  </authors>
  <commentList>
    <comment ref="D36" authorId="0" shapeId="0" xr:uid="{21A05DA7-6B94-1448-AF7F-FDBA9F87FBC6}">
      <text>
        <r>
          <rPr>
            <b/>
            <sz val="10"/>
            <color rgb="FF000000"/>
            <rFont val="Tahoma"/>
            <family val="2"/>
          </rPr>
          <t>Lizzeth Gómez: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Información tomada del ejercicio</t>
        </r>
      </text>
    </comment>
    <comment ref="E36" authorId="0" shapeId="0" xr:uid="{E1573FB1-B74A-4645-8087-C451308DC9F4}">
      <text>
        <r>
          <rPr>
            <sz val="10"/>
            <color rgb="FF000000"/>
            <rFont val="Tahoma"/>
            <family val="2"/>
          </rPr>
          <t xml:space="preserve">Considerando el total del capital, su distribución se encuentra en tres fuentes principales:
</t>
        </r>
        <r>
          <rPr>
            <sz val="10"/>
            <color rgb="FF000000"/>
            <rFont val="Tahoma"/>
            <family val="2"/>
          </rPr>
          <t xml:space="preserve">- BBVA
</t>
        </r>
        <r>
          <rPr>
            <sz val="10"/>
            <color rgb="FF000000"/>
            <rFont val="Tahoma"/>
            <family val="2"/>
          </rPr>
          <t xml:space="preserve">- Crowfunding
</t>
        </r>
        <r>
          <rPr>
            <sz val="10"/>
            <color rgb="FF000000"/>
            <rFont val="Tahoma"/>
            <family val="2"/>
          </rPr>
          <t xml:space="preserve">- Acciones preferentes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 un 69% de participación
</t>
        </r>
      </text>
    </comment>
    <comment ref="F36" authorId="0" shapeId="0" xr:uid="{762306D7-9D7F-2041-8A92-B3631BAED2E8}">
      <text>
        <r>
          <rPr>
            <b/>
            <sz val="10"/>
            <color rgb="FF000000"/>
            <rFont val="Tahoma"/>
            <family val="2"/>
          </rPr>
          <t>Lizzeth Gómez: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Información tomada del ejercicio</t>
        </r>
      </text>
    </comment>
    <comment ref="H37" authorId="0" shapeId="0" xr:uid="{D96845EB-D11F-274C-AA33-FD7E3F1A70B1}">
      <text>
        <r>
          <rPr>
            <sz val="10"/>
            <color rgb="FF000000"/>
            <rFont val="Tahoma"/>
            <family val="2"/>
          </rPr>
          <t xml:space="preserve">El costo de la deuda ponderada es del 16.06%, del cual 11.04% corresponde a tres fuentes:
</t>
        </r>
        <r>
          <rPr>
            <sz val="10"/>
            <color rgb="FF000000"/>
            <rFont val="Tahoma"/>
            <family val="2"/>
          </rPr>
          <t xml:space="preserve">- BBVA
</t>
        </r>
        <r>
          <rPr>
            <sz val="10"/>
            <color rgb="FF000000"/>
            <rFont val="Tahoma"/>
            <family val="2"/>
          </rPr>
          <t xml:space="preserve">- Santander
</t>
        </r>
        <r>
          <rPr>
            <sz val="10"/>
            <color rgb="FF000000"/>
            <rFont val="Tahoma"/>
            <family val="2"/>
          </rPr>
          <t>- Crowfunding</t>
        </r>
      </text>
    </comment>
    <comment ref="G43" authorId="0" shapeId="0" xr:uid="{FF2CF3FB-2987-A84D-8CF3-3BACF03C757F}">
      <text>
        <r>
          <rPr>
            <b/>
            <sz val="10"/>
            <color rgb="FF000000"/>
            <rFont val="Tahoma"/>
            <family val="2"/>
          </rPr>
          <t>Lizzeth Gómez: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Costo de la deuda</t>
        </r>
      </text>
    </comment>
    <comment ref="G49" authorId="0" shapeId="0" xr:uid="{90CBA9FD-32B0-A04D-85E3-CEC4348FC4E8}">
      <text>
        <r>
          <rPr>
            <b/>
            <sz val="10"/>
            <color rgb="FF000000"/>
            <rFont val="Tahoma"/>
            <family val="2"/>
          </rPr>
          <t>Lizzeth Gómez: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tasa de 30% acorde con el ejercicio</t>
        </r>
      </text>
    </comment>
    <comment ref="D50" authorId="0" shapeId="0" xr:uid="{D0541764-127A-5E4B-AD81-2AA1563B484E}">
      <text>
        <r>
          <rPr>
            <b/>
            <sz val="10"/>
            <color rgb="FF000000"/>
            <rFont val="Tahoma"/>
            <family val="2"/>
          </rPr>
          <t>Lizzeth Gómez: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Información del ejercicio
</t>
        </r>
      </text>
    </comment>
    <comment ref="F50" authorId="0" shapeId="0" xr:uid="{A5034A6C-64D3-0C46-93BD-74B9DF3C8527}">
      <text>
        <r>
          <rPr>
            <b/>
            <sz val="10"/>
            <color rgb="FF000000"/>
            <rFont val="Tahoma"/>
            <family val="2"/>
          </rPr>
          <t>Lizzeth Gómez: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Información tomada del ejercicio</t>
        </r>
      </text>
    </comment>
    <comment ref="H51" authorId="0" shapeId="0" xr:uid="{781EE538-CFF7-484A-86E9-9989E4224A55}">
      <text>
        <r>
          <rPr>
            <b/>
            <sz val="10"/>
            <color rgb="FF000000"/>
            <rFont val="Tahoma"/>
            <family val="2"/>
          </rPr>
          <t xml:space="preserve">WAAC o Costo de capital promedio ponderado
</t>
        </r>
        <r>
          <rPr>
            <sz val="10"/>
            <color rgb="FF000000"/>
            <rFont val="Tahoma"/>
            <family val="2"/>
          </rPr>
          <t xml:space="preserve">Es el costo del proyecto en términos porcentuales y se compara con la tasa de rendimiento que los inversionistas exigen del proyecto
</t>
        </r>
      </text>
    </comment>
    <comment ref="E58" authorId="0" shapeId="0" xr:uid="{A56272B2-4CB3-B145-A155-1E43FA2E667A}">
      <text>
        <r>
          <rPr>
            <sz val="10"/>
            <color rgb="FF000000"/>
            <rFont val="Tahoma"/>
            <family val="2"/>
          </rPr>
          <t xml:space="preserve">El 7.11% positivo indica que el proyecto puede continuar, ya que se recupera el rendimiento de los inversionistas.
</t>
        </r>
        <r>
          <rPr>
            <b/>
            <sz val="10"/>
            <color rgb="FF000000"/>
            <rFont val="Tahoma"/>
            <family val="2"/>
          </rPr>
          <t>Considerando que la WACC es lo que nos va a costar, y la TREMA es lo que se va a ganar</t>
        </r>
      </text>
    </comment>
    <comment ref="D68" authorId="0" shapeId="0" xr:uid="{B0E266EB-64AF-AE49-952B-9F4C0F57AC56}">
      <text>
        <r>
          <rPr>
            <b/>
            <sz val="10"/>
            <color rgb="FF000000"/>
            <rFont val="Tahoma"/>
            <family val="2"/>
          </rPr>
          <t>Lizzeth Gómez: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El VPN indica que el proyecto se acepta, porque es financieramente viale en el largo plazo, y recupera la inversión inicial</t>
        </r>
      </text>
    </comment>
    <comment ref="D77" authorId="0" shapeId="0" xr:uid="{490B86BB-00BE-1C4A-B126-49792DBFC8A5}">
      <text>
        <r>
          <rPr>
            <b/>
            <sz val="10"/>
            <color rgb="FF000000"/>
            <rFont val="Tahoma"/>
            <family val="2"/>
          </rPr>
          <t>Lizzeth Gómez: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 TIR del 110% es el rendimiento de los propios flujos considerando la inversión inicial y valida el resultado.... </t>
        </r>
      </text>
    </comment>
    <comment ref="F86" authorId="0" shapeId="0" xr:uid="{BF5B6C93-7CDB-F44A-B615-D41A9D126A24}">
      <text>
        <r>
          <rPr>
            <b/>
            <sz val="10"/>
            <color rgb="FF000000"/>
            <rFont val="Tahoma"/>
            <family val="2"/>
          </rPr>
          <t>Lizzeth Gómez: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El proyecto recupera la inversión inicial en 11 meses
</t>
        </r>
        <r>
          <rPr>
            <sz val="10"/>
            <color rgb="FF000000"/>
            <rFont val="Tahoma"/>
            <family val="2"/>
          </rPr>
          <t>(Multiplicamos por 12 considerando que 1 = a un año = 12 meses)</t>
        </r>
      </text>
    </comment>
  </commentList>
</comments>
</file>

<file path=xl/sharedStrings.xml><?xml version="1.0" encoding="utf-8"?>
<sst xmlns="http://schemas.openxmlformats.org/spreadsheetml/2006/main" count="50" uniqueCount="46">
  <si>
    <t>Universidad Nacional Autónoma de México</t>
  </si>
  <si>
    <t>Especialidad en Economía Monetaria y Financiera</t>
  </si>
  <si>
    <t>Fundamentos de economía financiera</t>
  </si>
  <si>
    <t>Ciudad de México a 10 de octubre de 2025</t>
  </si>
  <si>
    <t>Alternativas de financiamiento</t>
  </si>
  <si>
    <t>Citibanamex</t>
  </si>
  <si>
    <t>Crowfunding</t>
  </si>
  <si>
    <t>BBVA</t>
  </si>
  <si>
    <t>Santander</t>
  </si>
  <si>
    <t>Valor monetario</t>
  </si>
  <si>
    <t>Ponderación</t>
  </si>
  <si>
    <t>Acciones comunes 1,160*130XN</t>
  </si>
  <si>
    <t>Acciones preferentes 3,500*140MXN</t>
  </si>
  <si>
    <t>Total de la deuda</t>
  </si>
  <si>
    <t>Intereses de la deuda</t>
  </si>
  <si>
    <t>Ponderación de la deuda</t>
  </si>
  <si>
    <t>Componentes</t>
  </si>
  <si>
    <t>Fondeo total</t>
  </si>
  <si>
    <t>Deuda</t>
  </si>
  <si>
    <t>Capital</t>
  </si>
  <si>
    <t>Estructura de capital: 69%, 31%</t>
  </si>
  <si>
    <t>Tasas de deuda y capital</t>
  </si>
  <si>
    <t>Escudo fiscal (1-tx)</t>
  </si>
  <si>
    <t>Costo después del Escudo Fiscal</t>
  </si>
  <si>
    <t>No aplica</t>
  </si>
  <si>
    <t>Tabla 1:Determinación del costo de la deuda</t>
  </si>
  <si>
    <t>Tabla 2. Determinación del Costo de Capital Promedio Ponderado</t>
  </si>
  <si>
    <t>TREMA, CAPM Ajustado</t>
  </si>
  <si>
    <t>CCPP WACC</t>
  </si>
  <si>
    <t>Spread</t>
  </si>
  <si>
    <t>a)</t>
  </si>
  <si>
    <t>VPN</t>
  </si>
  <si>
    <t xml:space="preserve">Caso Práctico A : Al Gerente financiero de la Empresa Adata, S.A. de C.V. se le proporciona la siguiente información: la empresa realizará el proyecto denominado “Inversión en Equipo de Transporte” para lo cual el Departamento de Finanzas reportó que el proyecto fue financiado con diferentes fuentes de deuda: $154,630 MXN utilizando una línea de crédito con Citibanamex a una tasa efectiva anual del 23.40%, financiamiento colectivo (crowdfunding) por medio millón de pesos al 15.40% anual equivalente, $487,120 MXN con BBVA al 18.5% anual equivalente y $345,620 MXN con Santander México, Institución de Banca Múltiple al 19.60%.
Además, la empresa planea colocar 1,160 acciones comunes a un precio por acción de $130 MNX y rendimiento mínimo que la empresa debe generar para que los accionistas estén satisfechos con su inversión es del  9.50% y 3,500 acciones preferentes a un precio por acción (superior en 10 MXN a las acciones comunes) con un costo del 11.50%. La tasa de impuesto corporativa fue del 30%. El total del capital fue $954,640 MXN y los inversionistas exigen una tasa del 21.54%.  La inversión inicial es considerada como el total del capital y crece a una razón del 8.45% (2 primeros años) y 10.95% (los siguientes 2 años).
Con la información proporcionada se pide:
a) ¿Cuánto equivale el Costo de la Deuda ponderada (CD) o (Kd) = 16.06%
b) ¿A cuanto asciende el Fondeo Total? = 3,082,810
c)  Calcular la el CCPP (Costo de Capital Promedio Ponderado) = 14.43%
d) Interpretar el CCPP (Costo de Capital Promedio Ponderado) a los inversionistas (comentario de la WACC + el Spread)
e) Explicar la Estructura de Capital = 69%, 31%
f) Calcular el Valor Presente Neto (VPN) e intrepretarlo 
g) Calcular la TIR
h) Calcular el PayBack Descontado
I) Calcular el indice de rentabilidad
j) demostrar que el VPN= TIR 0
k) Determinar el Perfil del VPN
l) Realizar el reporte financiero a los inversionistas
</t>
  </si>
  <si>
    <t>Tabla 4. Cálculo de VPN</t>
  </si>
  <si>
    <t>Tabla 3.</t>
  </si>
  <si>
    <t>Tabla 5. Cálculo de la TIR</t>
  </si>
  <si>
    <t>Flujos acumulados</t>
  </si>
  <si>
    <t>Diferencia</t>
  </si>
  <si>
    <t>Tabla6. Cálculo del periodo de Recuperación de la inversión (Payback) Sin descuento</t>
  </si>
  <si>
    <t>Aquí se recupera en 1 año y un mes, es decir, en 1 meses</t>
  </si>
  <si>
    <t>Periodo de recuperación con descuento</t>
  </si>
  <si>
    <t>El payback dscontado siempre será mayor que el payback sin descuento debido a que el primero considera el valor del dinero en el tiempo con el descuento de la tasa WACC</t>
  </si>
  <si>
    <t>Negativos</t>
  </si>
  <si>
    <t>índice de rentabilidad</t>
  </si>
  <si>
    <t>Positivos</t>
  </si>
  <si>
    <t>TIR VPN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</si>
</sst>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86" formatCode="0.000"/>
    <numFmt numFmtId="192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165" fontId="0" fillId="0" borderId="1" xfId="1" applyNumberFormat="1" applyFont="1" applyBorder="1" applyAlignment="1">
      <alignment horizontal="left" wrapText="1"/>
    </xf>
    <xf numFmtId="165" fontId="0" fillId="0" borderId="0" xfId="0" applyNumberFormat="1"/>
    <xf numFmtId="0" fontId="1" fillId="0" borderId="0" xfId="0" applyFont="1"/>
    <xf numFmtId="166" fontId="0" fillId="0" borderId="0" xfId="2" applyNumberFormat="1" applyFont="1"/>
    <xf numFmtId="0" fontId="0" fillId="0" borderId="2" xfId="0" applyBorder="1" applyAlignment="1">
      <alignment horizontal="left" wrapText="1"/>
    </xf>
    <xf numFmtId="165" fontId="0" fillId="0" borderId="2" xfId="1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66" fontId="0" fillId="0" borderId="0" xfId="0" applyNumberFormat="1" applyAlignment="1">
      <alignment horizontal="left" wrapText="1"/>
    </xf>
    <xf numFmtId="10" fontId="0" fillId="0" borderId="2" xfId="0" applyNumberFormat="1" applyBorder="1" applyAlignment="1">
      <alignment horizontal="right" wrapText="1"/>
    </xf>
    <xf numFmtId="10" fontId="0" fillId="0" borderId="1" xfId="0" applyNumberFormat="1" applyBorder="1" applyAlignment="1">
      <alignment horizontal="right"/>
    </xf>
    <xf numFmtId="10" fontId="0" fillId="0" borderId="0" xfId="0" applyNumberFormat="1"/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8" fillId="3" borderId="0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165" fontId="0" fillId="0" borderId="3" xfId="1" applyNumberFormat="1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165" fontId="1" fillId="0" borderId="1" xfId="0" applyNumberFormat="1" applyFont="1" applyBorder="1"/>
    <xf numFmtId="166" fontId="0" fillId="0" borderId="1" xfId="2" applyNumberFormat="1" applyFont="1" applyBorder="1"/>
    <xf numFmtId="10" fontId="0" fillId="0" borderId="1" xfId="0" applyNumberFormat="1" applyBorder="1" applyAlignment="1">
      <alignment horizontal="right" wrapText="1"/>
    </xf>
    <xf numFmtId="10" fontId="0" fillId="0" borderId="1" xfId="2" applyNumberFormat="1" applyFont="1" applyBorder="1"/>
    <xf numFmtId="10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/>
    <xf numFmtId="10" fontId="0" fillId="0" borderId="1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9" fontId="0" fillId="0" borderId="1" xfId="2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1" fillId="0" borderId="1" xfId="2" applyNumberFormat="1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1" xfId="2" applyNumberFormat="1" applyFon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/>
    <xf numFmtId="0" fontId="9" fillId="3" borderId="0" xfId="0" applyFont="1" applyFill="1" applyAlignment="1">
      <alignment horizontal="center" vertical="center"/>
    </xf>
    <xf numFmtId="2" fontId="0" fillId="0" borderId="0" xfId="0" applyNumberFormat="1"/>
    <xf numFmtId="44" fontId="0" fillId="0" borderId="1" xfId="0" applyNumberFormat="1" applyBorder="1"/>
    <xf numFmtId="2" fontId="1" fillId="0" borderId="1" xfId="0" applyNumberFormat="1" applyFont="1" applyBorder="1"/>
    <xf numFmtId="9" fontId="1" fillId="0" borderId="1" xfId="0" applyNumberFormat="1" applyFont="1" applyBorder="1"/>
    <xf numFmtId="44" fontId="0" fillId="0" borderId="1" xfId="0" applyNumberFormat="1" applyFont="1" applyBorder="1"/>
    <xf numFmtId="8" fontId="0" fillId="0" borderId="1" xfId="0" applyNumberFormat="1" applyBorder="1"/>
    <xf numFmtId="44" fontId="1" fillId="0" borderId="1" xfId="0" applyNumberFormat="1" applyFont="1" applyBorder="1"/>
    <xf numFmtId="186" fontId="0" fillId="0" borderId="1" xfId="0" applyNumberFormat="1" applyBorder="1"/>
    <xf numFmtId="0" fontId="0" fillId="0" borderId="0" xfId="0" applyNumberFormat="1"/>
    <xf numFmtId="0" fontId="0" fillId="0" borderId="1" xfId="0" applyBorder="1" applyAlignment="1">
      <alignment horizontal="right"/>
    </xf>
    <xf numFmtId="192" fontId="0" fillId="0" borderId="1" xfId="0" applyNumberFormat="1" applyBorder="1"/>
    <xf numFmtId="9" fontId="1" fillId="4" borderId="0" xfId="0" applyNumberFormat="1" applyFont="1" applyFill="1"/>
    <xf numFmtId="44" fontId="0" fillId="0" borderId="0" xfId="1" applyFont="1"/>
    <xf numFmtId="44" fontId="1" fillId="4" borderId="0" xfId="1" applyFont="1" applyFill="1"/>
    <xf numFmtId="0" fontId="9" fillId="3" borderId="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'416068939'!$D$104</c:f>
              <c:strCache>
                <c:ptCount val="1"/>
                <c:pt idx="0">
                  <c:v> $-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'416068939'!$C$105:$C$241</c:f>
              <c:numCache>
                <c:formatCode>0%</c:formatCode>
                <c:ptCount val="13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</c:numCache>
            </c:numRef>
          </c:cat>
          <c:val>
            <c:numRef>
              <c:f>'416068939'!$D$105:$D$241</c:f>
              <c:numCache>
                <c:formatCode>_("$"* #,##0.00_);_("$"* \(#,##0.00\);_("$"* "-"??_);_(@_)</c:formatCode>
                <c:ptCount val="137"/>
                <c:pt idx="0">
                  <c:v>3691003.0621379968</c:v>
                </c:pt>
                <c:pt idx="1">
                  <c:v>3573557.7805605363</c:v>
                </c:pt>
                <c:pt idx="2">
                  <c:v>3460711.6449043415</c:v>
                </c:pt>
                <c:pt idx="3">
                  <c:v>3352232.6398321195</c:v>
                </c:pt>
                <c:pt idx="4">
                  <c:v>3247902.8196774377</c:v>
                </c:pt>
                <c:pt idx="5">
                  <c:v>3147517.3205183451</c:v>
                </c:pt>
                <c:pt idx="6">
                  <c:v>3050883.4506683275</c:v>
                </c:pt>
                <c:pt idx="7">
                  <c:v>2957819.8526666593</c:v>
                </c:pt>
                <c:pt idx="8">
                  <c:v>2868155.7305199308</c:v>
                </c:pt>
                <c:pt idx="9">
                  <c:v>2781730.1365457657</c:v>
                </c:pt>
                <c:pt idx="10">
                  <c:v>2698391.3127065785</c:v>
                </c:pt>
                <c:pt idx="11">
                  <c:v>2617996.08180258</c:v>
                </c:pt>
                <c:pt idx="12">
                  <c:v>2540409.2843253729</c:v>
                </c:pt>
                <c:pt idx="13">
                  <c:v>2465503.2571617309</c:v>
                </c:pt>
                <c:pt idx="14">
                  <c:v>2393157.350686464</c:v>
                </c:pt>
                <c:pt idx="15">
                  <c:v>2323257.4810976074</c:v>
                </c:pt>
                <c:pt idx="16">
                  <c:v>2255695.7151307063</c:v>
                </c:pt>
                <c:pt idx="17">
                  <c:v>2190369.8845444229</c:v>
                </c:pt>
                <c:pt idx="18">
                  <c:v>2127183.2280006376</c:v>
                </c:pt>
                <c:pt idx="19">
                  <c:v>2066044.0581707051</c:v>
                </c:pt>
                <c:pt idx="20">
                  <c:v>2006865.4520882443</c:v>
                </c:pt>
                <c:pt idx="21">
                  <c:v>1949564.9629396209</c:v>
                </c:pt>
                <c:pt idx="22">
                  <c:v>1894064.3516380601</c:v>
                </c:pt>
                <c:pt idx="23">
                  <c:v>1840289.3366676779</c:v>
                </c:pt>
                <c:pt idx="24">
                  <c:v>1788169.3608111236</c:v>
                </c:pt>
                <c:pt idx="25">
                  <c:v>1737637.3734902204</c:v>
                </c:pt>
                <c:pt idx="26">
                  <c:v>1688629.6275542309</c:v>
                </c:pt>
                <c:pt idx="27">
                  <c:v>1641085.4894460631</c:v>
                </c:pt>
                <c:pt idx="28">
                  <c:v>1594947.2617639154</c:v>
                </c:pt>
                <c:pt idx="29">
                  <c:v>1550160.0173152518</c:v>
                </c:pt>
                <c:pt idx="30">
                  <c:v>1506671.4438324715</c:v>
                </c:pt>
                <c:pt idx="31">
                  <c:v>1464431.6985856937</c:v>
                </c:pt>
                <c:pt idx="32">
                  <c:v>1423393.2721884842</c:v>
                </c:pt>
                <c:pt idx="33">
                  <c:v>1383510.8609475102</c:v>
                </c:pt>
                <c:pt idx="34">
                  <c:v>1344741.2471575802</c:v>
                </c:pt>
                <c:pt idx="35">
                  <c:v>1307043.1867897143</c:v>
                </c:pt>
                <c:pt idx="36">
                  <c:v>1270377.3040621895</c:v>
                </c:pt>
                <c:pt idx="37">
                  <c:v>1234705.9924233016</c:v>
                </c:pt>
                <c:pt idx="38">
                  <c:v>1199993.3215100896</c:v>
                </c:pt>
                <c:pt idx="39">
                  <c:v>1166204.9496799796</c:v>
                </c:pt>
                <c:pt idx="40">
                  <c:v>1133308.0417421907</c:v>
                </c:pt>
                <c:pt idx="41">
                  <c:v>1101271.1915433635</c:v>
                </c:pt>
                <c:pt idx="42">
                  <c:v>1070064.3490871219</c:v>
                </c:pt>
                <c:pt idx="43">
                  <c:v>1039658.7518906367</c:v>
                </c:pt>
                <c:pt idx="44">
                  <c:v>1010026.8603026671</c:v>
                </c:pt>
                <c:pt idx="45">
                  <c:v>981142.29652733915</c:v>
                </c:pt>
                <c:pt idx="46">
                  <c:v>952979.7871161201</c:v>
                </c:pt>
                <c:pt idx="47">
                  <c:v>925515.10870725242</c:v>
                </c:pt>
                <c:pt idx="48">
                  <c:v>898725.03680741158</c:v>
                </c:pt>
                <c:pt idx="49">
                  <c:v>872587.29742465704</c:v>
                </c:pt>
                <c:pt idx="50">
                  <c:v>847080.52137498278</c:v>
                </c:pt>
                <c:pt idx="51">
                  <c:v>822184.20109698712</c:v>
                </c:pt>
                <c:pt idx="52">
                  <c:v>797878.64982048795</c:v>
                </c:pt>
                <c:pt idx="53">
                  <c:v>774144.96294538002</c:v>
                </c:pt>
                <c:pt idx="54">
                  <c:v>750964.98149670777</c:v>
                </c:pt>
                <c:pt idx="55">
                  <c:v>728321.25753091066</c:v>
                </c:pt>
                <c:pt idx="56">
                  <c:v>706197.0213765013</c:v>
                </c:pt>
                <c:pt idx="57">
                  <c:v>684576.15060017491</c:v>
                </c:pt>
                <c:pt idx="58">
                  <c:v>663443.14059647801</c:v>
                </c:pt>
                <c:pt idx="59">
                  <c:v>642783.07670581667</c:v>
                </c:pt>
                <c:pt idx="60">
                  <c:v>622581.60777177894</c:v>
                </c:pt>
                <c:pt idx="61">
                  <c:v>602824.92105442355</c:v>
                </c:pt>
                <c:pt idx="62">
                  <c:v>583499.71842159075</c:v>
                </c:pt>
                <c:pt idx="63">
                  <c:v>564593.19374516839</c:v>
                </c:pt>
                <c:pt idx="64">
                  <c:v>546093.01143393549</c:v>
                </c:pt>
                <c:pt idx="65">
                  <c:v>527987.28603883367</c:v>
                </c:pt>
                <c:pt idx="66">
                  <c:v>510264.56287056929</c:v>
                </c:pt>
                <c:pt idx="67">
                  <c:v>492913.79957313137</c:v>
                </c:pt>
                <c:pt idx="68">
                  <c:v>475924.34860033123</c:v>
                </c:pt>
                <c:pt idx="69">
                  <c:v>459285.94054565439</c:v>
                </c:pt>
                <c:pt idx="70">
                  <c:v>442988.66827879963</c:v>
                </c:pt>
                <c:pt idx="71">
                  <c:v>427022.97184504592</c:v>
                </c:pt>
                <c:pt idx="72">
                  <c:v>411379.62408626592</c:v>
                </c:pt>
                <c:pt idx="73">
                  <c:v>396049.71694483771</c:v>
                </c:pt>
                <c:pt idx="74">
                  <c:v>381024.64841402671</c:v>
                </c:pt>
                <c:pt idx="75">
                  <c:v>366296.11010055221</c:v>
                </c:pt>
                <c:pt idx="76">
                  <c:v>351856.07536706165</c:v>
                </c:pt>
                <c:pt idx="77">
                  <c:v>337696.78802413144</c:v>
                </c:pt>
                <c:pt idx="78">
                  <c:v>323810.75154316449</c:v>
                </c:pt>
                <c:pt idx="79">
                  <c:v>310190.71876321011</c:v>
                </c:pt>
                <c:pt idx="80">
                  <c:v>296829.68206628249</c:v>
                </c:pt>
                <c:pt idx="81">
                  <c:v>283720.86399719259</c:v>
                </c:pt>
                <c:pt idx="82">
                  <c:v>270857.70830528205</c:v>
                </c:pt>
                <c:pt idx="83">
                  <c:v>258233.87138671288</c:v>
                </c:pt>
                <c:pt idx="84">
                  <c:v>245843.2141071579</c:v>
                </c:pt>
                <c:pt idx="85">
                  <c:v>233679.7939858858</c:v>
                </c:pt>
                <c:pt idx="86">
                  <c:v>221737.8577232419</c:v>
                </c:pt>
                <c:pt idx="87">
                  <c:v>210011.8340545753</c:v>
                </c:pt>
                <c:pt idx="88">
                  <c:v>198496.32691453584</c:v>
                </c:pt>
                <c:pt idx="89">
                  <c:v>187186.10889658588</c:v>
                </c:pt>
                <c:pt idx="90">
                  <c:v>176076.11499335663</c:v>
                </c:pt>
                <c:pt idx="91">
                  <c:v>165161.43660428817</c:v>
                </c:pt>
                <c:pt idx="92">
                  <c:v>154437.31579768215</c:v>
                </c:pt>
                <c:pt idx="93">
                  <c:v>143899.13981502177</c:v>
                </c:pt>
                <c:pt idx="94">
                  <c:v>133542.43580601574</c:v>
                </c:pt>
                <c:pt idx="95">
                  <c:v>123362.86578347418</c:v>
                </c:pt>
                <c:pt idx="96">
                  <c:v>113356.22178766248</c:v>
                </c:pt>
                <c:pt idx="97">
                  <c:v>103518.42125033331</c:v>
                </c:pt>
                <c:pt idx="98">
                  <c:v>93845.502549150144</c:v>
                </c:pt>
                <c:pt idx="99">
                  <c:v>84333.62074368191</c:v>
                </c:pt>
                <c:pt idx="100">
                  <c:v>74979.043484617141</c:v>
                </c:pt>
                <c:pt idx="101">
                  <c:v>65778.147088254569</c:v>
                </c:pt>
                <c:pt idx="102">
                  <c:v>56727.412768751616</c:v>
                </c:pt>
                <c:pt idx="103">
                  <c:v>47823.423020973336</c:v>
                </c:pt>
                <c:pt idx="104">
                  <c:v>39062.85814715235</c:v>
                </c:pt>
                <c:pt idx="105">
                  <c:v>30442.492920919321</c:v>
                </c:pt>
                <c:pt idx="106">
                  <c:v>21959.193382564466</c:v>
                </c:pt>
                <c:pt idx="107">
                  <c:v>13609.913759712712</c:v>
                </c:pt>
                <c:pt idx="108">
                  <c:v>5391.6935078679817</c:v>
                </c:pt>
                <c:pt idx="109">
                  <c:v>-2698.3455344312824</c:v>
                </c:pt>
                <c:pt idx="110">
                  <c:v>-10663.00188085984</c:v>
                </c:pt>
                <c:pt idx="111">
                  <c:v>-18504.997027724283</c:v>
                </c:pt>
                <c:pt idx="112">
                  <c:v>-26226.977984084631</c:v>
                </c:pt>
                <c:pt idx="113">
                  <c:v>-33831.519705897197</c:v>
                </c:pt>
                <c:pt idx="114">
                  <c:v>-41321.127438292489</c:v>
                </c:pt>
                <c:pt idx="115">
                  <c:v>-48698.23896989983</c:v>
                </c:pt>
                <c:pt idx="116">
                  <c:v>-55965.226802953635</c:v>
                </c:pt>
                <c:pt idx="117">
                  <c:v>-63124.400242732489</c:v>
                </c:pt>
                <c:pt idx="118">
                  <c:v>-70178.00740971812</c:v>
                </c:pt>
                <c:pt idx="119">
                  <c:v>-77128.237177705509</c:v>
                </c:pt>
                <c:pt idx="120">
                  <c:v>-83977.221040942241</c:v>
                </c:pt>
                <c:pt idx="121">
                  <c:v>-90727.034913237556</c:v>
                </c:pt>
                <c:pt idx="122">
                  <c:v>-97379.700861835619</c:v>
                </c:pt>
                <c:pt idx="123">
                  <c:v>-103937.18877873523</c:v>
                </c:pt>
                <c:pt idx="124">
                  <c:v>-110401.4179920007</c:v>
                </c:pt>
                <c:pt idx="125">
                  <c:v>-116774.25881950499</c:v>
                </c:pt>
                <c:pt idx="126">
                  <c:v>-123057.5340674289</c:v>
                </c:pt>
                <c:pt idx="127">
                  <c:v>-129253.02047573391</c:v>
                </c:pt>
                <c:pt idx="128">
                  <c:v>-135362.45011273946</c:v>
                </c:pt>
                <c:pt idx="129">
                  <c:v>-141387.51172082487</c:v>
                </c:pt>
                <c:pt idx="130">
                  <c:v>-147329.85201519623</c:v>
                </c:pt>
                <c:pt idx="131">
                  <c:v>-153191.07693756919</c:v>
                </c:pt>
                <c:pt idx="132">
                  <c:v>-158972.75286654127</c:v>
                </c:pt>
                <c:pt idx="133">
                  <c:v>-164676.40778634546</c:v>
                </c:pt>
                <c:pt idx="134">
                  <c:v>-170303.53241560282</c:v>
                </c:pt>
                <c:pt idx="135">
                  <c:v>-175855.58129762695</c:v>
                </c:pt>
                <c:pt idx="136">
                  <c:v>-181333.9738537618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2-4142-98B5-DBA172D2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023903"/>
        <c:axId val="1261121760"/>
      </c:lineChart>
      <c:catAx>
        <c:axId val="8330239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61121760"/>
        <c:crosses val="autoZero"/>
        <c:auto val="1"/>
        <c:lblAlgn val="ctr"/>
        <c:lblOffset val="100"/>
        <c:noMultiLvlLbl val="0"/>
      </c:catAx>
      <c:valAx>
        <c:axId val="12611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3302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104775</xdr:rowOff>
    </xdr:to>
    <xdr:sp macro="" textlink="">
      <xdr:nvSpPr>
        <xdr:cNvPr id="2059" name="AutoShape 11" descr="Unam Escudo">
          <a:extLst>
            <a:ext uri="{FF2B5EF4-FFF2-40B4-BE49-F238E27FC236}">
              <a16:creationId xmlns:a16="http://schemas.microsoft.com/office/drawing/2014/main" id="{B35A7866-8DC7-417E-B557-65255009ABE0}"/>
            </a:ext>
          </a:extLst>
        </xdr:cNvPr>
        <xdr:cNvSpPr>
          <a:spLocks noChangeAspect="1" noChangeArrowheads="1"/>
        </xdr:cNvSpPr>
      </xdr:nvSpPr>
      <xdr:spPr bwMode="auto">
        <a:xfrm>
          <a:off x="4572000" y="5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74544</xdr:colOff>
      <xdr:row>0</xdr:row>
      <xdr:rowOff>173935</xdr:rowOff>
    </xdr:from>
    <xdr:to>
      <xdr:col>1</xdr:col>
      <xdr:colOff>114213</xdr:colOff>
      <xdr:row>4</xdr:row>
      <xdr:rowOff>49696</xdr:rowOff>
    </xdr:to>
    <xdr:pic>
      <xdr:nvPicPr>
        <xdr:cNvPr id="6" name="Imagen 5" descr="Unam Escudo">
          <a:extLst>
            <a:ext uri="{FF2B5EF4-FFF2-40B4-BE49-F238E27FC236}">
              <a16:creationId xmlns:a16="http://schemas.microsoft.com/office/drawing/2014/main" id="{F94F1666-17AD-4D96-A58A-47B9765AC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173935"/>
          <a:ext cx="660865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1054653</xdr:colOff>
      <xdr:row>105</xdr:row>
      <xdr:rowOff>8835</xdr:rowOff>
    </xdr:from>
    <xdr:to>
      <xdr:col>6</xdr:col>
      <xdr:colOff>2305327</xdr:colOff>
      <xdr:row>120</xdr:row>
      <xdr:rowOff>151847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1CB61D-C19D-BD4E-FF93-EF030FCE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bermudezp@ipn.m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FA57-4056-4208-BEDF-9924B964A89F}">
  <dimension ref="B2:H241"/>
  <sheetViews>
    <sheetView tabSelected="1" zoomScale="64" zoomScaleNormal="115" workbookViewId="0">
      <selection activeCell="C81" sqref="C81"/>
    </sheetView>
  </sheetViews>
  <sheetFormatPr baseColWidth="10" defaultRowHeight="15" x14ac:dyDescent="0.2"/>
  <cols>
    <col min="1" max="1" width="9.33203125" customWidth="1"/>
    <col min="2" max="2" width="2" bestFit="1" customWidth="1"/>
    <col min="3" max="3" width="57.33203125" bestFit="1" customWidth="1"/>
    <col min="4" max="4" width="27.5" customWidth="1"/>
    <col min="5" max="5" width="25.1640625" customWidth="1"/>
    <col min="6" max="6" width="22.1640625" customWidth="1"/>
    <col min="7" max="7" width="30.5" bestFit="1" customWidth="1"/>
    <col min="8" max="8" width="25.5" bestFit="1" customWidth="1"/>
    <col min="9" max="9" width="40.5" bestFit="1" customWidth="1"/>
    <col min="10" max="10" width="39.5" bestFit="1" customWidth="1"/>
  </cols>
  <sheetData>
    <row r="2" spans="2:8" ht="16" x14ac:dyDescent="0.2">
      <c r="C2" s="1" t="s">
        <v>0</v>
      </c>
    </row>
    <row r="3" spans="2:8" ht="16" x14ac:dyDescent="0.2">
      <c r="C3" s="1" t="s">
        <v>1</v>
      </c>
    </row>
    <row r="4" spans="2:8" ht="16" x14ac:dyDescent="0.2">
      <c r="C4" s="1" t="s">
        <v>2</v>
      </c>
    </row>
    <row r="5" spans="2:8" ht="16" x14ac:dyDescent="0.2">
      <c r="C5" s="2"/>
    </row>
    <row r="6" spans="2:8" ht="16" x14ac:dyDescent="0.2">
      <c r="C6" s="3" t="s">
        <v>3</v>
      </c>
    </row>
    <row r="8" spans="2:8" ht="15" customHeight="1" x14ac:dyDescent="0.2">
      <c r="B8" s="5" t="s">
        <v>32</v>
      </c>
      <c r="C8" s="5"/>
      <c r="D8" s="5"/>
      <c r="E8" s="5"/>
      <c r="F8" s="5"/>
      <c r="G8" s="5"/>
      <c r="H8" s="5"/>
    </row>
    <row r="9" spans="2:8" x14ac:dyDescent="0.2">
      <c r="B9" s="5"/>
      <c r="C9" s="5"/>
      <c r="D9" s="5"/>
      <c r="E9" s="5"/>
      <c r="F9" s="5"/>
      <c r="G9" s="5"/>
      <c r="H9" s="5"/>
    </row>
    <row r="10" spans="2:8" x14ac:dyDescent="0.2">
      <c r="B10" s="5"/>
      <c r="C10" s="5"/>
      <c r="D10" s="5"/>
      <c r="E10" s="5"/>
      <c r="F10" s="5"/>
      <c r="G10" s="5"/>
      <c r="H10" s="5"/>
    </row>
    <row r="11" spans="2:8" x14ac:dyDescent="0.2">
      <c r="B11" s="5"/>
      <c r="C11" s="5"/>
      <c r="D11" s="5"/>
      <c r="E11" s="5"/>
      <c r="F11" s="5"/>
      <c r="G11" s="5"/>
      <c r="H11" s="5"/>
    </row>
    <row r="12" spans="2:8" x14ac:dyDescent="0.2">
      <c r="B12" s="5"/>
      <c r="C12" s="5"/>
      <c r="D12" s="5"/>
      <c r="E12" s="5"/>
      <c r="F12" s="5"/>
      <c r="G12" s="5"/>
      <c r="H12" s="5"/>
    </row>
    <row r="13" spans="2:8" x14ac:dyDescent="0.2">
      <c r="B13" s="5"/>
      <c r="C13" s="5"/>
      <c r="D13" s="5"/>
      <c r="E13" s="5"/>
      <c r="F13" s="5"/>
      <c r="G13" s="5"/>
      <c r="H13" s="5"/>
    </row>
    <row r="14" spans="2:8" x14ac:dyDescent="0.2">
      <c r="B14" s="5"/>
      <c r="C14" s="5"/>
      <c r="D14" s="5"/>
      <c r="E14" s="5"/>
      <c r="F14" s="5"/>
      <c r="G14" s="5"/>
      <c r="H14" s="5"/>
    </row>
    <row r="15" spans="2:8" x14ac:dyDescent="0.2">
      <c r="B15" s="5"/>
      <c r="C15" s="5"/>
      <c r="D15" s="5"/>
      <c r="E15" s="5"/>
      <c r="F15" s="5"/>
      <c r="G15" s="5"/>
      <c r="H15" s="5"/>
    </row>
    <row r="16" spans="2:8" x14ac:dyDescent="0.2">
      <c r="B16" s="5"/>
      <c r="C16" s="5"/>
      <c r="D16" s="5"/>
      <c r="E16" s="5"/>
      <c r="F16" s="5"/>
      <c r="G16" s="5"/>
      <c r="H16" s="5"/>
    </row>
    <row r="17" spans="2:8" x14ac:dyDescent="0.2">
      <c r="B17" s="5"/>
      <c r="C17" s="5"/>
      <c r="D17" s="5"/>
      <c r="E17" s="5"/>
      <c r="F17" s="5"/>
      <c r="G17" s="5"/>
      <c r="H17" s="5"/>
    </row>
    <row r="18" spans="2:8" x14ac:dyDescent="0.2">
      <c r="B18" s="5"/>
      <c r="C18" s="5"/>
      <c r="D18" s="5"/>
      <c r="E18" s="5"/>
      <c r="F18" s="5"/>
      <c r="G18" s="5"/>
      <c r="H18" s="5"/>
    </row>
    <row r="19" spans="2:8" x14ac:dyDescent="0.2">
      <c r="B19" s="5"/>
      <c r="C19" s="5"/>
      <c r="D19" s="5"/>
      <c r="E19" s="5"/>
      <c r="F19" s="5"/>
      <c r="G19" s="5"/>
      <c r="H19" s="5"/>
    </row>
    <row r="20" spans="2:8" x14ac:dyDescent="0.2">
      <c r="B20" s="5"/>
      <c r="C20" s="5"/>
      <c r="D20" s="5"/>
      <c r="E20" s="5"/>
      <c r="F20" s="5"/>
      <c r="G20" s="5"/>
      <c r="H20" s="5"/>
    </row>
    <row r="21" spans="2:8" x14ac:dyDescent="0.2">
      <c r="B21" s="5"/>
      <c r="C21" s="5"/>
      <c r="D21" s="5"/>
      <c r="E21" s="5"/>
      <c r="F21" s="5"/>
      <c r="G21" s="5"/>
      <c r="H21" s="5"/>
    </row>
    <row r="22" spans="2:8" x14ac:dyDescent="0.2">
      <c r="B22" s="5"/>
      <c r="C22" s="5"/>
      <c r="D22" s="5"/>
      <c r="E22" s="5"/>
      <c r="F22" s="5"/>
      <c r="G22" s="5"/>
      <c r="H22" s="5"/>
    </row>
    <row r="23" spans="2:8" x14ac:dyDescent="0.2">
      <c r="B23" s="5"/>
      <c r="C23" s="5"/>
      <c r="D23" s="5"/>
      <c r="E23" s="5"/>
      <c r="F23" s="5"/>
      <c r="G23" s="5"/>
      <c r="H23" s="5"/>
    </row>
    <row r="24" spans="2:8" x14ac:dyDescent="0.2">
      <c r="B24" s="5"/>
      <c r="C24" s="5"/>
      <c r="D24" s="5"/>
      <c r="E24" s="5"/>
      <c r="F24" s="5"/>
      <c r="G24" s="5"/>
      <c r="H24" s="5"/>
    </row>
    <row r="25" spans="2:8" x14ac:dyDescent="0.2">
      <c r="B25" s="5"/>
      <c r="C25" s="5"/>
      <c r="D25" s="5"/>
      <c r="E25" s="5"/>
      <c r="F25" s="5"/>
      <c r="G25" s="5"/>
      <c r="H25" s="5"/>
    </row>
    <row r="26" spans="2:8" x14ac:dyDescent="0.2">
      <c r="B26" s="5"/>
      <c r="C26" s="5"/>
      <c r="D26" s="5"/>
      <c r="E26" s="5"/>
      <c r="F26" s="5"/>
      <c r="G26" s="5"/>
      <c r="H26" s="5"/>
    </row>
    <row r="27" spans="2:8" x14ac:dyDescent="0.2">
      <c r="B27" s="5"/>
      <c r="C27" s="5"/>
      <c r="D27" s="5"/>
      <c r="E27" s="5"/>
      <c r="F27" s="5"/>
      <c r="G27" s="5"/>
      <c r="H27" s="5"/>
    </row>
    <row r="28" spans="2:8" x14ac:dyDescent="0.2">
      <c r="B28" s="5"/>
      <c r="C28" s="5"/>
      <c r="D28" s="5"/>
      <c r="E28" s="5"/>
      <c r="F28" s="5"/>
      <c r="G28" s="5"/>
      <c r="H28" s="5"/>
    </row>
    <row r="29" spans="2:8" x14ac:dyDescent="0.2">
      <c r="B29" s="5"/>
      <c r="C29" s="5"/>
      <c r="D29" s="5"/>
      <c r="E29" s="5"/>
      <c r="F29" s="5"/>
      <c r="G29" s="5"/>
      <c r="H29" s="5"/>
    </row>
    <row r="30" spans="2:8" x14ac:dyDescent="0.2">
      <c r="B30" s="5"/>
      <c r="C30" s="5"/>
      <c r="D30" s="5"/>
      <c r="E30" s="5"/>
      <c r="F30" s="5"/>
      <c r="G30" s="5"/>
      <c r="H30" s="5"/>
    </row>
    <row r="31" spans="2:8" x14ac:dyDescent="0.2">
      <c r="B31" s="5"/>
      <c r="C31" s="5"/>
      <c r="D31" s="5"/>
      <c r="E31" s="5"/>
      <c r="F31" s="5"/>
      <c r="G31" s="5"/>
      <c r="H31" s="5"/>
    </row>
    <row r="32" spans="2:8" s="20" customFormat="1" x14ac:dyDescent="0.2">
      <c r="B32" s="19"/>
      <c r="C32" s="19"/>
      <c r="D32" s="19"/>
      <c r="E32" s="19"/>
      <c r="F32" s="19"/>
      <c r="G32" s="19"/>
      <c r="H32" s="19"/>
    </row>
    <row r="33" spans="2:8" s="20" customFormat="1" x14ac:dyDescent="0.2">
      <c r="B33" s="19"/>
      <c r="C33" s="19"/>
      <c r="D33" s="19"/>
      <c r="E33" s="19"/>
      <c r="F33" s="19"/>
      <c r="G33" s="19"/>
      <c r="H33" s="19"/>
    </row>
    <row r="34" spans="2:8" s="20" customFormat="1" x14ac:dyDescent="0.2">
      <c r="B34" s="19"/>
      <c r="C34" s="21" t="s">
        <v>25</v>
      </c>
      <c r="D34" s="21"/>
      <c r="E34" s="21"/>
      <c r="F34" s="21"/>
      <c r="G34" s="21"/>
      <c r="H34" s="19"/>
    </row>
    <row r="35" spans="2:8" x14ac:dyDescent="0.2">
      <c r="B35" s="4"/>
      <c r="C35" s="4"/>
      <c r="D35" s="4"/>
      <c r="E35" s="15">
        <f>E38+E39+E41</f>
        <v>0.69407989023433281</v>
      </c>
      <c r="F35" s="4"/>
      <c r="G35" s="4"/>
      <c r="H35" s="4"/>
    </row>
    <row r="36" spans="2:8" ht="16" x14ac:dyDescent="0.2">
      <c r="B36" s="4"/>
      <c r="C36" s="14" t="s">
        <v>4</v>
      </c>
      <c r="D36" s="14" t="s">
        <v>9</v>
      </c>
      <c r="E36" s="14" t="s">
        <v>10</v>
      </c>
      <c r="F36" s="14" t="s">
        <v>14</v>
      </c>
      <c r="G36" s="14" t="s">
        <v>15</v>
      </c>
      <c r="H36" s="4"/>
    </row>
    <row r="37" spans="2:8" ht="16" x14ac:dyDescent="0.2">
      <c r="B37" s="4">
        <v>1</v>
      </c>
      <c r="C37" s="12" t="s">
        <v>5</v>
      </c>
      <c r="D37" s="13">
        <v>154630</v>
      </c>
      <c r="E37" s="11">
        <f>D37/$D$43</f>
        <v>7.2658669185262453E-2</v>
      </c>
      <c r="F37" s="16">
        <v>0.23400000000000001</v>
      </c>
      <c r="G37" s="27">
        <f>E37*F37</f>
        <v>1.7002128589351417E-2</v>
      </c>
      <c r="H37" s="29">
        <f>G38+G39+G42</f>
        <v>0.11035712372601814</v>
      </c>
    </row>
    <row r="38" spans="2:8" x14ac:dyDescent="0.2">
      <c r="B38">
        <v>2</v>
      </c>
      <c r="C38" s="7" t="s">
        <v>6</v>
      </c>
      <c r="D38" s="8">
        <v>500000</v>
      </c>
      <c r="E38" s="11">
        <f>D38/$D$43</f>
        <v>0.23494363702147855</v>
      </c>
      <c r="F38" s="17">
        <v>0.154</v>
      </c>
      <c r="G38" s="27">
        <f t="shared" ref="G38:G42" si="0">E38*F38</f>
        <v>3.6181320101307694E-2</v>
      </c>
    </row>
    <row r="39" spans="2:8" ht="16" x14ac:dyDescent="0.2">
      <c r="B39">
        <v>3</v>
      </c>
      <c r="C39" s="6" t="s">
        <v>7</v>
      </c>
      <c r="D39" s="8">
        <v>487120</v>
      </c>
      <c r="E39" s="11">
        <f>D39/$D$43</f>
        <v>0.22889148893180525</v>
      </c>
      <c r="F39" s="17">
        <v>0.185</v>
      </c>
      <c r="G39" s="27">
        <f t="shared" si="0"/>
        <v>4.2344925452383969E-2</v>
      </c>
    </row>
    <row r="40" spans="2:8" ht="16" x14ac:dyDescent="0.2">
      <c r="B40" s="4">
        <v>4</v>
      </c>
      <c r="C40" s="6" t="s">
        <v>11</v>
      </c>
      <c r="D40" s="8">
        <v>150800</v>
      </c>
      <c r="E40" s="11">
        <f>D40/$D$43</f>
        <v>7.0859000925677929E-2</v>
      </c>
      <c r="F40" s="17">
        <v>9.5000000000000001E-2</v>
      </c>
      <c r="G40" s="27">
        <f t="shared" si="0"/>
        <v>6.731605087939403E-3</v>
      </c>
    </row>
    <row r="41" spans="2:8" ht="16" x14ac:dyDescent="0.2">
      <c r="B41" s="4">
        <v>5</v>
      </c>
      <c r="C41" s="6" t="s">
        <v>12</v>
      </c>
      <c r="D41" s="8">
        <v>490000</v>
      </c>
      <c r="E41" s="11">
        <f>D41/$D$43</f>
        <v>0.23024476428104898</v>
      </c>
      <c r="F41" s="17">
        <v>0.115</v>
      </c>
      <c r="G41" s="27">
        <f t="shared" si="0"/>
        <v>2.6478147892320635E-2</v>
      </c>
    </row>
    <row r="42" spans="2:8" ht="16" x14ac:dyDescent="0.2">
      <c r="B42" s="4">
        <v>6</v>
      </c>
      <c r="C42" s="22" t="s">
        <v>8</v>
      </c>
      <c r="D42" s="23">
        <v>345620</v>
      </c>
      <c r="E42" s="11">
        <f>D42/$D$43</f>
        <v>0.16240243965472684</v>
      </c>
      <c r="F42" s="17">
        <v>0.19600000000000001</v>
      </c>
      <c r="G42" s="27">
        <f t="shared" si="0"/>
        <v>3.1830878172326459E-2</v>
      </c>
    </row>
    <row r="43" spans="2:8" ht="16" x14ac:dyDescent="0.2">
      <c r="C43" s="24" t="s">
        <v>13</v>
      </c>
      <c r="D43" s="25">
        <f>SUM(D37:D42)</f>
        <v>2128170</v>
      </c>
      <c r="E43" s="26">
        <f>D43/$D$43</f>
        <v>1</v>
      </c>
      <c r="F43" s="11"/>
      <c r="G43" s="41">
        <f>SUM(G37:G42)</f>
        <v>0.16056900529562959</v>
      </c>
      <c r="H43" s="10" t="s">
        <v>30</v>
      </c>
    </row>
    <row r="46" spans="2:8" x14ac:dyDescent="0.2">
      <c r="C46" s="39" t="s">
        <v>26</v>
      </c>
      <c r="D46" s="39"/>
      <c r="E46" s="39"/>
      <c r="F46" s="39"/>
      <c r="G46" s="39"/>
      <c r="H46" s="39"/>
    </row>
    <row r="47" spans="2:8" x14ac:dyDescent="0.2">
      <c r="C47">
        <v>1</v>
      </c>
      <c r="D47">
        <v>2</v>
      </c>
      <c r="E47">
        <v>3</v>
      </c>
      <c r="F47">
        <v>4</v>
      </c>
      <c r="G47">
        <v>5</v>
      </c>
    </row>
    <row r="48" spans="2:8" x14ac:dyDescent="0.2">
      <c r="C48" s="31" t="s">
        <v>16</v>
      </c>
      <c r="D48" s="31" t="s">
        <v>9</v>
      </c>
      <c r="E48" s="31" t="s">
        <v>10</v>
      </c>
      <c r="F48" s="31" t="s">
        <v>21</v>
      </c>
      <c r="G48" s="33" t="s">
        <v>22</v>
      </c>
      <c r="H48" s="31" t="s">
        <v>23</v>
      </c>
    </row>
    <row r="49" spans="3:8" x14ac:dyDescent="0.2">
      <c r="C49" s="7" t="s">
        <v>18</v>
      </c>
      <c r="D49" s="34">
        <f>D43</f>
        <v>2128170</v>
      </c>
      <c r="E49" s="35">
        <f>D49/$D$51</f>
        <v>0.6903344675799028</v>
      </c>
      <c r="F49" s="36">
        <f>G43</f>
        <v>0.16056900529562959</v>
      </c>
      <c r="G49" s="37">
        <f>1-0.3</f>
        <v>0.7</v>
      </c>
      <c r="H49" s="32">
        <f>E49*F49*G49</f>
        <v>7.7592423146415124E-2</v>
      </c>
    </row>
    <row r="50" spans="3:8" x14ac:dyDescent="0.2">
      <c r="C50" s="7" t="s">
        <v>19</v>
      </c>
      <c r="D50" s="34">
        <v>954640</v>
      </c>
      <c r="E50" s="35">
        <f>D50/$D$51</f>
        <v>0.30966553242009726</v>
      </c>
      <c r="F50" s="36">
        <v>0.21540000000000001</v>
      </c>
      <c r="G50" s="37" t="s">
        <v>24</v>
      </c>
      <c r="H50" s="32">
        <f>E50*F50</f>
        <v>6.6701955683288947E-2</v>
      </c>
    </row>
    <row r="51" spans="3:8" x14ac:dyDescent="0.2">
      <c r="C51" s="7" t="s">
        <v>17</v>
      </c>
      <c r="D51" s="34">
        <f>D49+D50</f>
        <v>3082810</v>
      </c>
      <c r="E51" s="35">
        <f>D51/$D$51</f>
        <v>1</v>
      </c>
      <c r="G51" s="30"/>
      <c r="H51" s="38">
        <f>H49+H50</f>
        <v>0.14429437882970408</v>
      </c>
    </row>
    <row r="52" spans="3:8" x14ac:dyDescent="0.2">
      <c r="E52" t="s">
        <v>20</v>
      </c>
    </row>
    <row r="56" spans="3:8" x14ac:dyDescent="0.2">
      <c r="C56" s="60" t="s">
        <v>34</v>
      </c>
      <c r="D56" s="60"/>
      <c r="E56" s="60"/>
    </row>
    <row r="57" spans="3:8" x14ac:dyDescent="0.2">
      <c r="C57" s="33" t="s">
        <v>27</v>
      </c>
      <c r="D57" s="33" t="s">
        <v>28</v>
      </c>
      <c r="E57" s="33" t="s">
        <v>29</v>
      </c>
    </row>
    <row r="58" spans="3:8" x14ac:dyDescent="0.2">
      <c r="C58" s="36">
        <f>F50</f>
        <v>0.21540000000000001</v>
      </c>
      <c r="D58" s="36">
        <f>H51</f>
        <v>0.14429437882970408</v>
      </c>
      <c r="E58" s="40">
        <f>C58-D58</f>
        <v>7.1105621170295924E-2</v>
      </c>
    </row>
    <row r="61" spans="3:8" x14ac:dyDescent="0.2">
      <c r="C61" s="42" t="s">
        <v>31</v>
      </c>
    </row>
    <row r="62" spans="3:8" x14ac:dyDescent="0.2">
      <c r="D62" s="39" t="s">
        <v>33</v>
      </c>
      <c r="E62" s="39"/>
    </row>
    <row r="63" spans="3:8" x14ac:dyDescent="0.2">
      <c r="C63">
        <v>0</v>
      </c>
      <c r="D63" s="34">
        <f>D50</f>
        <v>954640</v>
      </c>
      <c r="E63" s="18">
        <v>8.4500000000000006E-2</v>
      </c>
    </row>
    <row r="64" spans="3:8" x14ac:dyDescent="0.2">
      <c r="C64">
        <v>1</v>
      </c>
      <c r="D64" s="47">
        <f>D63*(1+E63)</f>
        <v>1035307.0800000001</v>
      </c>
    </row>
    <row r="65" spans="3:6" x14ac:dyDescent="0.2">
      <c r="C65">
        <v>2</v>
      </c>
      <c r="D65" s="47">
        <f>D64*(1+E63)</f>
        <v>1122790.5282600001</v>
      </c>
      <c r="E65" s="18">
        <v>0.1045</v>
      </c>
    </row>
    <row r="66" spans="3:6" x14ac:dyDescent="0.2">
      <c r="C66">
        <v>3</v>
      </c>
      <c r="D66" s="47">
        <f>D65*(1+E65)</f>
        <v>1240122.13846317</v>
      </c>
    </row>
    <row r="67" spans="3:6" x14ac:dyDescent="0.2">
      <c r="C67">
        <v>4</v>
      </c>
      <c r="D67" s="47">
        <f>D66*(1+E65)</f>
        <v>1369714.9019325713</v>
      </c>
      <c r="E67" s="18"/>
    </row>
    <row r="68" spans="3:6" x14ac:dyDescent="0.2">
      <c r="C68" s="43" t="s">
        <v>31</v>
      </c>
      <c r="D68" s="50">
        <f>NPV(D58,D64:D67)-D63</f>
        <v>2434128.3478037911</v>
      </c>
    </row>
    <row r="71" spans="3:6" x14ac:dyDescent="0.2">
      <c r="D71" s="45" t="s">
        <v>35</v>
      </c>
    </row>
    <row r="72" spans="3:6" x14ac:dyDescent="0.2">
      <c r="D72" s="34">
        <f>-D63</f>
        <v>-954640</v>
      </c>
    </row>
    <row r="73" spans="3:6" x14ac:dyDescent="0.2">
      <c r="D73" s="47">
        <v>1035307.0800000001</v>
      </c>
    </row>
    <row r="74" spans="3:6" x14ac:dyDescent="0.2">
      <c r="D74" s="47">
        <v>1122790.5282600001</v>
      </c>
    </row>
    <row r="75" spans="3:6" x14ac:dyDescent="0.2">
      <c r="D75" s="47">
        <v>1240122.13846317</v>
      </c>
    </row>
    <row r="76" spans="3:6" x14ac:dyDescent="0.2">
      <c r="D76" s="47">
        <v>1369714.9019325713</v>
      </c>
    </row>
    <row r="77" spans="3:6" x14ac:dyDescent="0.2">
      <c r="D77" s="49">
        <f>IRR(D72:D76)</f>
        <v>1.0966471674260601</v>
      </c>
    </row>
    <row r="80" spans="3:6" x14ac:dyDescent="0.2">
      <c r="D80" s="39" t="s">
        <v>38</v>
      </c>
      <c r="E80" s="39"/>
      <c r="F80" s="39"/>
    </row>
    <row r="81" spans="3:7" x14ac:dyDescent="0.2">
      <c r="D81" s="34">
        <v>954640</v>
      </c>
      <c r="E81" s="33" t="s">
        <v>36</v>
      </c>
      <c r="F81" s="33" t="s">
        <v>37</v>
      </c>
    </row>
    <row r="82" spans="3:7" x14ac:dyDescent="0.2">
      <c r="D82" s="47">
        <v>1035307.0800000001</v>
      </c>
      <c r="E82" s="47">
        <f>D82</f>
        <v>1035307.0800000001</v>
      </c>
      <c r="F82" s="47">
        <f>E82-D81</f>
        <v>80667.080000000075</v>
      </c>
    </row>
    <row r="83" spans="3:7" x14ac:dyDescent="0.2">
      <c r="D83" s="47">
        <v>1122790.5282600001</v>
      </c>
      <c r="E83" s="47">
        <f>E82+D83</f>
        <v>2158097.6082600001</v>
      </c>
      <c r="F83" s="7"/>
    </row>
    <row r="84" spans="3:7" x14ac:dyDescent="0.2">
      <c r="D84" s="47">
        <v>1240122.13846317</v>
      </c>
      <c r="E84" s="47">
        <f t="shared" ref="E84:E85" si="1">E83+D84</f>
        <v>3398219.7467231704</v>
      </c>
      <c r="F84" s="7"/>
    </row>
    <row r="85" spans="3:7" x14ac:dyDescent="0.2">
      <c r="D85" s="47">
        <v>1369714.9019325699</v>
      </c>
      <c r="E85" s="47">
        <f t="shared" si="1"/>
        <v>4767934.6486557405</v>
      </c>
      <c r="F85" s="7"/>
    </row>
    <row r="86" spans="3:7" x14ac:dyDescent="0.2">
      <c r="D86" s="7"/>
      <c r="E86" s="28">
        <f>D81/E82</f>
        <v>0.9220839096357768</v>
      </c>
      <c r="F86" s="48">
        <f>E86*12</f>
        <v>11.065006915629322</v>
      </c>
    </row>
    <row r="89" spans="3:7" x14ac:dyDescent="0.2">
      <c r="E89" s="54"/>
    </row>
    <row r="90" spans="3:7" x14ac:dyDescent="0.2">
      <c r="D90" s="39" t="s">
        <v>40</v>
      </c>
      <c r="E90" s="39"/>
      <c r="F90" s="39"/>
    </row>
    <row r="91" spans="3:7" x14ac:dyDescent="0.2">
      <c r="C91">
        <v>0</v>
      </c>
      <c r="D91" s="34">
        <v>954640</v>
      </c>
    </row>
    <row r="92" spans="3:7" x14ac:dyDescent="0.2">
      <c r="C92">
        <v>1</v>
      </c>
      <c r="D92" s="47">
        <v>1035307.0800000001</v>
      </c>
      <c r="E92" s="51">
        <f>NPV(D58,D92)</f>
        <v>904755.89075149724</v>
      </c>
      <c r="F92" s="52"/>
    </row>
    <row r="93" spans="3:7" x14ac:dyDescent="0.2">
      <c r="C93">
        <v>2</v>
      </c>
      <c r="D93" s="47">
        <v>1122790.5282600001</v>
      </c>
      <c r="E93" s="51">
        <f>NPV(D58,D92:D93)</f>
        <v>1762234.3348241688</v>
      </c>
      <c r="F93" s="53">
        <f>D91/E93*2</f>
        <v>1.0834427421313992</v>
      </c>
      <c r="G93" t="s">
        <v>41</v>
      </c>
    </row>
    <row r="94" spans="3:7" x14ac:dyDescent="0.2">
      <c r="C94">
        <v>3</v>
      </c>
      <c r="D94" s="47">
        <v>1240122.13846317</v>
      </c>
      <c r="E94" s="51">
        <f>NPV(D58,D92:D94)</f>
        <v>2589892.8106500055</v>
      </c>
      <c r="F94" s="53">
        <f>F93*12</f>
        <v>13.001312905576791</v>
      </c>
      <c r="G94" t="s">
        <v>39</v>
      </c>
    </row>
    <row r="95" spans="3:7" x14ac:dyDescent="0.2">
      <c r="C95">
        <v>4</v>
      </c>
      <c r="D95" s="47">
        <v>1369714.9019325699</v>
      </c>
      <c r="E95" s="51">
        <f>NPV(D58,D92:D95)</f>
        <v>3388768.3478037901</v>
      </c>
    </row>
    <row r="96" spans="3:7" x14ac:dyDescent="0.2">
      <c r="C96" s="42" t="s">
        <v>44</v>
      </c>
      <c r="D96" s="51">
        <f>NPV(D58,D92:D95)</f>
        <v>3388768.3478037901</v>
      </c>
      <c r="F96" s="46">
        <f>D91/E92</f>
        <v>1.0551354346055362</v>
      </c>
      <c r="G96" s="46">
        <f>F96*12</f>
        <v>12.661625215266433</v>
      </c>
    </row>
    <row r="97" spans="3:4" x14ac:dyDescent="0.2">
      <c r="C97" s="42" t="s">
        <v>42</v>
      </c>
      <c r="D97" s="34">
        <f>D91</f>
        <v>954640</v>
      </c>
    </row>
    <row r="98" spans="3:4" x14ac:dyDescent="0.2">
      <c r="C98" s="42" t="s">
        <v>43</v>
      </c>
      <c r="D98" s="56">
        <f>D96/D97</f>
        <v>3.54978667120987</v>
      </c>
    </row>
    <row r="100" spans="3:4" x14ac:dyDescent="0.2">
      <c r="D100" s="7" t="s">
        <v>45</v>
      </c>
    </row>
    <row r="101" spans="3:4" x14ac:dyDescent="0.2">
      <c r="C101" s="55" t="s">
        <v>31</v>
      </c>
      <c r="D101" s="34">
        <f>NPV(D77,D92:D95)-D91</f>
        <v>0</v>
      </c>
    </row>
    <row r="104" spans="3:4" x14ac:dyDescent="0.2">
      <c r="D104" s="9">
        <f>D101</f>
        <v>0</v>
      </c>
    </row>
    <row r="105" spans="3:4" x14ac:dyDescent="0.2">
      <c r="C105" s="44">
        <v>0.01</v>
      </c>
      <c r="D105" s="58">
        <f t="dataTable" ref="D105:D241" dt2D="0" dtr="0" r1="D77"/>
        <v>3691003.0621379968</v>
      </c>
    </row>
    <row r="106" spans="3:4" x14ac:dyDescent="0.2">
      <c r="C106" s="44">
        <v>0.02</v>
      </c>
      <c r="D106" s="58">
        <v>3573557.7805605363</v>
      </c>
    </row>
    <row r="107" spans="3:4" x14ac:dyDescent="0.2">
      <c r="C107" s="44">
        <v>0.03</v>
      </c>
      <c r="D107" s="58">
        <v>3460711.6449043415</v>
      </c>
    </row>
    <row r="108" spans="3:4" x14ac:dyDescent="0.2">
      <c r="C108" s="44">
        <v>0.04</v>
      </c>
      <c r="D108" s="58">
        <v>3352232.6398321195</v>
      </c>
    </row>
    <row r="109" spans="3:4" x14ac:dyDescent="0.2">
      <c r="C109" s="44">
        <v>0.05</v>
      </c>
      <c r="D109" s="58">
        <v>3247902.8196774377</v>
      </c>
    </row>
    <row r="110" spans="3:4" x14ac:dyDescent="0.2">
      <c r="C110" s="44">
        <v>0.06</v>
      </c>
      <c r="D110" s="58">
        <v>3147517.3205183451</v>
      </c>
    </row>
    <row r="111" spans="3:4" x14ac:dyDescent="0.2">
      <c r="C111" s="44">
        <v>7.0000000000000007E-2</v>
      </c>
      <c r="D111" s="58">
        <v>3050883.4506683275</v>
      </c>
    </row>
    <row r="112" spans="3:4" x14ac:dyDescent="0.2">
      <c r="C112" s="44">
        <v>0.08</v>
      </c>
      <c r="D112" s="58">
        <v>2957819.8526666593</v>
      </c>
    </row>
    <row r="113" spans="3:4" x14ac:dyDescent="0.2">
      <c r="C113" s="44">
        <v>0.09</v>
      </c>
      <c r="D113" s="58">
        <v>2868155.7305199308</v>
      </c>
    </row>
    <row r="114" spans="3:4" x14ac:dyDescent="0.2">
      <c r="C114" s="44">
        <v>0.1</v>
      </c>
      <c r="D114" s="58">
        <v>2781730.1365457657</v>
      </c>
    </row>
    <row r="115" spans="3:4" x14ac:dyDescent="0.2">
      <c r="C115" s="44">
        <v>0.11</v>
      </c>
      <c r="D115" s="58">
        <v>2698391.3127065785</v>
      </c>
    </row>
    <row r="116" spans="3:4" x14ac:dyDescent="0.2">
      <c r="C116" s="44">
        <v>0.12</v>
      </c>
      <c r="D116" s="58">
        <v>2617996.08180258</v>
      </c>
    </row>
    <row r="117" spans="3:4" x14ac:dyDescent="0.2">
      <c r="C117" s="44">
        <v>0.13</v>
      </c>
      <c r="D117" s="58">
        <v>2540409.2843253729</v>
      </c>
    </row>
    <row r="118" spans="3:4" x14ac:dyDescent="0.2">
      <c r="C118" s="44">
        <v>0.14000000000000001</v>
      </c>
      <c r="D118" s="58">
        <v>2465503.2571617309</v>
      </c>
    </row>
    <row r="119" spans="3:4" x14ac:dyDescent="0.2">
      <c r="C119" s="44">
        <v>0.15</v>
      </c>
      <c r="D119" s="58">
        <v>2393157.350686464</v>
      </c>
    </row>
    <row r="120" spans="3:4" x14ac:dyDescent="0.2">
      <c r="C120" s="44">
        <v>0.16</v>
      </c>
      <c r="D120" s="58">
        <v>2323257.4810976074</v>
      </c>
    </row>
    <row r="121" spans="3:4" x14ac:dyDescent="0.2">
      <c r="C121" s="44">
        <v>0.17</v>
      </c>
      <c r="D121" s="58">
        <v>2255695.7151307063</v>
      </c>
    </row>
    <row r="122" spans="3:4" x14ac:dyDescent="0.2">
      <c r="C122" s="44">
        <v>0.18</v>
      </c>
      <c r="D122" s="58">
        <v>2190369.8845444229</v>
      </c>
    </row>
    <row r="123" spans="3:4" x14ac:dyDescent="0.2">
      <c r="C123" s="44">
        <v>0.19</v>
      </c>
      <c r="D123" s="58">
        <v>2127183.2280006376</v>
      </c>
    </row>
    <row r="124" spans="3:4" x14ac:dyDescent="0.2">
      <c r="C124" s="44">
        <v>0.2</v>
      </c>
      <c r="D124" s="58">
        <v>2066044.0581707051</v>
      </c>
    </row>
    <row r="125" spans="3:4" x14ac:dyDescent="0.2">
      <c r="C125" s="44">
        <v>0.21</v>
      </c>
      <c r="D125" s="58">
        <v>2006865.4520882443</v>
      </c>
    </row>
    <row r="126" spans="3:4" x14ac:dyDescent="0.2">
      <c r="C126" s="44">
        <v>0.22</v>
      </c>
      <c r="D126" s="58">
        <v>1949564.9629396209</v>
      </c>
    </row>
    <row r="127" spans="3:4" x14ac:dyDescent="0.2">
      <c r="C127" s="44">
        <v>0.23</v>
      </c>
      <c r="D127" s="58">
        <v>1894064.3516380601</v>
      </c>
    </row>
    <row r="128" spans="3:4" x14ac:dyDescent="0.2">
      <c r="C128" s="44">
        <v>0.24</v>
      </c>
      <c r="D128" s="58">
        <v>1840289.3366676779</v>
      </c>
    </row>
    <row r="129" spans="3:4" x14ac:dyDescent="0.2">
      <c r="C129" s="44">
        <v>0.25</v>
      </c>
      <c r="D129" s="58">
        <v>1788169.3608111236</v>
      </c>
    </row>
    <row r="130" spans="3:4" x14ac:dyDescent="0.2">
      <c r="C130" s="44">
        <v>0.26</v>
      </c>
      <c r="D130" s="58">
        <v>1737637.3734902204</v>
      </c>
    </row>
    <row r="131" spans="3:4" x14ac:dyDescent="0.2">
      <c r="C131" s="44">
        <v>0.27</v>
      </c>
      <c r="D131" s="58">
        <v>1688629.6275542309</v>
      </c>
    </row>
    <row r="132" spans="3:4" x14ac:dyDescent="0.2">
      <c r="C132" s="44">
        <v>0.28000000000000003</v>
      </c>
      <c r="D132" s="58">
        <v>1641085.4894460631</v>
      </c>
    </row>
    <row r="133" spans="3:4" x14ac:dyDescent="0.2">
      <c r="C133" s="44">
        <v>0.28999999999999998</v>
      </c>
      <c r="D133" s="58">
        <v>1594947.2617639154</v>
      </c>
    </row>
    <row r="134" spans="3:4" x14ac:dyDescent="0.2">
      <c r="C134" s="44">
        <v>0.3</v>
      </c>
      <c r="D134" s="58">
        <v>1550160.0173152518</v>
      </c>
    </row>
    <row r="135" spans="3:4" x14ac:dyDescent="0.2">
      <c r="C135" s="44">
        <v>0.31</v>
      </c>
      <c r="D135" s="58">
        <v>1506671.4438324715</v>
      </c>
    </row>
    <row r="136" spans="3:4" x14ac:dyDescent="0.2">
      <c r="C136" s="44">
        <v>0.32</v>
      </c>
      <c r="D136" s="58">
        <v>1464431.6985856937</v>
      </c>
    </row>
    <row r="137" spans="3:4" x14ac:dyDescent="0.2">
      <c r="C137" s="44">
        <v>0.33</v>
      </c>
      <c r="D137" s="58">
        <v>1423393.2721884842</v>
      </c>
    </row>
    <row r="138" spans="3:4" x14ac:dyDescent="0.2">
      <c r="C138" s="44">
        <v>0.34</v>
      </c>
      <c r="D138" s="58">
        <v>1383510.8609475102</v>
      </c>
    </row>
    <row r="139" spans="3:4" x14ac:dyDescent="0.2">
      <c r="C139" s="44">
        <v>0.35</v>
      </c>
      <c r="D139" s="58">
        <v>1344741.2471575802</v>
      </c>
    </row>
    <row r="140" spans="3:4" x14ac:dyDescent="0.2">
      <c r="C140" s="44">
        <v>0.36</v>
      </c>
      <c r="D140" s="58">
        <v>1307043.1867897143</v>
      </c>
    </row>
    <row r="141" spans="3:4" x14ac:dyDescent="0.2">
      <c r="C141" s="44">
        <v>0.37</v>
      </c>
      <c r="D141" s="58">
        <v>1270377.3040621895</v>
      </c>
    </row>
    <row r="142" spans="3:4" x14ac:dyDescent="0.2">
      <c r="C142" s="44">
        <v>0.38</v>
      </c>
      <c r="D142" s="58">
        <v>1234705.9924233016</v>
      </c>
    </row>
    <row r="143" spans="3:4" x14ac:dyDescent="0.2">
      <c r="C143" s="44">
        <v>0.39</v>
      </c>
      <c r="D143" s="58">
        <v>1199993.3215100896</v>
      </c>
    </row>
    <row r="144" spans="3:4" x14ac:dyDescent="0.2">
      <c r="C144" s="44">
        <v>0.4</v>
      </c>
      <c r="D144" s="58">
        <v>1166204.9496799796</v>
      </c>
    </row>
    <row r="145" spans="3:4" x14ac:dyDescent="0.2">
      <c r="C145" s="44">
        <v>0.41</v>
      </c>
      <c r="D145" s="58">
        <v>1133308.0417421907</v>
      </c>
    </row>
    <row r="146" spans="3:4" x14ac:dyDescent="0.2">
      <c r="C146" s="44">
        <v>0.42</v>
      </c>
      <c r="D146" s="58">
        <v>1101271.1915433635</v>
      </c>
    </row>
    <row r="147" spans="3:4" x14ac:dyDescent="0.2">
      <c r="C147" s="44">
        <v>0.43</v>
      </c>
      <c r="D147" s="58">
        <v>1070064.3490871219</v>
      </c>
    </row>
    <row r="148" spans="3:4" x14ac:dyDescent="0.2">
      <c r="C148" s="44">
        <v>0.44</v>
      </c>
      <c r="D148" s="58">
        <v>1039658.7518906367</v>
      </c>
    </row>
    <row r="149" spans="3:4" x14ac:dyDescent="0.2">
      <c r="C149" s="44">
        <v>0.45</v>
      </c>
      <c r="D149" s="58">
        <v>1010026.8603026671</v>
      </c>
    </row>
    <row r="150" spans="3:4" x14ac:dyDescent="0.2">
      <c r="C150" s="44">
        <v>0.46</v>
      </c>
      <c r="D150" s="58">
        <v>981142.29652733915</v>
      </c>
    </row>
    <row r="151" spans="3:4" x14ac:dyDescent="0.2">
      <c r="C151" s="44">
        <v>0.47</v>
      </c>
      <c r="D151" s="58">
        <v>952979.7871161201</v>
      </c>
    </row>
    <row r="152" spans="3:4" x14ac:dyDescent="0.2">
      <c r="C152" s="44">
        <v>0.48</v>
      </c>
      <c r="D152" s="58">
        <v>925515.10870725242</v>
      </c>
    </row>
    <row r="153" spans="3:4" x14ac:dyDescent="0.2">
      <c r="C153" s="44">
        <v>0.49</v>
      </c>
      <c r="D153" s="58">
        <v>898725.03680741158</v>
      </c>
    </row>
    <row r="154" spans="3:4" x14ac:dyDescent="0.2">
      <c r="C154" s="44">
        <v>0.5</v>
      </c>
      <c r="D154" s="58">
        <v>872587.29742465704</v>
      </c>
    </row>
    <row r="155" spans="3:4" x14ac:dyDescent="0.2">
      <c r="C155" s="44">
        <v>0.51</v>
      </c>
      <c r="D155" s="58">
        <v>847080.52137498278</v>
      </c>
    </row>
    <row r="156" spans="3:4" x14ac:dyDescent="0.2">
      <c r="C156" s="44">
        <v>0.52</v>
      </c>
      <c r="D156" s="58">
        <v>822184.20109698712</v>
      </c>
    </row>
    <row r="157" spans="3:4" x14ac:dyDescent="0.2">
      <c r="C157" s="44">
        <v>0.53</v>
      </c>
      <c r="D157" s="58">
        <v>797878.64982048795</v>
      </c>
    </row>
    <row r="158" spans="3:4" x14ac:dyDescent="0.2">
      <c r="C158" s="44">
        <v>0.54</v>
      </c>
      <c r="D158" s="58">
        <v>774144.96294538002</v>
      </c>
    </row>
    <row r="159" spans="3:4" x14ac:dyDescent="0.2">
      <c r="C159" s="44">
        <v>0.55000000000000004</v>
      </c>
      <c r="D159" s="58">
        <v>750964.98149670777</v>
      </c>
    </row>
    <row r="160" spans="3:4" x14ac:dyDescent="0.2">
      <c r="C160" s="44">
        <v>0.56000000000000005</v>
      </c>
      <c r="D160" s="58">
        <v>728321.25753091066</v>
      </c>
    </row>
    <row r="161" spans="3:4" x14ac:dyDescent="0.2">
      <c r="C161" s="44">
        <v>0.56999999999999995</v>
      </c>
      <c r="D161" s="58">
        <v>706197.0213765013</v>
      </c>
    </row>
    <row r="162" spans="3:4" x14ac:dyDescent="0.2">
      <c r="C162" s="44">
        <v>0.57999999999999996</v>
      </c>
      <c r="D162" s="58">
        <v>684576.15060017491</v>
      </c>
    </row>
    <row r="163" spans="3:4" x14ac:dyDescent="0.2">
      <c r="C163" s="44">
        <v>0.59</v>
      </c>
      <c r="D163" s="58">
        <v>663443.14059647801</v>
      </c>
    </row>
    <row r="164" spans="3:4" x14ac:dyDescent="0.2">
      <c r="C164" s="44">
        <v>0.6</v>
      </c>
      <c r="D164" s="58">
        <v>642783.07670581667</v>
      </c>
    </row>
    <row r="165" spans="3:4" x14ac:dyDescent="0.2">
      <c r="C165" s="44">
        <v>0.61</v>
      </c>
      <c r="D165" s="58">
        <v>622581.60777177894</v>
      </c>
    </row>
    <row r="166" spans="3:4" x14ac:dyDescent="0.2">
      <c r="C166" s="44">
        <v>0.62</v>
      </c>
      <c r="D166" s="58">
        <v>602824.92105442355</v>
      </c>
    </row>
    <row r="167" spans="3:4" x14ac:dyDescent="0.2">
      <c r="C167" s="44">
        <v>0.63</v>
      </c>
      <c r="D167" s="58">
        <v>583499.71842159075</v>
      </c>
    </row>
    <row r="168" spans="3:4" x14ac:dyDescent="0.2">
      <c r="C168" s="44">
        <v>0.64</v>
      </c>
      <c r="D168" s="58">
        <v>564593.19374516839</v>
      </c>
    </row>
    <row r="169" spans="3:4" x14ac:dyDescent="0.2">
      <c r="C169" s="44">
        <v>0.65</v>
      </c>
      <c r="D169" s="58">
        <v>546093.01143393549</v>
      </c>
    </row>
    <row r="170" spans="3:4" x14ac:dyDescent="0.2">
      <c r="C170" s="44">
        <v>0.66</v>
      </c>
      <c r="D170" s="58">
        <v>527987.28603883367</v>
      </c>
    </row>
    <row r="171" spans="3:4" x14ac:dyDescent="0.2">
      <c r="C171" s="44">
        <v>0.67</v>
      </c>
      <c r="D171" s="58">
        <v>510264.56287056929</v>
      </c>
    </row>
    <row r="172" spans="3:4" x14ac:dyDescent="0.2">
      <c r="C172" s="44">
        <v>0.68</v>
      </c>
      <c r="D172" s="58">
        <v>492913.79957313137</v>
      </c>
    </row>
    <row r="173" spans="3:4" x14ac:dyDescent="0.2">
      <c r="C173" s="44">
        <v>0.69</v>
      </c>
      <c r="D173" s="58">
        <v>475924.34860033123</v>
      </c>
    </row>
    <row r="174" spans="3:4" x14ac:dyDescent="0.2">
      <c r="C174" s="44">
        <v>0.7</v>
      </c>
      <c r="D174" s="58">
        <v>459285.94054565439</v>
      </c>
    </row>
    <row r="175" spans="3:4" x14ac:dyDescent="0.2">
      <c r="C175" s="44">
        <v>0.71</v>
      </c>
      <c r="D175" s="58">
        <v>442988.66827879963</v>
      </c>
    </row>
    <row r="176" spans="3:4" x14ac:dyDescent="0.2">
      <c r="C176" s="44">
        <v>0.72</v>
      </c>
      <c r="D176" s="58">
        <v>427022.97184504592</v>
      </c>
    </row>
    <row r="177" spans="3:4" x14ac:dyDescent="0.2">
      <c r="C177" s="44">
        <v>0.73</v>
      </c>
      <c r="D177" s="58">
        <v>411379.62408626592</v>
      </c>
    </row>
    <row r="178" spans="3:4" x14ac:dyDescent="0.2">
      <c r="C178" s="44">
        <v>0.74</v>
      </c>
      <c r="D178" s="58">
        <v>396049.71694483771</v>
      </c>
    </row>
    <row r="179" spans="3:4" x14ac:dyDescent="0.2">
      <c r="C179" s="44">
        <v>0.75</v>
      </c>
      <c r="D179" s="58">
        <v>381024.64841402671</v>
      </c>
    </row>
    <row r="180" spans="3:4" x14ac:dyDescent="0.2">
      <c r="C180" s="44">
        <v>0.76</v>
      </c>
      <c r="D180" s="58">
        <v>366296.11010055221</v>
      </c>
    </row>
    <row r="181" spans="3:4" x14ac:dyDescent="0.2">
      <c r="C181" s="44">
        <v>0.77</v>
      </c>
      <c r="D181" s="58">
        <v>351856.07536706165</v>
      </c>
    </row>
    <row r="182" spans="3:4" x14ac:dyDescent="0.2">
      <c r="C182" s="44">
        <v>0.78</v>
      </c>
      <c r="D182" s="58">
        <v>337696.78802413144</v>
      </c>
    </row>
    <row r="183" spans="3:4" x14ac:dyDescent="0.2">
      <c r="C183" s="44">
        <v>0.79</v>
      </c>
      <c r="D183" s="58">
        <v>323810.75154316449</v>
      </c>
    </row>
    <row r="184" spans="3:4" x14ac:dyDescent="0.2">
      <c r="C184" s="44">
        <v>0.8</v>
      </c>
      <c r="D184" s="58">
        <v>310190.71876321011</v>
      </c>
    </row>
    <row r="185" spans="3:4" x14ac:dyDescent="0.2">
      <c r="C185" s="44">
        <v>0.81</v>
      </c>
      <c r="D185" s="58">
        <v>296829.68206628249</v>
      </c>
    </row>
    <row r="186" spans="3:4" x14ac:dyDescent="0.2">
      <c r="C186" s="44">
        <v>0.82</v>
      </c>
      <c r="D186" s="58">
        <v>283720.86399719259</v>
      </c>
    </row>
    <row r="187" spans="3:4" x14ac:dyDescent="0.2">
      <c r="C187" s="44">
        <v>0.83</v>
      </c>
      <c r="D187" s="58">
        <v>270857.70830528205</v>
      </c>
    </row>
    <row r="188" spans="3:4" x14ac:dyDescent="0.2">
      <c r="C188" s="44">
        <v>0.84</v>
      </c>
      <c r="D188" s="58">
        <v>258233.87138671288</v>
      </c>
    </row>
    <row r="189" spans="3:4" x14ac:dyDescent="0.2">
      <c r="C189" s="44">
        <v>0.85</v>
      </c>
      <c r="D189" s="58">
        <v>245843.2141071579</v>
      </c>
    </row>
    <row r="190" spans="3:4" x14ac:dyDescent="0.2">
      <c r="C190" s="44">
        <v>0.86</v>
      </c>
      <c r="D190" s="58">
        <v>233679.7939858858</v>
      </c>
    </row>
    <row r="191" spans="3:4" x14ac:dyDescent="0.2">
      <c r="C191" s="44">
        <v>0.87</v>
      </c>
      <c r="D191" s="58">
        <v>221737.8577232419</v>
      </c>
    </row>
    <row r="192" spans="3:4" x14ac:dyDescent="0.2">
      <c r="C192" s="44">
        <v>0.88</v>
      </c>
      <c r="D192" s="58">
        <v>210011.8340545753</v>
      </c>
    </row>
    <row r="193" spans="3:4" x14ac:dyDescent="0.2">
      <c r="C193" s="44">
        <v>0.89</v>
      </c>
      <c r="D193" s="58">
        <v>198496.32691453584</v>
      </c>
    </row>
    <row r="194" spans="3:4" x14ac:dyDescent="0.2">
      <c r="C194" s="44">
        <v>0.9</v>
      </c>
      <c r="D194" s="58">
        <v>187186.10889658588</v>
      </c>
    </row>
    <row r="195" spans="3:4" x14ac:dyDescent="0.2">
      <c r="C195" s="44">
        <v>0.91</v>
      </c>
      <c r="D195" s="58">
        <v>176076.11499335663</v>
      </c>
    </row>
    <row r="196" spans="3:4" x14ac:dyDescent="0.2">
      <c r="C196" s="44">
        <v>0.92</v>
      </c>
      <c r="D196" s="58">
        <v>165161.43660428817</v>
      </c>
    </row>
    <row r="197" spans="3:4" x14ac:dyDescent="0.2">
      <c r="C197" s="44">
        <v>0.93</v>
      </c>
      <c r="D197" s="58">
        <v>154437.31579768215</v>
      </c>
    </row>
    <row r="198" spans="3:4" x14ac:dyDescent="0.2">
      <c r="C198" s="44">
        <v>0.94</v>
      </c>
      <c r="D198" s="58">
        <v>143899.13981502177</v>
      </c>
    </row>
    <row r="199" spans="3:4" x14ac:dyDescent="0.2">
      <c r="C199" s="44">
        <v>0.95</v>
      </c>
      <c r="D199" s="58">
        <v>133542.43580601574</v>
      </c>
    </row>
    <row r="200" spans="3:4" x14ac:dyDescent="0.2">
      <c r="C200" s="44">
        <v>0.96</v>
      </c>
      <c r="D200" s="58">
        <v>123362.86578347418</v>
      </c>
    </row>
    <row r="201" spans="3:4" x14ac:dyDescent="0.2">
      <c r="C201" s="44">
        <v>0.97</v>
      </c>
      <c r="D201" s="58">
        <v>113356.22178766248</v>
      </c>
    </row>
    <row r="202" spans="3:4" x14ac:dyDescent="0.2">
      <c r="C202" s="44">
        <v>0.98</v>
      </c>
      <c r="D202" s="58">
        <v>103518.42125033331</v>
      </c>
    </row>
    <row r="203" spans="3:4" x14ac:dyDescent="0.2">
      <c r="C203" s="44">
        <v>0.99</v>
      </c>
      <c r="D203" s="58">
        <v>93845.502549150144</v>
      </c>
    </row>
    <row r="204" spans="3:4" x14ac:dyDescent="0.2">
      <c r="C204" s="44">
        <v>1</v>
      </c>
      <c r="D204" s="58">
        <v>84333.62074368191</v>
      </c>
    </row>
    <row r="205" spans="3:4" x14ac:dyDescent="0.2">
      <c r="C205" s="44">
        <v>1.01</v>
      </c>
      <c r="D205" s="58">
        <v>74979.043484617141</v>
      </c>
    </row>
    <row r="206" spans="3:4" x14ac:dyDescent="0.2">
      <c r="C206" s="44">
        <v>1.02</v>
      </c>
      <c r="D206" s="58">
        <v>65778.147088254569</v>
      </c>
    </row>
    <row r="207" spans="3:4" x14ac:dyDescent="0.2">
      <c r="C207" s="44">
        <v>1.03</v>
      </c>
      <c r="D207" s="58">
        <v>56727.412768751616</v>
      </c>
    </row>
    <row r="208" spans="3:4" x14ac:dyDescent="0.2">
      <c r="C208" s="44">
        <v>1.04</v>
      </c>
      <c r="D208" s="58">
        <v>47823.423020973336</v>
      </c>
    </row>
    <row r="209" spans="3:4" x14ac:dyDescent="0.2">
      <c r="C209" s="44">
        <v>1.05</v>
      </c>
      <c r="D209" s="58">
        <v>39062.85814715235</v>
      </c>
    </row>
    <row r="210" spans="3:4" x14ac:dyDescent="0.2">
      <c r="C210" s="44">
        <v>1.06</v>
      </c>
      <c r="D210" s="58">
        <v>30442.492920919321</v>
      </c>
    </row>
    <row r="211" spans="3:4" x14ac:dyDescent="0.2">
      <c r="C211" s="44">
        <v>1.07</v>
      </c>
      <c r="D211" s="58">
        <v>21959.193382564466</v>
      </c>
    </row>
    <row r="212" spans="3:4" x14ac:dyDescent="0.2">
      <c r="C212" s="44">
        <v>1.08</v>
      </c>
      <c r="D212" s="58">
        <v>13609.913759712712</v>
      </c>
    </row>
    <row r="213" spans="3:4" x14ac:dyDescent="0.2">
      <c r="C213" s="44">
        <v>1.0900000000000001</v>
      </c>
      <c r="D213" s="58">
        <v>5391.6935078679817</v>
      </c>
    </row>
    <row r="214" spans="3:4" x14ac:dyDescent="0.2">
      <c r="C214" s="57">
        <v>1.1000000000000001</v>
      </c>
      <c r="D214" s="59">
        <v>-2698.3455344312824</v>
      </c>
    </row>
    <row r="215" spans="3:4" x14ac:dyDescent="0.2">
      <c r="C215" s="44">
        <v>1.1100000000000001</v>
      </c>
      <c r="D215" s="58">
        <v>-10663.00188085984</v>
      </c>
    </row>
    <row r="216" spans="3:4" x14ac:dyDescent="0.2">
      <c r="C216" s="44">
        <v>1.1200000000000001</v>
      </c>
      <c r="D216" s="58">
        <v>-18504.997027724283</v>
      </c>
    </row>
    <row r="217" spans="3:4" x14ac:dyDescent="0.2">
      <c r="C217" s="44">
        <v>1.1299999999999999</v>
      </c>
      <c r="D217" s="58">
        <v>-26226.977984084631</v>
      </c>
    </row>
    <row r="218" spans="3:4" x14ac:dyDescent="0.2">
      <c r="C218" s="44">
        <v>1.1399999999999999</v>
      </c>
      <c r="D218" s="58">
        <v>-33831.519705897197</v>
      </c>
    </row>
    <row r="219" spans="3:4" x14ac:dyDescent="0.2">
      <c r="C219" s="44">
        <v>1.1499999999999999</v>
      </c>
      <c r="D219" s="58">
        <v>-41321.127438292489</v>
      </c>
    </row>
    <row r="220" spans="3:4" x14ac:dyDescent="0.2">
      <c r="C220" s="44">
        <v>1.1599999999999999</v>
      </c>
      <c r="D220" s="58">
        <v>-48698.23896989983</v>
      </c>
    </row>
    <row r="221" spans="3:4" x14ac:dyDescent="0.2">
      <c r="C221" s="44">
        <v>1.17</v>
      </c>
      <c r="D221" s="58">
        <v>-55965.226802953635</v>
      </c>
    </row>
    <row r="222" spans="3:4" x14ac:dyDescent="0.2">
      <c r="C222" s="44">
        <v>1.18</v>
      </c>
      <c r="D222" s="58">
        <v>-63124.400242732489</v>
      </c>
    </row>
    <row r="223" spans="3:4" x14ac:dyDescent="0.2">
      <c r="C223" s="44">
        <v>1.19</v>
      </c>
      <c r="D223" s="58">
        <v>-70178.00740971812</v>
      </c>
    </row>
    <row r="224" spans="3:4" x14ac:dyDescent="0.2">
      <c r="C224" s="44">
        <v>1.2</v>
      </c>
      <c r="D224" s="58">
        <v>-77128.237177705509</v>
      </c>
    </row>
    <row r="225" spans="3:4" x14ac:dyDescent="0.2">
      <c r="C225" s="44">
        <v>1.21</v>
      </c>
      <c r="D225" s="58">
        <v>-83977.221040942241</v>
      </c>
    </row>
    <row r="226" spans="3:4" x14ac:dyDescent="0.2">
      <c r="C226" s="44">
        <v>1.22</v>
      </c>
      <c r="D226" s="58">
        <v>-90727.034913237556</v>
      </c>
    </row>
    <row r="227" spans="3:4" x14ac:dyDescent="0.2">
      <c r="C227" s="44">
        <v>1.23</v>
      </c>
      <c r="D227" s="58">
        <v>-97379.700861835619</v>
      </c>
    </row>
    <row r="228" spans="3:4" x14ac:dyDescent="0.2">
      <c r="C228" s="44">
        <v>1.24</v>
      </c>
      <c r="D228" s="58">
        <v>-103937.18877873523</v>
      </c>
    </row>
    <row r="229" spans="3:4" x14ac:dyDescent="0.2">
      <c r="C229" s="44">
        <v>1.25</v>
      </c>
      <c r="D229" s="58">
        <v>-110401.4179920007</v>
      </c>
    </row>
    <row r="230" spans="3:4" x14ac:dyDescent="0.2">
      <c r="C230" s="44">
        <v>1.26</v>
      </c>
      <c r="D230" s="58">
        <v>-116774.25881950499</v>
      </c>
    </row>
    <row r="231" spans="3:4" x14ac:dyDescent="0.2">
      <c r="C231" s="44">
        <v>1.27</v>
      </c>
      <c r="D231" s="58">
        <v>-123057.5340674289</v>
      </c>
    </row>
    <row r="232" spans="3:4" x14ac:dyDescent="0.2">
      <c r="C232" s="44">
        <v>1.28</v>
      </c>
      <c r="D232" s="58">
        <v>-129253.02047573391</v>
      </c>
    </row>
    <row r="233" spans="3:4" x14ac:dyDescent="0.2">
      <c r="C233" s="44">
        <v>1.29</v>
      </c>
      <c r="D233" s="58">
        <v>-135362.45011273946</v>
      </c>
    </row>
    <row r="234" spans="3:4" x14ac:dyDescent="0.2">
      <c r="C234" s="44">
        <v>1.3</v>
      </c>
      <c r="D234" s="58">
        <v>-141387.51172082487</v>
      </c>
    </row>
    <row r="235" spans="3:4" x14ac:dyDescent="0.2">
      <c r="C235" s="44">
        <v>1.31</v>
      </c>
      <c r="D235" s="58">
        <v>-147329.85201519623</v>
      </c>
    </row>
    <row r="236" spans="3:4" x14ac:dyDescent="0.2">
      <c r="C236" s="44">
        <v>1.32</v>
      </c>
      <c r="D236" s="58">
        <v>-153191.07693756919</v>
      </c>
    </row>
    <row r="237" spans="3:4" x14ac:dyDescent="0.2">
      <c r="C237" s="44">
        <v>1.33</v>
      </c>
      <c r="D237" s="58">
        <v>-158972.75286654127</v>
      </c>
    </row>
    <row r="238" spans="3:4" x14ac:dyDescent="0.2">
      <c r="C238" s="44">
        <v>1.34</v>
      </c>
      <c r="D238" s="58">
        <v>-164676.40778634546</v>
      </c>
    </row>
    <row r="239" spans="3:4" x14ac:dyDescent="0.2">
      <c r="C239" s="44">
        <v>1.35</v>
      </c>
      <c r="D239" s="58">
        <v>-170303.53241560282</v>
      </c>
    </row>
    <row r="240" spans="3:4" x14ac:dyDescent="0.2">
      <c r="C240" s="44">
        <v>1.36</v>
      </c>
      <c r="D240" s="58">
        <v>-175855.58129762695</v>
      </c>
    </row>
    <row r="241" spans="3:4" x14ac:dyDescent="0.2">
      <c r="C241" s="44">
        <v>1.37</v>
      </c>
      <c r="D241" s="58">
        <v>-181333.9738537618</v>
      </c>
    </row>
  </sheetData>
  <mergeCells count="7">
    <mergeCell ref="D90:F90"/>
    <mergeCell ref="C56:E56"/>
    <mergeCell ref="B8:H31"/>
    <mergeCell ref="C34:G34"/>
    <mergeCell ref="C46:H46"/>
    <mergeCell ref="D62:E62"/>
    <mergeCell ref="D80:F80"/>
  </mergeCells>
  <conditionalFormatting sqref="E37:E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{C9126E23-53C4-3344-BFE6-417A0168E050}</x14:id>
        </ext>
      </extLst>
    </cfRule>
  </conditionalFormatting>
  <conditionalFormatting sqref="G37:G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{06AFD059-2FC5-9C4B-9F3D-C7CF6C316E23}</x14:id>
        </ext>
      </extLst>
    </cfRule>
  </conditionalFormatting>
  <hyperlinks>
    <hyperlink ref="I66" r:id="rId1" display="ibermudezp@ipn.mx" xr:uid="{03486D8D-E951-4913-8883-DB136CA1028B}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126E23-53C4-3344-BFE6-417A0168E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E37:E42</xm:sqref>
        </x14:conditionalFormatting>
        <x14:conditionalFormatting xmlns:xm="http://schemas.microsoft.com/office/excel/2006/main">
          <x14:cfRule type="dataBar" id="{06AFD059-2FC5-9C4B-9F3D-C7CF6C316E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G37:G42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749-07D4-B14F-86C2-0A52F9B14DBD}">
  <dimension ref="A1"/>
  <sheetViews>
    <sheetView workbookViewId="0">
      <selection activeCell="E30" sqref="E30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416068939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LIZZETH GOMEZ RODRIGUEZ</cp:lastModifiedBy>
  <dcterms:created xsi:type="dcterms:W3CDTF">2022-10-01T18:02:26Z</dcterms:created>
  <dcterms:modified xsi:type="dcterms:W3CDTF">2025-10-11T03:23:53Z</dcterms:modified>
</cp:coreProperties>
</file>