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oai Nga_PC\Accounting\17. Financial Statement\2022\02.2023\"/>
    </mc:Choice>
  </mc:AlternateContent>
  <xr:revisionPtr revIDLastSave="0" documentId="13_ncr:1_{A722D67D-BA6D-4ABF-80A5-ABD5631A5A54}" xr6:coauthVersionLast="36" xr6:coauthVersionMax="36" xr10:uidLastSave="{00000000-0000-0000-0000-000000000000}"/>
  <bookViews>
    <workbookView xWindow="0" yWindow="0" windowWidth="20490" windowHeight="6045" xr2:uid="{00000000-000D-0000-FFFF-FFFF00000000}"/>
  </bookViews>
  <sheets>
    <sheet name="Report" sheetId="1" r:id="rId1"/>
    <sheet name="ReportSub" sheetId="2" state="hidden" r:id="rId2"/>
    <sheet name="Inventory" sheetId="3" r:id="rId3"/>
    <sheet name="ValuationDate" sheetId="4" state="hidden" r:id="rId4"/>
  </sheets>
  <definedNames>
    <definedName name="_xlnm._FilterDatabase" localSheetId="0" hidden="1">Report!$A$1:$AM$23</definedName>
    <definedName name="_xlnm.Print_Area" localSheetId="2">Inventory!$A$1:$AB$42</definedName>
  </definedNames>
  <calcPr calcId="191029"/>
</workbook>
</file>

<file path=xl/calcChain.xml><?xml version="1.0" encoding="utf-8"?>
<calcChain xmlns="http://schemas.openxmlformats.org/spreadsheetml/2006/main">
  <c r="E16" i="3" l="1"/>
  <c r="R22" i="3" l="1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S22" i="3" l="1"/>
  <c r="S16" i="3"/>
  <c r="S9" i="3"/>
  <c r="P24" i="3"/>
  <c r="P23" i="3"/>
  <c r="P18" i="3"/>
  <c r="P17" i="3"/>
  <c r="P13" i="3"/>
  <c r="P12" i="3"/>
  <c r="P11" i="3"/>
  <c r="P10" i="3"/>
  <c r="P37" i="3" l="1"/>
  <c r="P33" i="3"/>
  <c r="P36" i="3"/>
  <c r="P35" i="3"/>
  <c r="P34" i="3"/>
  <c r="P20" i="3"/>
  <c r="P14" i="3"/>
  <c r="P26" i="3" l="1"/>
  <c r="P38" i="3" s="1"/>
  <c r="O23" i="3"/>
  <c r="O18" i="3"/>
  <c r="O17" i="3"/>
  <c r="O13" i="3"/>
  <c r="O37" i="3" s="1"/>
  <c r="O12" i="3"/>
  <c r="O11" i="3"/>
  <c r="O10" i="3"/>
  <c r="O24" i="3"/>
  <c r="N10" i="3"/>
  <c r="N11" i="3"/>
  <c r="N12" i="3"/>
  <c r="N13" i="3"/>
  <c r="N37" i="3" s="1"/>
  <c r="N17" i="3"/>
  <c r="N18" i="3"/>
  <c r="N23" i="3"/>
  <c r="N24" i="3"/>
  <c r="M24" i="3"/>
  <c r="M23" i="3"/>
  <c r="M18" i="3"/>
  <c r="M17" i="3"/>
  <c r="M13" i="3"/>
  <c r="M37" i="3" s="1"/>
  <c r="M12" i="3"/>
  <c r="M11" i="3"/>
  <c r="M10" i="3"/>
  <c r="L24" i="3"/>
  <c r="L23" i="3"/>
  <c r="L18" i="3"/>
  <c r="L17" i="3"/>
  <c r="L13" i="3"/>
  <c r="L37" i="3" s="1"/>
  <c r="L12" i="3"/>
  <c r="L11" i="3"/>
  <c r="L10" i="3"/>
  <c r="K24" i="3"/>
  <c r="K23" i="3"/>
  <c r="K18" i="3"/>
  <c r="K17" i="3"/>
  <c r="K13" i="3"/>
  <c r="K37" i="3" s="1"/>
  <c r="K12" i="3"/>
  <c r="K11" i="3"/>
  <c r="K10" i="3"/>
  <c r="J24" i="3"/>
  <c r="J23" i="3"/>
  <c r="J18" i="3"/>
  <c r="J17" i="3"/>
  <c r="J13" i="3"/>
  <c r="J37" i="3" s="1"/>
  <c r="J12" i="3"/>
  <c r="J11" i="3"/>
  <c r="J10" i="3"/>
  <c r="F10" i="3"/>
  <c r="O33" i="3"/>
  <c r="N33" i="3"/>
  <c r="M33" i="3"/>
  <c r="L33" i="3"/>
  <c r="K33" i="3"/>
  <c r="J33" i="3"/>
  <c r="L14" i="3" l="1"/>
  <c r="M14" i="3"/>
  <c r="N14" i="3"/>
  <c r="J20" i="3"/>
  <c r="L20" i="3"/>
  <c r="O14" i="3"/>
  <c r="K14" i="3"/>
  <c r="N26" i="3"/>
  <c r="O26" i="3"/>
  <c r="J35" i="3"/>
  <c r="K20" i="3"/>
  <c r="O20" i="3"/>
  <c r="K35" i="3"/>
  <c r="M36" i="3"/>
  <c r="L35" i="3"/>
  <c r="N36" i="3"/>
  <c r="M20" i="3"/>
  <c r="J26" i="3"/>
  <c r="N20" i="3"/>
  <c r="K26" i="3"/>
  <c r="L34" i="3"/>
  <c r="N35" i="3"/>
  <c r="L26" i="3"/>
  <c r="M34" i="3"/>
  <c r="O35" i="3"/>
  <c r="J36" i="3"/>
  <c r="O34" i="3"/>
  <c r="K36" i="3"/>
  <c r="M35" i="3"/>
  <c r="L36" i="3"/>
  <c r="J34" i="3"/>
  <c r="J14" i="3"/>
  <c r="M26" i="3"/>
  <c r="O36" i="3"/>
  <c r="K34" i="3"/>
  <c r="N34" i="3"/>
  <c r="L38" i="3" l="1"/>
  <c r="O38" i="3"/>
  <c r="N38" i="3"/>
  <c r="K38" i="3"/>
  <c r="J38" i="3"/>
  <c r="M38" i="3"/>
  <c r="E13" i="3"/>
  <c r="R24" i="3" l="1"/>
  <c r="Q24" i="3"/>
  <c r="I24" i="3"/>
  <c r="S24" i="3" s="1"/>
  <c r="H24" i="3"/>
  <c r="G24" i="3"/>
  <c r="F24" i="3"/>
  <c r="E24" i="3"/>
  <c r="R23" i="3"/>
  <c r="Q23" i="3"/>
  <c r="I23" i="3"/>
  <c r="S23" i="3" s="1"/>
  <c r="H23" i="3"/>
  <c r="G23" i="3"/>
  <c r="F23" i="3"/>
  <c r="E23" i="3"/>
  <c r="R18" i="3"/>
  <c r="Q18" i="3"/>
  <c r="I18" i="3"/>
  <c r="H18" i="3"/>
  <c r="G18" i="3"/>
  <c r="F18" i="3"/>
  <c r="E18" i="3"/>
  <c r="Q17" i="3"/>
  <c r="R17" i="3"/>
  <c r="I17" i="3"/>
  <c r="H17" i="3"/>
  <c r="G17" i="3"/>
  <c r="F17" i="3"/>
  <c r="E17" i="3"/>
  <c r="R13" i="3"/>
  <c r="Q13" i="3"/>
  <c r="I13" i="3"/>
  <c r="S13" i="3" s="1"/>
  <c r="H13" i="3"/>
  <c r="G13" i="3"/>
  <c r="F13" i="3"/>
  <c r="R12" i="3"/>
  <c r="Q12" i="3"/>
  <c r="I12" i="3"/>
  <c r="H12" i="3"/>
  <c r="G12" i="3"/>
  <c r="F12" i="3"/>
  <c r="E12" i="3"/>
  <c r="S18" i="3" l="1"/>
  <c r="S17" i="3"/>
  <c r="S20" i="3" s="1"/>
  <c r="S12" i="3"/>
  <c r="S26" i="3"/>
  <c r="E11" i="3"/>
  <c r="F11" i="3"/>
  <c r="G11" i="3"/>
  <c r="H11" i="3"/>
  <c r="I11" i="3"/>
  <c r="Q11" i="3"/>
  <c r="R11" i="3"/>
  <c r="R10" i="3"/>
  <c r="Q10" i="3"/>
  <c r="I10" i="3"/>
  <c r="S10" i="3" s="1"/>
  <c r="H10" i="3"/>
  <c r="G10" i="3"/>
  <c r="E10" i="3"/>
  <c r="R14" i="3" l="1"/>
  <c r="S11" i="3"/>
  <c r="S14" i="3" s="1"/>
  <c r="AB19" i="3"/>
  <c r="AA19" i="3"/>
  <c r="H14" i="3" l="1"/>
  <c r="G26" i="3"/>
  <c r="Q26" i="3"/>
  <c r="E26" i="3"/>
  <c r="H26" i="3"/>
  <c r="R26" i="3"/>
  <c r="F14" i="3"/>
  <c r="F26" i="3"/>
  <c r="I26" i="3"/>
  <c r="R20" i="3"/>
  <c r="Q20" i="3"/>
  <c r="I20" i="3"/>
  <c r="H20" i="3"/>
  <c r="G20" i="3"/>
  <c r="F20" i="3"/>
  <c r="E20" i="3"/>
  <c r="I14" i="3"/>
  <c r="G14" i="3"/>
  <c r="Q14" i="3"/>
  <c r="E14" i="3"/>
  <c r="R38" i="3" l="1"/>
  <c r="Z37" i="3"/>
  <c r="X37" i="3"/>
  <c r="W37" i="3"/>
  <c r="V37" i="3"/>
  <c r="U37" i="3"/>
  <c r="T37" i="3"/>
  <c r="Z36" i="3"/>
  <c r="X36" i="3"/>
  <c r="W36" i="3"/>
  <c r="V36" i="3"/>
  <c r="U36" i="3"/>
  <c r="T36" i="3"/>
  <c r="Z35" i="3"/>
  <c r="X35" i="3"/>
  <c r="W35" i="3"/>
  <c r="V35" i="3"/>
  <c r="U35" i="3"/>
  <c r="T35" i="3"/>
  <c r="Z34" i="3"/>
  <c r="X34" i="3"/>
  <c r="W34" i="3"/>
  <c r="V34" i="3"/>
  <c r="U34" i="3"/>
  <c r="T34" i="3"/>
  <c r="Z33" i="3"/>
  <c r="X33" i="3"/>
  <c r="W33" i="3"/>
  <c r="V33" i="3"/>
  <c r="U33" i="3"/>
  <c r="T33" i="3"/>
  <c r="R33" i="3"/>
  <c r="Q33" i="3"/>
  <c r="I33" i="3"/>
  <c r="S33" i="3" s="1"/>
  <c r="H33" i="3"/>
  <c r="G33" i="3"/>
  <c r="F33" i="3"/>
  <c r="E33" i="3"/>
  <c r="Z32" i="3"/>
  <c r="X32" i="3"/>
  <c r="W32" i="3"/>
  <c r="V32" i="3"/>
  <c r="U32" i="3"/>
  <c r="T32" i="3"/>
  <c r="Y31" i="3"/>
  <c r="AB31" i="3"/>
  <c r="Y30" i="3"/>
  <c r="AA30" i="3" s="1"/>
  <c r="AB30" i="3"/>
  <c r="Y29" i="3"/>
  <c r="AB29" i="3"/>
  <c r="Y28" i="3"/>
  <c r="AA28" i="3" s="1"/>
  <c r="AB28" i="3"/>
  <c r="Y27" i="3"/>
  <c r="AB27" i="3"/>
  <c r="Z26" i="3"/>
  <c r="X26" i="3"/>
  <c r="W26" i="3"/>
  <c r="V26" i="3"/>
  <c r="U26" i="3"/>
  <c r="T26" i="3"/>
  <c r="Y25" i="3"/>
  <c r="AA25" i="3" s="1"/>
  <c r="Y24" i="3"/>
  <c r="Y23" i="3"/>
  <c r="AA23" i="3" s="1"/>
  <c r="Y22" i="3"/>
  <c r="Y21" i="3"/>
  <c r="AA21" i="3" s="1"/>
  <c r="AB21" i="3"/>
  <c r="Z20" i="3"/>
  <c r="X20" i="3"/>
  <c r="W20" i="3"/>
  <c r="V20" i="3"/>
  <c r="U20" i="3"/>
  <c r="T20" i="3"/>
  <c r="Y18" i="3"/>
  <c r="AA18" i="3" s="1"/>
  <c r="Y17" i="3"/>
  <c r="AA17" i="3"/>
  <c r="Y16" i="3"/>
  <c r="Y15" i="3"/>
  <c r="AB15" i="3"/>
  <c r="Z14" i="3"/>
  <c r="X14" i="3"/>
  <c r="W14" i="3"/>
  <c r="V14" i="3"/>
  <c r="U14" i="3"/>
  <c r="T14" i="3"/>
  <c r="Y13" i="3"/>
  <c r="AA13" i="3" s="1"/>
  <c r="AC12" i="3"/>
  <c r="Y12" i="3"/>
  <c r="Y11" i="3"/>
  <c r="Y10" i="3"/>
  <c r="AA10" i="3"/>
  <c r="Y9" i="3"/>
  <c r="AA9" i="3" s="1"/>
  <c r="AB9" i="3"/>
  <c r="N3" i="2"/>
  <c r="Y20" i="3" l="1"/>
  <c r="AA15" i="3"/>
  <c r="AB12" i="3"/>
  <c r="Y26" i="3"/>
  <c r="AB32" i="3"/>
  <c r="AA12" i="3"/>
  <c r="G35" i="3"/>
  <c r="Q35" i="3"/>
  <c r="F36" i="3"/>
  <c r="I37" i="3"/>
  <c r="Y33" i="3"/>
  <c r="Y35" i="3"/>
  <c r="Y37" i="3"/>
  <c r="U38" i="3"/>
  <c r="Y32" i="3"/>
  <c r="Y34" i="3"/>
  <c r="AB18" i="3"/>
  <c r="E34" i="3"/>
  <c r="I34" i="3"/>
  <c r="H35" i="3"/>
  <c r="R35" i="3"/>
  <c r="F37" i="3"/>
  <c r="AA27" i="3"/>
  <c r="AA33" i="3" s="1"/>
  <c r="AA29" i="3"/>
  <c r="AA31" i="3"/>
  <c r="AA37" i="3" s="1"/>
  <c r="V38" i="3"/>
  <c r="Z38" i="3"/>
  <c r="AB10" i="3"/>
  <c r="AA16" i="3"/>
  <c r="AA20" i="3" s="1"/>
  <c r="F34" i="3"/>
  <c r="I35" i="3"/>
  <c r="S35" i="3" s="1"/>
  <c r="H36" i="3"/>
  <c r="R36" i="3"/>
  <c r="G37" i="3"/>
  <c r="Q37" i="3"/>
  <c r="W38" i="3"/>
  <c r="AA11" i="3"/>
  <c r="AA35" i="3" s="1"/>
  <c r="G34" i="3"/>
  <c r="Q34" i="3"/>
  <c r="AB17" i="3"/>
  <c r="G36" i="3"/>
  <c r="Q36" i="3"/>
  <c r="F35" i="3"/>
  <c r="E36" i="3"/>
  <c r="I36" i="3"/>
  <c r="H37" i="3"/>
  <c r="R37" i="3"/>
  <c r="T38" i="3"/>
  <c r="X38" i="3"/>
  <c r="AB13" i="3"/>
  <c r="AB22" i="3"/>
  <c r="AB23" i="3"/>
  <c r="AB24" i="3"/>
  <c r="AB25" i="3"/>
  <c r="E35" i="3"/>
  <c r="Y36" i="3"/>
  <c r="E37" i="3"/>
  <c r="AB33" i="3"/>
  <c r="H34" i="3"/>
  <c r="R34" i="3"/>
  <c r="R3" i="2"/>
  <c r="S3" i="2" s="1"/>
  <c r="Y14" i="3"/>
  <c r="AA22" i="3"/>
  <c r="AA24" i="3"/>
  <c r="O3" i="2"/>
  <c r="P3" i="2"/>
  <c r="Q3" i="2" s="1"/>
  <c r="S37" i="3" l="1"/>
  <c r="S36" i="3"/>
  <c r="S34" i="3"/>
  <c r="S38" i="3" s="1"/>
  <c r="AB16" i="3"/>
  <c r="AB20" i="3" s="1"/>
  <c r="AB11" i="3"/>
  <c r="AB35" i="3" s="1"/>
  <c r="AA14" i="3"/>
  <c r="E38" i="3"/>
  <c r="F38" i="3"/>
  <c r="AA34" i="3"/>
  <c r="AA36" i="3"/>
  <c r="I38" i="3"/>
  <c r="H38" i="3"/>
  <c r="Y38" i="3"/>
  <c r="AB26" i="3"/>
  <c r="AB36" i="3"/>
  <c r="G38" i="3"/>
  <c r="AA32" i="3"/>
  <c r="Q38" i="3"/>
  <c r="T3" i="2"/>
  <c r="U3" i="2" s="1"/>
  <c r="AB37" i="3"/>
  <c r="AA26" i="3"/>
  <c r="V3" i="2"/>
  <c r="W3" i="2" s="1"/>
  <c r="R6" i="2"/>
  <c r="AB34" i="3" l="1"/>
  <c r="AB14" i="3"/>
  <c r="AB38" i="3" s="1"/>
  <c r="AA38" i="3"/>
  <c r="X3" i="2"/>
  <c r="Y3" i="2" s="1"/>
  <c r="Z3" i="2" l="1"/>
  <c r="AA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瀬戸一義/参事</author>
  </authors>
  <commentList>
    <comment ref="Z7" authorId="0" shapeId="0" xr:uid="{00000000-0006-0000-0200-000001000000}">
      <text>
        <r>
          <rPr>
            <sz val="11"/>
            <color theme="1"/>
            <rFont val="Calibri"/>
            <family val="2"/>
            <charset val="128"/>
            <scheme val="minor"/>
          </rPr>
          <t xml:space="preserve">Devaluation/provisions for Inventories, outstanding for more than 90 days (91 days or more days) </t>
        </r>
      </text>
    </comment>
    <comment ref="AB7" authorId="0" shapeId="0" xr:uid="{00000000-0006-0000-0200-000002000000}">
      <text>
        <r>
          <rPr>
            <sz val="11"/>
            <color theme="1"/>
            <rFont val="Calibri"/>
            <family val="2"/>
            <charset val="128"/>
            <scheme val="minor"/>
          </rPr>
          <t>Book Value of Inventories, outstanding for more than 90 days (91 days or more) after deduction of devaluation/provisions (I)</t>
        </r>
      </text>
    </comment>
  </commentList>
</comments>
</file>

<file path=xl/sharedStrings.xml><?xml version="1.0" encoding="utf-8"?>
<sst xmlns="http://schemas.openxmlformats.org/spreadsheetml/2006/main" count="227" uniqueCount="127">
  <si>
    <t>▼Inventory Report</t>
  </si>
  <si>
    <t>1-30</t>
  </si>
  <si>
    <t>31-60</t>
  </si>
  <si>
    <t>61-90</t>
  </si>
  <si>
    <t>91-180</t>
  </si>
  <si>
    <t>181-270</t>
  </si>
  <si>
    <t>Over 361</t>
  </si>
  <si>
    <t>Valuation
Date</t>
  </si>
  <si>
    <t>Last Movement
Date</t>
  </si>
  <si>
    <t>Organization</t>
  </si>
  <si>
    <t>Last Material
Receipt Date</t>
  </si>
  <si>
    <t>Org
Warehouse</t>
  </si>
  <si>
    <t>Locator</t>
  </si>
  <si>
    <t>Item
Category</t>
  </si>
  <si>
    <t>Item No</t>
  </si>
  <si>
    <t>C_UOM_ID</t>
  </si>
  <si>
    <t>On Hand
Qty</t>
  </si>
  <si>
    <t>Currency</t>
  </si>
  <si>
    <t>Moving
Average Price</t>
  </si>
  <si>
    <t>Price Value</t>
  </si>
  <si>
    <t>Qty</t>
  </si>
  <si>
    <t>Amount</t>
  </si>
  <si>
    <t>CM_SMT</t>
  </si>
  <si>
    <t>Parts (Free parts)</t>
  </si>
  <si>
    <t>131S00050221MM</t>
  </si>
  <si>
    <t>PCS</t>
  </si>
  <si>
    <t>USD</t>
  </si>
  <si>
    <t>271-365</t>
  </si>
  <si>
    <t>Over 365</t>
  </si>
  <si>
    <t>Valuation Date</t>
  </si>
  <si>
    <t>Last Movement Date</t>
  </si>
  <si>
    <t>Last Material Receipt Date</t>
  </si>
  <si>
    <t>Org Warehouse</t>
  </si>
  <si>
    <t>Item Category</t>
  </si>
  <si>
    <t>On Hand Qty</t>
  </si>
  <si>
    <t>C_Currency_ID</t>
  </si>
  <si>
    <t>Moving Average Price</t>
  </si>
  <si>
    <t>C_Currency_ID_To</t>
  </si>
  <si>
    <t>Current Price</t>
  </si>
  <si>
    <t>Inventory</t>
  </si>
  <si>
    <t>Company Name:</t>
  </si>
  <si>
    <t>ABC</t>
  </si>
  <si>
    <t>(Unit： K-Local currency）</t>
  </si>
  <si>
    <t>End this month</t>
  </si>
  <si>
    <t>Stock Aging</t>
  </si>
  <si>
    <t xml:space="preserve">Stock Devaluation / Provisions accrued </t>
  </si>
  <si>
    <t>Guilty Inventory</t>
  </si>
  <si>
    <t>Book Value
before 
devaluation</t>
  </si>
  <si>
    <t>61-90
days</t>
  </si>
  <si>
    <t>Total</t>
  </si>
  <si>
    <t>Discrepancy, Loss at physical counting</t>
  </si>
  <si>
    <t>LCM</t>
  </si>
  <si>
    <t>Policy</t>
  </si>
  <si>
    <t>Defect</t>
  </si>
  <si>
    <t>Others</t>
  </si>
  <si>
    <t xml:space="preserve">Total </t>
  </si>
  <si>
    <t>Devaluation for stocks +91days</t>
  </si>
  <si>
    <t>Book Value
after devaluation</t>
  </si>
  <si>
    <t>Book value for stocks +91 days</t>
  </si>
  <si>
    <t>BU</t>
  </si>
  <si>
    <t>Category</t>
  </si>
  <si>
    <t>(A)</t>
  </si>
  <si>
    <t>(B)</t>
  </si>
  <si>
    <t>(C)</t>
  </si>
  <si>
    <t>(D)</t>
  </si>
  <si>
    <t>(E)</t>
  </si>
  <si>
    <t>(F)</t>
  </si>
  <si>
    <t>(G)</t>
  </si>
  <si>
    <t>(H)</t>
  </si>
  <si>
    <t>（I)=（E)～(H)</t>
  </si>
  <si>
    <t>(J)</t>
  </si>
  <si>
    <t>(K)</t>
  </si>
  <si>
    <t>(L)</t>
  </si>
  <si>
    <t>(M)</t>
  </si>
  <si>
    <t>(N)</t>
  </si>
  <si>
    <t>(O)=(K)～(N)</t>
  </si>
  <si>
    <t>（P)</t>
  </si>
  <si>
    <t>（Q)=(A)-(O)+(J)</t>
  </si>
  <si>
    <t>（R)=（I）‐（P)</t>
  </si>
  <si>
    <t>SAS
BU-B2-2</t>
  </si>
  <si>
    <t>Stock in Transit</t>
  </si>
  <si>
    <t>Raw Material</t>
  </si>
  <si>
    <t>Semi FG / WIP</t>
  </si>
  <si>
    <t>Finished Goods</t>
  </si>
  <si>
    <t>Service Parts</t>
  </si>
  <si>
    <t>DP
(SDTC)
BU-H1-3
BU-H1-4
BU-H2-1</t>
  </si>
  <si>
    <t>CM
BU-E1-1</t>
  </si>
  <si>
    <t>BUXX</t>
  </si>
  <si>
    <t>TTL</t>
  </si>
  <si>
    <t xml:space="preserve">(P) : Devaluation/provisions for Inventories, outstanding over 90 days (91 days or more days) </t>
  </si>
  <si>
    <t>(R) : Book Value of Inventories, outstanding over 90 days (91 days or more) after deduction of devaluation/provisions (L)</t>
  </si>
  <si>
    <t>(※)：As for DP business, please make report per application for sure.</t>
  </si>
  <si>
    <t>　　　H1-1：C-Smartphone, H1-2:C-Tablet, H1-3:Non-C Mid size,　H1-4:Large size, H2-1Automotive, H2-2 IA/AM, H2-3:Mobile Device</t>
  </si>
  <si>
    <t>1-30
days</t>
  </si>
  <si>
    <t>31-60
days</t>
  </si>
  <si>
    <t>91-120
days</t>
  </si>
  <si>
    <t>121-150
days</t>
  </si>
  <si>
    <t>151-180
days</t>
  </si>
  <si>
    <t>181-210
days</t>
  </si>
  <si>
    <t>211-240
days</t>
  </si>
  <si>
    <t>241-270
days</t>
  </si>
  <si>
    <t>271-300
days</t>
  </si>
  <si>
    <t>301-330
days</t>
  </si>
  <si>
    <t>331-360
days</t>
  </si>
  <si>
    <t>over 361
days</t>
    <phoneticPr fontId="0"/>
  </si>
  <si>
    <t>151-180</t>
  </si>
  <si>
    <t>121-150</t>
  </si>
  <si>
    <t>181-210</t>
  </si>
  <si>
    <t>211-240</t>
  </si>
  <si>
    <t>241-270</t>
  </si>
  <si>
    <t>271-300</t>
  </si>
  <si>
    <t>301-330</t>
  </si>
  <si>
    <t>331-360</t>
  </si>
  <si>
    <t>91-120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</si>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</sst>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yyyy"/>
    <numFmt numFmtId="165" formatCode="0_ ;[Red]\-0\ "/>
    <numFmt numFmtId="166" formatCode="dd\-mm\-yyyy"/>
    <numFmt numFmtId="167" formatCode="#,##0.0000_);[Red]\(#,##0.0000\)"/>
  </numFmts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b/>
      <u/>
      <sz val="18"/>
      <color theme="1"/>
      <name val="Meiryo UI"/>
      <family val="3"/>
      <charset val="128"/>
    </font>
    <font>
      <b/>
      <sz val="10"/>
      <name val="Arial"/>
      <family val="2"/>
    </font>
    <font>
      <b/>
      <sz val="11"/>
      <name val="Meiryo UI"/>
      <family val="3"/>
      <charset val="128"/>
    </font>
    <font>
      <sz val="11"/>
      <color theme="1"/>
      <name val="Calibri"/>
      <family val="3"/>
      <charset val="128"/>
      <scheme val="minor"/>
    </font>
    <font>
      <b/>
      <u/>
      <sz val="16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sz val="9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2"/>
      <color theme="0"/>
      <name val="Calibri"/>
      <family val="3"/>
      <charset val="128"/>
      <scheme val="minor"/>
    </font>
    <font>
      <b/>
      <sz val="9"/>
      <name val="Calibri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66"/>
        <bgColor indexed="64"/>
      </patternFill>
    </fill>
  </fills>
  <borders count="9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thin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double">
        <color auto="1"/>
      </top>
      <bottom style="hair">
        <color auto="1"/>
      </bottom>
      <diagonal/>
    </border>
  </borders>
  <cellStyleXfs count="7">
    <xf numFmtId="0" fontId="0" fillId="0" borderId="0">
      <alignment vertical="center"/>
    </xf>
    <xf numFmtId="0" fontId="6" fillId="0" borderId="0"/>
    <xf numFmtId="38" fontId="7" fillId="0" borderId="0">
      <alignment vertical="center"/>
    </xf>
    <xf numFmtId="40" fontId="7" fillId="0" borderId="0">
      <alignment vertical="center"/>
    </xf>
    <xf numFmtId="0" fontId="2" fillId="0" borderId="0"/>
    <xf numFmtId="0" fontId="2" fillId="0" borderId="0"/>
    <xf numFmtId="0" fontId="1" fillId="0" borderId="0"/>
  </cellStyleXfs>
  <cellXfs count="270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8" fontId="8" fillId="0" borderId="0" xfId="2" applyFont="1" applyAlignment="1">
      <alignment vertical="center"/>
    </xf>
    <xf numFmtId="0" fontId="9" fillId="0" borderId="0" xfId="0" applyFont="1" applyAlignment="1">
      <alignment vertical="center"/>
    </xf>
    <xf numFmtId="0" fontId="5" fillId="4" borderId="4" xfId="0" quotePrefix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4" fontId="5" fillId="4" borderId="5" xfId="0" quotePrefix="1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wrapText="1"/>
    </xf>
    <xf numFmtId="165" fontId="10" fillId="0" borderId="6" xfId="2" applyNumberFormat="1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1" fillId="2" borderId="6" xfId="0" applyNumberFormat="1" applyFont="1" applyFill="1" applyBorder="1" applyAlignment="1">
      <alignment horizontal="center" vertical="center" wrapText="1"/>
    </xf>
    <xf numFmtId="165" fontId="11" fillId="2" borderId="6" xfId="2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165" fontId="3" fillId="0" borderId="1" xfId="0" applyNumberFormat="1" applyFont="1" applyBorder="1" applyAlignment="1"/>
    <xf numFmtId="165" fontId="3" fillId="0" borderId="2" xfId="0" applyNumberFormat="1" applyFont="1" applyBorder="1" applyAlignment="1"/>
    <xf numFmtId="165" fontId="3" fillId="0" borderId="3" xfId="0" applyNumberFormat="1" applyFont="1" applyBorder="1" applyAlignment="1"/>
    <xf numFmtId="38" fontId="3" fillId="0" borderId="0" xfId="2" applyFont="1" applyAlignment="1">
      <alignment vertical="center"/>
    </xf>
    <xf numFmtId="49" fontId="11" fillId="2" borderId="8" xfId="0" applyNumberFormat="1" applyFont="1" applyFill="1" applyBorder="1" applyAlignment="1">
      <alignment horizontal="center" vertical="center" wrapText="1"/>
    </xf>
    <xf numFmtId="14" fontId="5" fillId="5" borderId="7" xfId="0" quotePrefix="1" applyNumberFormat="1" applyFont="1" applyFill="1" applyBorder="1" applyAlignment="1">
      <alignment horizontal="center" vertical="center"/>
    </xf>
    <xf numFmtId="14" fontId="5" fillId="8" borderId="7" xfId="0" quotePrefix="1" applyNumberFormat="1" applyFont="1" applyFill="1" applyBorder="1" applyAlignment="1">
      <alignment horizontal="center" vertical="center"/>
    </xf>
    <xf numFmtId="0" fontId="5" fillId="5" borderId="7" xfId="0" quotePrefix="1" applyFont="1" applyFill="1" applyBorder="1" applyAlignment="1">
      <alignment horizontal="center" vertical="center"/>
    </xf>
    <xf numFmtId="38" fontId="3" fillId="0" borderId="0" xfId="0" applyNumberFormat="1" applyFont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38" fontId="12" fillId="0" borderId="17" xfId="2" applyFont="1" applyBorder="1" applyAlignment="1">
      <alignment horizontal="center" vertical="center" shrinkToFit="1"/>
    </xf>
    <xf numFmtId="0" fontId="12" fillId="0" borderId="17" xfId="0" applyFont="1" applyBorder="1" applyAlignment="1">
      <alignment vertical="center" wrapText="1"/>
    </xf>
    <xf numFmtId="0" fontId="12" fillId="0" borderId="15" xfId="0" applyFont="1" applyBorder="1" applyAlignment="1">
      <alignment horizontal="centerContinuous" vertical="center" wrapText="1"/>
    </xf>
    <xf numFmtId="0" fontId="12" fillId="10" borderId="20" xfId="0" applyFont="1" applyFill="1" applyBorder="1" applyAlignment="1">
      <alignment horizontal="centerContinuous" vertical="center" wrapText="1"/>
    </xf>
    <xf numFmtId="38" fontId="14" fillId="0" borderId="15" xfId="3" applyNumberFormat="1" applyFont="1" applyBorder="1" applyAlignment="1">
      <alignment horizontal="centerContinuous" vertical="center" shrinkToFit="1"/>
    </xf>
    <xf numFmtId="0" fontId="12" fillId="10" borderId="20" xfId="0" applyFont="1" applyFill="1" applyBorder="1" applyAlignment="1">
      <alignment horizontal="centerContinuous" vertical="center" shrinkToFit="1"/>
    </xf>
    <xf numFmtId="38" fontId="14" fillId="0" borderId="21" xfId="3" applyNumberFormat="1" applyFont="1" applyBorder="1" applyAlignment="1">
      <alignment horizontal="centerContinuous" vertical="center" wrapText="1"/>
    </xf>
    <xf numFmtId="38" fontId="14" fillId="0" borderId="13" xfId="3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shrinkToFit="1"/>
    </xf>
    <xf numFmtId="38" fontId="14" fillId="0" borderId="11" xfId="3" applyNumberFormat="1" applyFont="1" applyBorder="1" applyAlignment="1">
      <alignment vertical="center" shrinkToFit="1"/>
    </xf>
    <xf numFmtId="49" fontId="21" fillId="2" borderId="10" xfId="0" applyNumberFormat="1" applyFont="1" applyFill="1" applyBorder="1" applyAlignment="1">
      <alignment horizontal="center" vertical="center"/>
    </xf>
    <xf numFmtId="14" fontId="20" fillId="8" borderId="4" xfId="0" quotePrefix="1" applyNumberFormat="1" applyFont="1" applyFill="1" applyBorder="1" applyAlignment="1">
      <alignment horizontal="center" vertical="center"/>
    </xf>
    <xf numFmtId="0" fontId="20" fillId="5" borderId="4" xfId="0" quotePrefix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4" fontId="20" fillId="5" borderId="54" xfId="0" quotePrefix="1" applyNumberFormat="1" applyFont="1" applyFill="1" applyBorder="1" applyAlignment="1">
      <alignment horizontal="center" vertical="center"/>
    </xf>
    <xf numFmtId="14" fontId="20" fillId="8" borderId="55" xfId="0" quotePrefix="1" applyNumberFormat="1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right" vertical="center"/>
    </xf>
    <xf numFmtId="0" fontId="3" fillId="3" borderId="57" xfId="0" applyFont="1" applyFill="1" applyBorder="1" applyAlignment="1">
      <alignment horizontal="right" vertical="center"/>
    </xf>
    <xf numFmtId="49" fontId="21" fillId="2" borderId="10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166" fontId="3" fillId="0" borderId="1" xfId="0" applyNumberFormat="1" applyFont="1" applyBorder="1" applyAlignment="1"/>
    <xf numFmtId="164" fontId="0" fillId="0" borderId="0" xfId="0" applyNumberFormat="1" applyAlignment="1">
      <alignment vertical="center"/>
    </xf>
    <xf numFmtId="40" fontId="0" fillId="0" borderId="0" xfId="0" applyNumberFormat="1" applyAlignment="1">
      <alignment vertical="center"/>
    </xf>
    <xf numFmtId="40" fontId="7" fillId="0" borderId="0" xfId="3">
      <alignment vertical="center"/>
    </xf>
    <xf numFmtId="40" fontId="7" fillId="0" borderId="0" xfId="3" applyNumberFormat="1">
      <alignment vertical="center"/>
    </xf>
    <xf numFmtId="167" fontId="7" fillId="0" borderId="0" xfId="3" applyNumberFormat="1">
      <alignment vertical="center"/>
    </xf>
    <xf numFmtId="14" fontId="12" fillId="0" borderId="0" xfId="0" applyNumberFormat="1" applyFont="1">
      <alignment vertical="center"/>
    </xf>
    <xf numFmtId="0" fontId="12" fillId="0" borderId="0" xfId="0" applyFont="1" applyBorder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38" fontId="12" fillId="0" borderId="0" xfId="2" applyFont="1">
      <alignment vertical="center"/>
    </xf>
    <xf numFmtId="38" fontId="12" fillId="0" borderId="0" xfId="3" applyNumberFormat="1" applyFont="1">
      <alignment vertical="center"/>
    </xf>
    <xf numFmtId="0" fontId="14" fillId="0" borderId="0" xfId="0" applyFont="1" applyFill="1">
      <alignment vertical="center"/>
    </xf>
    <xf numFmtId="38" fontId="14" fillId="0" borderId="0" xfId="3" applyNumberFormat="1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38" fontId="17" fillId="0" borderId="0" xfId="3" applyNumberFormat="1" applyFont="1" applyFill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2" fillId="0" borderId="0" xfId="0" applyFont="1" applyBorder="1" applyAlignment="1">
      <alignment vertical="center"/>
    </xf>
    <xf numFmtId="38" fontId="12" fillId="0" borderId="58" xfId="3" applyNumberFormat="1" applyFont="1" applyBorder="1" applyAlignment="1">
      <alignment horizontal="centerContinuous" vertical="center" wrapText="1"/>
    </xf>
    <xf numFmtId="0" fontId="12" fillId="0" borderId="58" xfId="0" applyFont="1" applyBorder="1" applyAlignment="1">
      <alignment horizontal="centerContinuous" vertical="center" wrapText="1"/>
    </xf>
    <xf numFmtId="40" fontId="19" fillId="0" borderId="39" xfId="3" applyFont="1" applyBorder="1" applyAlignment="1">
      <alignment vertical="center"/>
    </xf>
    <xf numFmtId="40" fontId="19" fillId="0" borderId="25" xfId="3" applyFont="1" applyBorder="1" applyAlignment="1">
      <alignment vertical="center"/>
    </xf>
    <xf numFmtId="40" fontId="19" fillId="0" borderId="60" xfId="3" applyFont="1" applyBorder="1" applyAlignment="1">
      <alignment vertical="center"/>
    </xf>
    <xf numFmtId="40" fontId="19" fillId="0" borderId="20" xfId="3" applyFont="1" applyBorder="1" applyAlignment="1">
      <alignment vertical="center"/>
    </xf>
    <xf numFmtId="40" fontId="19" fillId="0" borderId="53" xfId="3" applyFont="1" applyBorder="1" applyAlignment="1">
      <alignment vertical="center"/>
    </xf>
    <xf numFmtId="0" fontId="14" fillId="0" borderId="0" xfId="0" applyFont="1">
      <alignment vertical="center"/>
    </xf>
    <xf numFmtId="38" fontId="14" fillId="0" borderId="0" xfId="3" applyNumberFormat="1" applyFont="1">
      <alignment vertical="center"/>
    </xf>
    <xf numFmtId="40" fontId="3" fillId="0" borderId="0" xfId="3" applyNumberFormat="1" applyFont="1" applyAlignment="1">
      <alignment vertical="center"/>
    </xf>
    <xf numFmtId="40" fontId="21" fillId="6" borderId="10" xfId="3" applyNumberFormat="1" applyFont="1" applyFill="1" applyBorder="1" applyAlignment="1">
      <alignment horizontal="center" vertical="center" wrapText="1"/>
    </xf>
    <xf numFmtId="40" fontId="0" fillId="0" borderId="0" xfId="3" applyNumberFormat="1" applyFont="1" applyAlignment="1">
      <alignment vertical="center"/>
    </xf>
    <xf numFmtId="40" fontId="0" fillId="0" borderId="0" xfId="3" applyNumberFormat="1" applyFont="1" applyAlignment="1">
      <alignment horizontal="center" vertical="center"/>
    </xf>
    <xf numFmtId="167" fontId="21" fillId="2" borderId="10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40" fontId="21" fillId="2" borderId="1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 shrinkToFit="1"/>
    </xf>
    <xf numFmtId="38" fontId="23" fillId="0" borderId="0" xfId="2" applyFont="1">
      <alignment vertical="center"/>
    </xf>
    <xf numFmtId="0" fontId="5" fillId="3" borderId="7" xfId="0" quotePrefix="1" applyFont="1" applyFill="1" applyBorder="1" applyAlignment="1">
      <alignment horizontal="center" vertical="center"/>
    </xf>
    <xf numFmtId="0" fontId="0" fillId="0" borderId="57" xfId="0" applyBorder="1" applyAlignment="1"/>
    <xf numFmtId="0" fontId="5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5" fillId="9" borderId="61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shrinkToFit="1"/>
    </xf>
    <xf numFmtId="0" fontId="12" fillId="0" borderId="19" xfId="0" applyFont="1" applyBorder="1" applyAlignment="1">
      <alignment horizontal="center" vertical="center" shrinkToFit="1"/>
    </xf>
    <xf numFmtId="0" fontId="12" fillId="0" borderId="62" xfId="0" applyFont="1" applyBorder="1" applyAlignment="1">
      <alignment horizontal="center" vertical="center" shrinkToFit="1"/>
    </xf>
    <xf numFmtId="0" fontId="24" fillId="0" borderId="0" xfId="0" applyFont="1">
      <alignment vertical="center"/>
    </xf>
    <xf numFmtId="0" fontId="24" fillId="0" borderId="0" xfId="0" applyFont="1" applyBorder="1">
      <alignment vertical="center"/>
    </xf>
    <xf numFmtId="0" fontId="25" fillId="0" borderId="0" xfId="0" applyFont="1">
      <alignment vertical="center"/>
    </xf>
    <xf numFmtId="38" fontId="24" fillId="0" borderId="0" xfId="2" applyFont="1">
      <alignment vertical="center"/>
    </xf>
    <xf numFmtId="0" fontId="24" fillId="0" borderId="0" xfId="0" applyFont="1" applyAlignment="1">
      <alignment vertical="center" shrinkToFit="1"/>
    </xf>
    <xf numFmtId="38" fontId="24" fillId="0" borderId="0" xfId="3" applyNumberFormat="1" applyFont="1">
      <alignment vertical="center"/>
    </xf>
    <xf numFmtId="0" fontId="24" fillId="0" borderId="0" xfId="0" applyFont="1" applyFill="1">
      <alignment vertical="center"/>
    </xf>
    <xf numFmtId="38" fontId="24" fillId="0" borderId="0" xfId="3" applyNumberFormat="1" applyFont="1" applyFill="1">
      <alignment vertical="center"/>
    </xf>
    <xf numFmtId="0" fontId="14" fillId="0" borderId="0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38" fontId="14" fillId="0" borderId="13" xfId="2" applyFont="1" applyBorder="1" applyAlignment="1">
      <alignment vertical="center" shrinkToFit="1"/>
    </xf>
    <xf numFmtId="0" fontId="14" fillId="0" borderId="23" xfId="0" applyFont="1" applyBorder="1" applyAlignment="1">
      <alignment horizontal="center" vertical="center" shrinkToFit="1"/>
    </xf>
    <xf numFmtId="0" fontId="14" fillId="0" borderId="19" xfId="0" applyFont="1" applyBorder="1" applyAlignment="1">
      <alignment horizontal="center" vertical="center" shrinkToFit="1"/>
    </xf>
    <xf numFmtId="0" fontId="14" fillId="0" borderId="24" xfId="0" applyFont="1" applyBorder="1" applyAlignment="1">
      <alignment horizontal="center" vertical="center" shrinkToFit="1"/>
    </xf>
    <xf numFmtId="0" fontId="14" fillId="7" borderId="63" xfId="0" applyFont="1" applyFill="1" applyBorder="1" applyAlignment="1">
      <alignment horizontal="center" vertical="center" shrinkToFit="1"/>
    </xf>
    <xf numFmtId="0" fontId="14" fillId="7" borderId="59" xfId="0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0" fontId="14" fillId="0" borderId="13" xfId="0" applyFont="1" applyBorder="1" applyAlignment="1">
      <alignment vertical="center" wrapText="1"/>
    </xf>
    <xf numFmtId="0" fontId="14" fillId="0" borderId="23" xfId="0" applyFont="1" applyBorder="1" applyAlignment="1">
      <alignment horizontal="centerContinuous" vertical="center" wrapText="1"/>
    </xf>
    <xf numFmtId="38" fontId="14" fillId="0" borderId="19" xfId="3" applyNumberFormat="1" applyFont="1" applyBorder="1" applyAlignment="1">
      <alignment horizontal="centerContinuous" vertical="center" wrapText="1"/>
    </xf>
    <xf numFmtId="0" fontId="14" fillId="0" borderId="19" xfId="0" applyFont="1" applyBorder="1" applyAlignment="1">
      <alignment horizontal="centerContinuous" vertical="center" wrapText="1"/>
    </xf>
    <xf numFmtId="0" fontId="14" fillId="0" borderId="16" xfId="0" applyFont="1" applyBorder="1" applyAlignment="1">
      <alignment horizontal="centerContinuous" vertical="center" wrapText="1"/>
    </xf>
    <xf numFmtId="0" fontId="14" fillId="0" borderId="0" xfId="0" applyFont="1" applyBorder="1" applyAlignment="1">
      <alignment horizontal="centerContinuous" vertical="center" wrapText="1"/>
    </xf>
    <xf numFmtId="0" fontId="14" fillId="0" borderId="25" xfId="0" applyFont="1" applyBorder="1" applyAlignment="1">
      <alignment vertical="center" wrapText="1"/>
    </xf>
    <xf numFmtId="0" fontId="14" fillId="0" borderId="12" xfId="0" applyFont="1" applyBorder="1" applyAlignment="1">
      <alignment horizontal="centerContinuous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38" fontId="14" fillId="0" borderId="13" xfId="2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 shrinkToFit="1"/>
    </xf>
    <xf numFmtId="0" fontId="14" fillId="0" borderId="64" xfId="0" applyFont="1" applyBorder="1" applyAlignment="1">
      <alignment horizontal="center" vertical="center" wrapText="1" shrinkToFit="1"/>
    </xf>
    <xf numFmtId="0" fontId="14" fillId="0" borderId="17" xfId="0" applyFont="1" applyBorder="1" applyAlignment="1">
      <alignment horizontal="center" vertical="center" wrapText="1" shrinkToFit="1"/>
    </xf>
    <xf numFmtId="0" fontId="14" fillId="0" borderId="65" xfId="0" applyFont="1" applyBorder="1" applyAlignment="1">
      <alignment horizontal="center" vertical="center" wrapText="1" shrinkToFit="1"/>
    </xf>
    <xf numFmtId="0" fontId="14" fillId="0" borderId="0" xfId="0" applyFont="1" applyBorder="1" applyAlignment="1">
      <alignment horizontal="center" vertical="center" wrapText="1" shrinkToFit="1"/>
    </xf>
    <xf numFmtId="0" fontId="14" fillId="0" borderId="12" xfId="0" applyFont="1" applyBorder="1" applyAlignment="1">
      <alignment horizontal="center" vertical="center" wrapText="1" shrinkToFit="1"/>
    </xf>
    <xf numFmtId="0" fontId="14" fillId="7" borderId="13" xfId="0" applyFont="1" applyFill="1" applyBorder="1" applyAlignment="1">
      <alignment horizontal="center" vertical="center" shrinkToFit="1"/>
    </xf>
    <xf numFmtId="0" fontId="14" fillId="0" borderId="13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38" fontId="14" fillId="0" borderId="27" xfId="3" applyNumberFormat="1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top" wrapText="1"/>
    </xf>
    <xf numFmtId="0" fontId="14" fillId="12" borderId="1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shrinkToFit="1"/>
    </xf>
    <xf numFmtId="0" fontId="14" fillId="0" borderId="0" xfId="0" applyFont="1" applyBorder="1" applyAlignment="1">
      <alignment vertical="center" shrinkToFit="1"/>
    </xf>
    <xf numFmtId="0" fontId="17" fillId="0" borderId="29" xfId="0" applyFont="1" applyBorder="1" applyAlignment="1">
      <alignment horizontal="center" vertical="center" shrinkToFit="1"/>
    </xf>
    <xf numFmtId="0" fontId="17" fillId="0" borderId="30" xfId="0" applyFont="1" applyBorder="1" applyAlignment="1">
      <alignment horizontal="center" vertical="center" shrinkToFit="1"/>
    </xf>
    <xf numFmtId="38" fontId="14" fillId="0" borderId="11" xfId="2" applyFont="1" applyBorder="1" applyAlignment="1">
      <alignment horizontal="center" vertical="center" shrinkToFit="1"/>
    </xf>
    <xf numFmtId="0" fontId="14" fillId="0" borderId="31" xfId="0" applyFont="1" applyBorder="1" applyAlignment="1">
      <alignment horizontal="center" vertical="center" shrinkToFit="1"/>
    </xf>
    <xf numFmtId="0" fontId="14" fillId="0" borderId="32" xfId="0" applyFont="1" applyBorder="1" applyAlignment="1">
      <alignment horizontal="center" vertical="center" shrinkToFit="1"/>
    </xf>
    <xf numFmtId="0" fontId="14" fillId="0" borderId="30" xfId="0" applyFont="1" applyBorder="1" applyAlignment="1">
      <alignment horizontal="center" vertical="center" shrinkToFit="1"/>
    </xf>
    <xf numFmtId="0" fontId="14" fillId="7" borderId="9" xfId="0" applyFont="1" applyFill="1" applyBorder="1" applyAlignment="1">
      <alignment horizontal="center" vertical="center" shrinkToFit="1"/>
    </xf>
    <xf numFmtId="0" fontId="14" fillId="0" borderId="11" xfId="0" applyFont="1" applyBorder="1" applyAlignment="1">
      <alignment horizontal="center" vertical="center" shrinkToFit="1"/>
    </xf>
    <xf numFmtId="38" fontId="14" fillId="0" borderId="32" xfId="3" applyNumberFormat="1" applyFont="1" applyBorder="1" applyAlignment="1">
      <alignment horizontal="center" vertical="center" shrinkToFit="1"/>
    </xf>
    <xf numFmtId="0" fontId="14" fillId="11" borderId="25" xfId="0" applyFont="1" applyFill="1" applyBorder="1" applyAlignment="1">
      <alignment horizontal="center" vertical="center" shrinkToFit="1"/>
    </xf>
    <xf numFmtId="0" fontId="14" fillId="12" borderId="25" xfId="0" applyFont="1" applyFill="1" applyBorder="1" applyAlignment="1">
      <alignment horizontal="center" vertical="center" shrinkToFit="1"/>
    </xf>
    <xf numFmtId="0" fontId="14" fillId="0" borderId="0" xfId="0" applyFont="1" applyAlignment="1">
      <alignment vertical="center" shrinkToFit="1"/>
    </xf>
    <xf numFmtId="0" fontId="19" fillId="0" borderId="0" xfId="0" applyFo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/>
    </xf>
    <xf numFmtId="40" fontId="19" fillId="0" borderId="34" xfId="3" applyFont="1" applyBorder="1" applyAlignment="1">
      <alignment vertical="center"/>
    </xf>
    <xf numFmtId="40" fontId="19" fillId="7" borderId="37" xfId="3" applyFont="1" applyFill="1" applyBorder="1" applyAlignment="1">
      <alignment vertical="center" shrinkToFit="1"/>
    </xf>
    <xf numFmtId="40" fontId="19" fillId="0" borderId="35" xfId="3" applyFont="1" applyBorder="1" applyAlignment="1">
      <alignment vertical="center"/>
    </xf>
    <xf numFmtId="40" fontId="19" fillId="0" borderId="36" xfId="3" applyFont="1" applyBorder="1" applyAlignment="1">
      <alignment vertical="center"/>
    </xf>
    <xf numFmtId="40" fontId="19" fillId="0" borderId="33" xfId="3" applyFont="1" applyBorder="1" applyAlignment="1">
      <alignment vertical="center"/>
    </xf>
    <xf numFmtId="40" fontId="19" fillId="0" borderId="38" xfId="3" applyFont="1" applyBorder="1" applyAlignment="1">
      <alignment vertical="center"/>
    </xf>
    <xf numFmtId="40" fontId="19" fillId="11" borderId="39" xfId="3" applyFont="1" applyFill="1" applyBorder="1" applyAlignment="1">
      <alignment vertical="center"/>
    </xf>
    <xf numFmtId="40" fontId="19" fillId="12" borderId="39" xfId="3" applyFont="1" applyFill="1" applyBorder="1" applyAlignment="1">
      <alignment vertical="center"/>
    </xf>
    <xf numFmtId="0" fontId="14" fillId="0" borderId="2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40" fontId="19" fillId="0" borderId="41" xfId="3" applyFont="1" applyBorder="1" applyAlignment="1">
      <alignment vertical="center"/>
    </xf>
    <xf numFmtId="40" fontId="19" fillId="0" borderId="42" xfId="3" applyFont="1" applyBorder="1" applyAlignment="1">
      <alignment vertical="center"/>
    </xf>
    <xf numFmtId="40" fontId="19" fillId="0" borderId="40" xfId="3" applyFont="1" applyBorder="1" applyAlignment="1">
      <alignment vertical="center"/>
    </xf>
    <xf numFmtId="40" fontId="19" fillId="0" borderId="38" xfId="3" quotePrefix="1" applyFont="1" applyBorder="1" applyAlignment="1">
      <alignment vertical="center"/>
    </xf>
    <xf numFmtId="38" fontId="14" fillId="0" borderId="0" xfId="0" applyNumberFormat="1" applyFont="1">
      <alignment vertical="center"/>
    </xf>
    <xf numFmtId="0" fontId="14" fillId="0" borderId="30" xfId="0" applyFont="1" applyBorder="1" applyAlignment="1">
      <alignment horizontal="center" vertical="center"/>
    </xf>
    <xf numFmtId="40" fontId="19" fillId="0" borderId="11" xfId="3" applyFont="1" applyBorder="1" applyAlignment="1">
      <alignment vertical="center"/>
    </xf>
    <xf numFmtId="40" fontId="19" fillId="0" borderId="31" xfId="3" applyFont="1" applyBorder="1" applyAlignment="1">
      <alignment vertical="center"/>
    </xf>
    <xf numFmtId="40" fontId="19" fillId="0" borderId="32" xfId="3" applyFont="1" applyBorder="1" applyAlignment="1">
      <alignment vertical="center"/>
    </xf>
    <xf numFmtId="40" fontId="19" fillId="0" borderId="30" xfId="3" applyFont="1" applyBorder="1" applyAlignment="1">
      <alignment vertical="center"/>
    </xf>
    <xf numFmtId="40" fontId="19" fillId="11" borderId="25" xfId="3" applyFont="1" applyFill="1" applyBorder="1" applyAlignment="1">
      <alignment vertical="center"/>
    </xf>
    <xf numFmtId="40" fontId="19" fillId="12" borderId="25" xfId="3" applyFont="1" applyFill="1" applyBorder="1" applyAlignme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40" fontId="19" fillId="0" borderId="44" xfId="3" applyFont="1" applyBorder="1" applyAlignment="1">
      <alignment vertical="center"/>
    </xf>
    <xf numFmtId="40" fontId="19" fillId="7" borderId="59" xfId="3" applyFont="1" applyFill="1" applyBorder="1" applyAlignment="1">
      <alignment vertical="center" shrinkToFit="1"/>
    </xf>
    <xf numFmtId="40" fontId="19" fillId="0" borderId="45" xfId="3" applyFont="1" applyBorder="1" applyAlignment="1">
      <alignment vertical="center"/>
    </xf>
    <xf numFmtId="40" fontId="19" fillId="0" borderId="46" xfId="3" applyFont="1" applyBorder="1" applyAlignment="1">
      <alignment vertical="center"/>
    </xf>
    <xf numFmtId="40" fontId="19" fillId="0" borderId="47" xfId="3" applyFont="1" applyBorder="1" applyAlignment="1">
      <alignment vertical="center"/>
    </xf>
    <xf numFmtId="40" fontId="19" fillId="11" borderId="60" xfId="3" applyFont="1" applyFill="1" applyBorder="1" applyAlignment="1">
      <alignment vertical="center"/>
    </xf>
    <xf numFmtId="40" fontId="19" fillId="12" borderId="60" xfId="3" applyFont="1" applyFill="1" applyBorder="1" applyAlignment="1">
      <alignment vertical="center"/>
    </xf>
    <xf numFmtId="0" fontId="14" fillId="0" borderId="23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/>
    </xf>
    <xf numFmtId="40" fontId="19" fillId="7" borderId="9" xfId="3" applyFont="1" applyFill="1" applyBorder="1" applyAlignment="1">
      <alignment vertical="center" shrinkToFit="1"/>
    </xf>
    <xf numFmtId="0" fontId="14" fillId="0" borderId="23" xfId="0" applyFont="1" applyBorder="1" applyAlignment="1">
      <alignment horizontal="center" vertical="center"/>
    </xf>
    <xf numFmtId="40" fontId="19" fillId="7" borderId="43" xfId="3" applyFont="1" applyFill="1" applyBorder="1" applyAlignment="1">
      <alignment vertical="center" shrinkToFit="1"/>
    </xf>
    <xf numFmtId="0" fontId="14" fillId="0" borderId="21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40" fontId="19" fillId="0" borderId="17" xfId="3" applyFont="1" applyBorder="1" applyAlignment="1">
      <alignment vertical="center"/>
    </xf>
    <xf numFmtId="40" fontId="19" fillId="7" borderId="58" xfId="3" applyFont="1" applyFill="1" applyBorder="1" applyAlignment="1">
      <alignment vertical="center" shrinkToFit="1"/>
    </xf>
    <xf numFmtId="40" fontId="19" fillId="0" borderId="23" xfId="3" applyFont="1" applyBorder="1" applyAlignment="1">
      <alignment vertical="center"/>
    </xf>
    <xf numFmtId="40" fontId="19" fillId="0" borderId="19" xfId="3" applyFont="1" applyBorder="1" applyAlignment="1">
      <alignment vertical="center"/>
    </xf>
    <xf numFmtId="40" fontId="19" fillId="0" borderId="16" xfId="3" applyFont="1" applyBorder="1" applyAlignment="1">
      <alignment vertical="center"/>
    </xf>
    <xf numFmtId="40" fontId="19" fillId="11" borderId="20" xfId="3" applyFont="1" applyFill="1" applyBorder="1" applyAlignment="1">
      <alignment vertical="center"/>
    </xf>
    <xf numFmtId="40" fontId="19" fillId="12" borderId="20" xfId="3" applyFont="1" applyFill="1" applyBorder="1" applyAlignment="1">
      <alignment vertical="center"/>
    </xf>
    <xf numFmtId="0" fontId="14" fillId="0" borderId="4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40" fontId="19" fillId="0" borderId="50" xfId="3" applyFont="1" applyBorder="1" applyAlignment="1">
      <alignment vertical="center"/>
    </xf>
    <xf numFmtId="40" fontId="19" fillId="0" borderId="51" xfId="3" applyFont="1" applyBorder="1" applyAlignment="1">
      <alignment vertical="center"/>
    </xf>
    <xf numFmtId="40" fontId="19" fillId="0" borderId="52" xfId="3" applyFont="1" applyBorder="1" applyAlignment="1">
      <alignment vertical="center"/>
    </xf>
    <xf numFmtId="40" fontId="19" fillId="0" borderId="49" xfId="3" applyFont="1" applyBorder="1" applyAlignment="1">
      <alignment vertical="center"/>
    </xf>
    <xf numFmtId="40" fontId="19" fillId="11" borderId="53" xfId="3" applyFont="1" applyFill="1" applyBorder="1" applyAlignment="1">
      <alignment vertical="center"/>
    </xf>
    <xf numFmtId="40" fontId="19" fillId="12" borderId="53" xfId="3" applyFont="1" applyFill="1" applyBorder="1" applyAlignment="1">
      <alignment vertical="center"/>
    </xf>
    <xf numFmtId="0" fontId="14" fillId="0" borderId="0" xfId="0" applyFont="1" applyBorder="1">
      <alignment vertical="center"/>
    </xf>
    <xf numFmtId="38" fontId="14" fillId="0" borderId="0" xfId="2" applyFont="1">
      <alignment vertical="center"/>
    </xf>
    <xf numFmtId="0" fontId="17" fillId="0" borderId="0" xfId="0" applyFont="1">
      <alignment vertical="center"/>
    </xf>
    <xf numFmtId="38" fontId="14" fillId="0" borderId="0" xfId="3" applyNumberFormat="1" applyFont="1" applyAlignment="1">
      <alignment vertical="center" shrinkToFit="1"/>
    </xf>
    <xf numFmtId="0" fontId="14" fillId="0" borderId="29" xfId="0" applyFont="1" applyBorder="1" applyAlignment="1">
      <alignment horizontal="center" vertical="center" shrinkToFit="1"/>
    </xf>
    <xf numFmtId="40" fontId="19" fillId="0" borderId="67" xfId="3" applyFont="1" applyBorder="1" applyAlignment="1">
      <alignment vertical="center" shrinkToFit="1"/>
    </xf>
    <xf numFmtId="40" fontId="19" fillId="0" borderId="68" xfId="3" applyFont="1" applyBorder="1" applyAlignment="1">
      <alignment vertical="center" shrinkToFit="1"/>
    </xf>
    <xf numFmtId="40" fontId="19" fillId="0" borderId="69" xfId="3" applyFont="1" applyBorder="1" applyAlignment="1">
      <alignment vertical="center" shrinkToFit="1"/>
    </xf>
    <xf numFmtId="40" fontId="19" fillId="0" borderId="68" xfId="3" applyFont="1" applyBorder="1" applyAlignment="1">
      <alignment vertical="center"/>
    </xf>
    <xf numFmtId="40" fontId="19" fillId="0" borderId="29" xfId="3" applyFont="1" applyBorder="1" applyAlignment="1">
      <alignment vertical="center" shrinkToFit="1"/>
    </xf>
    <xf numFmtId="40" fontId="19" fillId="0" borderId="15" xfId="3" applyFont="1" applyBorder="1" applyAlignment="1">
      <alignment vertical="center" shrinkToFit="1"/>
    </xf>
    <xf numFmtId="40" fontId="19" fillId="0" borderId="70" xfId="3" applyFont="1" applyBorder="1" applyAlignment="1">
      <alignment vertical="center" shrinkToFit="1"/>
    </xf>
    <xf numFmtId="0" fontId="14" fillId="0" borderId="71" xfId="0" applyFont="1" applyBorder="1" applyAlignment="1">
      <alignment horizontal="center" vertical="center" shrinkToFit="1"/>
    </xf>
    <xf numFmtId="40" fontId="19" fillId="0" borderId="72" xfId="3" applyFont="1" applyBorder="1" applyAlignment="1">
      <alignment vertical="center" shrinkToFit="1"/>
    </xf>
    <xf numFmtId="40" fontId="19" fillId="10" borderId="73" xfId="3" applyFont="1" applyFill="1" applyBorder="1" applyAlignment="1">
      <alignment vertical="center" shrinkToFit="1"/>
    </xf>
    <xf numFmtId="40" fontId="19" fillId="0" borderId="73" xfId="3" applyFont="1" applyBorder="1" applyAlignment="1">
      <alignment vertical="center" shrinkToFit="1"/>
    </xf>
    <xf numFmtId="40" fontId="19" fillId="0" borderId="74" xfId="3" applyFont="1" applyBorder="1" applyAlignment="1">
      <alignment vertical="center" shrinkToFit="1"/>
    </xf>
    <xf numFmtId="40" fontId="19" fillId="0" borderId="71" xfId="3" applyFont="1" applyBorder="1" applyAlignment="1">
      <alignment vertical="center" shrinkToFit="1"/>
    </xf>
    <xf numFmtId="40" fontId="19" fillId="0" borderId="65" xfId="3" applyFont="1" applyBorder="1" applyAlignment="1">
      <alignment vertical="center" shrinkToFit="1"/>
    </xf>
    <xf numFmtId="40" fontId="19" fillId="0" borderId="75" xfId="3" applyFont="1" applyBorder="1" applyAlignment="1">
      <alignment vertical="center" shrinkToFit="1"/>
    </xf>
    <xf numFmtId="0" fontId="14" fillId="0" borderId="66" xfId="0" applyFont="1" applyBorder="1" applyAlignment="1">
      <alignment horizontal="center" vertical="center" shrinkToFit="1"/>
    </xf>
    <xf numFmtId="40" fontId="19" fillId="0" borderId="76" xfId="3" applyFont="1" applyBorder="1" applyAlignment="1">
      <alignment vertical="center" shrinkToFit="1"/>
    </xf>
    <xf numFmtId="40" fontId="19" fillId="0" borderId="77" xfId="3" applyFont="1" applyBorder="1" applyAlignment="1">
      <alignment vertical="center" shrinkToFit="1"/>
    </xf>
    <xf numFmtId="40" fontId="19" fillId="0" borderId="78" xfId="3" applyFont="1" applyBorder="1" applyAlignment="1">
      <alignment vertical="center" shrinkToFit="1"/>
    </xf>
    <xf numFmtId="40" fontId="19" fillId="0" borderId="77" xfId="3" applyFont="1" applyBorder="1" applyAlignment="1">
      <alignment vertical="center"/>
    </xf>
    <xf numFmtId="40" fontId="19" fillId="0" borderId="66" xfId="3" applyFont="1" applyBorder="1" applyAlignment="1">
      <alignment vertical="center" shrinkToFit="1"/>
    </xf>
    <xf numFmtId="40" fontId="19" fillId="0" borderId="79" xfId="3" applyFont="1" applyBorder="1" applyAlignment="1">
      <alignment vertical="center" shrinkToFit="1"/>
    </xf>
    <xf numFmtId="40" fontId="19" fillId="0" borderId="80" xfId="3" applyFont="1" applyBorder="1" applyAlignment="1">
      <alignment vertical="center" shrinkToFit="1"/>
    </xf>
    <xf numFmtId="0" fontId="14" fillId="0" borderId="81" xfId="0" applyFont="1" applyBorder="1" applyAlignment="1">
      <alignment horizontal="center" vertical="center" shrinkToFit="1"/>
    </xf>
    <xf numFmtId="40" fontId="19" fillId="0" borderId="82" xfId="3" applyFont="1" applyBorder="1" applyAlignment="1">
      <alignment vertical="center" shrinkToFit="1"/>
    </xf>
    <xf numFmtId="40" fontId="19" fillId="0" borderId="83" xfId="3" applyFont="1" applyBorder="1" applyAlignment="1">
      <alignment vertical="center" shrinkToFit="1"/>
    </xf>
    <xf numFmtId="40" fontId="19" fillId="0" borderId="63" xfId="3" applyFont="1" applyBorder="1" applyAlignment="1">
      <alignment vertical="center" shrinkToFit="1"/>
    </xf>
    <xf numFmtId="40" fontId="19" fillId="0" borderId="81" xfId="3" applyFont="1" applyBorder="1" applyAlignment="1">
      <alignment vertical="center" shrinkToFit="1"/>
    </xf>
    <xf numFmtId="40" fontId="19" fillId="0" borderId="84" xfId="3" applyFont="1" applyBorder="1" applyAlignment="1">
      <alignment vertical="center" shrinkToFit="1"/>
    </xf>
    <xf numFmtId="40" fontId="19" fillId="0" borderId="85" xfId="3" applyFont="1" applyBorder="1" applyAlignment="1">
      <alignment vertical="center" shrinkToFit="1"/>
    </xf>
    <xf numFmtId="0" fontId="14" fillId="0" borderId="86" xfId="0" applyFont="1" applyBorder="1" applyAlignment="1">
      <alignment horizontal="center" vertical="center" shrinkToFit="1"/>
    </xf>
    <xf numFmtId="40" fontId="19" fillId="0" borderId="87" xfId="3" applyFont="1" applyBorder="1" applyAlignment="1">
      <alignment vertical="center" shrinkToFit="1"/>
    </xf>
    <xf numFmtId="40" fontId="19" fillId="0" borderId="14" xfId="3" applyFont="1" applyBorder="1" applyAlignment="1">
      <alignment vertical="center" shrinkToFit="1"/>
    </xf>
    <xf numFmtId="40" fontId="19" fillId="0" borderId="88" xfId="3" applyFont="1" applyBorder="1" applyAlignment="1">
      <alignment vertical="center" shrinkToFit="1"/>
    </xf>
    <xf numFmtId="40" fontId="19" fillId="0" borderId="86" xfId="3" applyFont="1" applyBorder="1" applyAlignment="1">
      <alignment vertical="center" shrinkToFit="1"/>
    </xf>
    <xf numFmtId="40" fontId="19" fillId="0" borderId="18" xfId="3" applyFont="1" applyBorder="1" applyAlignment="1">
      <alignment vertical="center" shrinkToFit="1"/>
    </xf>
    <xf numFmtId="40" fontId="19" fillId="0" borderId="89" xfId="3" applyFont="1" applyBorder="1" applyAlignment="1">
      <alignment vertical="center" shrinkToFit="1"/>
    </xf>
    <xf numFmtId="40" fontId="19" fillId="0" borderId="34" xfId="3" applyFont="1" applyBorder="1" applyAlignment="1">
      <alignment vertical="center" shrinkToFit="1"/>
    </xf>
    <xf numFmtId="40" fontId="19" fillId="0" borderId="38" xfId="3" applyFont="1" applyBorder="1" applyAlignment="1">
      <alignment vertical="center" shrinkToFit="1"/>
    </xf>
    <xf numFmtId="40" fontId="19" fillId="0" borderId="44" xfId="3" applyFont="1" applyBorder="1" applyAlignment="1">
      <alignment vertical="center" shrinkToFit="1"/>
    </xf>
    <xf numFmtId="40" fontId="19" fillId="0" borderId="11" xfId="3" applyFont="1" applyBorder="1" applyAlignment="1">
      <alignment vertical="center" shrinkToFit="1"/>
    </xf>
    <xf numFmtId="40" fontId="19" fillId="0" borderId="17" xfId="3" applyFont="1" applyBorder="1" applyAlignment="1">
      <alignment vertical="center" shrinkToFit="1"/>
    </xf>
    <xf numFmtId="40" fontId="19" fillId="0" borderId="50" xfId="3" applyFont="1" applyBorder="1" applyAlignment="1">
      <alignment vertical="center" shrinkToFit="1"/>
    </xf>
    <xf numFmtId="0" fontId="14" fillId="0" borderId="25" xfId="0" applyFont="1" applyBorder="1" applyAlignment="1">
      <alignment horizontal="center" vertical="center" shrinkToFit="1"/>
    </xf>
    <xf numFmtId="40" fontId="19" fillId="0" borderId="91" xfId="3" applyFont="1" applyBorder="1" applyAlignment="1">
      <alignment vertical="center" shrinkToFit="1"/>
    </xf>
    <xf numFmtId="40" fontId="19" fillId="0" borderId="39" xfId="3" applyFont="1" applyBorder="1" applyAlignment="1">
      <alignment vertical="center" shrinkToFit="1"/>
    </xf>
    <xf numFmtId="40" fontId="19" fillId="0" borderId="60" xfId="3" applyFont="1" applyBorder="1" applyAlignment="1">
      <alignment vertical="center" shrinkToFit="1"/>
    </xf>
    <xf numFmtId="40" fontId="19" fillId="0" borderId="25" xfId="3" applyFont="1" applyBorder="1" applyAlignment="1">
      <alignment vertical="center" shrinkToFit="1"/>
    </xf>
    <xf numFmtId="40" fontId="19" fillId="0" borderId="20" xfId="3" applyFont="1" applyBorder="1" applyAlignment="1">
      <alignment vertical="center" shrinkToFit="1"/>
    </xf>
    <xf numFmtId="40" fontId="19" fillId="0" borderId="53" xfId="3" applyFont="1" applyBorder="1" applyAlignment="1">
      <alignment vertical="center" shrinkToFit="1"/>
    </xf>
    <xf numFmtId="0" fontId="14" fillId="0" borderId="90" xfId="0" applyFont="1" applyBorder="1" applyAlignment="1">
      <alignment horizontal="center" vertical="center" shrinkToFit="1"/>
    </xf>
    <xf numFmtId="40" fontId="19" fillId="0" borderId="92" xfId="3" applyFont="1" applyBorder="1" applyAlignment="1">
      <alignment vertical="center" shrinkToFit="1"/>
    </xf>
    <xf numFmtId="40" fontId="19" fillId="0" borderId="93" xfId="3" applyFont="1" applyBorder="1" applyAlignment="1">
      <alignment vertical="center" shrinkToFit="1"/>
    </xf>
    <xf numFmtId="40" fontId="19" fillId="0" borderId="94" xfId="3" applyFont="1" applyBorder="1" applyAlignment="1">
      <alignment vertical="center" shrinkToFit="1"/>
    </xf>
    <xf numFmtId="40" fontId="19" fillId="0" borderId="93" xfId="3" applyFont="1" applyBorder="1" applyAlignment="1">
      <alignment vertical="center"/>
    </xf>
    <xf numFmtId="40" fontId="19" fillId="0" borderId="90" xfId="3" applyFont="1" applyBorder="1" applyAlignment="1">
      <alignment vertical="center" shrinkToFit="1"/>
    </xf>
    <xf numFmtId="40" fontId="19" fillId="0" borderId="95" xfId="3" applyFont="1" applyBorder="1" applyAlignment="1">
      <alignment vertical="center" shrinkToFit="1"/>
    </xf>
    <xf numFmtId="40" fontId="19" fillId="0" borderId="96" xfId="3" applyFont="1" applyBorder="1" applyAlignment="1">
      <alignment vertical="center" shrinkToFit="1"/>
    </xf>
  </cellXfs>
  <cellStyles count="7">
    <cellStyle name="Comma" xfId="3" builtinId="3"/>
    <cellStyle name="Comma [0]" xfId="2" builtinId="6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  <cellStyle name="Normal 4" xfId="6" xr:uid="{D070C8DB-5045-4672-A8CF-C5F4DC8705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00B0F0"/>
  </sheetPr>
  <dimension ref="A1:AM23"/>
  <sheetViews>
    <sheetView tabSelected="1" zoomScale="85" zoomScaleNormal="85" workbookViewId="0">
      <pane ySplit="2" topLeftCell="A3" activePane="bottomLeft" state="frozen"/>
      <selection activeCell="R25" sqref="R25"/>
      <selection pane="bottomLeft" activeCell="G15" sqref="G15"/>
    </sheetView>
  </sheetViews>
  <sheetFormatPr defaultRowHeight="15"/>
  <cols>
    <col min="1" max="2" width="12.28515625" style="45" customWidth="1"/>
    <col min="3" max="3" width="20.140625" style="45" customWidth="1"/>
    <col min="4" max="5" width="12.28515625" style="45" customWidth="1"/>
    <col min="6" max="6" width="36.140625" style="45" bestFit="1" customWidth="1"/>
    <col min="7" max="7" width="29.42578125" style="45" bestFit="1" customWidth="1"/>
    <col min="8" max="8" width="12.28515625" style="45" customWidth="1"/>
    <col min="9" max="9" width="12.28515625" style="11" customWidth="1"/>
    <col min="10" max="10" width="15.5703125" style="77" bestFit="1" customWidth="1"/>
    <col min="11" max="11" width="12.28515625" style="45" customWidth="1"/>
    <col min="12" max="12" width="12.28515625" style="51" customWidth="1"/>
    <col min="13" max="14" width="12.28515625" style="50" customWidth="1"/>
    <col min="15" max="15" width="12.28515625" style="49" customWidth="1"/>
    <col min="16" max="16" width="12.28515625" style="50" customWidth="1"/>
    <col min="17" max="17" width="12.28515625" style="49" customWidth="1"/>
    <col min="18" max="18" width="12.28515625" style="50" customWidth="1"/>
    <col min="19" max="19" width="12.28515625" style="49" customWidth="1"/>
    <col min="20" max="20" width="12.28515625" style="50" customWidth="1"/>
    <col min="21" max="35" width="12.28515625" style="49" customWidth="1"/>
    <col min="36" max="36" width="12.28515625" style="50" customWidth="1"/>
    <col min="37" max="37" width="12.28515625" style="49" customWidth="1"/>
    <col min="38" max="38" width="12.28515625" style="50" customWidth="1"/>
    <col min="39" max="39" width="12.28515625" style="49" customWidth="1"/>
  </cols>
  <sheetData>
    <row r="1" spans="1:39" s="1" customFormat="1" ht="37.5" customHeight="1" thickBot="1">
      <c r="A1" s="39" t="s">
        <v>0</v>
      </c>
      <c r="B1" s="4"/>
      <c r="G1" s="10"/>
      <c r="H1" s="10"/>
      <c r="J1" s="74"/>
      <c r="K1" s="3"/>
      <c r="L1" s="51"/>
      <c r="M1" s="50"/>
      <c r="N1" s="42" t="s">
        <v>1</v>
      </c>
      <c r="O1" s="43"/>
      <c r="P1" s="42" t="s">
        <v>2</v>
      </c>
      <c r="Q1" s="43"/>
      <c r="R1" s="42" t="s">
        <v>3</v>
      </c>
      <c r="S1" s="43"/>
      <c r="T1" s="42" t="s">
        <v>113</v>
      </c>
      <c r="U1" s="43"/>
      <c r="V1" s="42" t="s">
        <v>106</v>
      </c>
      <c r="W1" s="43"/>
      <c r="X1" s="42" t="s">
        <v>105</v>
      </c>
      <c r="Y1" s="43"/>
      <c r="Z1" s="42" t="s">
        <v>107</v>
      </c>
      <c r="AA1" s="43"/>
      <c r="AB1" s="42" t="s">
        <v>108</v>
      </c>
      <c r="AC1" s="43"/>
      <c r="AD1" s="42" t="s">
        <v>109</v>
      </c>
      <c r="AE1" s="43"/>
      <c r="AF1" s="42" t="s">
        <v>110</v>
      </c>
      <c r="AG1" s="43"/>
      <c r="AH1" s="42" t="s">
        <v>111</v>
      </c>
      <c r="AI1" s="43"/>
      <c r="AJ1" s="42" t="s">
        <v>112</v>
      </c>
      <c r="AK1" s="43"/>
      <c r="AL1" s="42" t="s">
        <v>6</v>
      </c>
      <c r="AM1" s="43"/>
    </row>
    <row r="2" spans="1:39" s="1" customFormat="1" ht="36" customHeight="1">
      <c r="A2" s="44" t="s">
        <v>7</v>
      </c>
      <c r="B2" s="44" t="s">
        <v>8</v>
      </c>
      <c r="C2" s="36" t="s">
        <v>9</v>
      </c>
      <c r="D2" s="44" t="s">
        <v>10</v>
      </c>
      <c r="E2" s="44" t="s">
        <v>11</v>
      </c>
      <c r="F2" s="36" t="s">
        <v>12</v>
      </c>
      <c r="G2" s="44" t="s">
        <v>13</v>
      </c>
      <c r="H2" s="36" t="s">
        <v>14</v>
      </c>
      <c r="I2" s="36" t="s">
        <v>15</v>
      </c>
      <c r="J2" s="75" t="s">
        <v>16</v>
      </c>
      <c r="K2" s="36" t="s">
        <v>17</v>
      </c>
      <c r="L2" s="78" t="s">
        <v>18</v>
      </c>
      <c r="M2" s="80" t="s">
        <v>19</v>
      </c>
      <c r="N2" s="40" t="s">
        <v>20</v>
      </c>
      <c r="O2" s="41" t="s">
        <v>21</v>
      </c>
      <c r="P2" s="38" t="s">
        <v>20</v>
      </c>
      <c r="Q2" s="37" t="s">
        <v>21</v>
      </c>
      <c r="R2" s="38" t="s">
        <v>20</v>
      </c>
      <c r="S2" s="37" t="s">
        <v>21</v>
      </c>
      <c r="T2" s="38" t="s">
        <v>20</v>
      </c>
      <c r="U2" s="37" t="s">
        <v>21</v>
      </c>
      <c r="V2" s="38" t="s">
        <v>20</v>
      </c>
      <c r="W2" s="37" t="s">
        <v>21</v>
      </c>
      <c r="X2" s="38" t="s">
        <v>20</v>
      </c>
      <c r="Y2" s="37" t="s">
        <v>21</v>
      </c>
      <c r="Z2" s="38" t="s">
        <v>20</v>
      </c>
      <c r="AA2" s="37" t="s">
        <v>21</v>
      </c>
      <c r="AB2" s="38" t="s">
        <v>20</v>
      </c>
      <c r="AC2" s="37" t="s">
        <v>21</v>
      </c>
      <c r="AD2" s="38" t="s">
        <v>20</v>
      </c>
      <c r="AE2" s="37" t="s">
        <v>21</v>
      </c>
      <c r="AF2" s="38" t="s">
        <v>20</v>
      </c>
      <c r="AG2" s="37" t="s">
        <v>21</v>
      </c>
      <c r="AH2" s="38" t="s">
        <v>20</v>
      </c>
      <c r="AI2" s="37" t="s">
        <v>21</v>
      </c>
      <c r="AJ2" s="38" t="s">
        <v>20</v>
      </c>
      <c r="AK2" s="37" t="s">
        <v>21</v>
      </c>
      <c r="AL2" s="38" t="s">
        <v>20</v>
      </c>
      <c r="AM2" s="37" t="s">
        <v>21</v>
      </c>
    </row>
    <row r="3" spans="1:39">
      <c r="A3"/>
      <c r="B3"/>
      <c r="C3"/>
      <c r="D3"/>
      <c r="E3"/>
      <c r="F3"/>
      <c r="G3"/>
      <c r="H3"/>
      <c r="I3"/>
      <c r="J3" s="76"/>
      <c r="K3"/>
      <c r="L3" s="79"/>
      <c r="M3" s="48"/>
      <c r="N3" s="48"/>
      <c r="P3" s="48"/>
      <c r="R3" s="48"/>
      <c r="T3" s="48"/>
      <c r="AJ3" s="48"/>
      <c r="AL3" s="48"/>
    </row>
    <row r="4" spans="1:39">
      <c r="A4"/>
      <c r="B4"/>
      <c r="C4"/>
      <c r="D4"/>
      <c r="E4"/>
      <c r="F4"/>
      <c r="G4"/>
      <c r="H4"/>
      <c r="I4"/>
      <c r="J4" s="76"/>
      <c r="K4"/>
      <c r="L4" s="79"/>
      <c r="M4" s="48"/>
      <c r="N4" s="48"/>
      <c r="P4" s="48"/>
      <c r="R4" s="48"/>
      <c r="T4" s="48"/>
      <c r="AJ4" s="48"/>
      <c r="AL4" s="48"/>
    </row>
    <row r="5" spans="1:39">
      <c r="A5"/>
      <c r="B5"/>
      <c r="C5"/>
      <c r="D5"/>
      <c r="E5"/>
      <c r="F5"/>
      <c r="G5"/>
      <c r="H5"/>
      <c r="I5"/>
      <c r="J5" s="76"/>
      <c r="K5"/>
      <c r="L5" s="79"/>
      <c r="M5" s="48"/>
      <c r="N5" s="48"/>
      <c r="P5" s="48"/>
      <c r="R5" s="48"/>
      <c r="T5" s="48"/>
      <c r="AJ5" s="48"/>
      <c r="AL5" s="48"/>
    </row>
    <row r="6" spans="1:39">
      <c r="A6"/>
      <c r="B6"/>
      <c r="C6"/>
      <c r="D6"/>
      <c r="E6"/>
      <c r="F6"/>
      <c r="G6"/>
      <c r="H6"/>
      <c r="I6"/>
      <c r="J6" s="76"/>
      <c r="K6"/>
      <c r="L6" s="79"/>
      <c r="M6" s="48"/>
      <c r="N6" s="48"/>
      <c r="P6" s="48"/>
      <c r="R6" s="48"/>
      <c r="T6" s="48"/>
      <c r="AJ6" s="48"/>
      <c r="AL6" s="48"/>
    </row>
    <row r="7" spans="1:39">
      <c r="A7"/>
      <c r="B7"/>
      <c r="C7"/>
      <c r="D7"/>
      <c r="E7"/>
      <c r="F7"/>
      <c r="G7"/>
      <c r="H7"/>
      <c r="I7"/>
      <c r="J7" s="76"/>
      <c r="K7"/>
      <c r="L7" s="79"/>
      <c r="M7" s="48"/>
      <c r="N7" s="48"/>
      <c r="P7" s="48"/>
      <c r="R7" s="48"/>
      <c r="T7" s="48"/>
      <c r="AJ7" s="48"/>
      <c r="AL7" s="48"/>
    </row>
    <row r="8" spans="1:39">
      <c r="A8"/>
      <c r="B8"/>
      <c r="C8"/>
      <c r="D8"/>
      <c r="E8"/>
      <c r="F8"/>
      <c r="G8"/>
      <c r="H8"/>
      <c r="I8"/>
      <c r="J8" s="76"/>
      <c r="K8"/>
      <c r="L8" s="79"/>
      <c r="M8" s="48"/>
      <c r="N8" s="48"/>
      <c r="P8" s="48"/>
      <c r="R8" s="48"/>
      <c r="T8" s="48"/>
      <c r="AJ8" s="48"/>
      <c r="AL8" s="48"/>
    </row>
    <row r="9" spans="1:39">
      <c r="A9"/>
      <c r="B9"/>
      <c r="C9"/>
      <c r="D9"/>
      <c r="E9"/>
      <c r="F9"/>
      <c r="G9"/>
      <c r="H9"/>
      <c r="I9"/>
      <c r="J9" s="76"/>
      <c r="K9"/>
      <c r="L9" s="79"/>
      <c r="M9" s="48"/>
      <c r="N9" s="48"/>
      <c r="P9" s="48"/>
      <c r="R9" s="48"/>
      <c r="T9" s="48"/>
      <c r="AJ9" s="48"/>
      <c r="AL9" s="48"/>
    </row>
    <row r="10" spans="1:39">
      <c r="A10"/>
      <c r="B10"/>
      <c r="C10"/>
      <c r="D10"/>
      <c r="E10"/>
      <c r="F10"/>
      <c r="G10"/>
      <c r="H10"/>
      <c r="I10"/>
      <c r="J10" s="76"/>
      <c r="K10"/>
      <c r="L10" s="79"/>
      <c r="M10" s="48"/>
      <c r="N10" s="48"/>
      <c r="P10" s="48"/>
      <c r="R10" s="48"/>
      <c r="T10" s="48"/>
      <c r="AJ10" s="48"/>
      <c r="AL10" s="48"/>
    </row>
    <row r="11" spans="1:39">
      <c r="A11"/>
      <c r="B11"/>
      <c r="C11"/>
      <c r="D11"/>
      <c r="E11"/>
      <c r="F11"/>
      <c r="G11"/>
      <c r="H11"/>
      <c r="I11"/>
      <c r="J11" s="76"/>
      <c r="K11"/>
      <c r="L11" s="79"/>
      <c r="M11" s="48"/>
      <c r="N11" s="48"/>
      <c r="P11" s="48"/>
      <c r="R11" s="48"/>
      <c r="T11" s="48"/>
      <c r="AJ11" s="48"/>
      <c r="AL11" s="48"/>
    </row>
    <row r="12" spans="1:39">
      <c r="A12"/>
      <c r="B12"/>
      <c r="C12"/>
      <c r="D12"/>
      <c r="E12"/>
      <c r="F12"/>
      <c r="G12"/>
      <c r="H12"/>
      <c r="I12"/>
      <c r="J12" s="76"/>
      <c r="K12"/>
      <c r="L12" s="79"/>
      <c r="M12" s="48"/>
      <c r="N12" s="48"/>
      <c r="P12" s="48"/>
      <c r="R12" s="48"/>
      <c r="T12" s="48"/>
      <c r="AJ12" s="48"/>
      <c r="AL12" s="48"/>
    </row>
    <row r="13" spans="1:39">
      <c r="A13"/>
      <c r="B13"/>
      <c r="C13"/>
      <c r="D13"/>
      <c r="E13"/>
      <c r="F13"/>
      <c r="G13"/>
      <c r="H13"/>
      <c r="I13"/>
      <c r="J13" s="76"/>
      <c r="K13"/>
      <c r="L13" s="79"/>
      <c r="M13" s="48"/>
      <c r="N13" s="48"/>
      <c r="P13" s="48"/>
      <c r="R13" s="48"/>
      <c r="T13" s="48"/>
      <c r="AJ13" s="48"/>
      <c r="AL13" s="48"/>
    </row>
    <row r="14" spans="1:39">
      <c r="A14"/>
      <c r="B14"/>
      <c r="C14"/>
      <c r="D14"/>
      <c r="E14"/>
      <c r="F14"/>
      <c r="G14"/>
      <c r="H14"/>
      <c r="I14"/>
      <c r="J14" s="76"/>
      <c r="K14"/>
      <c r="L14" s="79"/>
      <c r="M14" s="48"/>
      <c r="N14" s="48"/>
      <c r="P14" s="48"/>
      <c r="R14" s="48"/>
      <c r="T14" s="48"/>
      <c r="AJ14" s="48"/>
      <c r="AL14" s="48"/>
    </row>
    <row r="15" spans="1:39">
      <c r="A15"/>
      <c r="B15"/>
      <c r="C15"/>
      <c r="D15"/>
      <c r="E15"/>
      <c r="F15"/>
      <c r="G15"/>
      <c r="H15"/>
      <c r="I15"/>
      <c r="J15" s="76"/>
      <c r="K15"/>
      <c r="L15" s="79"/>
      <c r="M15" s="48"/>
      <c r="N15" s="48"/>
      <c r="P15" s="48"/>
      <c r="R15" s="48"/>
      <c r="T15" s="48"/>
      <c r="AJ15" s="48"/>
      <c r="AL15" s="48"/>
    </row>
    <row r="16" spans="1:39">
      <c r="A16"/>
      <c r="B16"/>
      <c r="C16"/>
      <c r="D16"/>
      <c r="E16"/>
      <c r="F16"/>
      <c r="G16"/>
      <c r="H16"/>
      <c r="I16"/>
      <c r="J16" s="76"/>
      <c r="K16"/>
      <c r="L16" s="79"/>
      <c r="M16" s="48"/>
      <c r="N16" s="48"/>
      <c r="P16" s="48"/>
      <c r="R16" s="48"/>
      <c r="T16" s="48"/>
      <c r="AJ16" s="48"/>
      <c r="AL16" s="48"/>
    </row>
    <row r="17" spans="1:38">
      <c r="A17"/>
      <c r="B17"/>
      <c r="C17"/>
      <c r="D17"/>
      <c r="E17"/>
      <c r="F17"/>
      <c r="G17"/>
      <c r="H17"/>
      <c r="I17"/>
      <c r="J17" s="76"/>
      <c r="K17"/>
      <c r="L17" s="79"/>
      <c r="M17" s="48"/>
      <c r="N17" s="48"/>
      <c r="P17" s="48"/>
      <c r="R17" s="48"/>
      <c r="T17" s="48"/>
      <c r="AJ17" s="48"/>
      <c r="AL17" s="48"/>
    </row>
    <row r="18" spans="1:38">
      <c r="A18"/>
      <c r="B18"/>
      <c r="C18"/>
      <c r="D18"/>
      <c r="E18"/>
      <c r="F18"/>
      <c r="G18"/>
      <c r="H18"/>
      <c r="I18"/>
      <c r="J18" s="76"/>
      <c r="K18"/>
      <c r="L18" s="79"/>
      <c r="M18" s="48"/>
      <c r="N18" s="48"/>
      <c r="P18" s="48"/>
      <c r="R18" s="48"/>
      <c r="T18" s="48"/>
      <c r="AJ18" s="48"/>
      <c r="AL18" s="48"/>
    </row>
    <row r="19" spans="1:38">
      <c r="A19"/>
      <c r="B19"/>
      <c r="C19"/>
      <c r="D19"/>
      <c r="E19"/>
      <c r="F19"/>
      <c r="G19"/>
      <c r="H19"/>
      <c r="I19"/>
      <c r="J19" s="76"/>
      <c r="K19"/>
      <c r="L19" s="79"/>
      <c r="M19" s="48"/>
      <c r="N19" s="48"/>
      <c r="P19" s="48"/>
      <c r="R19" s="48"/>
      <c r="T19" s="48"/>
      <c r="AJ19" s="48"/>
      <c r="AL19" s="48"/>
    </row>
    <row r="20" spans="1:38">
      <c r="A20"/>
      <c r="B20"/>
      <c r="C20"/>
      <c r="D20"/>
      <c r="E20"/>
      <c r="F20"/>
      <c r="G20"/>
      <c r="H20"/>
      <c r="I20"/>
      <c r="J20" s="76"/>
      <c r="K20"/>
      <c r="L20" s="79"/>
      <c r="M20" s="48"/>
      <c r="N20" s="48"/>
      <c r="P20" s="48"/>
      <c r="R20" s="48"/>
      <c r="T20" s="48"/>
      <c r="AJ20" s="48"/>
      <c r="AL20" s="48"/>
    </row>
    <row r="21" spans="1:38">
      <c r="A21"/>
      <c r="B21"/>
      <c r="C21"/>
      <c r="D21"/>
      <c r="E21"/>
      <c r="F21"/>
      <c r="G21"/>
      <c r="H21"/>
      <c r="I21"/>
      <c r="J21" s="76"/>
      <c r="K21"/>
      <c r="L21" s="79"/>
      <c r="M21" s="48"/>
      <c r="N21" s="48"/>
      <c r="P21" s="48"/>
      <c r="R21" s="48"/>
      <c r="T21" s="48"/>
      <c r="AJ21" s="48"/>
      <c r="AL21" s="48"/>
    </row>
    <row r="22" spans="1:38">
      <c r="A22"/>
      <c r="B22"/>
      <c r="C22"/>
      <c r="D22"/>
      <c r="E22"/>
      <c r="F22"/>
      <c r="G22"/>
      <c r="H22"/>
      <c r="I22"/>
      <c r="J22" s="76"/>
      <c r="K22"/>
      <c r="L22" s="79"/>
      <c r="M22" s="48"/>
      <c r="N22" s="48"/>
      <c r="P22" s="48"/>
      <c r="R22" s="48"/>
      <c r="T22" s="48"/>
      <c r="AJ22" s="48"/>
      <c r="AL22" s="48"/>
    </row>
    <row r="23" spans="1:38">
      <c r="A23"/>
      <c r="B23"/>
      <c r="C23"/>
      <c r="D23"/>
      <c r="E23"/>
      <c r="F23"/>
      <c r="G23"/>
      <c r="H23"/>
      <c r="I23"/>
      <c r="J23" s="76"/>
      <c r="K23"/>
      <c r="L23" s="79"/>
      <c r="M23" s="48"/>
      <c r="N23" s="48"/>
      <c r="P23" s="48"/>
      <c r="R23" s="48"/>
      <c r="T23" s="48"/>
      <c r="AJ23" s="48"/>
      <c r="AL23" s="4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LR6"/>
  <sheetViews>
    <sheetView topLeftCell="AE1" zoomScaleNormal="100" workbookViewId="0">
      <selection activeCell="N3" sqref="N3:AA3"/>
    </sheetView>
  </sheetViews>
  <sheetFormatPr defaultColWidth="9" defaultRowHeight="15.75"/>
  <cols>
    <col min="1" max="8" width="14.5703125" style="1" customWidth="1"/>
    <col min="9" max="9" width="17" style="1" customWidth="1"/>
    <col min="10" max="10" width="20.42578125" style="1" customWidth="1"/>
    <col min="11" max="11" width="16.42578125" style="1" customWidth="1"/>
    <col min="12" max="12" width="14.85546875" style="1" customWidth="1"/>
    <col min="13" max="13" width="14.140625" style="1" customWidth="1"/>
    <col min="14" max="27" width="10.5703125" style="1" customWidth="1"/>
    <col min="28" max="29" width="9.42578125" style="1" bestFit="1" customWidth="1"/>
    <col min="30" max="30" width="9.7109375" style="1" bestFit="1" customWidth="1"/>
    <col min="31" max="32" width="9.42578125" style="1" bestFit="1" customWidth="1"/>
    <col min="33" max="33" width="9.7109375" style="1" bestFit="1" customWidth="1"/>
    <col min="34" max="34" width="9.140625" style="1" bestFit="1" customWidth="1"/>
    <col min="35" max="321" width="9" style="1" customWidth="1"/>
    <col min="322" max="322" width="12.7109375" style="1" bestFit="1" customWidth="1"/>
    <col min="323" max="323" width="9.42578125" style="1" bestFit="1" customWidth="1"/>
    <col min="324" max="324" width="17.42578125" style="1" bestFit="1" customWidth="1"/>
    <col min="325" max="325" width="17.85546875" style="1" bestFit="1" customWidth="1"/>
    <col min="326" max="326" width="5.140625" style="1" bestFit="1" customWidth="1"/>
    <col min="327" max="327" width="5.42578125" style="1" bestFit="1" customWidth="1"/>
    <col min="328" max="328" width="10.28515625" style="1" bestFit="1" customWidth="1"/>
    <col min="329" max="330" width="3.42578125" style="1" bestFit="1" customWidth="1"/>
    <col min="331" max="331" width="9" style="1" customWidth="1"/>
    <col min="332" max="16384" width="9" style="1"/>
  </cols>
  <sheetData>
    <row r="1" spans="1:330" ht="19.5" customHeight="1" thickBot="1">
      <c r="A1" s="2" t="s">
        <v>0</v>
      </c>
      <c r="B1" s="2"/>
      <c r="N1" s="86" t="s">
        <v>1</v>
      </c>
      <c r="O1" s="84"/>
      <c r="P1" s="86" t="s">
        <v>2</v>
      </c>
      <c r="Q1" s="84"/>
      <c r="R1" s="83" t="s">
        <v>3</v>
      </c>
      <c r="S1" s="84"/>
      <c r="T1" s="83" t="s">
        <v>4</v>
      </c>
      <c r="U1" s="84"/>
      <c r="V1" s="83" t="s">
        <v>5</v>
      </c>
      <c r="W1" s="84"/>
      <c r="X1" s="83" t="s">
        <v>27</v>
      </c>
      <c r="Y1" s="84"/>
      <c r="Z1" s="85" t="s">
        <v>28</v>
      </c>
      <c r="AA1" s="84"/>
    </row>
    <row r="2" spans="1:330" ht="36" customHeight="1" thickBot="1">
      <c r="A2" s="12" t="s">
        <v>29</v>
      </c>
      <c r="B2" s="12" t="s">
        <v>30</v>
      </c>
      <c r="C2" s="12" t="s">
        <v>9</v>
      </c>
      <c r="D2" s="12" t="s">
        <v>31</v>
      </c>
      <c r="E2" s="12" t="s">
        <v>32</v>
      </c>
      <c r="F2" s="12" t="s">
        <v>12</v>
      </c>
      <c r="G2" s="12" t="s">
        <v>33</v>
      </c>
      <c r="H2" s="12" t="s">
        <v>14</v>
      </c>
      <c r="I2" s="12" t="s">
        <v>15</v>
      </c>
      <c r="J2" s="13" t="s">
        <v>34</v>
      </c>
      <c r="K2" s="12" t="s">
        <v>35</v>
      </c>
      <c r="L2" s="12" t="s">
        <v>36</v>
      </c>
      <c r="M2" s="19" t="s">
        <v>19</v>
      </c>
      <c r="N2" s="20" t="s">
        <v>20</v>
      </c>
      <c r="O2" s="21" t="s">
        <v>21</v>
      </c>
      <c r="P2" s="22" t="s">
        <v>20</v>
      </c>
      <c r="Q2" s="21" t="s">
        <v>21</v>
      </c>
      <c r="R2" s="22" t="s">
        <v>20</v>
      </c>
      <c r="S2" s="21" t="s">
        <v>21</v>
      </c>
      <c r="T2" s="22" t="s">
        <v>20</v>
      </c>
      <c r="U2" s="21" t="s">
        <v>21</v>
      </c>
      <c r="V2" s="22" t="s">
        <v>20</v>
      </c>
      <c r="W2" s="21" t="s">
        <v>21</v>
      </c>
      <c r="X2" s="22" t="s">
        <v>20</v>
      </c>
      <c r="Y2" s="21" t="s">
        <v>21</v>
      </c>
      <c r="Z2" s="22" t="s">
        <v>20</v>
      </c>
      <c r="AA2" s="21" t="s">
        <v>21</v>
      </c>
      <c r="AB2" s="7" t="s">
        <v>1</v>
      </c>
      <c r="AC2" s="5" t="s">
        <v>2</v>
      </c>
      <c r="AD2" s="5" t="s">
        <v>3</v>
      </c>
      <c r="AE2" s="5" t="s">
        <v>4</v>
      </c>
      <c r="AF2" s="5" t="s">
        <v>5</v>
      </c>
      <c r="AG2" s="5" t="s">
        <v>27</v>
      </c>
      <c r="AH2" s="6" t="s">
        <v>28</v>
      </c>
      <c r="AJ2" s="8" t="s">
        <v>29</v>
      </c>
      <c r="AK2" s="8" t="s">
        <v>30</v>
      </c>
      <c r="AL2" s="8" t="s">
        <v>9</v>
      </c>
      <c r="AM2" s="8" t="s">
        <v>31</v>
      </c>
      <c r="AN2" s="8" t="s">
        <v>32</v>
      </c>
      <c r="AO2" s="8" t="s">
        <v>12</v>
      </c>
      <c r="AP2" s="8" t="s">
        <v>33</v>
      </c>
      <c r="AQ2" s="8" t="s">
        <v>14</v>
      </c>
      <c r="AR2" s="8" t="s">
        <v>15</v>
      </c>
      <c r="AS2" s="9" t="s">
        <v>34</v>
      </c>
      <c r="AT2" s="8" t="s">
        <v>35</v>
      </c>
      <c r="AU2" s="8" t="s">
        <v>36</v>
      </c>
      <c r="AV2" s="8" t="s">
        <v>19</v>
      </c>
      <c r="AW2" s="8" t="s">
        <v>37</v>
      </c>
      <c r="AX2" s="8" t="s">
        <v>38</v>
      </c>
      <c r="AY2" s="8" t="s">
        <v>19</v>
      </c>
      <c r="LJ2" s="46">
        <v>44712.999988425923</v>
      </c>
      <c r="LK2" s="14" t="s">
        <v>22</v>
      </c>
      <c r="LL2" s="14" t="s">
        <v>23</v>
      </c>
      <c r="LM2" s="14" t="s">
        <v>24</v>
      </c>
      <c r="LN2" s="14" t="s">
        <v>25</v>
      </c>
      <c r="LO2" s="15" t="s">
        <v>26</v>
      </c>
      <c r="LP2" s="15">
        <v>2786834.04</v>
      </c>
      <c r="LQ2" s="16">
        <v>0</v>
      </c>
      <c r="LR2" s="17">
        <v>0</v>
      </c>
    </row>
    <row r="3" spans="1:330">
      <c r="J3" s="18"/>
      <c r="K3" s="18"/>
      <c r="L3" s="18"/>
      <c r="M3" s="18"/>
      <c r="N3" s="18">
        <f>IF(J3&gt;AB3,AB3,J3)</f>
        <v>0</v>
      </c>
      <c r="O3" s="18">
        <f>ROUND($L3*N3,2)</f>
        <v>0</v>
      </c>
      <c r="P3" s="18">
        <f>IF($J3-SUM($N3:N3)&gt;AC3,AC3,$J3-SUM($N3:N3))</f>
        <v>0</v>
      </c>
      <c r="Q3" s="18">
        <f>ROUND($L3*P3,2)</f>
        <v>0</v>
      </c>
      <c r="R3" s="18">
        <f>IF($J3-SUM($N3,P3)&gt;AD3,AD3,$J3-SUM($N3,P3))</f>
        <v>0</v>
      </c>
      <c r="S3" s="18">
        <f>ROUND($L3*R3,2)</f>
        <v>0</v>
      </c>
      <c r="T3" s="18">
        <f>IF($J3-SUM($N3,P3,R3)&gt;AE3,AE3,$J3-SUM($N3,P3,R3))</f>
        <v>0</v>
      </c>
      <c r="U3" s="18">
        <f>ROUND($L3*T3,2)</f>
        <v>0</v>
      </c>
      <c r="V3" s="18">
        <f>IF($J3-SUM($N3,P3,R3,T3)&gt;AF3,AF3,$J3-SUM($N3,P3,R3,T3))</f>
        <v>0</v>
      </c>
      <c r="W3" s="18">
        <f>ROUND($L3*V3,2)</f>
        <v>0</v>
      </c>
      <c r="X3" s="18">
        <f>IF($J3-SUM($N3,P3,R3,T3,V3)&gt;AG3,AG3,$J3-SUM($N3,P3,R3,T3,V3))</f>
        <v>0</v>
      </c>
      <c r="Y3" s="18">
        <f>ROUND($L3*X3,2)</f>
        <v>0</v>
      </c>
      <c r="Z3" s="18">
        <f>IF($J3-SUM($N3,P3,R3,T3,V3,X3)&gt;AH3,AH3,$J3-SUM($N3,P3,R3,T3,V3,X3))</f>
        <v>0</v>
      </c>
      <c r="AA3" s="18">
        <f>ROUND($L3*Z3,2)</f>
        <v>0</v>
      </c>
    </row>
    <row r="4" spans="1:330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  <c r="Q4" s="2">
        <v>17</v>
      </c>
      <c r="R4" s="2">
        <v>18</v>
      </c>
      <c r="S4" s="2">
        <v>19</v>
      </c>
      <c r="T4" s="2">
        <v>20</v>
      </c>
      <c r="U4" s="2">
        <v>21</v>
      </c>
      <c r="V4" s="2">
        <v>22</v>
      </c>
      <c r="W4" s="2">
        <v>23</v>
      </c>
      <c r="X4" s="2">
        <v>24</v>
      </c>
      <c r="Y4" s="2">
        <v>25</v>
      </c>
      <c r="Z4" s="2">
        <v>26</v>
      </c>
      <c r="AA4" s="2">
        <v>27</v>
      </c>
      <c r="AB4" s="2">
        <v>28</v>
      </c>
      <c r="AC4" s="2">
        <v>29</v>
      </c>
      <c r="AD4" s="2">
        <v>30</v>
      </c>
      <c r="AE4" s="2">
        <v>31</v>
      </c>
      <c r="AF4" s="2">
        <v>32</v>
      </c>
      <c r="AG4" s="2">
        <v>33</v>
      </c>
      <c r="AH4" s="2">
        <v>34</v>
      </c>
      <c r="AI4" s="2">
        <v>35</v>
      </c>
      <c r="AJ4" s="2">
        <v>36</v>
      </c>
      <c r="AK4" s="2">
        <v>37</v>
      </c>
      <c r="AL4" s="2">
        <v>38</v>
      </c>
      <c r="AM4" s="2">
        <v>39</v>
      </c>
      <c r="AN4" s="2">
        <v>40</v>
      </c>
      <c r="AO4" s="2">
        <v>41</v>
      </c>
      <c r="AP4" s="2">
        <v>42</v>
      </c>
      <c r="AQ4" s="2">
        <v>43</v>
      </c>
      <c r="AR4" s="2">
        <v>44</v>
      </c>
      <c r="AS4" s="2">
        <v>45</v>
      </c>
      <c r="AT4" s="2">
        <v>46</v>
      </c>
      <c r="AU4" s="2">
        <v>47</v>
      </c>
      <c r="AV4" s="2">
        <v>48</v>
      </c>
      <c r="AW4" s="2">
        <v>49</v>
      </c>
      <c r="AX4" s="2">
        <v>50</v>
      </c>
      <c r="AY4" s="2">
        <v>51</v>
      </c>
    </row>
    <row r="6" spans="1:330">
      <c r="R6" s="23">
        <f>SUM(N3,P3,R3)</f>
        <v>0</v>
      </c>
    </row>
  </sheetData>
  <mergeCells count="7">
    <mergeCell ref="X1:Y1"/>
    <mergeCell ref="Z1:AA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FFFF00"/>
  </sheetPr>
  <dimension ref="A1:AC45"/>
  <sheetViews>
    <sheetView zoomScaleNormal="100" zoomScaleSheetLayoutView="77" workbookViewId="0">
      <pane xSplit="4" ySplit="8" topLeftCell="E9" activePane="bottomRight" state="frozen"/>
      <selection activeCell="R25" sqref="R25"/>
      <selection pane="topRight" activeCell="R25" sqref="R25"/>
      <selection pane="bottomLeft" activeCell="R25" sqref="R25"/>
      <selection pane="bottomRight" activeCell="Z24" sqref="Z24"/>
    </sheetView>
  </sheetViews>
  <sheetFormatPr defaultColWidth="9" defaultRowHeight="15"/>
  <cols>
    <col min="1" max="1" width="2.42578125" style="55" customWidth="1"/>
    <col min="2" max="2" width="2.42578125" style="53" hidden="1" customWidth="1"/>
    <col min="3" max="3" width="11.140625" style="55" customWidth="1"/>
    <col min="4" max="4" width="16.140625" style="55" customWidth="1"/>
    <col min="5" max="5" width="12.5703125" style="56" customWidth="1"/>
    <col min="6" max="8" width="10.85546875" style="34" customWidth="1"/>
    <col min="9" max="9" width="10.5703125" style="34" customWidth="1"/>
    <col min="10" max="18" width="10.5703125" style="81" customWidth="1"/>
    <col min="19" max="19" width="10.5703125" style="34" customWidth="1"/>
    <col min="20" max="20" width="12.85546875" style="55" customWidth="1"/>
    <col min="21" max="21" width="9.140625" style="55" customWidth="1"/>
    <col min="22" max="22" width="13.5703125" style="57" customWidth="1"/>
    <col min="23" max="24" width="9.140625" style="55" customWidth="1"/>
    <col min="25" max="25" width="12" style="55" customWidth="1"/>
    <col min="26" max="26" width="12.85546875" style="55" customWidth="1"/>
    <col min="27" max="27" width="30.140625" style="73" customWidth="1"/>
    <col min="28" max="28" width="13.42578125" style="55" customWidth="1"/>
    <col min="29" max="16384" width="9" style="55"/>
  </cols>
  <sheetData>
    <row r="1" spans="1:29" ht="21">
      <c r="A1" s="52"/>
      <c r="C1" s="54" t="s">
        <v>39</v>
      </c>
      <c r="X1" s="58"/>
      <c r="Y1" s="58"/>
      <c r="Z1" s="58"/>
      <c r="AA1" s="59"/>
      <c r="AB1" s="58"/>
      <c r="AC1" s="58"/>
    </row>
    <row r="2" spans="1:29">
      <c r="A2" s="52"/>
      <c r="X2" s="58"/>
      <c r="Y2" s="58"/>
      <c r="Z2" s="58"/>
      <c r="AA2" s="59"/>
      <c r="AB2" s="58"/>
      <c r="AC2" s="58"/>
    </row>
    <row r="3" spans="1:29" ht="21">
      <c r="A3" s="52"/>
      <c r="C3" s="60" t="s">
        <v>40</v>
      </c>
      <c r="D3" s="61"/>
      <c r="E3" s="87" t="s">
        <v>41</v>
      </c>
      <c r="F3" s="88"/>
      <c r="X3" s="58"/>
      <c r="Y3" s="58"/>
      <c r="Z3" s="58"/>
      <c r="AA3" s="62"/>
      <c r="AB3" s="63" t="s">
        <v>42</v>
      </c>
      <c r="AC3" s="58"/>
    </row>
    <row r="4" spans="1:29" s="92" customFormat="1" ht="17.25" customHeight="1">
      <c r="B4" s="93"/>
      <c r="C4" s="94"/>
      <c r="E4" s="95"/>
      <c r="F4" s="96" t="s">
        <v>114</v>
      </c>
      <c r="G4" s="96" t="s">
        <v>115</v>
      </c>
      <c r="H4" s="96" t="s">
        <v>116</v>
      </c>
      <c r="I4" s="96" t="s">
        <v>117</v>
      </c>
      <c r="J4" s="96" t="s">
        <v>118</v>
      </c>
      <c r="K4" s="96" t="s">
        <v>119</v>
      </c>
      <c r="L4" s="96" t="s">
        <v>120</v>
      </c>
      <c r="M4" s="96" t="s">
        <v>121</v>
      </c>
      <c r="N4" s="96" t="s">
        <v>122</v>
      </c>
      <c r="O4" s="96" t="s">
        <v>123</v>
      </c>
      <c r="P4" s="96" t="s">
        <v>124</v>
      </c>
      <c r="Q4" s="96" t="s">
        <v>125</v>
      </c>
      <c r="R4" s="96" t="s">
        <v>126</v>
      </c>
      <c r="S4" s="96"/>
      <c r="T4" s="96"/>
      <c r="U4" s="96"/>
      <c r="V4" s="97"/>
      <c r="W4" s="96"/>
      <c r="X4" s="98"/>
      <c r="Y4" s="98"/>
      <c r="Z4" s="98">
        <v>20</v>
      </c>
      <c r="AA4" s="99">
        <v>21</v>
      </c>
      <c r="AB4" s="98">
        <v>22</v>
      </c>
      <c r="AC4" s="98"/>
    </row>
    <row r="5" spans="1:29">
      <c r="B5" s="64"/>
      <c r="C5" s="24"/>
      <c r="D5" s="25"/>
      <c r="E5" s="26" t="s">
        <v>43</v>
      </c>
      <c r="F5" s="89" t="s">
        <v>44</v>
      </c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1"/>
      <c r="T5" s="27"/>
      <c r="U5" s="28" t="s">
        <v>45</v>
      </c>
      <c r="V5" s="65"/>
      <c r="W5" s="66"/>
      <c r="X5" s="66"/>
      <c r="Y5" s="66"/>
      <c r="Z5" s="29"/>
      <c r="AA5" s="30" t="s">
        <v>43</v>
      </c>
      <c r="AB5" s="31"/>
    </row>
    <row r="6" spans="1:29" s="72" customFormat="1" ht="17.45" customHeight="1">
      <c r="B6" s="100"/>
      <c r="C6" s="101"/>
      <c r="D6" s="102"/>
      <c r="E6" s="103"/>
      <c r="F6" s="104"/>
      <c r="G6" s="105"/>
      <c r="H6" s="106"/>
      <c r="I6" s="107" t="s">
        <v>46</v>
      </c>
      <c r="J6" s="108"/>
      <c r="K6" s="108"/>
      <c r="L6" s="108"/>
      <c r="M6" s="108"/>
      <c r="N6" s="108"/>
      <c r="O6" s="108"/>
      <c r="P6" s="108"/>
      <c r="Q6" s="108"/>
      <c r="R6" s="108"/>
      <c r="S6" s="109"/>
      <c r="T6" s="110"/>
      <c r="U6" s="111"/>
      <c r="V6" s="112"/>
      <c r="W6" s="113"/>
      <c r="X6" s="114"/>
      <c r="Y6" s="115"/>
      <c r="Z6" s="116"/>
      <c r="AA6" s="32"/>
      <c r="AB6" s="117"/>
    </row>
    <row r="7" spans="1:29" s="72" customFormat="1" ht="48.75" customHeight="1">
      <c r="B7" s="100"/>
      <c r="C7" s="118"/>
      <c r="D7" s="119"/>
      <c r="E7" s="120" t="s">
        <v>47</v>
      </c>
      <c r="F7" s="121" t="s">
        <v>93</v>
      </c>
      <c r="G7" s="121" t="s">
        <v>94</v>
      </c>
      <c r="H7" s="121" t="s">
        <v>48</v>
      </c>
      <c r="I7" s="122" t="s">
        <v>95</v>
      </c>
      <c r="J7" s="123" t="s">
        <v>96</v>
      </c>
      <c r="K7" s="124" t="s">
        <v>97</v>
      </c>
      <c r="L7" s="125" t="s">
        <v>98</v>
      </c>
      <c r="M7" s="123" t="s">
        <v>99</v>
      </c>
      <c r="N7" s="124" t="s">
        <v>100</v>
      </c>
      <c r="O7" s="125" t="s">
        <v>101</v>
      </c>
      <c r="P7" s="123" t="s">
        <v>102</v>
      </c>
      <c r="Q7" s="124" t="s">
        <v>103</v>
      </c>
      <c r="R7" s="126" t="s">
        <v>104</v>
      </c>
      <c r="S7" s="127" t="s">
        <v>49</v>
      </c>
      <c r="T7" s="128" t="s">
        <v>50</v>
      </c>
      <c r="U7" s="129" t="s">
        <v>51</v>
      </c>
      <c r="V7" s="130" t="s">
        <v>52</v>
      </c>
      <c r="W7" s="131" t="s">
        <v>53</v>
      </c>
      <c r="X7" s="132" t="s">
        <v>54</v>
      </c>
      <c r="Y7" s="133" t="s">
        <v>55</v>
      </c>
      <c r="Z7" s="134" t="s">
        <v>56</v>
      </c>
      <c r="AA7" s="33" t="s">
        <v>57</v>
      </c>
      <c r="AB7" s="135" t="s">
        <v>58</v>
      </c>
    </row>
    <row r="8" spans="1:29" s="149" customFormat="1">
      <c r="A8" s="136"/>
      <c r="B8" s="137"/>
      <c r="C8" s="138" t="s">
        <v>59</v>
      </c>
      <c r="D8" s="139" t="s">
        <v>60</v>
      </c>
      <c r="E8" s="140" t="s">
        <v>61</v>
      </c>
      <c r="F8" s="211" t="s">
        <v>62</v>
      </c>
      <c r="G8" s="227" t="s">
        <v>63</v>
      </c>
      <c r="H8" s="219" t="s">
        <v>64</v>
      </c>
      <c r="I8" s="235" t="s">
        <v>65</v>
      </c>
      <c r="J8" s="145" t="s">
        <v>65</v>
      </c>
      <c r="K8" s="242" t="s">
        <v>65</v>
      </c>
      <c r="L8" s="235" t="s">
        <v>65</v>
      </c>
      <c r="M8" s="145" t="s">
        <v>65</v>
      </c>
      <c r="N8" s="242" t="s">
        <v>65</v>
      </c>
      <c r="O8" s="235" t="s">
        <v>65</v>
      </c>
      <c r="P8" s="145" t="s">
        <v>66</v>
      </c>
      <c r="Q8" s="262" t="s">
        <v>67</v>
      </c>
      <c r="R8" s="255" t="s">
        <v>68</v>
      </c>
      <c r="S8" s="144" t="s">
        <v>69</v>
      </c>
      <c r="T8" s="145" t="s">
        <v>70</v>
      </c>
      <c r="U8" s="141" t="s">
        <v>71</v>
      </c>
      <c r="V8" s="146" t="s">
        <v>72</v>
      </c>
      <c r="W8" s="142" t="s">
        <v>73</v>
      </c>
      <c r="X8" s="143" t="s">
        <v>74</v>
      </c>
      <c r="Y8" s="145" t="s">
        <v>75</v>
      </c>
      <c r="Z8" s="147" t="s">
        <v>76</v>
      </c>
      <c r="AA8" s="35" t="s">
        <v>77</v>
      </c>
      <c r="AB8" s="148" t="s">
        <v>78</v>
      </c>
    </row>
    <row r="9" spans="1:29" s="72" customFormat="1">
      <c r="A9" s="150"/>
      <c r="B9" s="151"/>
      <c r="C9" s="152" t="s">
        <v>79</v>
      </c>
      <c r="D9" s="153" t="s">
        <v>80</v>
      </c>
      <c r="E9" s="154"/>
      <c r="F9" s="212"/>
      <c r="G9" s="228"/>
      <c r="H9" s="220"/>
      <c r="I9" s="236"/>
      <c r="J9" s="249"/>
      <c r="K9" s="243"/>
      <c r="L9" s="236"/>
      <c r="M9" s="249"/>
      <c r="N9" s="243"/>
      <c r="O9" s="236"/>
      <c r="P9" s="249"/>
      <c r="Q9" s="263"/>
      <c r="R9" s="256"/>
      <c r="S9" s="155">
        <f>I9+J9+K9+L9+M9+N9+O9+P9+Q9+R9</f>
        <v>0</v>
      </c>
      <c r="T9" s="154"/>
      <c r="U9" s="156"/>
      <c r="V9" s="157"/>
      <c r="W9" s="157"/>
      <c r="X9" s="158"/>
      <c r="Y9" s="159">
        <f>SUM(U9:X9)</f>
        <v>0</v>
      </c>
      <c r="Z9" s="160"/>
      <c r="AA9" s="67">
        <f>+E9-Y9+T9</f>
        <v>0</v>
      </c>
      <c r="AB9" s="161">
        <f>+S9-Z9</f>
        <v>0</v>
      </c>
    </row>
    <row r="10" spans="1:29" s="72" customFormat="1">
      <c r="B10" s="100"/>
      <c r="C10" s="162"/>
      <c r="D10" s="163" t="s">
        <v>81</v>
      </c>
      <c r="E10" s="159">
        <f>ROUND(SUMIFS(Report!$M:$M,Report!$C:$C,"SAS_A*",Report!$G:$G,"Parts (Purchased parts)")+SUMIFS(Report!$M:$M,Report!$C:$C,"SAS_A*",Report!$G:$G,"Parts (Non Purchase parts)")+SUMIFS(Report!$M:$M,Report!$C:$C,"SAS_A*",Report!$G:$G,"Product (Purchased goods)")+SUMIFS(Report!$M:$M,Report!$C:$C,"SAS_A*",Report!$G:$G,"Product (Non Purchase goods)"),2)/1000</f>
        <v>0</v>
      </c>
      <c r="F10" s="213">
        <f>ROUND((SUMIFS(Report!$O:$O,Report!$C:$C,"SAS_A*",Report!$G:$G,"Parts (Purchased parts)")+SUMIFS(Report!$O:$O,Report!$C:$C,"SAS_A*",Report!$G:$G,"Parts (Non Purchase parts)")+SUMIFS(Report!$O:$O,Report!$C:$C,"SAS_A*",Report!$G:$G,"Product (Purchased goods)")+SUMIFS(Report!$O:$O,Report!$C:$C,"SAS_A*",Report!$G:$G,"Product (Non Purchase goods)")),2)/1000</f>
        <v>0</v>
      </c>
      <c r="G10" s="229">
        <f>ROUND((SUMIFS(Report!$Q:$Q,Report!$C:$C,"SAS_A*",Report!$G:$G,"Parts (Purchased parts)")+SUMIFS(Report!$Q:$Q,Report!$C:$C,"SAS_A*",Report!$G:$G,"Parts (Non Purchase parts)")+SUMIFS(Report!$Q:$Q,Report!$C:$C,"SAS_A*",Report!$G:$G,"Product (Purchased goods)")+SUMIFS(Report!$Q:$Q,Report!$C:$C,"SAS_A*",Report!$G:$G,"Product (Non Purchase goods)")),2)/1000</f>
        <v>0</v>
      </c>
      <c r="H10" s="221">
        <f>ROUND((SUMIFS(Report!$S:$S,Report!$C:$C,"SAS_A*",Report!$G:$G,"Parts (Purchased parts)")+SUMIFS(Report!$S:$S,Report!$C:$C,"SAS_A*",Report!$G:$G,"Parts (Non Purchase parts)")+SUMIFS(Report!$S:$S,Report!$C:$C,"SAS_A*",Report!$G:$G,"Product (Purchased goods)")+SUMIFS(Report!$S:$S,Report!$C:$C,"SAS_A*",Report!$G:$G,"Product (Non Purchase goods)")),2)/1000</f>
        <v>0</v>
      </c>
      <c r="I10" s="237">
        <f>ROUND((SUMIFS(Report!$U:$U,Report!$C:$C,"SAS_A*",Report!$G:$G,"Parts (Purchased parts)")+SUMIFS(Report!$U:$U,Report!$C:$C,"SAS_A*",Report!$G:$G,"Parts (Non Purchase parts)")+SUMIFS(Report!$U:$U,Report!$C:$C,"SAS_A*",Report!$G:$G,"Product (Purchased goods)")+SUMIFS(Report!$U:$U,Report!$C:$C,"SAS_A*",Report!$G:$G,"Product (Non Purchase goods)")),2)/1000</f>
        <v>0</v>
      </c>
      <c r="J10" s="250">
        <f>ROUND((SUMIFS(Report!$W:$W,Report!$C:$C,"SAS_A*",Report!$G:$G,"Parts (Purchased parts)")+SUMIFS(Report!$W:$W,Report!$C:$C,"SAS_A*",Report!$G:$G,"Parts (Non Purchase parts)")+SUMIFS(Report!$W:$W,Report!$C:$C,"SAS_A*",Report!$G:$G,"Product (Purchased goods)")+SUMIFS(Report!$W:$W,Report!$C:$C,"SAS_A*",Report!$G:$G,"Product (Non Purchase goods)")),2)/1000</f>
        <v>0</v>
      </c>
      <c r="K10" s="244">
        <f>ROUND((SUMIFS(Report!$Y:$Y,Report!$C:$C,"SAS_A*",Report!$G:$G,"Parts (Purchased parts)")+SUMIFS(Report!$Y:$Y,Report!$C:$C,"SAS_A*",Report!$G:$G,"Parts (Non Purchase parts)")+SUMIFS(Report!$Y:$Y,Report!$C:$C,"SAS_A*",Report!$G:$G,"Product (Purchased goods)")+SUMIFS(Report!$Y:$Y,Report!$C:$C,"SAS_A*",Report!$G:$G,"Product (Non Purchase goods)")),2)/1000</f>
        <v>0</v>
      </c>
      <c r="L10" s="237">
        <f>ROUND((SUMIFS(Report!$AA:$AA,Report!$C:$C,"SAS_A*",Report!$G:$G,"Parts (Purchased parts)")+SUMIFS(Report!$AA:$AA,Report!$C:$C,"SAS_A*",Report!$G:$G,"Parts (Non Purchase parts)")+SUMIFS(Report!$AA:$AA,Report!$C:$C,"SAS_A*",Report!$G:$G,"Product (Purchased goods)")+SUMIFS(Report!$AA:$AA,Report!$C:$C,"SAS_A*",Report!$G:$G,"Product (Non Purchase goods)")),2)/1000</f>
        <v>0</v>
      </c>
      <c r="M10" s="250">
        <f>ROUND((SUMIFS(Report!$AC:$AC,Report!$C:$C,"SAS_A*",Report!$G:$G,"Parts (Purchased parts)")+SUMIFS(Report!$AC:$AC,Report!$C:$C,"SAS_A*",Report!$G:$G,"Parts (Non Purchase parts)")+SUMIFS(Report!$AC:$AC,Report!$C:$C,"SAS_A*",Report!$G:$G,"Product (Purchased goods)")+SUMIFS(Report!$AC:$AC,Report!$C:$C,"SAS_A*",Report!$G:$G,"Product (Non Purchase goods)")),2)/1000</f>
        <v>0</v>
      </c>
      <c r="N10" s="244">
        <f>ROUND((SUMIFS(Report!$AE:$AE,Report!$C:$C,"SAS_A*",Report!$G:$G,"Parts (Purchased parts)")+SUMIFS(Report!$AE:$AE,Report!$C:$C,"SAS_A*",Report!$G:$G,"Parts (Non Purchase parts)")+SUMIFS(Report!$AE:$AE,Report!$C:$C,"SAS_A*",Report!$G:$G,"Product (Purchased goods)")+SUMIFS(Report!$AE:$AE,Report!$C:$C,"SAS_A*",Report!$G:$G,"Product (Non Purchase goods)")),2)/1000</f>
        <v>0</v>
      </c>
      <c r="O10" s="237">
        <f>ROUND((SUMIFS(Report!$AG:$AG,Report!$C:$C,"SAS_A*",Report!$G:$G,"Parts (Purchased parts)")+SUMIFS(Report!$AG:$AG,Report!$C:$C,"SAS_A*",Report!$G:$G,"Parts (Non Purchase parts)")+SUMIFS(Report!$AG:$AG,Report!$C:$C,"SAS_A*",Report!$G:$G,"Product (Purchased goods)")+SUMIFS(Report!$AG:$AG,Report!$C:$C,"SAS_A*",Report!$G:$G,"Product (Non Purchase goods)")),2)/1000</f>
        <v>0</v>
      </c>
      <c r="P10" s="250">
        <f>ROUND((SUMIFS(Report!$AI:$AI,Report!$C:$C,"SAS_A*",Report!$G:$G,"Parts (Purchased parts)")+SUMIFS(Report!$AI:$AI,Report!$C:$C,"SAS_A*",Report!$G:$G,"Parts (Non Purchase parts)")+SUMIFS(Report!$AI:$AI,Report!$C:$C,"SAS_A*",Report!$G:$G,"Product (Purchased goods)")+SUMIFS(Report!$AI:$AI,Report!$C:$C,"SAS_A*",Report!$G:$G,"Product (Non Purchase goods)")),2)/1000</f>
        <v>0</v>
      </c>
      <c r="Q10" s="264">
        <f>ROUND((SUMIFS(Report!$AK:$AK,Report!$C:$C,"SAS_A*",Report!$G:$G,"Parts (Purchased parts)")+SUMIFS(Report!$AK:$AK,Report!$C:$C,"SAS_A*",Report!$G:$G,"Parts (Non Purchase parts)")+SUMIFS(Report!$AK:$AK,Report!$C:$C,"SAS_A*",Report!$G:$G,"Product (Purchased goods)")+SUMIFS(Report!$AK:$AK,Report!$C:$C,"SAS_A*",Report!$G:$G,"Product (Non Purchase goods)")),2)/1000</f>
        <v>0</v>
      </c>
      <c r="R10" s="257">
        <f>ROUND((SUMIFS(Report!$AM:$AM,Report!$C:$C,"SAS_A*",Report!$G:$G,"Parts (Purchased parts)")+SUMIFS(Report!$AM:$AM,Report!$C:$C,"SAS_A*",Report!$G:$G,"Parts (Non Purchase parts)")+SUMIFS(Report!$AM:$AM,Report!$C:$C,"SAS_A*",Report!$G:$G,"Product (Purchased goods)")+SUMIFS(Report!$AM:$AM,Report!$C:$C,"SAS_A*",Report!$G:$G,"Product (Non Purchase goods)")),2)/1000</f>
        <v>0</v>
      </c>
      <c r="S10" s="155">
        <f>I10+J10+K10+L10+M10+N10+O10+P10+Q10+R10</f>
        <v>0</v>
      </c>
      <c r="T10" s="159"/>
      <c r="U10" s="164"/>
      <c r="V10" s="165"/>
      <c r="W10" s="165"/>
      <c r="X10" s="166"/>
      <c r="Y10" s="159">
        <f>SUM(U10:X10)</f>
        <v>0</v>
      </c>
      <c r="Z10" s="160"/>
      <c r="AA10" s="67">
        <f>+E10-Y10+T10</f>
        <v>0</v>
      </c>
      <c r="AB10" s="161">
        <f>+S10-Z10</f>
        <v>0</v>
      </c>
    </row>
    <row r="11" spans="1:29" s="72" customFormat="1">
      <c r="B11" s="100"/>
      <c r="C11" s="162"/>
      <c r="D11" s="163" t="s">
        <v>82</v>
      </c>
      <c r="E11" s="167">
        <f>ROUND(SUMIFS(Report!$M:$M,Report!$C:$C,"SAS_*",Report!$G:$G,"Product (Semi-finished goods)"),2)/1000</f>
        <v>0</v>
      </c>
      <c r="F11" s="213">
        <f>ROUND(SUMIFS(Report!$O:$O,Report!$C:$C,"SAS_*",Report!$G:$G,"Product (Semi-finished goods)"),2)/1000</f>
        <v>0</v>
      </c>
      <c r="G11" s="229">
        <f>ROUND(SUMIFS(Report!$Q:$Q,Report!$C:$C,"SAS_*",Report!$G:$G,"Product (Semi-finished goods)"),2)/1000</f>
        <v>0</v>
      </c>
      <c r="H11" s="222">
        <f>ROUND(SUMIFS(Report!$S:$S,Report!$C:$C,"SAS_*",Report!$G:$G,"Product (Semi-finished goods)"),2)/1000</f>
        <v>0</v>
      </c>
      <c r="I11" s="237">
        <f>ROUND(SUMIFS(Report!$U:$U,Report!$C:$C,"SAS_*",Report!$G:$G,"Product (Semi-finished goods)"),2)/1000</f>
        <v>0</v>
      </c>
      <c r="J11" s="250">
        <f>ROUND(SUMIFS(Report!$W:$W,Report!$C:$C,"SAS_*",Report!$G:$G,"Product (Semi-finished goods)"),2)/1000</f>
        <v>0</v>
      </c>
      <c r="K11" s="244">
        <f>ROUND(SUMIFS(Report!$Y:$Y,Report!$C:$C,"SAS_*",Report!$G:$G,"Product (Semi-finished goods)"),2)/1000</f>
        <v>0</v>
      </c>
      <c r="L11" s="237">
        <f>ROUND(SUMIFS(Report!$AA:$AA,Report!$C:$C,"SAS_*",Report!$G:$G,"Product (Semi-finished goods)"),2)/1000</f>
        <v>0</v>
      </c>
      <c r="M11" s="250">
        <f>ROUND(SUMIFS(Report!$AC:$AC,Report!$C:$C,"SAS_*",Report!$G:$G,"Product (Semi-finished goods)"),2)/1000</f>
        <v>0</v>
      </c>
      <c r="N11" s="244">
        <f>ROUND(SUMIFS(Report!$AE:$AE,Report!$C:$C,"SAS_*",Report!$G:$G,"Product (Semi-finished goods)"),2)/1000</f>
        <v>0</v>
      </c>
      <c r="O11" s="237">
        <f>ROUND(SUMIFS(Report!$AG:$AG,Report!$C:$C,"SAS_*",Report!$G:$G,"Product (Semi-finished goods)"),2)/1000</f>
        <v>0</v>
      </c>
      <c r="P11" s="250">
        <f>ROUND(SUMIFS(Report!$AI:$AI,Report!$C:$C,"SAS_*",Report!$G:$G,"Product (Semi-finished goods)"),2)/1000</f>
        <v>0</v>
      </c>
      <c r="Q11" s="264">
        <f>ROUND(SUMIFS(Report!$AK:$AK,Report!$C:$C,"SAS_*",Report!$G:$G,"Product (Semi-finished goods)"),2)/1000</f>
        <v>0</v>
      </c>
      <c r="R11" s="244">
        <f>ROUND(SUMIFS(Report!$AM:$AM,Report!$C:$C,"SAS_*",Report!$G:$G,"Product (Semi-finished goods)"),2)/1000</f>
        <v>0</v>
      </c>
      <c r="S11" s="155">
        <f t="shared" ref="S11:S13" si="0">I11+J11+K11+L11+M11+N11+O11+P11+Q11+R11</f>
        <v>0</v>
      </c>
      <c r="T11" s="159"/>
      <c r="U11" s="164"/>
      <c r="V11" s="165"/>
      <c r="W11" s="165"/>
      <c r="X11" s="166"/>
      <c r="Y11" s="159">
        <f>SUM(U11:X11)</f>
        <v>0</v>
      </c>
      <c r="Z11" s="160"/>
      <c r="AA11" s="67">
        <f>+E11-Y11+T11</f>
        <v>0</v>
      </c>
      <c r="AB11" s="161">
        <f>+S11-Z11</f>
        <v>0</v>
      </c>
    </row>
    <row r="12" spans="1:29" s="72" customFormat="1">
      <c r="B12" s="100"/>
      <c r="C12" s="162"/>
      <c r="D12" s="163" t="s">
        <v>83</v>
      </c>
      <c r="E12" s="167">
        <f>ROUND((SUMIFS(Report!$M:$M,Report!$C:$C,"SAS_*",Report!$G:$G,"Product (finished goods)")),2)/1000</f>
        <v>0</v>
      </c>
      <c r="F12" s="213">
        <f>ROUND((SUMIFS(Report!$O:$O,Report!$C:$C,"SAS_*",Report!$G:$G,"Product (finished goods)")),2)/1000</f>
        <v>0</v>
      </c>
      <c r="G12" s="229">
        <f>ROUND((SUMIFS(Report!$Q:$Q,Report!$C:$C,"SAS_*",Report!$G:$G,"Product (finished goods)")),2)/1000</f>
        <v>0</v>
      </c>
      <c r="H12" s="222">
        <f>ROUND((SUMIFS(Report!$S:$S,Report!$C:$C,"SAS_*",Report!$G:$G,"Product (finished goods)")),2)/1000</f>
        <v>0</v>
      </c>
      <c r="I12" s="237">
        <f>ROUND((SUMIFS(Report!$U:$U,Report!$C:$C,"SAS_*",Report!$G:$G,"Product (finished goods)")),2)/1000</f>
        <v>0</v>
      </c>
      <c r="J12" s="250">
        <f>ROUND((SUMIFS(Report!$W:$W,Report!$C:$C,"SAS_*",Report!$G:$G,"Product (finished goods)")),2)/1000</f>
        <v>0</v>
      </c>
      <c r="K12" s="244">
        <f>ROUND((SUMIFS(Report!$Y:$Y,Report!$C:$C,"SAS_*",Report!$G:$G,"Product (finished goods)")),2)/1000</f>
        <v>0</v>
      </c>
      <c r="L12" s="237">
        <f>ROUND((SUMIFS(Report!$AA:$AA,Report!$C:$C,"SAS_*",Report!$G:$G,"Product (finished goods)")),2)/1000</f>
        <v>0</v>
      </c>
      <c r="M12" s="250">
        <f>ROUND((SUMIFS(Report!$AC:$AC,Report!$C:$C,"SAS_*",Report!$G:$G,"Product (finished goods)")),2)/1000</f>
        <v>0</v>
      </c>
      <c r="N12" s="244">
        <f>ROUND((SUMIFS(Report!$AE:$AE,Report!$C:$C,"SAS_*",Report!$G:$G,"Product (finished goods)")),2)/1000</f>
        <v>0</v>
      </c>
      <c r="O12" s="237">
        <f>ROUND((SUMIFS(Report!$AG:$AG,Report!$C:$C,"SAS_*",Report!$G:$G,"Product (finished goods)")),2)/1000</f>
        <v>0</v>
      </c>
      <c r="P12" s="250">
        <f>ROUND((SUMIFS(Report!$AI:$AI,Report!$C:$C,"SAS_*",Report!$G:$G,"Product (finished goods)")),2)/1000</f>
        <v>0</v>
      </c>
      <c r="Q12" s="264">
        <f>ROUND((SUMIFS(Report!$AK:$AK,Report!$C:$C,"SAS_*",Report!$G:$G,"Product (finished goods)")),2)/1000</f>
        <v>0</v>
      </c>
      <c r="R12" s="244">
        <f>ROUND((SUMIFS(Report!$AM:$AM,Report!$C:$C,"SAS_*",Report!$G:$G,"Product (finished goods)")),2)/1000</f>
        <v>0</v>
      </c>
      <c r="S12" s="155">
        <f t="shared" si="0"/>
        <v>0</v>
      </c>
      <c r="T12" s="159"/>
      <c r="U12" s="164"/>
      <c r="V12" s="165"/>
      <c r="W12" s="165"/>
      <c r="X12" s="166"/>
      <c r="Y12" s="159">
        <f>SUM(U12:X12)</f>
        <v>0</v>
      </c>
      <c r="Z12" s="160">
        <v>0</v>
      </c>
      <c r="AA12" s="67">
        <f>+E12-Y12+T12</f>
        <v>0</v>
      </c>
      <c r="AB12" s="161">
        <f>+S12-Z12</f>
        <v>0</v>
      </c>
      <c r="AC12" s="168">
        <f>V12+V13</f>
        <v>0</v>
      </c>
    </row>
    <row r="13" spans="1:29" s="72" customFormat="1">
      <c r="B13" s="151"/>
      <c r="C13" s="162"/>
      <c r="D13" s="169" t="s">
        <v>84</v>
      </c>
      <c r="E13" s="167">
        <f>ROUND(SUMIFS(Report!$M:$M,Report!$C:$C,"SAS_ServiceParts"),2)/1000</f>
        <v>0</v>
      </c>
      <c r="F13" s="213">
        <f>ROUND(SUMIFS(Report!$O:$O,Report!$C:$C,"SAS_ServiceParts"),2)/1000</f>
        <v>0</v>
      </c>
      <c r="G13" s="229">
        <f>ROUND(SUMIFS(Report!$Q:$Q,Report!$C:$C,"SAS_ServiceParts"),2)/1000</f>
        <v>0</v>
      </c>
      <c r="H13" s="222">
        <f>ROUND(SUMIFS(Report!$S:$S,Report!$C:$C,"SAS_ServiceParts"),2)/1000</f>
        <v>0</v>
      </c>
      <c r="I13" s="237">
        <f>ROUND(SUMIFS(Report!$U:$U,Report!$C:$C,"SAS_ServiceParts"),2)/1000</f>
        <v>0</v>
      </c>
      <c r="J13" s="250">
        <f>ROUND(SUMIFS(Report!$W:$W,Report!$C:$C,"SAS_ServiceParts"),2)/1000</f>
        <v>0</v>
      </c>
      <c r="K13" s="244">
        <f>ROUND(SUMIFS(Report!$Y:$Y,Report!$C:$C,"SAS_ServiceParts"),2)/1000</f>
        <v>0</v>
      </c>
      <c r="L13" s="237">
        <f>ROUND(SUMIFS(Report!$AA:$AA,Report!$C:$C,"SAS_ServiceParts"),2)/1000</f>
        <v>0</v>
      </c>
      <c r="M13" s="250">
        <f>ROUND(SUMIFS(Report!$AC:$AC,Report!$C:$C,"SAS_ServiceParts"),2)/1000</f>
        <v>0</v>
      </c>
      <c r="N13" s="244">
        <f>ROUND(SUMIFS(Report!$AE:$AE,Report!$C:$C,"SAS_ServiceParts"),2)/1000</f>
        <v>0</v>
      </c>
      <c r="O13" s="237">
        <f>ROUND(SUMIFS(Report!$AG:$AG,Report!$C:$C,"SAS_ServiceParts"),2)/1000</f>
        <v>0</v>
      </c>
      <c r="P13" s="250">
        <f>ROUND(SUMIFS(Report!$AI:$AI,Report!$C:$C,"SAS_ServiceParts"),2)/1000</f>
        <v>0</v>
      </c>
      <c r="Q13" s="264">
        <f>ROUND(SUMIFS(Report!$AK:$AK,Report!$C:$C,"SAS_ServiceParts"),2)/1000</f>
        <v>0</v>
      </c>
      <c r="R13" s="244">
        <f>ROUND(SUMIFS(Report!$AM:$AM,Report!$C:$C,"SAS_ServiceParts"),2)/1000</f>
        <v>0</v>
      </c>
      <c r="S13" s="155">
        <f t="shared" si="0"/>
        <v>0</v>
      </c>
      <c r="T13" s="170"/>
      <c r="U13" s="171"/>
      <c r="V13" s="172"/>
      <c r="W13" s="172"/>
      <c r="X13" s="173"/>
      <c r="Y13" s="170">
        <f>SUM(U13:X13)</f>
        <v>0</v>
      </c>
      <c r="Z13" s="174">
        <v>0</v>
      </c>
      <c r="AA13" s="68">
        <f>+E13-Y13+T13</f>
        <v>0</v>
      </c>
      <c r="AB13" s="175">
        <f>+S13-Z13</f>
        <v>0</v>
      </c>
    </row>
    <row r="14" spans="1:29" s="72" customFormat="1">
      <c r="B14" s="151"/>
      <c r="C14" s="176"/>
      <c r="D14" s="177" t="s">
        <v>49</v>
      </c>
      <c r="E14" s="178">
        <f>SUM(E10:E13)</f>
        <v>0</v>
      </c>
      <c r="F14" s="214">
        <f t="shared" ref="F14:Q14" si="1">SUM(F10:F13)</f>
        <v>0</v>
      </c>
      <c r="G14" s="230">
        <f t="shared" si="1"/>
        <v>0</v>
      </c>
      <c r="H14" s="223">
        <f t="shared" si="1"/>
        <v>0</v>
      </c>
      <c r="I14" s="238">
        <f t="shared" si="1"/>
        <v>0</v>
      </c>
      <c r="J14" s="251">
        <f t="shared" ref="J14:O14" si="2">SUM(J10:J13)</f>
        <v>0</v>
      </c>
      <c r="K14" s="245">
        <f t="shared" si="2"/>
        <v>0</v>
      </c>
      <c r="L14" s="238">
        <f t="shared" si="2"/>
        <v>0</v>
      </c>
      <c r="M14" s="251">
        <f t="shared" si="2"/>
        <v>0</v>
      </c>
      <c r="N14" s="245">
        <f t="shared" si="2"/>
        <v>0</v>
      </c>
      <c r="O14" s="238">
        <f t="shared" si="2"/>
        <v>0</v>
      </c>
      <c r="P14" s="251">
        <f t="shared" ref="P14" si="3">SUM(P10:P13)</f>
        <v>0</v>
      </c>
      <c r="Q14" s="265">
        <f t="shared" si="1"/>
        <v>0</v>
      </c>
      <c r="R14" s="258">
        <f>SUM(R10:R13)</f>
        <v>0</v>
      </c>
      <c r="S14" s="179">
        <f>SUM(S10:S13)</f>
        <v>0</v>
      </c>
      <c r="T14" s="178">
        <f t="shared" ref="T14:AB14" si="4">+T9+T10+T11+T12+T13</f>
        <v>0</v>
      </c>
      <c r="U14" s="180">
        <f t="shared" si="4"/>
        <v>0</v>
      </c>
      <c r="V14" s="181">
        <f t="shared" si="4"/>
        <v>0</v>
      </c>
      <c r="W14" s="181">
        <f t="shared" si="4"/>
        <v>0</v>
      </c>
      <c r="X14" s="182">
        <f t="shared" si="4"/>
        <v>0</v>
      </c>
      <c r="Y14" s="178">
        <f t="shared" si="4"/>
        <v>0</v>
      </c>
      <c r="Z14" s="183">
        <f t="shared" si="4"/>
        <v>0</v>
      </c>
      <c r="AA14" s="69">
        <f t="shared" si="4"/>
        <v>0</v>
      </c>
      <c r="AB14" s="184">
        <f t="shared" si="4"/>
        <v>0</v>
      </c>
    </row>
    <row r="15" spans="1:29" s="72" customFormat="1">
      <c r="A15" s="150"/>
      <c r="B15" s="151"/>
      <c r="C15" s="185" t="s">
        <v>85</v>
      </c>
      <c r="D15" s="153" t="s">
        <v>80</v>
      </c>
      <c r="E15" s="154"/>
      <c r="F15" s="212"/>
      <c r="G15" s="228"/>
      <c r="H15" s="220"/>
      <c r="I15" s="236"/>
      <c r="J15" s="249"/>
      <c r="K15" s="243"/>
      <c r="L15" s="236"/>
      <c r="M15" s="249"/>
      <c r="N15" s="243"/>
      <c r="O15" s="236"/>
      <c r="P15" s="249"/>
      <c r="Q15" s="263"/>
      <c r="R15" s="256"/>
      <c r="S15" s="155"/>
      <c r="T15" s="154"/>
      <c r="U15" s="156"/>
      <c r="V15" s="157"/>
      <c r="W15" s="157"/>
      <c r="X15" s="158"/>
      <c r="Y15" s="159">
        <f>SUM(U15:X15)</f>
        <v>0</v>
      </c>
      <c r="Z15" s="160"/>
      <c r="AA15" s="67">
        <f>+E15-Y15+T15</f>
        <v>0</v>
      </c>
      <c r="AB15" s="161">
        <f>+S15-Z15</f>
        <v>0</v>
      </c>
    </row>
    <row r="16" spans="1:29" s="72" customFormat="1">
      <c r="B16" s="100"/>
      <c r="C16" s="186"/>
      <c r="D16" s="163" t="s">
        <v>81</v>
      </c>
      <c r="E16" s="159">
        <f>ROUND(SUMIFS(Report!$M:$M,Report!$C:$C,"DP_*",Report!$G:$G,"Parts (Purchased parts)"),2)/1000</f>
        <v>0</v>
      </c>
      <c r="F16" s="213">
        <f>ROUND(SUMIFS(Report!$O:$O,Report!$C:$C,"DP_*",Report!$G:$G,"Parts (Purchased parts)"),2)/1000</f>
        <v>0</v>
      </c>
      <c r="G16" s="229">
        <f>+ROUND(SUMIFS(Report!$Q:$Q,Report!$C:$C,"DP_*",Report!$G:$G,"Parts (Purchased parts)"),2)/1000</f>
        <v>0</v>
      </c>
      <c r="H16" s="222">
        <f>ROUND(SUMIFS(Report!$S:$S,Report!$C:$C,"DP_*",Report!$G:$G,"Parts (Purchased parts)"),2)/1000</f>
        <v>0</v>
      </c>
      <c r="I16" s="237">
        <f>ROUND(SUMIFS(Report!$U:$U,Report!$C:$C,"DP_*",Report!$G:$G,"Parts (Purchased parts)"),2)/1000</f>
        <v>0</v>
      </c>
      <c r="J16" s="250">
        <f>ROUND(SUMIFS(Report!$W:$W,Report!$C:$C,"DP_*",Report!$G:$G,"Parts (Purchased parts)"),2)/1000</f>
        <v>0</v>
      </c>
      <c r="K16" s="244">
        <f>ROUND(SUMIFS(Report!$Y:$Y,Report!$C:$C,"DP_*",Report!$G:$G,"Parts (Purchased parts)"),2)/1000</f>
        <v>0</v>
      </c>
      <c r="L16" s="237">
        <f>ROUND(SUMIFS(Report!$AA:$AA,Report!$C:$C,"DP_*",Report!$G:$G,"Parts (Purchased parts)"),2)/1000</f>
        <v>0</v>
      </c>
      <c r="M16" s="250">
        <f>ROUND(SUMIFS(Report!$AC:$AC,Report!$C:$C,"DP_*",Report!$G:$G,"Parts (Purchased parts)"),2)/1000</f>
        <v>0</v>
      </c>
      <c r="N16" s="244">
        <f>ROUND(SUMIFS(Report!$AE:$AE,Report!$C:$C,"DP_*",Report!$G:$G,"Parts (Purchased parts)"),2)/1000</f>
        <v>0</v>
      </c>
      <c r="O16" s="237">
        <f>ROUND(SUMIFS(Report!$AG:$AG,Report!$C:$C,"DP_*",Report!$G:$G,"Parts (Purchased parts)"),2)/1000</f>
        <v>0</v>
      </c>
      <c r="P16" s="250">
        <f>ROUND(SUMIFS(Report!$AI:$AI,Report!$C:$C,"DP_*",Report!$G:$G,"Parts (Purchased parts)"),2)/1000</f>
        <v>0</v>
      </c>
      <c r="Q16" s="264">
        <f>ROUND(SUMIFS(Report!$AK:$AK,Report!$C:$C,"DP_*",Report!$G:$G,"Parts (Purchased parts)"),2)/1000</f>
        <v>0</v>
      </c>
      <c r="R16" s="257">
        <f>ROUND(SUMIFS(Report!$AM:$AM,Report!$C:$C,"DP_*",Report!$G:$G,"Parts (Purchased parts)"),2)/1000</f>
        <v>0</v>
      </c>
      <c r="S16" s="155">
        <f>I16+J16+K16+L16+M16+N16+O16+P16+Q16+R16</f>
        <v>0</v>
      </c>
      <c r="T16" s="159"/>
      <c r="U16" s="164"/>
      <c r="V16" s="165"/>
      <c r="W16" s="165"/>
      <c r="X16" s="166"/>
      <c r="Y16" s="159">
        <f>SUM(U16:X16)</f>
        <v>0</v>
      </c>
      <c r="Z16" s="160"/>
      <c r="AA16" s="67">
        <f>+E16-Y16+T16</f>
        <v>0</v>
      </c>
      <c r="AB16" s="161">
        <f>+S16-Z16</f>
        <v>0</v>
      </c>
    </row>
    <row r="17" spans="1:28" s="72" customFormat="1">
      <c r="B17" s="100"/>
      <c r="C17" s="186"/>
      <c r="D17" s="163" t="s">
        <v>82</v>
      </c>
      <c r="E17" s="159">
        <f>ROUND(SUMIFS(Report!$M:$M,Report!$C:$C,"DP_*",Report!$G:$G,"Product (Semi-finished goods)"),2)/1000</f>
        <v>0</v>
      </c>
      <c r="F17" s="215">
        <f>ROUND(SUMIFS(Report!$O:$O,Report!$C:$C,"DP_*",Report!$G:$G,"Product (Semi-finished goods)"),2)/1000</f>
        <v>0</v>
      </c>
      <c r="G17" s="231">
        <f>ROUND(SUMIFS(Report!$Q:$Q,Report!$C:$C,"DP_*",Report!$G:$G,"Product (Semi-finished goods)"),2)/1000</f>
        <v>0</v>
      </c>
      <c r="H17" s="67">
        <f>ROUND(SUMIFS(Report!$S:$S,Report!$C:$C,"DP_*",Report!$G:$G,"Product (Semi-finished goods)"),2)/1000</f>
        <v>0</v>
      </c>
      <c r="I17" s="215">
        <f>ROUND(SUMIFS(Report!$U:$U,Report!$C:$C,"DP_*",Report!$G:$G,"Product (Semi-finished goods)"),2)/1000</f>
        <v>0</v>
      </c>
      <c r="J17" s="159">
        <f>ROUND(SUMIFS(Report!$W:$W,Report!$C:$C,"DP_*",Report!$G:$G,"Product (Semi-finished goods)"),2)/1000</f>
        <v>0</v>
      </c>
      <c r="K17" s="67">
        <f>ROUND(SUMIFS(Report!$Y:$Y,Report!$C:$C,"DP_*",Report!$G:$G,"Product (Semi-finished goods)"),2)/1000</f>
        <v>0</v>
      </c>
      <c r="L17" s="215">
        <f>ROUND(SUMIFS(Report!$AA:$AA,Report!$C:$C,"DP_*",Report!$G:$G,"Product (Semi-finished goods)"),2)/1000</f>
        <v>0</v>
      </c>
      <c r="M17" s="159">
        <f>ROUND(SUMIFS(Report!$AC:$AC,Report!$C:$C,"DP_*",Report!$G:$G,"Product (Semi-finished goods)"),2)/1000</f>
        <v>0</v>
      </c>
      <c r="N17" s="67">
        <f>ROUND(SUMIFS(Report!$AE:$AE,Report!$C:$C,"DP_*",Report!$G:$G,"Product (Semi-finished goods)"),2)/1000</f>
        <v>0</v>
      </c>
      <c r="O17" s="215">
        <f>ROUND(SUMIFS(Report!$AG:$AG,Report!$C:$C,"DP_*",Report!$G:$G,"Product (Semi-finished goods)"),2)/1000</f>
        <v>0</v>
      </c>
      <c r="P17" s="159">
        <f>ROUND(SUMIFS(Report!$AI:$AI,Report!$C:$C,"DP_*",Report!$G:$G,"Product (Semi-finished goods)"),2)/1000</f>
        <v>0</v>
      </c>
      <c r="Q17" s="266">
        <f>ROUND(SUMIFS(Report!$AK:$AK,Report!$C:$C,"DP_*",Report!$G:$G,"Product (Semi-finished goods)"),2)/1000</f>
        <v>0</v>
      </c>
      <c r="R17" s="67">
        <f>ROUND(SUMIFS(Report!$AM:$AM,Report!$C:$C,"DP_*",Report!$G:$G,"Product (Semi-finished goods)"),2)/1000</f>
        <v>0</v>
      </c>
      <c r="S17" s="155">
        <f t="shared" ref="S17:S18" si="5">I17+J17+K17+L17+M17+N17+O17+P17+Q17+R17</f>
        <v>0</v>
      </c>
      <c r="T17" s="159"/>
      <c r="U17" s="164"/>
      <c r="V17" s="165"/>
      <c r="W17" s="165"/>
      <c r="X17" s="166"/>
      <c r="Y17" s="159">
        <f>SUM(U17:X17)</f>
        <v>0</v>
      </c>
      <c r="Z17" s="160">
        <v>0</v>
      </c>
      <c r="AA17" s="67">
        <f>+E17-Y17+T17</f>
        <v>0</v>
      </c>
      <c r="AB17" s="161">
        <f>+S17-Z17</f>
        <v>0</v>
      </c>
    </row>
    <row r="18" spans="1:28" s="72" customFormat="1">
      <c r="B18" s="100"/>
      <c r="C18" s="186"/>
      <c r="D18" s="163" t="s">
        <v>83</v>
      </c>
      <c r="E18" s="159">
        <f>ROUND((SUMIFS(Report!$M:$M,Report!$C:$C,"DP_*",Report!$G:$G,"Product (finished goods)")),2)/1000</f>
        <v>0</v>
      </c>
      <c r="F18" s="215">
        <f>ROUND((SUMIFS(Report!$O:$O,Report!$C:$C,"DP_*",Report!$G:$G,"Product (finished goods)")),2)/1000</f>
        <v>0</v>
      </c>
      <c r="G18" s="231">
        <f>ROUND((SUMIFS(Report!$Q:$Q,Report!$C:$C,"DP_*",Report!$G:$G,"Product (finished goods)")),2)/1000</f>
        <v>0</v>
      </c>
      <c r="H18" s="67">
        <f>ROUND((SUMIFS(Report!$S:$S,Report!$C:$C,"DP_*",Report!$G:$G,"Product (finished goods)")),2)/1000</f>
        <v>0</v>
      </c>
      <c r="I18" s="215">
        <f>ROUND((SUMIFS(Report!$U:$U,Report!$C:$C,"DP_*",Report!$G:$G,"Product (finished goods)")),2)/1000</f>
        <v>0</v>
      </c>
      <c r="J18" s="159">
        <f>ROUND((SUMIFS(Report!$W:$W,Report!$C:$C,"DP_*",Report!$G:$G,"Product (finished goods)")),2)/1000</f>
        <v>0</v>
      </c>
      <c r="K18" s="67">
        <f>ROUND((SUMIFS(Report!$Y:$Y,Report!$C:$C,"DP_*",Report!$G:$G,"Product (finished goods)")),2)/1000</f>
        <v>0</v>
      </c>
      <c r="L18" s="215">
        <f>ROUND((SUMIFS(Report!$AA:$AA,Report!$C:$C,"DP_*",Report!$G:$G,"Product (finished goods)")),2)/1000</f>
        <v>0</v>
      </c>
      <c r="M18" s="159">
        <f>ROUND((SUMIFS(Report!$AC:$AC,Report!$C:$C,"DP_*",Report!$G:$G,"Product (finished goods)")),2)/1000</f>
        <v>0</v>
      </c>
      <c r="N18" s="67">
        <f>ROUND((SUMIFS(Report!$AE:$AE,Report!$C:$C,"DP_*",Report!$G:$G,"Product (finished goods)")),2)/1000</f>
        <v>0</v>
      </c>
      <c r="O18" s="215">
        <f>ROUND((SUMIFS(Report!$AG:$AG,Report!$C:$C,"DP_*",Report!$G:$G,"Product (finished goods)")),2)/1000</f>
        <v>0</v>
      </c>
      <c r="P18" s="159">
        <f>ROUND((SUMIFS(Report!$AI:$AI,Report!$C:$C,"DP_*",Report!$G:$G,"Product (finished goods)")),2)/1000</f>
        <v>0</v>
      </c>
      <c r="Q18" s="266">
        <f>ROUND((SUMIFS(Report!$AK:$AK,Report!$C:$C,"DP_*",Report!$G:$G,"Product (finished goods)")),2)/1000</f>
        <v>0</v>
      </c>
      <c r="R18" s="67">
        <f>ROUND((SUMIFS(Report!$AM:$AM,Report!$C:$C,"DP_*",Report!$G:$G,"Product (finished goods)")),2)/1000</f>
        <v>0</v>
      </c>
      <c r="S18" s="155">
        <f t="shared" si="5"/>
        <v>0</v>
      </c>
      <c r="T18" s="159"/>
      <c r="U18" s="164"/>
      <c r="V18" s="165"/>
      <c r="W18" s="165"/>
      <c r="X18" s="166"/>
      <c r="Y18" s="159">
        <f>SUM(U18:X18)</f>
        <v>0</v>
      </c>
      <c r="Z18" s="160"/>
      <c r="AA18" s="67">
        <f>+E18-Y18+T18</f>
        <v>0</v>
      </c>
      <c r="AB18" s="161">
        <f>+S18-Z18</f>
        <v>0</v>
      </c>
    </row>
    <row r="19" spans="1:28" s="72" customFormat="1">
      <c r="B19" s="151"/>
      <c r="C19" s="186"/>
      <c r="D19" s="169" t="s">
        <v>84</v>
      </c>
      <c r="E19" s="170"/>
      <c r="F19" s="216"/>
      <c r="G19" s="232"/>
      <c r="H19" s="224"/>
      <c r="I19" s="239"/>
      <c r="J19" s="252"/>
      <c r="K19" s="246"/>
      <c r="L19" s="239"/>
      <c r="M19" s="252"/>
      <c r="N19" s="246"/>
      <c r="O19" s="239"/>
      <c r="P19" s="252"/>
      <c r="Q19" s="267"/>
      <c r="R19" s="259"/>
      <c r="S19" s="187"/>
      <c r="T19" s="170"/>
      <c r="U19" s="171"/>
      <c r="V19" s="172"/>
      <c r="W19" s="172"/>
      <c r="X19" s="173"/>
      <c r="Y19" s="170"/>
      <c r="Z19" s="174"/>
      <c r="AA19" s="68">
        <f>+E19-Y19+T19</f>
        <v>0</v>
      </c>
      <c r="AB19" s="175">
        <f>+S19-Z19</f>
        <v>0</v>
      </c>
    </row>
    <row r="20" spans="1:28" s="72" customFormat="1">
      <c r="B20" s="151"/>
      <c r="C20" s="176"/>
      <c r="D20" s="177" t="s">
        <v>49</v>
      </c>
      <c r="E20" s="178">
        <f>SUM(E16:E19)</f>
        <v>0</v>
      </c>
      <c r="F20" s="214">
        <f t="shared" ref="F20" si="6">SUM(F16:F19)</f>
        <v>0</v>
      </c>
      <c r="G20" s="230">
        <f t="shared" ref="G20" si="7">SUM(G16:G19)</f>
        <v>0</v>
      </c>
      <c r="H20" s="223">
        <f t="shared" ref="H20" si="8">SUM(H16:H19)</f>
        <v>0</v>
      </c>
      <c r="I20" s="238">
        <f t="shared" ref="I20:O20" si="9">SUM(I16:I19)</f>
        <v>0</v>
      </c>
      <c r="J20" s="251">
        <f t="shared" si="9"/>
        <v>0</v>
      </c>
      <c r="K20" s="245">
        <f t="shared" si="9"/>
        <v>0</v>
      </c>
      <c r="L20" s="238">
        <f t="shared" si="9"/>
        <v>0</v>
      </c>
      <c r="M20" s="251">
        <f t="shared" si="9"/>
        <v>0</v>
      </c>
      <c r="N20" s="245">
        <f t="shared" si="9"/>
        <v>0</v>
      </c>
      <c r="O20" s="238">
        <f t="shared" si="9"/>
        <v>0</v>
      </c>
      <c r="P20" s="251">
        <f t="shared" ref="P20" si="10">SUM(P16:P19)</f>
        <v>0</v>
      </c>
      <c r="Q20" s="265">
        <f t="shared" ref="Q20" si="11">SUM(Q16:Q19)</f>
        <v>0</v>
      </c>
      <c r="R20" s="258">
        <f t="shared" ref="R20" si="12">SUM(R16:R19)</f>
        <v>0</v>
      </c>
      <c r="S20" s="179">
        <f>SUM(S16:S19)</f>
        <v>0</v>
      </c>
      <c r="T20" s="178">
        <f t="shared" ref="T20:AB20" si="13">+T15+T16+T17+T18+T19</f>
        <v>0</v>
      </c>
      <c r="U20" s="180">
        <f t="shared" si="13"/>
        <v>0</v>
      </c>
      <c r="V20" s="181">
        <f t="shared" si="13"/>
        <v>0</v>
      </c>
      <c r="W20" s="181">
        <f t="shared" si="13"/>
        <v>0</v>
      </c>
      <c r="X20" s="182">
        <f t="shared" si="13"/>
        <v>0</v>
      </c>
      <c r="Y20" s="178">
        <f t="shared" si="13"/>
        <v>0</v>
      </c>
      <c r="Z20" s="183">
        <f t="shared" si="13"/>
        <v>0</v>
      </c>
      <c r="AA20" s="69">
        <f t="shared" si="13"/>
        <v>0</v>
      </c>
      <c r="AB20" s="184">
        <f t="shared" si="13"/>
        <v>0</v>
      </c>
    </row>
    <row r="21" spans="1:28" s="72" customFormat="1">
      <c r="A21" s="150"/>
      <c r="B21" s="151"/>
      <c r="C21" s="152" t="s">
        <v>86</v>
      </c>
      <c r="D21" s="153" t="s">
        <v>80</v>
      </c>
      <c r="E21" s="154"/>
      <c r="F21" s="212"/>
      <c r="G21" s="228"/>
      <c r="H21" s="220"/>
      <c r="I21" s="236"/>
      <c r="J21" s="249"/>
      <c r="K21" s="243"/>
      <c r="L21" s="236"/>
      <c r="M21" s="249"/>
      <c r="N21" s="243"/>
      <c r="O21" s="236"/>
      <c r="P21" s="249"/>
      <c r="Q21" s="263"/>
      <c r="R21" s="256"/>
      <c r="S21" s="155"/>
      <c r="T21" s="154"/>
      <c r="U21" s="156"/>
      <c r="V21" s="157"/>
      <c r="W21" s="157"/>
      <c r="X21" s="158"/>
      <c r="Y21" s="159">
        <f>SUM(U21:X21)</f>
        <v>0</v>
      </c>
      <c r="Z21" s="160"/>
      <c r="AA21" s="67">
        <f>+E21-Y21+T21</f>
        <v>0</v>
      </c>
      <c r="AB21" s="161">
        <f>+S21-Z21</f>
        <v>0</v>
      </c>
    </row>
    <row r="22" spans="1:28" s="72" customFormat="1">
      <c r="B22" s="100"/>
      <c r="C22" s="162"/>
      <c r="D22" s="163" t="s">
        <v>81</v>
      </c>
      <c r="E22" s="159">
        <f>ROUND(SUMIFS(Report!$M:$M,Report!$C:$C,"CM_*",Report!$G:$G,"Parts (Purchased parts)"),2)/1000</f>
        <v>0</v>
      </c>
      <c r="F22" s="213">
        <f>ROUND(SUMIFS(Report!$O:$O,Report!$C:$C,"CM_*",Report!$G:$G,"Parts (Purchased parts)"),2)/1000</f>
        <v>0</v>
      </c>
      <c r="G22" s="229">
        <f>ROUND(SUMIFS(Report!$Q:$Q,Report!$C:$C,"CM_*",Report!$G:$G,"Parts (Purchased parts)"),2)/1000</f>
        <v>0</v>
      </c>
      <c r="H22" s="222">
        <f>ROUND(SUMIFS(Report!$S:$S,Report!$C:$C,"CM_*",Report!$G:$G,"Parts (Purchased parts)"),2)/1000</f>
        <v>0</v>
      </c>
      <c r="I22" s="237">
        <f>ROUND(SUMIFS(Report!$U:$U,Report!$C:$C,"CM_*",Report!$G:$G,"Parts (Purchased parts)"),2)/1000</f>
        <v>0</v>
      </c>
      <c r="J22" s="250">
        <f>ROUND(SUMIFS(Report!$W:$W,Report!$C:$C,"CM_*",Report!$G:$G,"Parts (Purchased parts)"),2)/1000</f>
        <v>0</v>
      </c>
      <c r="K22" s="244">
        <f>ROUND(SUMIFS(Report!$Y:$Y,Report!$C:$C,"CM_*",Report!$G:$G,"Parts (Purchased parts)"),2)/1000</f>
        <v>0</v>
      </c>
      <c r="L22" s="237">
        <f>ROUND(SUMIFS(Report!$AA:$AA,Report!$C:$C,"CM_*",Report!$G:$G,"Parts (Purchased parts)"),2)/1000</f>
        <v>0</v>
      </c>
      <c r="M22" s="250">
        <f>ROUND(SUMIFS(Report!$AC:$AC,Report!$C:$C,"CM_*",Report!$G:$G,"Parts (Purchased parts)"),2)/1000</f>
        <v>0</v>
      </c>
      <c r="N22" s="244">
        <f>ROUND(SUMIFS(Report!$AE:$AE,Report!$C:$C,"CM_*",Report!$G:$G,"Parts (Purchased parts)"),2)/1000</f>
        <v>0</v>
      </c>
      <c r="O22" s="237">
        <f>ROUND(SUMIFS(Report!$AG:$AG,Report!$C:$C,"CM_*",Report!$G:$G,"Parts (Purchased parts)"),2)/1000</f>
        <v>0</v>
      </c>
      <c r="P22" s="250">
        <f>ROUND(SUMIFS(Report!$AI:$AI,Report!$C:$C,"CM_*",Report!$G:$G,"Parts (Purchased parts)"),2)/1000</f>
        <v>0</v>
      </c>
      <c r="Q22" s="264">
        <f>ROUND(SUMIFS(Report!$AK:$AK,Report!$C:$C,"CM_*",Report!$G:$G,"Parts (Purchased parts)"),2)/1000</f>
        <v>0</v>
      </c>
      <c r="R22" s="257">
        <f>ROUND(SUMIFS(Report!$AM:$AM,Report!$C:$C,"CM_*",Report!$G:$G,"Parts (Purchased parts)"),2)/1000</f>
        <v>0</v>
      </c>
      <c r="S22" s="155">
        <f>I22+J22+K22+L22+M22+N22+O22+P22+Q22+R22</f>
        <v>0</v>
      </c>
      <c r="T22" s="159"/>
      <c r="U22" s="164"/>
      <c r="V22" s="165"/>
      <c r="W22" s="165"/>
      <c r="X22" s="166"/>
      <c r="Y22" s="159">
        <f>SUM(U22:X22)</f>
        <v>0</v>
      </c>
      <c r="Z22" s="160"/>
      <c r="AA22" s="67">
        <f>+E22-Y22+T22</f>
        <v>0</v>
      </c>
      <c r="AB22" s="161">
        <f>+S22-Z22</f>
        <v>0</v>
      </c>
    </row>
    <row r="23" spans="1:28" s="72" customFormat="1">
      <c r="B23" s="100"/>
      <c r="C23" s="162"/>
      <c r="D23" s="163" t="s">
        <v>82</v>
      </c>
      <c r="E23" s="159">
        <f>ROUND(SUMIFS(Report!$M:$M,Report!$C:$C,"CM_*",Report!$G:$G,"Product (Semi-finished goods)"),2)/1000</f>
        <v>0</v>
      </c>
      <c r="F23" s="215">
        <f>ROUND(SUMIFS(Report!$O:$O,Report!$C:$C,"CM_*",Report!$G:$G,"Product (Semi-finished goods)"),2)/1000</f>
        <v>0</v>
      </c>
      <c r="G23" s="231">
        <f>ROUND(SUMIFS(Report!$Q:$Q,Report!$C:$C,"CM_*",Report!$G:$G,"Product (Semi-finished goods)"),2)/1000</f>
        <v>0</v>
      </c>
      <c r="H23" s="67">
        <f>ROUND(SUMIFS(Report!$S:$S,Report!$C:$C,"CM_*",Report!$G:$G,"Product (Semi-finished goods)"),2)/1000</f>
        <v>0</v>
      </c>
      <c r="I23" s="215">
        <f>ROUND(SUMIFS(Report!$U:$U,Report!$C:$C,"CM_*",Report!$G:$G,"Product (Semi-finished goods)"),2)/1000</f>
        <v>0</v>
      </c>
      <c r="J23" s="159">
        <f>ROUND(SUMIFS(Report!$W:$W,Report!$C:$C,"CM_*",Report!$G:$G,"Product (Semi-finished goods)"),2)/1000</f>
        <v>0</v>
      </c>
      <c r="K23" s="67">
        <f>ROUND(SUMIFS(Report!$Y:$Y,Report!$C:$C,"CM_*",Report!$G:$G,"Product (Semi-finished goods)"),2)/1000</f>
        <v>0</v>
      </c>
      <c r="L23" s="215">
        <f>ROUND(SUMIFS(Report!$AA:$AA,Report!$C:$C,"CM_*",Report!$G:$G,"Product (Semi-finished goods)"),2)/1000</f>
        <v>0</v>
      </c>
      <c r="M23" s="159">
        <f>ROUND(SUMIFS(Report!$AC:$AC,Report!$C:$C,"CM_*",Report!$G:$G,"Product (Semi-finished goods)"),2)/1000</f>
        <v>0</v>
      </c>
      <c r="N23" s="67">
        <f>ROUND(SUMIFS(Report!$AE:$AE,Report!$C:$C,"CM_*",Report!$G:$G,"Product (Semi-finished goods)"),2)/1000</f>
        <v>0</v>
      </c>
      <c r="O23" s="215">
        <f>ROUND(SUMIFS(Report!$AG:$AG,Report!$C:$C,"CM_*",Report!$G:$G,"Product (Semi-finished goods)"),2)/1000</f>
        <v>0</v>
      </c>
      <c r="P23" s="159">
        <f>ROUND(SUMIFS(Report!$AI:$AI,Report!$C:$C,"CM_*",Report!$G:$G,"Product (Semi-finished goods)"),2)/1000</f>
        <v>0</v>
      </c>
      <c r="Q23" s="266">
        <f>ROUND(SUMIFS(Report!$AK:$AK,Report!$C:$C,"CM_*",Report!$G:$G,"Product (Semi-finished goods)"),2)/1000</f>
        <v>0</v>
      </c>
      <c r="R23" s="67">
        <f>ROUND(SUMIFS(Report!$AM:$AM,Report!$C:$C,"CM_*",Report!$G:$G,"Product (Semi-finished goods)"),2)/1000</f>
        <v>0</v>
      </c>
      <c r="S23" s="155">
        <f>I23+J23+K23+L23+M23+N23+O23+P23+Q23+R23</f>
        <v>0</v>
      </c>
      <c r="T23" s="159"/>
      <c r="U23" s="164"/>
      <c r="V23" s="165"/>
      <c r="W23" s="165"/>
      <c r="X23" s="166"/>
      <c r="Y23" s="159">
        <f>SUM(U23:X23)</f>
        <v>0</v>
      </c>
      <c r="Z23" s="160">
        <v>0</v>
      </c>
      <c r="AA23" s="67">
        <f>+E23-Y23+T23</f>
        <v>0</v>
      </c>
      <c r="AB23" s="161">
        <f>+S23-Z23</f>
        <v>0</v>
      </c>
    </row>
    <row r="24" spans="1:28" s="72" customFormat="1">
      <c r="B24" s="100"/>
      <c r="C24" s="162"/>
      <c r="D24" s="163" t="s">
        <v>83</v>
      </c>
      <c r="E24" s="159">
        <f>ROUND((SUMIFS(Report!$M:$M,Report!$C:$C,"CM_*",Report!$G:$G,"Product (finished goods)")),2)/1000</f>
        <v>0</v>
      </c>
      <c r="F24" s="215">
        <f>ROUND((SUMIFS(Report!$O:$O,Report!$C:$C,"CM_*",Report!$G:$G,"Product (finished goods)")),2)/1000</f>
        <v>0</v>
      </c>
      <c r="G24" s="231">
        <f>ROUND((SUMIFS(Report!$Q:$Q,Report!$C:$C,"CM_*",Report!$G:$G,"Product (finished goods)")),2)/1000</f>
        <v>0</v>
      </c>
      <c r="H24" s="67">
        <f>ROUND((SUMIFS(Report!$S:$S,Report!$C:$C,"CM_*",Report!$G:$G,"Product (finished goods)")),2)/1000</f>
        <v>0</v>
      </c>
      <c r="I24" s="215">
        <f>ROUND((SUMIFS(Report!$U:$U,Report!$C:$C,"CM_*",Report!$G:$G,"Product (finished goods)")),2)/1000</f>
        <v>0</v>
      </c>
      <c r="J24" s="159">
        <f>ROUND((SUMIFS(Report!$W:$W,Report!$C:$C,"CM_*",Report!$G:$G,"Product (finished goods)")),2)/1000</f>
        <v>0</v>
      </c>
      <c r="K24" s="67">
        <f>ROUND((SUMIFS(Report!$Y:$Y,Report!$C:$C,"CM_*",Report!$G:$G,"Product (finished goods)")),2)/1000</f>
        <v>0</v>
      </c>
      <c r="L24" s="215">
        <f>ROUND((SUMIFS(Report!$AA:$AA,Report!$C:$C,"CM_*",Report!$G:$G,"Product (finished goods)")),2)/1000</f>
        <v>0</v>
      </c>
      <c r="M24" s="159">
        <f>ROUND((SUMIFS(Report!$AC:$AC,Report!$C:$C,"CM_*",Report!$G:$G,"Product (finished goods)")),2)/1000</f>
        <v>0</v>
      </c>
      <c r="N24" s="67">
        <f>ROUND((SUMIFS(Report!$AE:$AE,Report!$C:$C,"CM_*",Report!$G:$G,"Product (finished goods)")),2)/1000</f>
        <v>0</v>
      </c>
      <c r="O24" s="215">
        <f>ROUND((SUMIFS(Report!$AG:$AG,Report!$C:$C,"CM_*",Report!$G:$G,"Product (finished goods)")),2)/1000</f>
        <v>0</v>
      </c>
      <c r="P24" s="159">
        <f>ROUND((SUMIFS(Report!$AI:$AI,Report!$C:$C,"CM_*",Report!$G:$G,"Product (finished goods)")),2)/1000</f>
        <v>0</v>
      </c>
      <c r="Q24" s="266">
        <f>ROUND((SUMIFS(Report!$AK:$AK,Report!$C:$C,"CM_*",Report!$G:$G,"Product (finished goods)")),2)/1000</f>
        <v>0</v>
      </c>
      <c r="R24" s="67">
        <f>ROUND((SUMIFS(Report!$AM:$AM,Report!$C:$C,"CM_*",Report!$G:$G,"Product (finished goods)")),2)/1000</f>
        <v>0</v>
      </c>
      <c r="S24" s="155">
        <f>I24+J24+K24+L24+M24+N24+O24+P24+Q24+R24</f>
        <v>0</v>
      </c>
      <c r="T24" s="159"/>
      <c r="U24" s="164"/>
      <c r="V24" s="165"/>
      <c r="W24" s="165"/>
      <c r="X24" s="166"/>
      <c r="Y24" s="159">
        <f>SUM(U24:X24)</f>
        <v>0</v>
      </c>
      <c r="Z24" s="160"/>
      <c r="AA24" s="67">
        <f>+E24-Y24+T24</f>
        <v>0</v>
      </c>
      <c r="AB24" s="161">
        <f>+S24-Z24</f>
        <v>0</v>
      </c>
    </row>
    <row r="25" spans="1:28" s="72" customFormat="1">
      <c r="B25" s="151"/>
      <c r="C25" s="162"/>
      <c r="D25" s="169" t="s">
        <v>84</v>
      </c>
      <c r="E25" s="170"/>
      <c r="F25" s="216"/>
      <c r="G25" s="232"/>
      <c r="H25" s="224"/>
      <c r="I25" s="239"/>
      <c r="J25" s="252"/>
      <c r="K25" s="246"/>
      <c r="L25" s="239"/>
      <c r="M25" s="252"/>
      <c r="N25" s="246"/>
      <c r="O25" s="239"/>
      <c r="P25" s="252"/>
      <c r="Q25" s="267"/>
      <c r="R25" s="259"/>
      <c r="S25" s="187"/>
      <c r="T25" s="170"/>
      <c r="U25" s="171"/>
      <c r="V25" s="172"/>
      <c r="W25" s="172"/>
      <c r="X25" s="173"/>
      <c r="Y25" s="170">
        <f>SUM(U25:X25)</f>
        <v>0</v>
      </c>
      <c r="Z25" s="174"/>
      <c r="AA25" s="68">
        <f>+E25-Y25+T25</f>
        <v>0</v>
      </c>
      <c r="AB25" s="175">
        <f>+S25-Z25</f>
        <v>0</v>
      </c>
    </row>
    <row r="26" spans="1:28" s="72" customFormat="1">
      <c r="B26" s="151"/>
      <c r="C26" s="176"/>
      <c r="D26" s="177" t="s">
        <v>49</v>
      </c>
      <c r="E26" s="178">
        <f>SUM(E22:E25)</f>
        <v>0</v>
      </c>
      <c r="F26" s="214">
        <f t="shared" ref="F26" si="14">SUM(F22:F25)</f>
        <v>0</v>
      </c>
      <c r="G26" s="230">
        <f t="shared" ref="G26" si="15">SUM(G22:G25)</f>
        <v>0</v>
      </c>
      <c r="H26" s="223">
        <f t="shared" ref="H26" si="16">SUM(H22:H25)</f>
        <v>0</v>
      </c>
      <c r="I26" s="238">
        <f t="shared" ref="I26:O26" si="17">SUM(I22:I25)</f>
        <v>0</v>
      </c>
      <c r="J26" s="251">
        <f t="shared" si="17"/>
        <v>0</v>
      </c>
      <c r="K26" s="245">
        <f t="shared" si="17"/>
        <v>0</v>
      </c>
      <c r="L26" s="238">
        <f t="shared" si="17"/>
        <v>0</v>
      </c>
      <c r="M26" s="251">
        <f t="shared" si="17"/>
        <v>0</v>
      </c>
      <c r="N26" s="245">
        <f t="shared" si="17"/>
        <v>0</v>
      </c>
      <c r="O26" s="238">
        <f t="shared" si="17"/>
        <v>0</v>
      </c>
      <c r="P26" s="251">
        <f t="shared" ref="P26" si="18">SUM(P22:P25)</f>
        <v>0</v>
      </c>
      <c r="Q26" s="265">
        <f t="shared" ref="Q26" si="19">SUM(Q22:Q25)</f>
        <v>0</v>
      </c>
      <c r="R26" s="258">
        <f t="shared" ref="R26" si="20">SUM(R22:R25)</f>
        <v>0</v>
      </c>
      <c r="S26" s="179">
        <f>SUM(S22:S25)</f>
        <v>0</v>
      </c>
      <c r="T26" s="178">
        <f t="shared" ref="T26:AB26" si="21">+T21+T22+T23+T24+T25</f>
        <v>0</v>
      </c>
      <c r="U26" s="180">
        <f t="shared" si="21"/>
        <v>0</v>
      </c>
      <c r="V26" s="181">
        <f t="shared" si="21"/>
        <v>0</v>
      </c>
      <c r="W26" s="181">
        <f t="shared" si="21"/>
        <v>0</v>
      </c>
      <c r="X26" s="182">
        <f t="shared" si="21"/>
        <v>0</v>
      </c>
      <c r="Y26" s="178">
        <f t="shared" si="21"/>
        <v>0</v>
      </c>
      <c r="Z26" s="183">
        <f t="shared" si="21"/>
        <v>0</v>
      </c>
      <c r="AA26" s="69">
        <f t="shared" si="21"/>
        <v>0</v>
      </c>
      <c r="AB26" s="184">
        <f t="shared" si="21"/>
        <v>0</v>
      </c>
    </row>
    <row r="27" spans="1:28" s="72" customFormat="1" hidden="1">
      <c r="A27" s="150"/>
      <c r="B27" s="151"/>
      <c r="C27" s="188" t="s">
        <v>87</v>
      </c>
      <c r="D27" s="153" t="s">
        <v>80</v>
      </c>
      <c r="E27" s="154"/>
      <c r="F27" s="212"/>
      <c r="G27" s="228"/>
      <c r="H27" s="220"/>
      <c r="I27" s="236"/>
      <c r="J27" s="249"/>
      <c r="K27" s="243"/>
      <c r="L27" s="236"/>
      <c r="M27" s="249"/>
      <c r="N27" s="243"/>
      <c r="O27" s="236"/>
      <c r="P27" s="249"/>
      <c r="Q27" s="263"/>
      <c r="R27" s="256"/>
      <c r="S27" s="155"/>
      <c r="T27" s="154"/>
      <c r="U27" s="156"/>
      <c r="V27" s="157"/>
      <c r="W27" s="157"/>
      <c r="X27" s="158"/>
      <c r="Y27" s="159">
        <f>SUM(U27:X27)</f>
        <v>0</v>
      </c>
      <c r="Z27" s="160"/>
      <c r="AA27" s="67">
        <f>+E27-Y27+T27</f>
        <v>0</v>
      </c>
      <c r="AB27" s="161">
        <f>+S27-Z27</f>
        <v>0</v>
      </c>
    </row>
    <row r="28" spans="1:28" s="72" customFormat="1" hidden="1">
      <c r="B28" s="100"/>
      <c r="C28" s="162"/>
      <c r="D28" s="163" t="s">
        <v>81</v>
      </c>
      <c r="E28" s="159"/>
      <c r="F28" s="213"/>
      <c r="G28" s="229"/>
      <c r="H28" s="222"/>
      <c r="I28" s="237"/>
      <c r="J28" s="250"/>
      <c r="K28" s="244"/>
      <c r="L28" s="237"/>
      <c r="M28" s="250"/>
      <c r="N28" s="244"/>
      <c r="O28" s="237"/>
      <c r="P28" s="250"/>
      <c r="Q28" s="264"/>
      <c r="R28" s="257"/>
      <c r="S28" s="189"/>
      <c r="T28" s="159"/>
      <c r="U28" s="164"/>
      <c r="V28" s="165"/>
      <c r="W28" s="165"/>
      <c r="X28" s="166"/>
      <c r="Y28" s="159">
        <f>SUM(U28:X28)</f>
        <v>0</v>
      </c>
      <c r="Z28" s="160"/>
      <c r="AA28" s="67">
        <f>+E28-Y28+T28</f>
        <v>0</v>
      </c>
      <c r="AB28" s="161">
        <f>+S28-Z28</f>
        <v>0</v>
      </c>
    </row>
    <row r="29" spans="1:28" s="72" customFormat="1" hidden="1">
      <c r="B29" s="100"/>
      <c r="C29" s="162"/>
      <c r="D29" s="163" t="s">
        <v>82</v>
      </c>
      <c r="E29" s="159"/>
      <c r="F29" s="213"/>
      <c r="G29" s="229"/>
      <c r="H29" s="222"/>
      <c r="I29" s="237"/>
      <c r="J29" s="250"/>
      <c r="K29" s="244"/>
      <c r="L29" s="237"/>
      <c r="M29" s="250"/>
      <c r="N29" s="244"/>
      <c r="O29" s="237"/>
      <c r="P29" s="250"/>
      <c r="Q29" s="264"/>
      <c r="R29" s="257"/>
      <c r="S29" s="189"/>
      <c r="T29" s="159"/>
      <c r="U29" s="164"/>
      <c r="V29" s="165"/>
      <c r="W29" s="165"/>
      <c r="X29" s="166"/>
      <c r="Y29" s="159">
        <f>SUM(U29:X29)</f>
        <v>0</v>
      </c>
      <c r="Z29" s="160"/>
      <c r="AA29" s="67">
        <f>+E29-Y29+T29</f>
        <v>0</v>
      </c>
      <c r="AB29" s="161">
        <f>+S29-Z29</f>
        <v>0</v>
      </c>
    </row>
    <row r="30" spans="1:28" s="72" customFormat="1" hidden="1">
      <c r="B30" s="100"/>
      <c r="C30" s="162"/>
      <c r="D30" s="163" t="s">
        <v>83</v>
      </c>
      <c r="E30" s="159"/>
      <c r="F30" s="213"/>
      <c r="G30" s="229"/>
      <c r="H30" s="222"/>
      <c r="I30" s="237"/>
      <c r="J30" s="250"/>
      <c r="K30" s="244"/>
      <c r="L30" s="237"/>
      <c r="M30" s="250"/>
      <c r="N30" s="244"/>
      <c r="O30" s="237"/>
      <c r="P30" s="250"/>
      <c r="Q30" s="264"/>
      <c r="R30" s="257"/>
      <c r="S30" s="189"/>
      <c r="T30" s="159"/>
      <c r="U30" s="164"/>
      <c r="V30" s="165"/>
      <c r="W30" s="165"/>
      <c r="X30" s="166"/>
      <c r="Y30" s="159">
        <f>SUM(U30:X30)</f>
        <v>0</v>
      </c>
      <c r="Z30" s="160"/>
      <c r="AA30" s="67">
        <f>+E30-Y30+T30</f>
        <v>0</v>
      </c>
      <c r="AB30" s="161">
        <f>+S30-Z30</f>
        <v>0</v>
      </c>
    </row>
    <row r="31" spans="1:28" s="72" customFormat="1" hidden="1">
      <c r="B31" s="151"/>
      <c r="C31" s="162"/>
      <c r="D31" s="169" t="s">
        <v>84</v>
      </c>
      <c r="E31" s="170"/>
      <c r="F31" s="216"/>
      <c r="G31" s="232"/>
      <c r="H31" s="224"/>
      <c r="I31" s="239"/>
      <c r="J31" s="252"/>
      <c r="K31" s="246"/>
      <c r="L31" s="239"/>
      <c r="M31" s="252"/>
      <c r="N31" s="246"/>
      <c r="O31" s="239"/>
      <c r="P31" s="252"/>
      <c r="Q31" s="267"/>
      <c r="R31" s="259"/>
      <c r="S31" s="187"/>
      <c r="T31" s="170"/>
      <c r="U31" s="171"/>
      <c r="V31" s="172"/>
      <c r="W31" s="172"/>
      <c r="X31" s="173"/>
      <c r="Y31" s="170">
        <f>SUM(U31:X31)</f>
        <v>0</v>
      </c>
      <c r="Z31" s="174"/>
      <c r="AA31" s="68">
        <f>+E31-Y31+T31</f>
        <v>0</v>
      </c>
      <c r="AB31" s="175">
        <f>+S31-Z31</f>
        <v>0</v>
      </c>
    </row>
    <row r="32" spans="1:28" s="72" customFormat="1" ht="15.75" thickBot="1">
      <c r="B32" s="151"/>
      <c r="C32" s="190"/>
      <c r="D32" s="191" t="s">
        <v>49</v>
      </c>
      <c r="E32" s="192"/>
      <c r="F32" s="217"/>
      <c r="G32" s="233"/>
      <c r="H32" s="225"/>
      <c r="I32" s="240"/>
      <c r="J32" s="253"/>
      <c r="K32" s="247"/>
      <c r="L32" s="240"/>
      <c r="M32" s="253"/>
      <c r="N32" s="247"/>
      <c r="O32" s="240"/>
      <c r="P32" s="253"/>
      <c r="Q32" s="268"/>
      <c r="R32" s="260"/>
      <c r="S32" s="193"/>
      <c r="T32" s="192">
        <f t="shared" ref="T32:AB32" si="22">+T27+T28+T29+T30+T31</f>
        <v>0</v>
      </c>
      <c r="U32" s="194">
        <f t="shared" si="22"/>
        <v>0</v>
      </c>
      <c r="V32" s="195">
        <f t="shared" si="22"/>
        <v>0</v>
      </c>
      <c r="W32" s="195">
        <f t="shared" si="22"/>
        <v>0</v>
      </c>
      <c r="X32" s="196">
        <f t="shared" si="22"/>
        <v>0</v>
      </c>
      <c r="Y32" s="192">
        <f t="shared" si="22"/>
        <v>0</v>
      </c>
      <c r="Z32" s="197">
        <f t="shared" si="22"/>
        <v>0</v>
      </c>
      <c r="AA32" s="70">
        <f t="shared" si="22"/>
        <v>0</v>
      </c>
      <c r="AB32" s="198">
        <f t="shared" si="22"/>
        <v>0</v>
      </c>
    </row>
    <row r="33" spans="1:28" s="72" customFormat="1" ht="15.75" thickTop="1">
      <c r="A33" s="150"/>
      <c r="B33" s="151"/>
      <c r="C33" s="199" t="s">
        <v>88</v>
      </c>
      <c r="D33" s="200" t="s">
        <v>80</v>
      </c>
      <c r="E33" s="201">
        <f t="shared" ref="E33:R38" si="23">+E27+E21+E15+E9</f>
        <v>0</v>
      </c>
      <c r="F33" s="218">
        <f t="shared" si="23"/>
        <v>0</v>
      </c>
      <c r="G33" s="234">
        <f t="shared" si="23"/>
        <v>0</v>
      </c>
      <c r="H33" s="226">
        <f t="shared" si="23"/>
        <v>0</v>
      </c>
      <c r="I33" s="241">
        <f t="shared" si="23"/>
        <v>0</v>
      </c>
      <c r="J33" s="254">
        <f t="shared" ref="J33:O33" si="24">+J27+J21+J15+J9</f>
        <v>0</v>
      </c>
      <c r="K33" s="248">
        <f t="shared" si="24"/>
        <v>0</v>
      </c>
      <c r="L33" s="241">
        <f t="shared" si="24"/>
        <v>0</v>
      </c>
      <c r="M33" s="254">
        <f t="shared" si="24"/>
        <v>0</v>
      </c>
      <c r="N33" s="248">
        <f t="shared" si="24"/>
        <v>0</v>
      </c>
      <c r="O33" s="241">
        <f t="shared" si="24"/>
        <v>0</v>
      </c>
      <c r="P33" s="254">
        <f t="shared" ref="P33" si="25">+P27+P21+P15+P9</f>
        <v>0</v>
      </c>
      <c r="Q33" s="269">
        <f t="shared" si="23"/>
        <v>0</v>
      </c>
      <c r="R33" s="261">
        <f t="shared" si="23"/>
        <v>0</v>
      </c>
      <c r="S33" s="155">
        <f t="shared" ref="S33:S37" si="26">I33+J33+K33+L33+M33+N33+O33+P33+Q33+R33</f>
        <v>0</v>
      </c>
      <c r="T33" s="201">
        <f t="shared" ref="T33:AB33" si="27">+T27+T21+T15+T9</f>
        <v>0</v>
      </c>
      <c r="U33" s="202">
        <f t="shared" si="27"/>
        <v>0</v>
      </c>
      <c r="V33" s="203">
        <f t="shared" si="27"/>
        <v>0</v>
      </c>
      <c r="W33" s="203">
        <f t="shared" si="27"/>
        <v>0</v>
      </c>
      <c r="X33" s="204">
        <f t="shared" si="27"/>
        <v>0</v>
      </c>
      <c r="Y33" s="201">
        <f t="shared" si="27"/>
        <v>0</v>
      </c>
      <c r="Z33" s="205">
        <f t="shared" si="27"/>
        <v>0</v>
      </c>
      <c r="AA33" s="71">
        <f t="shared" si="27"/>
        <v>0</v>
      </c>
      <c r="AB33" s="206">
        <f t="shared" si="27"/>
        <v>0</v>
      </c>
    </row>
    <row r="34" spans="1:28" s="72" customFormat="1">
      <c r="B34" s="100"/>
      <c r="C34" s="162"/>
      <c r="D34" s="163" t="s">
        <v>81</v>
      </c>
      <c r="E34" s="159">
        <f t="shared" si="23"/>
        <v>0</v>
      </c>
      <c r="F34" s="213">
        <f t="shared" si="23"/>
        <v>0</v>
      </c>
      <c r="G34" s="229">
        <f t="shared" si="23"/>
        <v>0</v>
      </c>
      <c r="H34" s="222">
        <f t="shared" si="23"/>
        <v>0</v>
      </c>
      <c r="I34" s="237">
        <f t="shared" si="23"/>
        <v>0</v>
      </c>
      <c r="J34" s="250">
        <f t="shared" ref="J34:O34" si="28">+J28+J22+J16+J10</f>
        <v>0</v>
      </c>
      <c r="K34" s="244">
        <f t="shared" si="28"/>
        <v>0</v>
      </c>
      <c r="L34" s="237">
        <f t="shared" si="28"/>
        <v>0</v>
      </c>
      <c r="M34" s="250">
        <f t="shared" si="28"/>
        <v>0</v>
      </c>
      <c r="N34" s="244">
        <f t="shared" si="28"/>
        <v>0</v>
      </c>
      <c r="O34" s="237">
        <f t="shared" si="28"/>
        <v>0</v>
      </c>
      <c r="P34" s="250">
        <f t="shared" ref="P34" si="29">+P28+P22+P16+P10</f>
        <v>0</v>
      </c>
      <c r="Q34" s="264">
        <f t="shared" si="23"/>
        <v>0</v>
      </c>
      <c r="R34" s="257">
        <f t="shared" si="23"/>
        <v>0</v>
      </c>
      <c r="S34" s="155">
        <f t="shared" si="26"/>
        <v>0</v>
      </c>
      <c r="T34" s="159">
        <f t="shared" ref="T34:AB34" si="30">+T28+T22+T16+T10</f>
        <v>0</v>
      </c>
      <c r="U34" s="164">
        <f t="shared" si="30"/>
        <v>0</v>
      </c>
      <c r="V34" s="165">
        <f t="shared" si="30"/>
        <v>0</v>
      </c>
      <c r="W34" s="165">
        <f t="shared" si="30"/>
        <v>0</v>
      </c>
      <c r="X34" s="166">
        <f t="shared" si="30"/>
        <v>0</v>
      </c>
      <c r="Y34" s="159">
        <f t="shared" si="30"/>
        <v>0</v>
      </c>
      <c r="Z34" s="160">
        <f t="shared" si="30"/>
        <v>0</v>
      </c>
      <c r="AA34" s="67">
        <f t="shared" si="30"/>
        <v>0</v>
      </c>
      <c r="AB34" s="161">
        <f t="shared" si="30"/>
        <v>0</v>
      </c>
    </row>
    <row r="35" spans="1:28" s="72" customFormat="1">
      <c r="B35" s="100"/>
      <c r="C35" s="162"/>
      <c r="D35" s="163" t="s">
        <v>82</v>
      </c>
      <c r="E35" s="159">
        <f t="shared" si="23"/>
        <v>0</v>
      </c>
      <c r="F35" s="213">
        <f t="shared" si="23"/>
        <v>0</v>
      </c>
      <c r="G35" s="229">
        <f t="shared" si="23"/>
        <v>0</v>
      </c>
      <c r="H35" s="222">
        <f t="shared" si="23"/>
        <v>0</v>
      </c>
      <c r="I35" s="237">
        <f t="shared" si="23"/>
        <v>0</v>
      </c>
      <c r="J35" s="250">
        <f t="shared" ref="J35:O35" si="31">+J29+J23+J17+J11</f>
        <v>0</v>
      </c>
      <c r="K35" s="244">
        <f t="shared" si="31"/>
        <v>0</v>
      </c>
      <c r="L35" s="237">
        <f t="shared" si="31"/>
        <v>0</v>
      </c>
      <c r="M35" s="250">
        <f t="shared" si="31"/>
        <v>0</v>
      </c>
      <c r="N35" s="244">
        <f t="shared" si="31"/>
        <v>0</v>
      </c>
      <c r="O35" s="237">
        <f t="shared" si="31"/>
        <v>0</v>
      </c>
      <c r="P35" s="250">
        <f t="shared" ref="P35" si="32">+P29+P23+P17+P11</f>
        <v>0</v>
      </c>
      <c r="Q35" s="264">
        <f t="shared" si="23"/>
        <v>0</v>
      </c>
      <c r="R35" s="257">
        <f t="shared" si="23"/>
        <v>0</v>
      </c>
      <c r="S35" s="155">
        <f t="shared" si="26"/>
        <v>0</v>
      </c>
      <c r="T35" s="159">
        <f t="shared" ref="T35:AB35" si="33">+T29+T23+T17+T11</f>
        <v>0</v>
      </c>
      <c r="U35" s="164">
        <f t="shared" si="33"/>
        <v>0</v>
      </c>
      <c r="V35" s="165">
        <f t="shared" si="33"/>
        <v>0</v>
      </c>
      <c r="W35" s="165">
        <f t="shared" si="33"/>
        <v>0</v>
      </c>
      <c r="X35" s="166">
        <f t="shared" si="33"/>
        <v>0</v>
      </c>
      <c r="Y35" s="159">
        <f t="shared" si="33"/>
        <v>0</v>
      </c>
      <c r="Z35" s="160">
        <f t="shared" si="33"/>
        <v>0</v>
      </c>
      <c r="AA35" s="67">
        <f t="shared" si="33"/>
        <v>0</v>
      </c>
      <c r="AB35" s="161">
        <f t="shared" si="33"/>
        <v>0</v>
      </c>
    </row>
    <row r="36" spans="1:28" s="72" customFormat="1">
      <c r="B36" s="100"/>
      <c r="C36" s="162"/>
      <c r="D36" s="163" t="s">
        <v>83</v>
      </c>
      <c r="E36" s="159">
        <f t="shared" si="23"/>
        <v>0</v>
      </c>
      <c r="F36" s="213">
        <f t="shared" si="23"/>
        <v>0</v>
      </c>
      <c r="G36" s="229">
        <f t="shared" si="23"/>
        <v>0</v>
      </c>
      <c r="H36" s="222">
        <f t="shared" si="23"/>
        <v>0</v>
      </c>
      <c r="I36" s="237">
        <f t="shared" si="23"/>
        <v>0</v>
      </c>
      <c r="J36" s="250">
        <f t="shared" ref="J36:O36" si="34">+J30+J24+J18+J12</f>
        <v>0</v>
      </c>
      <c r="K36" s="244">
        <f t="shared" si="34"/>
        <v>0</v>
      </c>
      <c r="L36" s="237">
        <f t="shared" si="34"/>
        <v>0</v>
      </c>
      <c r="M36" s="250">
        <f t="shared" si="34"/>
        <v>0</v>
      </c>
      <c r="N36" s="244">
        <f t="shared" si="34"/>
        <v>0</v>
      </c>
      <c r="O36" s="237">
        <f t="shared" si="34"/>
        <v>0</v>
      </c>
      <c r="P36" s="250">
        <f t="shared" ref="P36" si="35">+P30+P24+P18+P12</f>
        <v>0</v>
      </c>
      <c r="Q36" s="264">
        <f t="shared" si="23"/>
        <v>0</v>
      </c>
      <c r="R36" s="257">
        <f t="shared" si="23"/>
        <v>0</v>
      </c>
      <c r="S36" s="155">
        <f>I36+J36+K36+L36+M36+N36+O36+P36+Q36+R36</f>
        <v>0</v>
      </c>
      <c r="T36" s="159">
        <f t="shared" ref="T36:AB36" si="36">+T30+T24+T18+T12</f>
        <v>0</v>
      </c>
      <c r="U36" s="164">
        <f t="shared" si="36"/>
        <v>0</v>
      </c>
      <c r="V36" s="165">
        <f t="shared" si="36"/>
        <v>0</v>
      </c>
      <c r="W36" s="165">
        <f t="shared" si="36"/>
        <v>0</v>
      </c>
      <c r="X36" s="166">
        <f t="shared" si="36"/>
        <v>0</v>
      </c>
      <c r="Y36" s="159">
        <f t="shared" si="36"/>
        <v>0</v>
      </c>
      <c r="Z36" s="160">
        <f t="shared" si="36"/>
        <v>0</v>
      </c>
      <c r="AA36" s="67">
        <f t="shared" si="36"/>
        <v>0</v>
      </c>
      <c r="AB36" s="161">
        <f t="shared" si="36"/>
        <v>0</v>
      </c>
    </row>
    <row r="37" spans="1:28" s="72" customFormat="1">
      <c r="B37" s="151"/>
      <c r="C37" s="162"/>
      <c r="D37" s="169" t="s">
        <v>84</v>
      </c>
      <c r="E37" s="170">
        <f t="shared" si="23"/>
        <v>0</v>
      </c>
      <c r="F37" s="216">
        <f t="shared" si="23"/>
        <v>0</v>
      </c>
      <c r="G37" s="232">
        <f t="shared" si="23"/>
        <v>0</v>
      </c>
      <c r="H37" s="224">
        <f t="shared" si="23"/>
        <v>0</v>
      </c>
      <c r="I37" s="239">
        <f t="shared" si="23"/>
        <v>0</v>
      </c>
      <c r="J37" s="252">
        <f t="shared" ref="J37:O37" si="37">+J31+J25+J19+J13</f>
        <v>0</v>
      </c>
      <c r="K37" s="246">
        <f t="shared" si="37"/>
        <v>0</v>
      </c>
      <c r="L37" s="239">
        <f t="shared" si="37"/>
        <v>0</v>
      </c>
      <c r="M37" s="252">
        <f t="shared" si="37"/>
        <v>0</v>
      </c>
      <c r="N37" s="246">
        <f t="shared" si="37"/>
        <v>0</v>
      </c>
      <c r="O37" s="239">
        <f t="shared" si="37"/>
        <v>0</v>
      </c>
      <c r="P37" s="252">
        <f t="shared" ref="P37" si="38">+P31+P25+P19+P13</f>
        <v>0</v>
      </c>
      <c r="Q37" s="267">
        <f t="shared" si="23"/>
        <v>0</v>
      </c>
      <c r="R37" s="259">
        <f t="shared" si="23"/>
        <v>0</v>
      </c>
      <c r="S37" s="155">
        <f t="shared" si="26"/>
        <v>0</v>
      </c>
      <c r="T37" s="170">
        <f t="shared" ref="T37:AB37" si="39">+T31+T25+T19+T13</f>
        <v>0</v>
      </c>
      <c r="U37" s="171">
        <f t="shared" si="39"/>
        <v>0</v>
      </c>
      <c r="V37" s="172">
        <f t="shared" si="39"/>
        <v>0</v>
      </c>
      <c r="W37" s="172">
        <f t="shared" si="39"/>
        <v>0</v>
      </c>
      <c r="X37" s="173">
        <f t="shared" si="39"/>
        <v>0</v>
      </c>
      <c r="Y37" s="170">
        <f t="shared" si="39"/>
        <v>0</v>
      </c>
      <c r="Z37" s="174">
        <f t="shared" si="39"/>
        <v>0</v>
      </c>
      <c r="AA37" s="68">
        <f t="shared" si="39"/>
        <v>0</v>
      </c>
      <c r="AB37" s="175">
        <f t="shared" si="39"/>
        <v>0</v>
      </c>
    </row>
    <row r="38" spans="1:28" s="72" customFormat="1">
      <c r="B38" s="151"/>
      <c r="C38" s="176"/>
      <c r="D38" s="177" t="s">
        <v>49</v>
      </c>
      <c r="E38" s="178">
        <f t="shared" si="23"/>
        <v>0</v>
      </c>
      <c r="F38" s="214">
        <f t="shared" si="23"/>
        <v>0</v>
      </c>
      <c r="G38" s="230">
        <f t="shared" si="23"/>
        <v>0</v>
      </c>
      <c r="H38" s="223">
        <f t="shared" si="23"/>
        <v>0</v>
      </c>
      <c r="I38" s="238">
        <f t="shared" si="23"/>
        <v>0</v>
      </c>
      <c r="J38" s="251">
        <f t="shared" ref="J38:O38" si="40">+J32+J26+J20+J14</f>
        <v>0</v>
      </c>
      <c r="K38" s="245">
        <f t="shared" si="40"/>
        <v>0</v>
      </c>
      <c r="L38" s="238">
        <f t="shared" si="40"/>
        <v>0</v>
      </c>
      <c r="M38" s="251">
        <f t="shared" si="40"/>
        <v>0</v>
      </c>
      <c r="N38" s="245">
        <f t="shared" si="40"/>
        <v>0</v>
      </c>
      <c r="O38" s="238">
        <f t="shared" si="40"/>
        <v>0</v>
      </c>
      <c r="P38" s="251">
        <f t="shared" ref="P38" si="41">+P32+P26+P20+P14</f>
        <v>0</v>
      </c>
      <c r="Q38" s="265">
        <f t="shared" si="23"/>
        <v>0</v>
      </c>
      <c r="R38" s="258">
        <f>+R32+R26+R20+R14</f>
        <v>0</v>
      </c>
      <c r="S38" s="179">
        <f>SUM(S33:S37)</f>
        <v>0</v>
      </c>
      <c r="T38" s="178">
        <f t="shared" ref="T38:AB38" si="42">+T32+T26+T20+T14</f>
        <v>0</v>
      </c>
      <c r="U38" s="180">
        <f t="shared" si="42"/>
        <v>0</v>
      </c>
      <c r="V38" s="181">
        <f t="shared" si="42"/>
        <v>0</v>
      </c>
      <c r="W38" s="181">
        <f t="shared" si="42"/>
        <v>0</v>
      </c>
      <c r="X38" s="182">
        <f t="shared" si="42"/>
        <v>0</v>
      </c>
      <c r="Y38" s="178">
        <f t="shared" si="42"/>
        <v>0</v>
      </c>
      <c r="Z38" s="183">
        <f t="shared" si="42"/>
        <v>0</v>
      </c>
      <c r="AA38" s="69">
        <f t="shared" si="42"/>
        <v>0</v>
      </c>
      <c r="AB38" s="184">
        <f t="shared" si="42"/>
        <v>0</v>
      </c>
    </row>
    <row r="39" spans="1:28" s="72" customFormat="1">
      <c r="B39" s="207"/>
      <c r="C39" s="72" t="s">
        <v>89</v>
      </c>
      <c r="E39" s="208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V39" s="73"/>
      <c r="AA39" s="73"/>
    </row>
    <row r="40" spans="1:28" s="72" customFormat="1">
      <c r="B40" s="207"/>
      <c r="C40" s="72" t="s">
        <v>90</v>
      </c>
      <c r="E40" s="208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V40" s="73"/>
      <c r="AA40" s="73"/>
    </row>
    <row r="41" spans="1:28" s="72" customFormat="1">
      <c r="B41" s="207"/>
      <c r="C41" s="209" t="s">
        <v>91</v>
      </c>
      <c r="E41" s="208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V41" s="73"/>
      <c r="AA41" s="73"/>
    </row>
    <row r="42" spans="1:28" s="72" customFormat="1">
      <c r="B42" s="207"/>
      <c r="C42" s="209" t="s">
        <v>92</v>
      </c>
      <c r="E42" s="208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V42" s="73"/>
      <c r="AA42" s="73"/>
    </row>
    <row r="43" spans="1:28" s="72" customFormat="1">
      <c r="B43" s="207"/>
      <c r="E43" s="208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V43" s="73"/>
      <c r="AA43" s="73"/>
    </row>
    <row r="44" spans="1:28" s="72" customFormat="1">
      <c r="B44" s="207"/>
      <c r="E44" s="73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V44" s="73"/>
      <c r="AA44" s="73"/>
    </row>
    <row r="45" spans="1:28">
      <c r="F45" s="56"/>
      <c r="G45" s="56"/>
      <c r="H45" s="56"/>
      <c r="I45" s="56"/>
      <c r="J45" s="82"/>
      <c r="K45" s="82"/>
      <c r="L45" s="82"/>
      <c r="M45" s="82"/>
      <c r="N45" s="82"/>
      <c r="O45" s="82"/>
      <c r="P45" s="82"/>
      <c r="Q45" s="82"/>
      <c r="R45" s="82"/>
      <c r="S45" s="56"/>
    </row>
  </sheetData>
  <mergeCells count="8">
    <mergeCell ref="C27:C31"/>
    <mergeCell ref="C33:C37"/>
    <mergeCell ref="E3:F3"/>
    <mergeCell ref="F5:S5"/>
    <mergeCell ref="I6:S6"/>
    <mergeCell ref="C9:C13"/>
    <mergeCell ref="C15:C19"/>
    <mergeCell ref="C21:C25"/>
  </mergeCells>
  <printOptions horizontalCentered="1" verticalCentered="1"/>
  <pageMargins left="0.11811023622047249" right="0" top="0.74803149606299213" bottom="0.15748031496062989" header="0.31496062992125978" footer="0.31496062992125978"/>
  <pageSetup paperSize="9" scale="6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B12"/>
  <sheetViews>
    <sheetView workbookViewId="0">
      <selection activeCell="A10" sqref="A10"/>
    </sheetView>
  </sheetViews>
  <sheetFormatPr defaultRowHeight="15"/>
  <cols>
    <col min="1" max="1" width="15.42578125" style="45" customWidth="1"/>
    <col min="2" max="2" width="12.28515625" style="45" customWidth="1"/>
  </cols>
  <sheetData>
    <row r="1" spans="1:1">
      <c r="A1" s="47">
        <v>44742</v>
      </c>
    </row>
    <row r="2" spans="1:1">
      <c r="A2" s="47">
        <v>44712</v>
      </c>
    </row>
    <row r="3" spans="1:1">
      <c r="A3" s="47">
        <v>44681</v>
      </c>
    </row>
    <row r="4" spans="1:1">
      <c r="A4" s="47">
        <v>44651</v>
      </c>
    </row>
    <row r="5" spans="1:1">
      <c r="A5" s="47">
        <v>44620</v>
      </c>
    </row>
    <row r="6" spans="1:1">
      <c r="A6" s="47">
        <v>44592</v>
      </c>
    </row>
    <row r="7" spans="1:1">
      <c r="A7" s="47">
        <v>44561</v>
      </c>
    </row>
    <row r="8" spans="1:1">
      <c r="A8" s="47">
        <v>44530</v>
      </c>
    </row>
    <row r="9" spans="1:1">
      <c r="A9" s="47">
        <v>44500</v>
      </c>
    </row>
    <row r="10" spans="1:1">
      <c r="A10" s="47">
        <v>44469</v>
      </c>
    </row>
    <row r="11" spans="1:1">
      <c r="A11" s="47">
        <v>44439</v>
      </c>
    </row>
    <row r="12" spans="1:1">
      <c r="A12" s="47">
        <v>44408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Report</vt:lpstr>
      <vt:lpstr>ReportSub</vt:lpstr>
      <vt:lpstr>Inventory</vt:lpstr>
      <vt:lpstr>ValuationDate</vt:lpstr>
      <vt:lpstr>Inventory!Print_Area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Hirokazu Takaoka</dc:creator>
  <cp:lastModifiedBy>Tran Thi Hoai Nga</cp:lastModifiedBy>
  <dcterms:created xsi:type="dcterms:W3CDTF">2022-06-07T01:29:50Z</dcterms:created>
  <dcterms:modified xsi:type="dcterms:W3CDTF">2023-02-06T06:16:13Z</dcterms:modified>
</cp:coreProperties>
</file>