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xikeene/Documents/Research/papers/OC_Figures/Old_Collections_Figures/metadata/"/>
    </mc:Choice>
  </mc:AlternateContent>
  <xr:revisionPtr revIDLastSave="0" documentId="13_ncr:1_{6512430C-99EF-364D-8307-9A829B98698E}" xr6:coauthVersionLast="47" xr6:coauthVersionMax="47" xr10:uidLastSave="{00000000-0000-0000-0000-000000000000}"/>
  <bookViews>
    <workbookView xWindow="48220" yWindow="500" windowWidth="24400" windowHeight="23180" xr2:uid="{0FF3DA74-2E7A-E34E-A7BA-4A4BA7F97D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1" l="1"/>
  <c r="G18" i="1"/>
  <c r="G49" i="1"/>
  <c r="G23" i="1"/>
  <c r="G21" i="1"/>
  <c r="G32" i="1"/>
  <c r="G35" i="1"/>
  <c r="G56" i="1"/>
  <c r="G60" i="1"/>
  <c r="G58" i="1"/>
  <c r="G20" i="1"/>
  <c r="G16" i="1"/>
  <c r="G14" i="1"/>
  <c r="G13" i="1"/>
  <c r="G8" i="1"/>
  <c r="G4" i="1"/>
  <c r="G5" i="1"/>
  <c r="I20" i="1"/>
  <c r="F20" i="1"/>
  <c r="I8" i="1"/>
  <c r="F8" i="1"/>
  <c r="F4" i="1"/>
  <c r="I49" i="1" l="1"/>
  <c r="I18" i="1"/>
  <c r="I60" i="1"/>
  <c r="I57" i="1"/>
  <c r="I56" i="1"/>
  <c r="I35" i="1"/>
  <c r="I32" i="1"/>
  <c r="I23" i="1"/>
  <c r="I16" i="1"/>
  <c r="I14" i="1"/>
  <c r="I13" i="1"/>
  <c r="I9" i="1"/>
  <c r="I5" i="1"/>
  <c r="F60" i="1"/>
  <c r="F57" i="1"/>
  <c r="F56" i="1"/>
  <c r="F49" i="1"/>
  <c r="F35" i="1"/>
  <c r="F32" i="1"/>
  <c r="F23" i="1"/>
  <c r="F18" i="1"/>
  <c r="F14" i="1"/>
  <c r="F13" i="1"/>
  <c r="F9" i="1"/>
  <c r="F5" i="1"/>
</calcChain>
</file>

<file path=xl/sharedStrings.xml><?xml version="1.0" encoding="utf-8"?>
<sst xmlns="http://schemas.openxmlformats.org/spreadsheetml/2006/main" count="285" uniqueCount="77">
  <si>
    <t>year</t>
  </si>
  <si>
    <t>sample_id</t>
  </si>
  <si>
    <t>virus_name</t>
  </si>
  <si>
    <t>Albany1927</t>
  </si>
  <si>
    <t>BBDIV1550</t>
  </si>
  <si>
    <t>Davidson2006_1</t>
  </si>
  <si>
    <t>Davidson2006_2</t>
  </si>
  <si>
    <t>Frost_03071963</t>
  </si>
  <si>
    <t>Frost03211963</t>
  </si>
  <si>
    <t>Frost_03271963</t>
  </si>
  <si>
    <t>Frost_4908</t>
  </si>
  <si>
    <t>Frost_5863</t>
  </si>
  <si>
    <t>Kauai1954</t>
  </si>
  <si>
    <t>Kilauea1953</t>
  </si>
  <si>
    <t>PHDIP1072</t>
  </si>
  <si>
    <t>PHDIP946</t>
  </si>
  <si>
    <t>SB_2000_mel</t>
  </si>
  <si>
    <t>SB_2000_sim</t>
  </si>
  <si>
    <t>StPaul1919_3</t>
  </si>
  <si>
    <t>sample_location</t>
  </si>
  <si>
    <t>Illinois</t>
  </si>
  <si>
    <t>New York</t>
  </si>
  <si>
    <t>California</t>
  </si>
  <si>
    <t>North Carolina</t>
  </si>
  <si>
    <t>Pennsylvania</t>
  </si>
  <si>
    <t>Hawai'i</t>
  </si>
  <si>
    <t>Ontario, CAN</t>
  </si>
  <si>
    <t>Minnesota</t>
  </si>
  <si>
    <t>Hubei_odonate_virus_15</t>
  </si>
  <si>
    <t>Guadeloupe_mosquito_virus</t>
  </si>
  <si>
    <t>Culex_inatomii_luteo-like_virus</t>
  </si>
  <si>
    <t>Zhejiang_mosquito_virus_3</t>
  </si>
  <si>
    <t>Rhizopus_microsporus_23S_narnavirus</t>
  </si>
  <si>
    <t>Drosophila-associated_narnavirus_1</t>
  </si>
  <si>
    <t>Sanya_narnavirus_11</t>
  </si>
  <si>
    <t>Anopheles_hinesorum_orbivirus</t>
  </si>
  <si>
    <t>Scheffersomyces_segobiensis_virus_L</t>
  </si>
  <si>
    <t>Erysiphales_associated_totivirus_1</t>
  </si>
  <si>
    <t>Lakamha_virus</t>
  </si>
  <si>
    <t>Tai_virus</t>
  </si>
  <si>
    <t>Kibale_virus</t>
  </si>
  <si>
    <t>Akhtuba_virus</t>
  </si>
  <si>
    <t>Facey'\''s_Paddock_virus</t>
  </si>
  <si>
    <t>Asum_virus</t>
  </si>
  <si>
    <t>Psocodean_peribunya-related_virus_OKIAV212</t>
  </si>
  <si>
    <t>Hangzhou_sesamia_inferens_peribunyavirus_1</t>
  </si>
  <si>
    <t>Drosophila melanogaster sigmavirus</t>
  </si>
  <si>
    <t>Tobacco mosaic virus</t>
  </si>
  <si>
    <t>Vera virus</t>
  </si>
  <si>
    <t>Galbut virus</t>
  </si>
  <si>
    <t>Chaq-like virus</t>
  </si>
  <si>
    <t>Turnip vein-clearing virus</t>
  </si>
  <si>
    <t>Craigies Hill virus</t>
  </si>
  <si>
    <t>Chaq virus</t>
  </si>
  <si>
    <t>Drosophila C virus</t>
  </si>
  <si>
    <t>Bloomfield virus</t>
  </si>
  <si>
    <t>Nora virus</t>
  </si>
  <si>
    <t>Drosophila-associated totivirus 2</t>
  </si>
  <si>
    <t>La Jolla virus</t>
  </si>
  <si>
    <t>Dansoman virus</t>
  </si>
  <si>
    <t>percent_covered</t>
  </si>
  <si>
    <t>depth</t>
  </si>
  <si>
    <t>Drosophila_species</t>
  </si>
  <si>
    <t>melanogaster</t>
  </si>
  <si>
    <t>simulans</t>
  </si>
  <si>
    <t>closest_relative</t>
  </si>
  <si>
    <t>percent_nucleotide_similarity</t>
  </si>
  <si>
    <t>Hubei odonate virus 15</t>
  </si>
  <si>
    <t>Guadeloupe mosquito virus</t>
  </si>
  <si>
    <t>Scheffersomyces segobiensis virus L</t>
  </si>
  <si>
    <t>Tuatara cloaca-associated totivirus 3</t>
  </si>
  <si>
    <t>Tai virus</t>
  </si>
  <si>
    <t>Hangzhou sesamia inferens peribunyavirus</t>
  </si>
  <si>
    <t>Lakhama virus</t>
  </si>
  <si>
    <t>Asum virus</t>
  </si>
  <si>
    <t>Facey's Paddock virus</t>
  </si>
  <si>
    <t>Khurdun 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</si>
</sst>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68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30E1A-B5E4-D24D-8E31-D098CC79C8E8}">
  <dimension ref="A1:O60"/>
  <sheetViews>
    <sheetView tabSelected="1" topLeftCell="C1" zoomScale="110" zoomScaleNormal="110" workbookViewId="0">
      <selection activeCell="E21" sqref="E21"/>
    </sheetView>
  </sheetViews>
  <sheetFormatPr baseColWidth="10" defaultRowHeight="16" x14ac:dyDescent="0.2"/>
  <cols>
    <col min="1" max="1" width="10.33203125" style="2" customWidth="1"/>
    <col min="2" max="2" width="17" style="2" bestFit="1" customWidth="1"/>
    <col min="3" max="3" width="14.5" style="4" bestFit="1" customWidth="1"/>
    <col min="4" max="4" width="14.6640625" style="2" bestFit="1" customWidth="1"/>
    <col min="5" max="5" width="40.33203125" style="2" bestFit="1" customWidth="1"/>
    <col min="6" max="6" width="14.6640625" bestFit="1" customWidth="1"/>
    <col min="8" max="8" width="36.6640625" style="2" bestFit="1" customWidth="1"/>
    <col min="9" max="9" width="25.83203125" style="2" bestFit="1" customWidth="1"/>
    <col min="12" max="12" width="29.1640625" bestFit="1" customWidth="1"/>
    <col min="13" max="13" width="18.6640625" bestFit="1" customWidth="1"/>
    <col min="15" max="15" width="12.5" bestFit="1" customWidth="1"/>
  </cols>
  <sheetData>
    <row r="1" spans="1:15" x14ac:dyDescent="0.2">
      <c r="A1" s="2" t="s">
        <v>0</v>
      </c>
      <c r="B1" s="2" t="s">
        <v>62</v>
      </c>
      <c r="C1" s="4" t="s">
        <v>1</v>
      </c>
      <c r="D1" s="2" t="s">
        <v>19</v>
      </c>
      <c r="E1" s="2" t="s">
        <v>2</v>
      </c>
      <c r="F1" s="2" t="s">
        <v>60</v>
      </c>
      <c r="G1" s="2" t="s">
        <v>61</v>
      </c>
      <c r="H1" s="4" t="s">
        <v>65</v>
      </c>
      <c r="I1" s="2" t="s">
        <v>66</v>
      </c>
      <c r="L1" s="2"/>
      <c r="M1" s="2"/>
      <c r="N1" s="2"/>
      <c r="O1" s="2"/>
    </row>
    <row r="2" spans="1:15" x14ac:dyDescent="0.2">
      <c r="A2" s="2">
        <v>1908</v>
      </c>
      <c r="B2" s="2" t="s">
        <v>63</v>
      </c>
      <c r="C2" s="5">
        <v>1004277</v>
      </c>
      <c r="D2" s="2" t="s">
        <v>20</v>
      </c>
      <c r="E2" s="1" t="s">
        <v>46</v>
      </c>
      <c r="F2" s="6">
        <v>19</v>
      </c>
      <c r="G2">
        <v>0.6</v>
      </c>
      <c r="H2" s="1" t="s">
        <v>46</v>
      </c>
      <c r="I2" s="2">
        <v>99.6</v>
      </c>
      <c r="L2" s="2"/>
      <c r="M2" s="2"/>
      <c r="N2" s="2"/>
      <c r="O2" s="2"/>
    </row>
    <row r="3" spans="1:15" x14ac:dyDescent="0.2">
      <c r="A3" s="2">
        <v>1908</v>
      </c>
      <c r="B3" s="2" t="s">
        <v>63</v>
      </c>
      <c r="C3" s="5">
        <v>1004277</v>
      </c>
      <c r="D3" s="2" t="s">
        <v>20</v>
      </c>
      <c r="E3" s="1" t="s">
        <v>47</v>
      </c>
      <c r="F3" s="6">
        <v>99.9</v>
      </c>
      <c r="G3">
        <v>129.1</v>
      </c>
      <c r="H3" s="1" t="s">
        <v>47</v>
      </c>
      <c r="I3" s="2">
        <v>98.6</v>
      </c>
      <c r="L3" s="2"/>
      <c r="M3" s="2"/>
      <c r="N3" s="2"/>
      <c r="O3" s="2"/>
    </row>
    <row r="4" spans="1:15" x14ac:dyDescent="0.2">
      <c r="A4" s="2">
        <v>1908</v>
      </c>
      <c r="B4" s="2" t="s">
        <v>63</v>
      </c>
      <c r="C4" s="5">
        <v>1004277</v>
      </c>
      <c r="D4" s="2" t="s">
        <v>20</v>
      </c>
      <c r="E4" s="1" t="s">
        <v>48</v>
      </c>
      <c r="F4" s="6">
        <f>(98.4+97.2)/2</f>
        <v>97.800000000000011</v>
      </c>
      <c r="G4">
        <f>(13.7+4.8)/2</f>
        <v>9.25</v>
      </c>
      <c r="H4" s="1" t="s">
        <v>48</v>
      </c>
      <c r="I4" s="2">
        <v>99.7</v>
      </c>
      <c r="L4" s="2"/>
      <c r="M4" s="2"/>
      <c r="N4" s="2"/>
      <c r="O4" s="2"/>
    </row>
    <row r="5" spans="1:15" x14ac:dyDescent="0.2">
      <c r="A5" s="2">
        <v>1908</v>
      </c>
      <c r="B5" s="2" t="s">
        <v>63</v>
      </c>
      <c r="C5" s="5">
        <v>1004277</v>
      </c>
      <c r="D5" s="2" t="s">
        <v>20</v>
      </c>
      <c r="E5" s="1" t="s">
        <v>49</v>
      </c>
      <c r="F5" s="6">
        <f>(96.7+91.6+98.2)/3</f>
        <v>95.5</v>
      </c>
      <c r="G5">
        <f>(4.6+3.6+6.8)/3</f>
        <v>5</v>
      </c>
      <c r="H5" s="1" t="s">
        <v>49</v>
      </c>
      <c r="I5" s="2">
        <f>(99.7+98.9+99.5)/3</f>
        <v>99.366666666666674</v>
      </c>
      <c r="L5" s="2"/>
      <c r="M5" s="2"/>
      <c r="N5" s="2"/>
      <c r="O5" s="2"/>
    </row>
    <row r="6" spans="1:15" x14ac:dyDescent="0.2">
      <c r="A6" s="2">
        <v>1908</v>
      </c>
      <c r="B6" s="2" t="s">
        <v>63</v>
      </c>
      <c r="C6" s="5">
        <v>1004277</v>
      </c>
      <c r="D6" s="2" t="s">
        <v>20</v>
      </c>
      <c r="E6" s="1" t="s">
        <v>50</v>
      </c>
      <c r="F6" s="6">
        <v>95</v>
      </c>
      <c r="G6">
        <v>8.5</v>
      </c>
      <c r="H6" s="1" t="s">
        <v>50</v>
      </c>
      <c r="I6" s="2">
        <v>99.7</v>
      </c>
      <c r="L6" s="2"/>
      <c r="M6" s="2"/>
      <c r="N6" s="2"/>
      <c r="O6" s="2"/>
    </row>
    <row r="7" spans="1:15" x14ac:dyDescent="0.2">
      <c r="A7" s="2">
        <v>1908</v>
      </c>
      <c r="B7" s="2" t="s">
        <v>63</v>
      </c>
      <c r="C7" s="5">
        <v>1004277</v>
      </c>
      <c r="D7" s="2" t="s">
        <v>20</v>
      </c>
      <c r="E7" s="1" t="s">
        <v>51</v>
      </c>
      <c r="F7" s="6">
        <v>12.6</v>
      </c>
      <c r="G7">
        <v>0.31</v>
      </c>
      <c r="H7" s="1" t="s">
        <v>51</v>
      </c>
      <c r="I7" s="2">
        <v>99.6</v>
      </c>
      <c r="L7" s="2"/>
      <c r="M7" s="2"/>
      <c r="N7" s="2"/>
      <c r="O7" s="2"/>
    </row>
    <row r="8" spans="1:15" x14ac:dyDescent="0.2">
      <c r="A8" s="2">
        <v>1942</v>
      </c>
      <c r="B8" s="2" t="s">
        <v>63</v>
      </c>
      <c r="C8" s="5">
        <v>1004278</v>
      </c>
      <c r="D8" s="2" t="s">
        <v>20</v>
      </c>
      <c r="E8" s="1" t="s">
        <v>52</v>
      </c>
      <c r="F8" s="6">
        <f>(97.2+100)/2</f>
        <v>98.6</v>
      </c>
      <c r="G8">
        <f>(25.8+15.1)/2</f>
        <v>20.45</v>
      </c>
      <c r="H8" s="1" t="s">
        <v>52</v>
      </c>
      <c r="I8" s="2">
        <f>(99.3+99.6)/2</f>
        <v>99.449999999999989</v>
      </c>
      <c r="L8" s="2"/>
      <c r="M8" s="2"/>
      <c r="N8" s="2"/>
      <c r="O8" s="2"/>
    </row>
    <row r="9" spans="1:15" x14ac:dyDescent="0.2">
      <c r="A9" s="2">
        <v>1942</v>
      </c>
      <c r="B9" s="2" t="s">
        <v>63</v>
      </c>
      <c r="C9" s="5">
        <v>1004278</v>
      </c>
      <c r="D9" s="2" t="s">
        <v>20</v>
      </c>
      <c r="E9" s="1" t="s">
        <v>49</v>
      </c>
      <c r="F9" s="6">
        <f>(14.7+32.2+8.1)/3</f>
        <v>18.333333333333336</v>
      </c>
      <c r="G9">
        <v>17.399999999999999</v>
      </c>
      <c r="H9" s="1" t="s">
        <v>49</v>
      </c>
      <c r="I9" s="2">
        <f>(96.8+99.4+95.2)/3</f>
        <v>97.133333333333326</v>
      </c>
      <c r="L9" s="2"/>
      <c r="M9" s="2"/>
      <c r="N9" s="2"/>
      <c r="O9" s="2"/>
    </row>
    <row r="10" spans="1:15" x14ac:dyDescent="0.2">
      <c r="A10" s="2">
        <v>1942</v>
      </c>
      <c r="B10" s="2" t="s">
        <v>63</v>
      </c>
      <c r="C10" s="5">
        <v>1004278</v>
      </c>
      <c r="D10" s="2" t="s">
        <v>20</v>
      </c>
      <c r="E10" s="1" t="s">
        <v>50</v>
      </c>
      <c r="F10" s="6">
        <v>100</v>
      </c>
      <c r="G10">
        <v>106.4</v>
      </c>
      <c r="H10" s="1" t="s">
        <v>50</v>
      </c>
      <c r="I10" s="2">
        <v>99.2</v>
      </c>
      <c r="L10" s="2"/>
      <c r="M10" s="2"/>
      <c r="N10" s="2"/>
      <c r="O10" s="2"/>
    </row>
    <row r="11" spans="1:15" x14ac:dyDescent="0.2">
      <c r="A11" s="2">
        <v>1942</v>
      </c>
      <c r="B11" s="2" t="s">
        <v>63</v>
      </c>
      <c r="C11" s="5">
        <v>1004278</v>
      </c>
      <c r="D11" s="2" t="s">
        <v>20</v>
      </c>
      <c r="E11" s="1" t="s">
        <v>48</v>
      </c>
      <c r="F11" s="6">
        <v>50</v>
      </c>
      <c r="G11">
        <v>124.9</v>
      </c>
      <c r="H11" s="1" t="s">
        <v>48</v>
      </c>
      <c r="I11" s="2">
        <v>99.1</v>
      </c>
      <c r="L11" s="2"/>
      <c r="M11" s="2"/>
      <c r="N11" s="2"/>
      <c r="O11" s="2"/>
    </row>
    <row r="12" spans="1:15" x14ac:dyDescent="0.2">
      <c r="A12" s="2">
        <v>1942</v>
      </c>
      <c r="B12" s="2" t="s">
        <v>63</v>
      </c>
      <c r="C12" s="5">
        <v>1004278</v>
      </c>
      <c r="D12" s="2" t="s">
        <v>20</v>
      </c>
      <c r="E12" s="1" t="s">
        <v>46</v>
      </c>
      <c r="F12" s="6">
        <v>99.9</v>
      </c>
      <c r="G12">
        <v>30</v>
      </c>
      <c r="H12" s="1" t="s">
        <v>46</v>
      </c>
      <c r="I12" s="2">
        <v>99.7</v>
      </c>
      <c r="L12" s="2"/>
      <c r="M12" s="2"/>
      <c r="N12" s="2"/>
      <c r="O12" s="2"/>
    </row>
    <row r="13" spans="1:15" x14ac:dyDescent="0.2">
      <c r="A13" s="2">
        <v>1915</v>
      </c>
      <c r="B13" s="2" t="s">
        <v>63</v>
      </c>
      <c r="C13" s="5">
        <v>1004279</v>
      </c>
      <c r="D13" s="2" t="s">
        <v>20</v>
      </c>
      <c r="E13" s="1" t="s">
        <v>49</v>
      </c>
      <c r="F13" s="6">
        <f>(23.2+64.4+24.5)/3</f>
        <v>37.366666666666667</v>
      </c>
      <c r="G13">
        <f>(6.26+1.7)/2</f>
        <v>3.98</v>
      </c>
      <c r="H13" s="1" t="s">
        <v>49</v>
      </c>
      <c r="I13" s="2">
        <f>(95.3+96.2+96.7)/3</f>
        <v>96.066666666666663</v>
      </c>
      <c r="L13" s="2"/>
      <c r="M13" s="2"/>
      <c r="N13" s="2"/>
      <c r="O13" s="2"/>
    </row>
    <row r="14" spans="1:15" x14ac:dyDescent="0.2">
      <c r="A14" s="2">
        <v>1914</v>
      </c>
      <c r="B14" s="2" t="s">
        <v>63</v>
      </c>
      <c r="C14" s="5">
        <v>1004281</v>
      </c>
      <c r="D14" s="2" t="s">
        <v>20</v>
      </c>
      <c r="E14" s="1" t="s">
        <v>49</v>
      </c>
      <c r="F14" s="6">
        <f>(25.3+71.1+19.4)/3</f>
        <v>38.599999999999994</v>
      </c>
      <c r="G14">
        <f>(0.54+0.84+2.26)/3</f>
        <v>1.2133333333333332</v>
      </c>
      <c r="H14" s="1" t="s">
        <v>49</v>
      </c>
      <c r="I14" s="2">
        <f>(94.5+97.8+97.3)/3</f>
        <v>96.533333333333346</v>
      </c>
      <c r="L14" s="2"/>
      <c r="M14" s="2"/>
      <c r="N14" s="2"/>
      <c r="O14" s="2"/>
    </row>
    <row r="15" spans="1:15" x14ac:dyDescent="0.2">
      <c r="A15" s="2">
        <v>1930</v>
      </c>
      <c r="B15" s="2" t="s">
        <v>63</v>
      </c>
      <c r="C15" s="5">
        <v>1004283</v>
      </c>
      <c r="D15" s="2" t="s">
        <v>20</v>
      </c>
      <c r="E15" s="1" t="s">
        <v>53</v>
      </c>
      <c r="F15" s="6">
        <v>61.7</v>
      </c>
      <c r="G15">
        <v>1.24</v>
      </c>
      <c r="H15" s="1" t="s">
        <v>53</v>
      </c>
      <c r="I15" s="2">
        <v>95.8</v>
      </c>
      <c r="L15" s="2"/>
      <c r="M15" s="2"/>
      <c r="N15" s="2"/>
      <c r="O15" s="2"/>
    </row>
    <row r="16" spans="1:15" s="6" customFormat="1" x14ac:dyDescent="0.2">
      <c r="A16" s="4">
        <v>1930</v>
      </c>
      <c r="B16" s="4" t="s">
        <v>63</v>
      </c>
      <c r="C16" s="5">
        <v>1004283</v>
      </c>
      <c r="D16" s="4" t="s">
        <v>20</v>
      </c>
      <c r="E16" s="5" t="s">
        <v>49</v>
      </c>
      <c r="F16" s="6">
        <f>(31.9+30.5)/3</f>
        <v>20.8</v>
      </c>
      <c r="G16" s="6">
        <f>(1.49+1.08)/2</f>
        <v>1.2850000000000001</v>
      </c>
      <c r="H16" s="5" t="s">
        <v>49</v>
      </c>
      <c r="I16" s="4">
        <f>(99.2+97.6+98.9)/3</f>
        <v>98.566666666666677</v>
      </c>
      <c r="L16" s="4"/>
      <c r="M16" s="4"/>
      <c r="N16" s="4"/>
      <c r="O16" s="4"/>
    </row>
    <row r="17" spans="1:15" x14ac:dyDescent="0.2">
      <c r="A17" s="2">
        <v>1927</v>
      </c>
      <c r="B17" s="2" t="s">
        <v>63</v>
      </c>
      <c r="C17" s="5" t="s">
        <v>3</v>
      </c>
      <c r="D17" s="2" t="s">
        <v>21</v>
      </c>
      <c r="E17" s="1" t="s">
        <v>46</v>
      </c>
      <c r="F17" s="6">
        <v>26.1</v>
      </c>
      <c r="G17">
        <v>1.5</v>
      </c>
      <c r="H17" s="1" t="s">
        <v>46</v>
      </c>
      <c r="I17" s="2">
        <v>99.2</v>
      </c>
      <c r="L17" s="2"/>
      <c r="M17" s="2"/>
      <c r="N17" s="2"/>
      <c r="O17" s="2"/>
    </row>
    <row r="18" spans="1:15" s="6" customFormat="1" ht="15" customHeight="1" x14ac:dyDescent="0.2">
      <c r="A18" s="4">
        <v>2011</v>
      </c>
      <c r="B18" s="4" t="s">
        <v>64</v>
      </c>
      <c r="C18" s="5" t="s">
        <v>4</v>
      </c>
      <c r="D18" s="4" t="s">
        <v>22</v>
      </c>
      <c r="E18" s="5" t="s">
        <v>49</v>
      </c>
      <c r="F18" s="6">
        <f>(0+81.6+99.6)/3</f>
        <v>60.4</v>
      </c>
      <c r="G18" s="6">
        <f>(7.8+7)/2</f>
        <v>7.4</v>
      </c>
      <c r="H18" s="5" t="s">
        <v>49</v>
      </c>
      <c r="I18" s="4">
        <f>(99.6+99.6)/2</f>
        <v>99.6</v>
      </c>
      <c r="L18" s="4"/>
      <c r="M18" s="4"/>
      <c r="N18" s="4"/>
      <c r="O18" s="4"/>
    </row>
    <row r="19" spans="1:15" x14ac:dyDescent="0.2">
      <c r="A19" s="2">
        <v>2006</v>
      </c>
      <c r="B19" s="2" t="s">
        <v>63</v>
      </c>
      <c r="C19" s="5" t="s">
        <v>5</v>
      </c>
      <c r="D19" s="2" t="s">
        <v>23</v>
      </c>
      <c r="E19" s="1" t="s">
        <v>54</v>
      </c>
      <c r="F19" s="6">
        <v>99.9</v>
      </c>
      <c r="G19">
        <v>59.3</v>
      </c>
      <c r="H19" s="1" t="s">
        <v>54</v>
      </c>
      <c r="I19" s="2">
        <v>99.5</v>
      </c>
      <c r="L19" s="2"/>
      <c r="M19" s="2"/>
      <c r="N19" s="2"/>
      <c r="O19" s="2"/>
    </row>
    <row r="20" spans="1:15" s="6" customFormat="1" x14ac:dyDescent="0.2">
      <c r="A20" s="4">
        <v>2006</v>
      </c>
      <c r="B20" s="4" t="s">
        <v>63</v>
      </c>
      <c r="C20" s="5" t="s">
        <v>6</v>
      </c>
      <c r="D20" s="4" t="s">
        <v>23</v>
      </c>
      <c r="E20" s="5" t="s">
        <v>55</v>
      </c>
      <c r="F20" s="6">
        <f>(34.4+42.6+19+11.3)/10</f>
        <v>10.73</v>
      </c>
      <c r="G20" s="6">
        <f>(1.2+0.4+0.59+1.45)/4</f>
        <v>0.90999999999999992</v>
      </c>
      <c r="H20" s="5" t="s">
        <v>55</v>
      </c>
      <c r="I20" s="4">
        <f>(100+99.9+99.6+99.8)/4</f>
        <v>99.825000000000003</v>
      </c>
      <c r="L20" s="4"/>
      <c r="M20" s="4"/>
      <c r="N20" s="4"/>
      <c r="O20" s="4"/>
    </row>
    <row r="21" spans="1:15" x14ac:dyDescent="0.2">
      <c r="A21" s="2">
        <v>1963</v>
      </c>
      <c r="B21" s="2" t="s">
        <v>63</v>
      </c>
      <c r="C21" s="5" t="s">
        <v>7</v>
      </c>
      <c r="D21" s="2" t="s">
        <v>24</v>
      </c>
      <c r="E21" s="1" t="s">
        <v>48</v>
      </c>
      <c r="F21" s="6">
        <v>100</v>
      </c>
      <c r="G21">
        <f>(178+177)/2</f>
        <v>177.5</v>
      </c>
      <c r="H21" s="1" t="s">
        <v>48</v>
      </c>
      <c r="I21" s="2">
        <v>98.35</v>
      </c>
      <c r="L21" s="2"/>
      <c r="M21" s="2"/>
      <c r="N21" s="2"/>
      <c r="O21" s="2"/>
    </row>
    <row r="22" spans="1:15" x14ac:dyDescent="0.2">
      <c r="A22" s="2">
        <v>1963</v>
      </c>
      <c r="B22" s="2" t="s">
        <v>63</v>
      </c>
      <c r="C22" s="5" t="s">
        <v>7</v>
      </c>
      <c r="D22" s="2" t="s">
        <v>24</v>
      </c>
      <c r="E22" s="1" t="s">
        <v>50</v>
      </c>
      <c r="F22" s="6">
        <v>100</v>
      </c>
      <c r="G22">
        <v>300.8</v>
      </c>
      <c r="H22" s="1" t="s">
        <v>50</v>
      </c>
      <c r="I22" s="2">
        <v>97.9</v>
      </c>
      <c r="L22" s="2"/>
      <c r="M22" s="2"/>
      <c r="N22" s="2"/>
      <c r="O22" s="2"/>
    </row>
    <row r="23" spans="1:15" x14ac:dyDescent="0.2">
      <c r="A23" s="2">
        <v>1963</v>
      </c>
      <c r="B23" s="2" t="s">
        <v>63</v>
      </c>
      <c r="C23" s="5" t="s">
        <v>8</v>
      </c>
      <c r="D23" s="2" t="s">
        <v>24</v>
      </c>
      <c r="E23" s="1" t="s">
        <v>49</v>
      </c>
      <c r="F23" s="6">
        <f>(55.1+98.3+30.2)/3</f>
        <v>61.199999999999996</v>
      </c>
      <c r="G23">
        <f>(4.3+10.5+1.8)/3</f>
        <v>5.5333333333333341</v>
      </c>
      <c r="H23" s="1" t="s">
        <v>49</v>
      </c>
      <c r="I23" s="2">
        <f>(95+97.2+97.5)/3</f>
        <v>96.566666666666663</v>
      </c>
      <c r="L23" s="2"/>
      <c r="M23" s="2"/>
      <c r="N23" s="2"/>
      <c r="O23" s="2"/>
    </row>
    <row r="24" spans="1:15" x14ac:dyDescent="0.2">
      <c r="A24" s="2">
        <v>1963</v>
      </c>
      <c r="B24" s="2" t="s">
        <v>63</v>
      </c>
      <c r="C24" s="5" t="s">
        <v>8</v>
      </c>
      <c r="D24" s="2" t="s">
        <v>24</v>
      </c>
      <c r="E24" s="1" t="s">
        <v>56</v>
      </c>
      <c r="F24" s="6">
        <v>77.3</v>
      </c>
      <c r="G24">
        <v>7</v>
      </c>
      <c r="H24" s="1" t="s">
        <v>56</v>
      </c>
      <c r="I24" s="2">
        <v>99.1</v>
      </c>
      <c r="L24" s="2"/>
      <c r="M24" s="2"/>
      <c r="N24" s="2"/>
      <c r="O24" s="2"/>
    </row>
    <row r="25" spans="1:15" x14ac:dyDescent="0.2">
      <c r="A25" s="2">
        <v>1963</v>
      </c>
      <c r="B25" s="2" t="s">
        <v>63</v>
      </c>
      <c r="C25" s="5" t="s">
        <v>9</v>
      </c>
      <c r="D25" s="2" t="s">
        <v>24</v>
      </c>
      <c r="E25" s="3" t="s">
        <v>28</v>
      </c>
      <c r="H25" s="1" t="s">
        <v>67</v>
      </c>
      <c r="L25" s="2"/>
      <c r="M25" s="2"/>
      <c r="N25" s="2"/>
      <c r="O25" s="2"/>
    </row>
    <row r="26" spans="1:15" x14ac:dyDescent="0.2">
      <c r="A26" s="2">
        <v>2003</v>
      </c>
      <c r="B26" s="2" t="s">
        <v>63</v>
      </c>
      <c r="C26" s="5" t="s">
        <v>10</v>
      </c>
      <c r="D26" s="2" t="s">
        <v>24</v>
      </c>
      <c r="E26" s="3" t="s">
        <v>29</v>
      </c>
      <c r="H26" s="1" t="s">
        <v>68</v>
      </c>
      <c r="L26" s="2"/>
      <c r="M26" s="2"/>
      <c r="N26" s="2"/>
      <c r="O26" s="2"/>
    </row>
    <row r="27" spans="1:15" x14ac:dyDescent="0.2">
      <c r="A27" s="2">
        <v>2003</v>
      </c>
      <c r="B27" s="2" t="s">
        <v>63</v>
      </c>
      <c r="C27" s="5" t="s">
        <v>10</v>
      </c>
      <c r="D27" s="2" t="s">
        <v>24</v>
      </c>
      <c r="E27" s="3" t="s">
        <v>30</v>
      </c>
      <c r="H27" s="1" t="s">
        <v>68</v>
      </c>
      <c r="L27" s="2"/>
      <c r="M27" s="2"/>
      <c r="N27" s="2"/>
      <c r="O27" s="2"/>
    </row>
    <row r="28" spans="1:15" x14ac:dyDescent="0.2">
      <c r="A28" s="2">
        <v>2003</v>
      </c>
      <c r="B28" s="2" t="s">
        <v>63</v>
      </c>
      <c r="C28" s="5" t="s">
        <v>11</v>
      </c>
      <c r="D28" s="2" t="s">
        <v>24</v>
      </c>
      <c r="E28" s="3" t="s">
        <v>31</v>
      </c>
      <c r="L28" s="2"/>
      <c r="M28" s="2"/>
      <c r="N28" s="2"/>
      <c r="O28" s="2"/>
    </row>
    <row r="29" spans="1:15" x14ac:dyDescent="0.2">
      <c r="A29" s="2">
        <v>2003</v>
      </c>
      <c r="B29" s="2" t="s">
        <v>63</v>
      </c>
      <c r="C29" s="5" t="s">
        <v>11</v>
      </c>
      <c r="D29" s="2" t="s">
        <v>24</v>
      </c>
      <c r="E29" s="3" t="s">
        <v>32</v>
      </c>
      <c r="L29" s="2"/>
      <c r="M29" s="2"/>
      <c r="N29" s="2"/>
      <c r="O29" s="2"/>
    </row>
    <row r="30" spans="1:15" x14ac:dyDescent="0.2">
      <c r="A30" s="2">
        <v>2003</v>
      </c>
      <c r="B30" s="2" t="s">
        <v>63</v>
      </c>
      <c r="C30" s="5" t="s">
        <v>11</v>
      </c>
      <c r="D30" s="2" t="s">
        <v>24</v>
      </c>
      <c r="E30" s="3" t="s">
        <v>33</v>
      </c>
      <c r="L30" s="2"/>
      <c r="M30" s="2"/>
      <c r="N30" s="2"/>
      <c r="O30" s="2"/>
    </row>
    <row r="31" spans="1:15" x14ac:dyDescent="0.2">
      <c r="A31" s="2">
        <v>2003</v>
      </c>
      <c r="B31" s="2" t="s">
        <v>63</v>
      </c>
      <c r="C31" s="5" t="s">
        <v>11</v>
      </c>
      <c r="D31" s="2" t="s">
        <v>24</v>
      </c>
      <c r="E31" s="3" t="s">
        <v>34</v>
      </c>
      <c r="L31" s="2"/>
      <c r="M31" s="2"/>
      <c r="N31" s="2"/>
      <c r="O31" s="2"/>
    </row>
    <row r="32" spans="1:15" x14ac:dyDescent="0.2">
      <c r="A32" s="2">
        <v>1954</v>
      </c>
      <c r="B32" s="2" t="s">
        <v>63</v>
      </c>
      <c r="C32" s="5" t="s">
        <v>12</v>
      </c>
      <c r="D32" s="2" t="s">
        <v>25</v>
      </c>
      <c r="E32" s="1" t="s">
        <v>49</v>
      </c>
      <c r="F32" s="6">
        <f>(67.5+84.8+30.3)/3</f>
        <v>60.866666666666674</v>
      </c>
      <c r="G32">
        <f>(1.2+3.2+3.6)/3</f>
        <v>2.6666666666666665</v>
      </c>
      <c r="H32" s="1" t="s">
        <v>49</v>
      </c>
      <c r="I32" s="2">
        <f>(96+94.8+96.3)/3</f>
        <v>95.7</v>
      </c>
      <c r="L32" s="2"/>
      <c r="M32" s="2"/>
      <c r="N32" s="2"/>
      <c r="O32" s="2"/>
    </row>
    <row r="33" spans="1:15" x14ac:dyDescent="0.2">
      <c r="A33" s="2">
        <v>1954</v>
      </c>
      <c r="B33" s="2" t="s">
        <v>63</v>
      </c>
      <c r="C33" s="5" t="s">
        <v>12</v>
      </c>
      <c r="D33" s="2" t="s">
        <v>25</v>
      </c>
      <c r="E33" s="3" t="s">
        <v>28</v>
      </c>
      <c r="H33" s="2" t="s">
        <v>67</v>
      </c>
      <c r="L33" s="2"/>
      <c r="M33" s="2"/>
      <c r="N33" s="2"/>
      <c r="O33" s="2"/>
    </row>
    <row r="34" spans="1:15" x14ac:dyDescent="0.2">
      <c r="A34" s="2">
        <v>1954</v>
      </c>
      <c r="B34" s="2" t="s">
        <v>63</v>
      </c>
      <c r="C34" s="5" t="s">
        <v>12</v>
      </c>
      <c r="D34" s="2" t="s">
        <v>25</v>
      </c>
      <c r="E34" s="3" t="s">
        <v>35</v>
      </c>
      <c r="H34" s="2" t="s">
        <v>67</v>
      </c>
      <c r="L34" s="2"/>
      <c r="M34" s="2"/>
      <c r="N34" s="2"/>
      <c r="O34" s="2"/>
    </row>
    <row r="35" spans="1:15" x14ac:dyDescent="0.2">
      <c r="A35" s="2">
        <v>1953</v>
      </c>
      <c r="B35" s="2" t="s">
        <v>63</v>
      </c>
      <c r="C35" s="5" t="s">
        <v>13</v>
      </c>
      <c r="D35" s="2" t="s">
        <v>25</v>
      </c>
      <c r="E35" s="1" t="s">
        <v>49</v>
      </c>
      <c r="F35" s="6">
        <f>(75+88.3+40.7)/3</f>
        <v>68</v>
      </c>
      <c r="G35">
        <f>(1.1+3.6+1.9)/3</f>
        <v>2.1999999999999997</v>
      </c>
      <c r="H35" s="1" t="s">
        <v>49</v>
      </c>
      <c r="I35" s="2">
        <f>(98.1+96.9+98)/3</f>
        <v>97.666666666666671</v>
      </c>
      <c r="L35" s="2"/>
      <c r="M35" s="2"/>
      <c r="N35" s="2"/>
      <c r="O35" s="2"/>
    </row>
    <row r="36" spans="1:15" x14ac:dyDescent="0.2">
      <c r="A36" s="2">
        <v>1953</v>
      </c>
      <c r="B36" s="2" t="s">
        <v>63</v>
      </c>
      <c r="C36" s="5" t="s">
        <v>13</v>
      </c>
      <c r="D36" s="2" t="s">
        <v>25</v>
      </c>
      <c r="E36" s="3" t="s">
        <v>36</v>
      </c>
      <c r="H36" s="2" t="s">
        <v>69</v>
      </c>
      <c r="L36" s="2"/>
      <c r="M36" s="2"/>
      <c r="N36" s="2"/>
      <c r="O36" s="2"/>
    </row>
    <row r="37" spans="1:15" x14ac:dyDescent="0.2">
      <c r="A37" s="2">
        <v>1953</v>
      </c>
      <c r="B37" s="2" t="s">
        <v>63</v>
      </c>
      <c r="C37" s="5" t="s">
        <v>13</v>
      </c>
      <c r="D37" s="2" t="s">
        <v>25</v>
      </c>
      <c r="E37" s="3" t="s">
        <v>28</v>
      </c>
      <c r="H37" s="2" t="s">
        <v>67</v>
      </c>
    </row>
    <row r="38" spans="1:15" x14ac:dyDescent="0.2">
      <c r="A38" s="2">
        <v>1953</v>
      </c>
      <c r="B38" s="2" t="s">
        <v>63</v>
      </c>
      <c r="C38" s="5" t="s">
        <v>13</v>
      </c>
      <c r="D38" s="2" t="s">
        <v>25</v>
      </c>
      <c r="E38" s="3" t="s">
        <v>37</v>
      </c>
      <c r="H38" s="2" t="s">
        <v>70</v>
      </c>
    </row>
    <row r="39" spans="1:15" x14ac:dyDescent="0.2">
      <c r="A39" s="2">
        <v>2010</v>
      </c>
      <c r="B39" s="2" t="s">
        <v>63</v>
      </c>
      <c r="C39" s="5" t="s">
        <v>14</v>
      </c>
      <c r="D39" s="2" t="s">
        <v>26</v>
      </c>
      <c r="E39" s="3" t="s">
        <v>38</v>
      </c>
      <c r="H39" s="2" t="s">
        <v>73</v>
      </c>
    </row>
    <row r="40" spans="1:15" x14ac:dyDescent="0.2">
      <c r="A40" s="2">
        <v>2010</v>
      </c>
      <c r="B40" s="2" t="s">
        <v>63</v>
      </c>
      <c r="C40" s="5" t="s">
        <v>14</v>
      </c>
      <c r="D40" s="2" t="s">
        <v>26</v>
      </c>
      <c r="E40" s="3" t="s">
        <v>39</v>
      </c>
      <c r="H40" s="2" t="s">
        <v>73</v>
      </c>
    </row>
    <row r="41" spans="1:15" x14ac:dyDescent="0.2">
      <c r="A41" s="2">
        <v>2010</v>
      </c>
      <c r="B41" s="2" t="s">
        <v>63</v>
      </c>
      <c r="C41" s="5" t="s">
        <v>14</v>
      </c>
      <c r="D41" s="2" t="s">
        <v>26</v>
      </c>
      <c r="E41" s="3" t="s">
        <v>40</v>
      </c>
      <c r="H41" s="2" t="s">
        <v>73</v>
      </c>
    </row>
    <row r="42" spans="1:15" x14ac:dyDescent="0.2">
      <c r="A42" s="2">
        <v>2010</v>
      </c>
      <c r="B42" s="2" t="s">
        <v>63</v>
      </c>
      <c r="C42" s="5" t="s">
        <v>14</v>
      </c>
      <c r="D42" s="2" t="s">
        <v>26</v>
      </c>
      <c r="E42" s="3" t="s">
        <v>41</v>
      </c>
      <c r="H42" s="2" t="s">
        <v>76</v>
      </c>
    </row>
    <row r="43" spans="1:15" x14ac:dyDescent="0.2">
      <c r="A43" s="2">
        <v>2010</v>
      </c>
      <c r="B43" s="2" t="s">
        <v>63</v>
      </c>
      <c r="C43" s="5" t="s">
        <v>14</v>
      </c>
      <c r="D43" s="2" t="s">
        <v>26</v>
      </c>
      <c r="E43" s="3" t="s">
        <v>42</v>
      </c>
      <c r="H43" s="2" t="s">
        <v>75</v>
      </c>
    </row>
    <row r="44" spans="1:15" x14ac:dyDescent="0.2">
      <c r="A44" s="2">
        <v>2010</v>
      </c>
      <c r="B44" s="2" t="s">
        <v>63</v>
      </c>
      <c r="C44" s="5" t="s">
        <v>14</v>
      </c>
      <c r="D44" s="2" t="s">
        <v>26</v>
      </c>
      <c r="E44" s="3" t="s">
        <v>38</v>
      </c>
      <c r="H44" s="2" t="s">
        <v>73</v>
      </c>
    </row>
    <row r="45" spans="1:15" x14ac:dyDescent="0.2">
      <c r="A45" s="2">
        <v>2010</v>
      </c>
      <c r="B45" s="2" t="s">
        <v>63</v>
      </c>
      <c r="C45" s="5" t="s">
        <v>14</v>
      </c>
      <c r="D45" s="2" t="s">
        <v>26</v>
      </c>
      <c r="E45" s="3" t="s">
        <v>43</v>
      </c>
      <c r="H45" s="2" t="s">
        <v>74</v>
      </c>
    </row>
    <row r="46" spans="1:15" x14ac:dyDescent="0.2">
      <c r="A46" s="2">
        <v>2010</v>
      </c>
      <c r="B46" s="2" t="s">
        <v>63</v>
      </c>
      <c r="C46" s="5" t="s">
        <v>14</v>
      </c>
      <c r="D46" s="2" t="s">
        <v>26</v>
      </c>
      <c r="E46" s="3" t="s">
        <v>44</v>
      </c>
      <c r="H46" s="2" t="s">
        <v>73</v>
      </c>
    </row>
    <row r="47" spans="1:15" x14ac:dyDescent="0.2">
      <c r="A47" s="2">
        <v>2010</v>
      </c>
      <c r="B47" s="2" t="s">
        <v>63</v>
      </c>
      <c r="C47" s="5" t="s">
        <v>14</v>
      </c>
      <c r="D47" s="2" t="s">
        <v>26</v>
      </c>
      <c r="E47" s="3" t="s">
        <v>45</v>
      </c>
      <c r="H47" s="1" t="s">
        <v>72</v>
      </c>
    </row>
    <row r="48" spans="1:15" x14ac:dyDescent="0.2">
      <c r="A48" s="2">
        <v>2010</v>
      </c>
      <c r="B48" s="2" t="s">
        <v>63</v>
      </c>
      <c r="C48" s="5" t="s">
        <v>15</v>
      </c>
      <c r="D48" s="2" t="s">
        <v>26</v>
      </c>
      <c r="E48" s="1" t="s">
        <v>48</v>
      </c>
      <c r="F48" s="6">
        <v>40.51</v>
      </c>
      <c r="G48">
        <v>6.1</v>
      </c>
      <c r="H48" s="1" t="s">
        <v>48</v>
      </c>
      <c r="I48" s="2">
        <v>99.7</v>
      </c>
    </row>
    <row r="49" spans="1:9" s="6" customFormat="1" x14ac:dyDescent="0.2">
      <c r="A49" s="4">
        <v>2010</v>
      </c>
      <c r="B49" s="4" t="s">
        <v>63</v>
      </c>
      <c r="C49" s="5" t="s">
        <v>15</v>
      </c>
      <c r="D49" s="4" t="s">
        <v>26</v>
      </c>
      <c r="E49" s="5" t="s">
        <v>49</v>
      </c>
      <c r="F49" s="6">
        <f>(85.2+96.5+52.8)/3</f>
        <v>78.166666666666671</v>
      </c>
      <c r="G49" s="6">
        <f>(9.3+2.6+7.6)/3</f>
        <v>6.5</v>
      </c>
      <c r="H49" s="5" t="s">
        <v>49</v>
      </c>
      <c r="I49" s="4">
        <f>(99.5+98.8+99.2)/3</f>
        <v>99.166666666666671</v>
      </c>
    </row>
    <row r="50" spans="1:9" x14ac:dyDescent="0.2">
      <c r="A50" s="2">
        <v>2010</v>
      </c>
      <c r="B50" s="2" t="s">
        <v>63</v>
      </c>
      <c r="C50" s="5" t="s">
        <v>15</v>
      </c>
      <c r="D50" s="2" t="s">
        <v>26</v>
      </c>
      <c r="E50" s="3" t="s">
        <v>38</v>
      </c>
      <c r="H50" s="1" t="s">
        <v>71</v>
      </c>
    </row>
    <row r="51" spans="1:9" x14ac:dyDescent="0.2">
      <c r="A51" s="2">
        <v>2010</v>
      </c>
      <c r="B51" s="2" t="s">
        <v>63</v>
      </c>
      <c r="C51" s="5" t="s">
        <v>15</v>
      </c>
      <c r="D51" s="2" t="s">
        <v>26</v>
      </c>
      <c r="E51" s="1" t="s">
        <v>57</v>
      </c>
      <c r="F51" s="6">
        <v>37.1</v>
      </c>
      <c r="H51" s="1" t="s">
        <v>57</v>
      </c>
      <c r="I51" s="2">
        <v>98.6</v>
      </c>
    </row>
    <row r="52" spans="1:9" x14ac:dyDescent="0.2">
      <c r="A52" s="2">
        <v>2010</v>
      </c>
      <c r="B52" s="2" t="s">
        <v>63</v>
      </c>
      <c r="C52" s="5" t="s">
        <v>15</v>
      </c>
      <c r="D52" s="2" t="s">
        <v>26</v>
      </c>
      <c r="E52" s="3" t="s">
        <v>39</v>
      </c>
      <c r="G52">
        <v>0.68</v>
      </c>
      <c r="H52" s="1" t="s">
        <v>71</v>
      </c>
    </row>
    <row r="53" spans="1:9" x14ac:dyDescent="0.2">
      <c r="A53" s="2">
        <v>2010</v>
      </c>
      <c r="B53" s="2" t="s">
        <v>63</v>
      </c>
      <c r="C53" s="5" t="s">
        <v>15</v>
      </c>
      <c r="D53" s="2" t="s">
        <v>26</v>
      </c>
      <c r="E53" s="3" t="s">
        <v>45</v>
      </c>
      <c r="H53" s="1" t="s">
        <v>72</v>
      </c>
    </row>
    <row r="54" spans="1:9" x14ac:dyDescent="0.2">
      <c r="A54" s="2">
        <v>2000</v>
      </c>
      <c r="B54" s="2" t="s">
        <v>63</v>
      </c>
      <c r="C54" s="5" t="s">
        <v>16</v>
      </c>
      <c r="D54" s="2" t="s">
        <v>22</v>
      </c>
      <c r="E54" s="1" t="s">
        <v>58</v>
      </c>
      <c r="F54" s="6">
        <v>70.2</v>
      </c>
      <c r="G54">
        <v>4.4000000000000004</v>
      </c>
      <c r="H54" s="1" t="s">
        <v>58</v>
      </c>
      <c r="I54" s="2">
        <v>99.2</v>
      </c>
    </row>
    <row r="55" spans="1:9" x14ac:dyDescent="0.2">
      <c r="A55" s="2">
        <v>2000</v>
      </c>
      <c r="B55" s="2" t="s">
        <v>63</v>
      </c>
      <c r="C55" s="5" t="s">
        <v>16</v>
      </c>
      <c r="D55" s="2" t="s">
        <v>22</v>
      </c>
      <c r="E55" s="1" t="s">
        <v>53</v>
      </c>
      <c r="F55" s="6">
        <v>52.6</v>
      </c>
      <c r="G55">
        <v>6.8</v>
      </c>
      <c r="H55" s="1" t="s">
        <v>53</v>
      </c>
      <c r="I55" s="2">
        <v>98.1</v>
      </c>
    </row>
    <row r="56" spans="1:9" x14ac:dyDescent="0.2">
      <c r="A56" s="2">
        <v>2000</v>
      </c>
      <c r="B56" s="2" t="s">
        <v>63</v>
      </c>
      <c r="C56" s="5" t="s">
        <v>16</v>
      </c>
      <c r="D56" s="2" t="s">
        <v>22</v>
      </c>
      <c r="E56" s="1" t="s">
        <v>49</v>
      </c>
      <c r="F56" s="6">
        <f>(88.6+99.3+56.8)/3</f>
        <v>81.566666666666663</v>
      </c>
      <c r="G56">
        <f>(19.1+52+32.1)/3</f>
        <v>34.4</v>
      </c>
      <c r="H56" s="1" t="s">
        <v>49</v>
      </c>
      <c r="I56" s="2">
        <f>(98.4+98.3+98)/3</f>
        <v>98.233333333333334</v>
      </c>
    </row>
    <row r="57" spans="1:9" x14ac:dyDescent="0.2">
      <c r="A57" s="2">
        <v>2000</v>
      </c>
      <c r="B57" s="2" t="s">
        <v>64</v>
      </c>
      <c r="C57" s="5" t="s">
        <v>17</v>
      </c>
      <c r="D57" s="2" t="s">
        <v>22</v>
      </c>
      <c r="E57" s="1" t="s">
        <v>49</v>
      </c>
      <c r="F57" s="6">
        <f>(23.3+67.6+20.2)/3</f>
        <v>37.033333333333331</v>
      </c>
      <c r="G57">
        <v>1.67</v>
      </c>
      <c r="H57" s="1" t="s">
        <v>49</v>
      </c>
      <c r="I57" s="2">
        <f>(95.8+92+97.2)/3</f>
        <v>95</v>
      </c>
    </row>
    <row r="58" spans="1:9" x14ac:dyDescent="0.2">
      <c r="A58" s="2">
        <v>1919</v>
      </c>
      <c r="B58" s="2" t="s">
        <v>63</v>
      </c>
      <c r="C58" s="5" t="s">
        <v>18</v>
      </c>
      <c r="D58" s="2" t="s">
        <v>27</v>
      </c>
      <c r="E58" s="1" t="s">
        <v>59</v>
      </c>
      <c r="F58" s="6">
        <v>100</v>
      </c>
      <c r="G58">
        <f>(23.49+17.88)/2</f>
        <v>20.684999999999999</v>
      </c>
      <c r="H58" s="1" t="s">
        <v>59</v>
      </c>
      <c r="I58" s="2">
        <v>98.8</v>
      </c>
    </row>
    <row r="59" spans="1:9" x14ac:dyDescent="0.2">
      <c r="A59" s="2">
        <v>1919</v>
      </c>
      <c r="B59" s="2" t="s">
        <v>63</v>
      </c>
      <c r="C59" s="5" t="s">
        <v>18</v>
      </c>
      <c r="D59" s="2" t="s">
        <v>27</v>
      </c>
      <c r="E59" s="1" t="s">
        <v>53</v>
      </c>
      <c r="F59" s="6">
        <v>92.7</v>
      </c>
      <c r="G59">
        <v>52.8</v>
      </c>
      <c r="H59" s="1" t="s">
        <v>53</v>
      </c>
      <c r="I59" s="2">
        <v>99.2</v>
      </c>
    </row>
    <row r="60" spans="1:9" x14ac:dyDescent="0.2">
      <c r="A60" s="2">
        <v>1919</v>
      </c>
      <c r="B60" s="2" t="s">
        <v>63</v>
      </c>
      <c r="C60" s="5" t="s">
        <v>18</v>
      </c>
      <c r="D60" s="2" t="s">
        <v>27</v>
      </c>
      <c r="E60" s="1" t="s">
        <v>49</v>
      </c>
      <c r="F60" s="6">
        <f>(100+99.9+99.9)/3</f>
        <v>99.933333333333337</v>
      </c>
      <c r="G60">
        <f>(74.2+72.2+121.2)/3</f>
        <v>89.2</v>
      </c>
      <c r="H60" s="1" t="s">
        <v>49</v>
      </c>
      <c r="I60" s="2">
        <f>(99.1+99.2+99.2)/3</f>
        <v>99.166666666666671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2023-02-24T18:52:23Z</dcterms:created>
  <dcterms:modified xsi:type="dcterms:W3CDTF">2023-03-27T20:25:00Z</dcterms:modified>
</cp:coreProperties>
</file>