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xikeene/Documents/Research/papers/OC_Figures/Old_Collections_Figures/metadata/"/>
    </mc:Choice>
  </mc:AlternateContent>
  <xr:revisionPtr revIDLastSave="0" documentId="13_ncr:1_{0EA4DADB-2FDC-5A45-A264-72ED582507D5}" xr6:coauthVersionLast="47" xr6:coauthVersionMax="47" xr10:uidLastSave="{00000000-0000-0000-0000-000000000000}"/>
  <bookViews>
    <workbookView xWindow="33880" yWindow="1180" windowWidth="27640" windowHeight="15640" xr2:uid="{11356379-1822-8248-BC5D-5ADEBFACB4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1" l="1"/>
  <c r="G36" i="1"/>
  <c r="F36" i="1"/>
  <c r="G34" i="1"/>
  <c r="I33" i="1"/>
  <c r="F33" i="1"/>
  <c r="I32" i="1"/>
  <c r="G32" i="1"/>
  <c r="F32" i="1"/>
  <c r="I28" i="1"/>
  <c r="G28" i="1"/>
  <c r="F28" i="1"/>
  <c r="I26" i="1"/>
  <c r="G26" i="1"/>
  <c r="F26" i="1"/>
  <c r="I25" i="1"/>
  <c r="G25" i="1"/>
  <c r="F25" i="1"/>
  <c r="I23" i="1"/>
  <c r="G23" i="1"/>
  <c r="F23" i="1"/>
  <c r="G21" i="1"/>
  <c r="I20" i="1"/>
  <c r="G20" i="1"/>
  <c r="F20" i="1"/>
  <c r="I18" i="1"/>
  <c r="G18" i="1"/>
  <c r="F18" i="1"/>
  <c r="I16" i="1"/>
  <c r="G16" i="1"/>
  <c r="F16" i="1"/>
  <c r="I14" i="1"/>
  <c r="G14" i="1"/>
  <c r="F14" i="1"/>
  <c r="I13" i="1"/>
  <c r="G13" i="1"/>
  <c r="F13" i="1"/>
  <c r="I9" i="1"/>
  <c r="F9" i="1"/>
  <c r="I8" i="1"/>
  <c r="G8" i="1"/>
  <c r="F8" i="1"/>
  <c r="I5" i="1"/>
  <c r="G5" i="1"/>
  <c r="F5" i="1"/>
  <c r="G4" i="1"/>
  <c r="F4" i="1"/>
</calcChain>
</file>

<file path=xl/sharedStrings.xml><?xml version="1.0" encoding="utf-8"?>
<sst xmlns="http://schemas.openxmlformats.org/spreadsheetml/2006/main" count="169" uniqueCount="46">
  <si>
    <t>year</t>
  </si>
  <si>
    <t>Drosophila_species</t>
  </si>
  <si>
    <t>sample_id</t>
  </si>
  <si>
    <t>sample_location</t>
  </si>
  <si>
    <t>virus_name</t>
  </si>
  <si>
    <t>percent_covered</t>
  </si>
  <si>
    <t>depth</t>
  </si>
  <si>
    <t>closest_relative</t>
  </si>
  <si>
    <t>percent_nucleotide_similarity</t>
  </si>
  <si>
    <t>melanogaster</t>
  </si>
  <si>
    <t>Illinois</t>
  </si>
  <si>
    <t>Drosophila melanogaster sigmavirus</t>
  </si>
  <si>
    <t>Tobacco mosaic virus</t>
  </si>
  <si>
    <t>Vera virus</t>
  </si>
  <si>
    <t>Galbut virus</t>
  </si>
  <si>
    <t>Chaq-like virus</t>
  </si>
  <si>
    <t>Turnip vein-clearing virus</t>
  </si>
  <si>
    <t>Craigies Hill virus</t>
  </si>
  <si>
    <t>Chaq virus</t>
  </si>
  <si>
    <t>Albany1927</t>
  </si>
  <si>
    <t>New York</t>
  </si>
  <si>
    <t>simulans</t>
  </si>
  <si>
    <t>BBDIV1550</t>
  </si>
  <si>
    <t>California</t>
  </si>
  <si>
    <t>Davidson2006_1</t>
  </si>
  <si>
    <t>North Carolina</t>
  </si>
  <si>
    <t>Drosophila C virus</t>
  </si>
  <si>
    <t>Davidson2006_2</t>
  </si>
  <si>
    <t>Bloomfield virus</t>
  </si>
  <si>
    <t>Frost_03071963</t>
  </si>
  <si>
    <t>Pennsylvania</t>
  </si>
  <si>
    <t>Frost03211963</t>
  </si>
  <si>
    <t>Nora virus</t>
  </si>
  <si>
    <t>Kauai1954</t>
  </si>
  <si>
    <t>Hawai'i</t>
  </si>
  <si>
    <t>Kilauea1953</t>
  </si>
  <si>
    <t>PHDIP946</t>
  </si>
  <si>
    <t>Ontario, CAN</t>
  </si>
  <si>
    <t>Drosophila-associated totivirus 2</t>
  </si>
  <si>
    <t>SB_2000_mel</t>
  </si>
  <si>
    <t>La Jolla virus</t>
  </si>
  <si>
    <t>SB_2000_sim</t>
  </si>
  <si>
    <t>StPaul1919_3</t>
  </si>
  <si>
    <t>Minnesota</t>
  </si>
  <si>
    <t>Dansoman virus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</si>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</sst>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21005-D69C-DB4E-B57B-5407D28A94D4}">
  <dimension ref="A1:I36"/>
  <sheetViews>
    <sheetView tabSelected="1" workbookViewId="0">
      <selection activeCell="D8" sqref="D8:D12"/>
    </sheetView>
  </sheetViews>
  <sheetFormatPr baseColWidth="10" defaultRowHeight="16" x14ac:dyDescent="0.2"/>
  <cols>
    <col min="5" max="5" width="31.5" bestFit="1" customWidth="1"/>
    <col min="6" max="7" width="12.6640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1">
        <v>1908</v>
      </c>
      <c r="B2" s="1" t="s">
        <v>9</v>
      </c>
      <c r="C2" s="2">
        <v>1004277</v>
      </c>
      <c r="D2" s="1" t="s">
        <v>10</v>
      </c>
      <c r="E2" s="2" t="s">
        <v>11</v>
      </c>
      <c r="F2" s="3">
        <v>19</v>
      </c>
      <c r="G2" s="3">
        <v>0.6</v>
      </c>
      <c r="H2" s="2" t="s">
        <v>11</v>
      </c>
      <c r="I2" s="3">
        <v>99.6</v>
      </c>
    </row>
    <row r="3" spans="1:9" x14ac:dyDescent="0.2">
      <c r="A3" s="1">
        <v>1908</v>
      </c>
      <c r="B3" s="1" t="s">
        <v>9</v>
      </c>
      <c r="C3" s="2">
        <v>1004277</v>
      </c>
      <c r="D3" s="1" t="s">
        <v>10</v>
      </c>
      <c r="E3" s="2" t="s">
        <v>12</v>
      </c>
      <c r="F3" s="3">
        <v>99.9</v>
      </c>
      <c r="G3" s="3">
        <v>129.1</v>
      </c>
      <c r="H3" s="2" t="s">
        <v>12</v>
      </c>
      <c r="I3" s="3">
        <v>98.6</v>
      </c>
    </row>
    <row r="4" spans="1:9" x14ac:dyDescent="0.2">
      <c r="A4" s="1">
        <v>1908</v>
      </c>
      <c r="B4" s="1" t="s">
        <v>9</v>
      </c>
      <c r="C4" s="2">
        <v>1004277</v>
      </c>
      <c r="D4" s="1" t="s">
        <v>10</v>
      </c>
      <c r="E4" s="2" t="s">
        <v>13</v>
      </c>
      <c r="F4" s="3">
        <f>(98.4+97.2)/2</f>
        <v>97.800000000000011</v>
      </c>
      <c r="G4" s="3">
        <f>(13.7+4.8)/2</f>
        <v>9.25</v>
      </c>
      <c r="H4" s="2" t="s">
        <v>13</v>
      </c>
      <c r="I4" s="3">
        <v>99.7</v>
      </c>
    </row>
    <row r="5" spans="1:9" x14ac:dyDescent="0.2">
      <c r="A5" s="1">
        <v>1908</v>
      </c>
      <c r="B5" s="1" t="s">
        <v>9</v>
      </c>
      <c r="C5" s="2">
        <v>1004277</v>
      </c>
      <c r="D5" s="1" t="s">
        <v>10</v>
      </c>
      <c r="E5" s="2" t="s">
        <v>14</v>
      </c>
      <c r="F5" s="3">
        <f>(96.7+91.6+98.2)/3</f>
        <v>95.5</v>
      </c>
      <c r="G5" s="3">
        <f>(4.6+3.6+6.8)/3</f>
        <v>5</v>
      </c>
      <c r="H5" s="2" t="s">
        <v>14</v>
      </c>
      <c r="I5" s="3">
        <f>(99.7+98.9+99.5)/3</f>
        <v>99.366666666666674</v>
      </c>
    </row>
    <row r="6" spans="1:9" x14ac:dyDescent="0.2">
      <c r="A6" s="1">
        <v>1908</v>
      </c>
      <c r="B6" s="1" t="s">
        <v>9</v>
      </c>
      <c r="C6" s="2">
        <v>1004277</v>
      </c>
      <c r="D6" s="1" t="s">
        <v>10</v>
      </c>
      <c r="E6" s="2" t="s">
        <v>15</v>
      </c>
      <c r="F6" s="3">
        <v>95</v>
      </c>
      <c r="G6" s="3">
        <v>8.5</v>
      </c>
      <c r="H6" s="2" t="s">
        <v>15</v>
      </c>
      <c r="I6" s="3">
        <v>99.7</v>
      </c>
    </row>
    <row r="7" spans="1:9" x14ac:dyDescent="0.2">
      <c r="A7" s="1">
        <v>1908</v>
      </c>
      <c r="B7" s="1" t="s">
        <v>9</v>
      </c>
      <c r="C7" s="2">
        <v>1004277</v>
      </c>
      <c r="D7" s="1" t="s">
        <v>10</v>
      </c>
      <c r="E7" s="2" t="s">
        <v>16</v>
      </c>
      <c r="F7" s="3">
        <v>12.6</v>
      </c>
      <c r="G7" s="3">
        <v>0.31</v>
      </c>
      <c r="H7" s="2" t="s">
        <v>16</v>
      </c>
      <c r="I7" s="3">
        <v>99.6</v>
      </c>
    </row>
    <row r="8" spans="1:9" x14ac:dyDescent="0.2">
      <c r="A8" s="1">
        <v>1942</v>
      </c>
      <c r="B8" s="1" t="s">
        <v>9</v>
      </c>
      <c r="C8" s="2">
        <v>1004278</v>
      </c>
      <c r="D8" s="1" t="s">
        <v>45</v>
      </c>
      <c r="E8" s="2" t="s">
        <v>17</v>
      </c>
      <c r="F8" s="3">
        <f>(97.2+100)/2</f>
        <v>98.6</v>
      </c>
      <c r="G8" s="3">
        <f>(25.8+15.1)/2</f>
        <v>20.45</v>
      </c>
      <c r="H8" s="2" t="s">
        <v>17</v>
      </c>
      <c r="I8" s="3">
        <f>(99.3+99.6)/2</f>
        <v>99.449999999999989</v>
      </c>
    </row>
    <row r="9" spans="1:9" x14ac:dyDescent="0.2">
      <c r="A9" s="1">
        <v>1942</v>
      </c>
      <c r="B9" s="1" t="s">
        <v>9</v>
      </c>
      <c r="C9" s="2">
        <v>1004278</v>
      </c>
      <c r="D9" s="1" t="s">
        <v>45</v>
      </c>
      <c r="E9" s="2" t="s">
        <v>14</v>
      </c>
      <c r="F9" s="3">
        <f>(14.7+32.2+8.1)/3</f>
        <v>18.333333333333336</v>
      </c>
      <c r="G9" s="3">
        <v>17.399999999999999</v>
      </c>
      <c r="H9" s="2" t="s">
        <v>14</v>
      </c>
      <c r="I9" s="3">
        <f>(96.8+99.4+95.2)/3</f>
        <v>97.133333333333326</v>
      </c>
    </row>
    <row r="10" spans="1:9" x14ac:dyDescent="0.2">
      <c r="A10" s="1">
        <v>1942</v>
      </c>
      <c r="B10" s="1" t="s">
        <v>9</v>
      </c>
      <c r="C10" s="2">
        <v>1004278</v>
      </c>
      <c r="D10" s="1" t="s">
        <v>45</v>
      </c>
      <c r="E10" s="2" t="s">
        <v>15</v>
      </c>
      <c r="F10" s="3">
        <v>100</v>
      </c>
      <c r="G10" s="3">
        <v>106.4</v>
      </c>
      <c r="H10" s="2" t="s">
        <v>15</v>
      </c>
      <c r="I10" s="3">
        <v>99.2</v>
      </c>
    </row>
    <row r="11" spans="1:9" x14ac:dyDescent="0.2">
      <c r="A11" s="1">
        <v>1942</v>
      </c>
      <c r="B11" s="1" t="s">
        <v>9</v>
      </c>
      <c r="C11" s="2">
        <v>1004278</v>
      </c>
      <c r="D11" s="1" t="s">
        <v>45</v>
      </c>
      <c r="E11" s="2" t="s">
        <v>13</v>
      </c>
      <c r="F11" s="3">
        <v>50</v>
      </c>
      <c r="G11" s="3">
        <v>124.9</v>
      </c>
      <c r="H11" s="2" t="s">
        <v>13</v>
      </c>
      <c r="I11" s="3">
        <v>99.1</v>
      </c>
    </row>
    <row r="12" spans="1:9" x14ac:dyDescent="0.2">
      <c r="A12" s="1">
        <v>1942</v>
      </c>
      <c r="B12" s="1" t="s">
        <v>9</v>
      </c>
      <c r="C12" s="2">
        <v>1004278</v>
      </c>
      <c r="D12" s="1" t="s">
        <v>45</v>
      </c>
      <c r="E12" s="2" t="s">
        <v>11</v>
      </c>
      <c r="F12" s="3">
        <v>99.9</v>
      </c>
      <c r="G12" s="3">
        <v>30</v>
      </c>
      <c r="H12" s="2" t="s">
        <v>11</v>
      </c>
      <c r="I12" s="3">
        <v>99.7</v>
      </c>
    </row>
    <row r="13" spans="1:9" ht="18" customHeight="1" x14ac:dyDescent="0.2">
      <c r="A13" s="1">
        <v>1915</v>
      </c>
      <c r="B13" s="1" t="s">
        <v>9</v>
      </c>
      <c r="C13" s="2">
        <v>1004279</v>
      </c>
      <c r="D13" s="1" t="s">
        <v>10</v>
      </c>
      <c r="E13" s="2" t="s">
        <v>14</v>
      </c>
      <c r="F13" s="3">
        <f>(23.2+64.4+24.5)/3</f>
        <v>37.366666666666667</v>
      </c>
      <c r="G13" s="3">
        <f>(6.26+1.7)/2</f>
        <v>3.98</v>
      </c>
      <c r="H13" s="2" t="s">
        <v>14</v>
      </c>
      <c r="I13" s="3">
        <f>(95.3+96.2+96.7)/3</f>
        <v>96.066666666666663</v>
      </c>
    </row>
    <row r="14" spans="1:9" x14ac:dyDescent="0.2">
      <c r="A14" s="1">
        <v>1915</v>
      </c>
      <c r="B14" s="1" t="s">
        <v>9</v>
      </c>
      <c r="C14" s="2">
        <v>1004281</v>
      </c>
      <c r="D14" s="1" t="s">
        <v>10</v>
      </c>
      <c r="E14" s="2" t="s">
        <v>14</v>
      </c>
      <c r="F14" s="3">
        <f>(25.3+71.1+19.4)/3</f>
        <v>38.599999999999994</v>
      </c>
      <c r="G14" s="3">
        <f>(0.54+0.84+2.26)/3</f>
        <v>1.2133333333333332</v>
      </c>
      <c r="H14" s="2" t="s">
        <v>14</v>
      </c>
      <c r="I14" s="3">
        <f>(94.5+97.8+97.3)/3</f>
        <v>96.533333333333346</v>
      </c>
    </row>
    <row r="15" spans="1:9" x14ac:dyDescent="0.2">
      <c r="A15" s="1">
        <v>1930</v>
      </c>
      <c r="B15" s="1" t="s">
        <v>9</v>
      </c>
      <c r="C15" s="2">
        <v>1004283</v>
      </c>
      <c r="D15" s="1" t="s">
        <v>10</v>
      </c>
      <c r="E15" s="2" t="s">
        <v>18</v>
      </c>
      <c r="F15" s="3">
        <v>61.7</v>
      </c>
      <c r="G15" s="3">
        <v>1.24</v>
      </c>
      <c r="H15" s="2" t="s">
        <v>18</v>
      </c>
      <c r="I15" s="3">
        <v>95.8</v>
      </c>
    </row>
    <row r="16" spans="1:9" x14ac:dyDescent="0.2">
      <c r="A16" s="1">
        <v>1930</v>
      </c>
      <c r="B16" s="1" t="s">
        <v>9</v>
      </c>
      <c r="C16" s="2">
        <v>1004283</v>
      </c>
      <c r="D16" s="1" t="s">
        <v>10</v>
      </c>
      <c r="E16" s="2" t="s">
        <v>14</v>
      </c>
      <c r="F16" s="3">
        <f>(31.9+30.5)/3</f>
        <v>20.8</v>
      </c>
      <c r="G16" s="3">
        <f>(1.49+1.08)/2</f>
        <v>1.2850000000000001</v>
      </c>
      <c r="H16" s="2" t="s">
        <v>14</v>
      </c>
      <c r="I16" s="3">
        <f>(99.2+97.6+98.9)/3</f>
        <v>98.566666666666677</v>
      </c>
    </row>
    <row r="17" spans="1:9" x14ac:dyDescent="0.2">
      <c r="A17" s="1">
        <v>1927</v>
      </c>
      <c r="B17" s="1" t="s">
        <v>9</v>
      </c>
      <c r="C17" s="2" t="s">
        <v>19</v>
      </c>
      <c r="D17" s="1" t="s">
        <v>20</v>
      </c>
      <c r="E17" s="2" t="s">
        <v>11</v>
      </c>
      <c r="F17" s="3">
        <v>26.1</v>
      </c>
      <c r="G17" s="3">
        <v>1.5</v>
      </c>
      <c r="H17" s="2" t="s">
        <v>11</v>
      </c>
      <c r="I17" s="3">
        <v>99.2</v>
      </c>
    </row>
    <row r="18" spans="1:9" x14ac:dyDescent="0.2">
      <c r="A18" s="1">
        <v>2011</v>
      </c>
      <c r="B18" s="1" t="s">
        <v>21</v>
      </c>
      <c r="C18" s="2" t="s">
        <v>22</v>
      </c>
      <c r="D18" s="1" t="s">
        <v>23</v>
      </c>
      <c r="E18" s="2" t="s">
        <v>14</v>
      </c>
      <c r="F18" s="3">
        <f>(0+81.6+99.6)/3</f>
        <v>60.4</v>
      </c>
      <c r="G18" s="3">
        <f>(7.8+7)/2</f>
        <v>7.4</v>
      </c>
      <c r="H18" s="2" t="s">
        <v>14</v>
      </c>
      <c r="I18" s="3">
        <f>(99.6+99.6)/2</f>
        <v>99.6</v>
      </c>
    </row>
    <row r="19" spans="1:9" x14ac:dyDescent="0.2">
      <c r="A19" s="1">
        <v>2006</v>
      </c>
      <c r="B19" s="1" t="s">
        <v>9</v>
      </c>
      <c r="C19" s="2" t="s">
        <v>24</v>
      </c>
      <c r="D19" s="1" t="s">
        <v>25</v>
      </c>
      <c r="E19" s="2" t="s">
        <v>26</v>
      </c>
      <c r="F19" s="3">
        <v>99.9</v>
      </c>
      <c r="G19" s="3">
        <v>59.3</v>
      </c>
      <c r="H19" s="2" t="s">
        <v>26</v>
      </c>
      <c r="I19" s="3">
        <v>99.5</v>
      </c>
    </row>
    <row r="20" spans="1:9" x14ac:dyDescent="0.2">
      <c r="A20" s="1">
        <v>2006</v>
      </c>
      <c r="B20" s="1" t="s">
        <v>9</v>
      </c>
      <c r="C20" s="2" t="s">
        <v>27</v>
      </c>
      <c r="D20" s="1" t="s">
        <v>25</v>
      </c>
      <c r="E20" s="2" t="s">
        <v>28</v>
      </c>
      <c r="F20" s="3">
        <f>(34.4+42.6+19+11.3)/10</f>
        <v>10.73</v>
      </c>
      <c r="G20" s="3">
        <f>(1.2+0.4+0.59+1.45)/4</f>
        <v>0.90999999999999992</v>
      </c>
      <c r="H20" s="2" t="s">
        <v>28</v>
      </c>
      <c r="I20" s="3">
        <f>(100+99.9+99.6+99.8)/4</f>
        <v>99.825000000000003</v>
      </c>
    </row>
    <row r="21" spans="1:9" x14ac:dyDescent="0.2">
      <c r="A21" s="1">
        <v>1963</v>
      </c>
      <c r="B21" s="1" t="s">
        <v>9</v>
      </c>
      <c r="C21" s="2" t="s">
        <v>29</v>
      </c>
      <c r="D21" s="1" t="s">
        <v>30</v>
      </c>
      <c r="E21" s="2" t="s">
        <v>13</v>
      </c>
      <c r="F21" s="3">
        <v>100</v>
      </c>
      <c r="G21" s="3">
        <f>(178+177)/2</f>
        <v>177.5</v>
      </c>
      <c r="H21" s="2" t="s">
        <v>13</v>
      </c>
      <c r="I21" s="3">
        <v>98.35</v>
      </c>
    </row>
    <row r="22" spans="1:9" x14ac:dyDescent="0.2">
      <c r="A22" s="1">
        <v>1963</v>
      </c>
      <c r="B22" s="1" t="s">
        <v>9</v>
      </c>
      <c r="C22" s="2" t="s">
        <v>29</v>
      </c>
      <c r="D22" s="1" t="s">
        <v>30</v>
      </c>
      <c r="E22" s="2" t="s">
        <v>15</v>
      </c>
      <c r="F22" s="3">
        <v>100</v>
      </c>
      <c r="G22" s="3">
        <v>300.8</v>
      </c>
      <c r="H22" s="2" t="s">
        <v>15</v>
      </c>
      <c r="I22" s="3">
        <v>97.9</v>
      </c>
    </row>
    <row r="23" spans="1:9" x14ac:dyDescent="0.2">
      <c r="A23" s="1">
        <v>1963</v>
      </c>
      <c r="B23" s="1" t="s">
        <v>9</v>
      </c>
      <c r="C23" s="2" t="s">
        <v>31</v>
      </c>
      <c r="D23" s="1" t="s">
        <v>30</v>
      </c>
      <c r="E23" s="2" t="s">
        <v>14</v>
      </c>
      <c r="F23" s="3">
        <f>(55.1+98.3+30.2)/3</f>
        <v>61.199999999999996</v>
      </c>
      <c r="G23" s="3">
        <f>(4.3+10.5+1.8)/3</f>
        <v>5.5333333333333341</v>
      </c>
      <c r="H23" s="2" t="s">
        <v>14</v>
      </c>
      <c r="I23" s="3">
        <f>(95+97.2+97.5)/3</f>
        <v>96.566666666666663</v>
      </c>
    </row>
    <row r="24" spans="1:9" x14ac:dyDescent="0.2">
      <c r="A24" s="1">
        <v>1963</v>
      </c>
      <c r="B24" s="1" t="s">
        <v>9</v>
      </c>
      <c r="C24" s="2" t="s">
        <v>31</v>
      </c>
      <c r="D24" s="1" t="s">
        <v>30</v>
      </c>
      <c r="E24" s="2" t="s">
        <v>32</v>
      </c>
      <c r="F24" s="3">
        <v>77.3</v>
      </c>
      <c r="G24" s="3">
        <v>7</v>
      </c>
      <c r="H24" s="2" t="s">
        <v>32</v>
      </c>
      <c r="I24" s="3">
        <v>99.1</v>
      </c>
    </row>
    <row r="25" spans="1:9" x14ac:dyDescent="0.2">
      <c r="A25" s="1">
        <v>1954</v>
      </c>
      <c r="B25" s="1" t="s">
        <v>9</v>
      </c>
      <c r="C25" s="2" t="s">
        <v>33</v>
      </c>
      <c r="D25" s="1" t="s">
        <v>34</v>
      </c>
      <c r="E25" s="2" t="s">
        <v>14</v>
      </c>
      <c r="F25" s="3">
        <f>(67.5+84.8+30.3)/3</f>
        <v>60.866666666666674</v>
      </c>
      <c r="G25" s="3">
        <f>(1.2+3.2+3.6)/3</f>
        <v>2.6666666666666665</v>
      </c>
      <c r="H25" s="2" t="s">
        <v>14</v>
      </c>
      <c r="I25" s="3">
        <f>(96+94.8+96.3)/3</f>
        <v>95.7</v>
      </c>
    </row>
    <row r="26" spans="1:9" x14ac:dyDescent="0.2">
      <c r="A26" s="1">
        <v>1953</v>
      </c>
      <c r="B26" s="1" t="s">
        <v>9</v>
      </c>
      <c r="C26" s="2" t="s">
        <v>35</v>
      </c>
      <c r="D26" s="1" t="s">
        <v>34</v>
      </c>
      <c r="E26" s="2" t="s">
        <v>14</v>
      </c>
      <c r="F26" s="3">
        <f>(75+88.3+40.7)/3</f>
        <v>68</v>
      </c>
      <c r="G26" s="3">
        <f>(1.1+3.6+1.9)/3</f>
        <v>2.1999999999999997</v>
      </c>
      <c r="H26" s="2" t="s">
        <v>14</v>
      </c>
      <c r="I26" s="3">
        <f>(98.1+96.9+98)/3</f>
        <v>97.666666666666671</v>
      </c>
    </row>
    <row r="27" spans="1:9" x14ac:dyDescent="0.2">
      <c r="A27" s="1">
        <v>2010</v>
      </c>
      <c r="B27" s="1" t="s">
        <v>9</v>
      </c>
      <c r="C27" s="2" t="s">
        <v>36</v>
      </c>
      <c r="D27" s="1" t="s">
        <v>37</v>
      </c>
      <c r="E27" s="2" t="s">
        <v>13</v>
      </c>
      <c r="F27" s="3">
        <v>40.51</v>
      </c>
      <c r="G27" s="3">
        <v>6.1</v>
      </c>
      <c r="H27" s="2" t="s">
        <v>13</v>
      </c>
      <c r="I27" s="3">
        <v>99.7</v>
      </c>
    </row>
    <row r="28" spans="1:9" x14ac:dyDescent="0.2">
      <c r="A28" s="1">
        <v>2010</v>
      </c>
      <c r="B28" s="1" t="s">
        <v>9</v>
      </c>
      <c r="C28" s="2" t="s">
        <v>36</v>
      </c>
      <c r="D28" s="1" t="s">
        <v>37</v>
      </c>
      <c r="E28" s="2" t="s">
        <v>14</v>
      </c>
      <c r="F28" s="3">
        <f>(85.2+96.5+52.8)/3</f>
        <v>78.166666666666671</v>
      </c>
      <c r="G28" s="3">
        <f>(9.3+2.6+7.6)/3</f>
        <v>6.5</v>
      </c>
      <c r="H28" s="2" t="s">
        <v>14</v>
      </c>
      <c r="I28" s="3">
        <f>(99.5+98.8+99.2)/3</f>
        <v>99.166666666666671</v>
      </c>
    </row>
    <row r="29" spans="1:9" x14ac:dyDescent="0.2">
      <c r="A29" s="1">
        <v>2010</v>
      </c>
      <c r="B29" s="1" t="s">
        <v>9</v>
      </c>
      <c r="C29" s="2" t="s">
        <v>36</v>
      </c>
      <c r="D29" s="1" t="s">
        <v>37</v>
      </c>
      <c r="E29" s="2" t="s">
        <v>38</v>
      </c>
      <c r="F29" s="3">
        <v>37.1</v>
      </c>
      <c r="G29" s="3">
        <v>0.68</v>
      </c>
      <c r="H29" s="2" t="s">
        <v>38</v>
      </c>
      <c r="I29" s="3">
        <v>98.6</v>
      </c>
    </row>
    <row r="30" spans="1:9" x14ac:dyDescent="0.2">
      <c r="A30" s="1">
        <v>2000</v>
      </c>
      <c r="B30" s="1" t="s">
        <v>9</v>
      </c>
      <c r="C30" s="2" t="s">
        <v>39</v>
      </c>
      <c r="D30" s="1" t="s">
        <v>23</v>
      </c>
      <c r="E30" s="2" t="s">
        <v>40</v>
      </c>
      <c r="F30" s="3">
        <v>70.2</v>
      </c>
      <c r="G30" s="3">
        <v>4.4000000000000004</v>
      </c>
      <c r="H30" s="2" t="s">
        <v>40</v>
      </c>
      <c r="I30" s="3">
        <v>99.2</v>
      </c>
    </row>
    <row r="31" spans="1:9" x14ac:dyDescent="0.2">
      <c r="A31" s="1">
        <v>2000</v>
      </c>
      <c r="B31" s="1" t="s">
        <v>9</v>
      </c>
      <c r="C31" s="2" t="s">
        <v>39</v>
      </c>
      <c r="D31" s="1" t="s">
        <v>23</v>
      </c>
      <c r="E31" s="2" t="s">
        <v>18</v>
      </c>
      <c r="F31" s="3">
        <v>52.6</v>
      </c>
      <c r="G31" s="3">
        <v>6.8</v>
      </c>
      <c r="H31" s="2" t="s">
        <v>18</v>
      </c>
      <c r="I31" s="3">
        <v>98.1</v>
      </c>
    </row>
    <row r="32" spans="1:9" x14ac:dyDescent="0.2">
      <c r="A32" s="1">
        <v>2000</v>
      </c>
      <c r="B32" s="1" t="s">
        <v>9</v>
      </c>
      <c r="C32" s="2" t="s">
        <v>39</v>
      </c>
      <c r="D32" s="1" t="s">
        <v>23</v>
      </c>
      <c r="E32" s="2" t="s">
        <v>14</v>
      </c>
      <c r="F32" s="3">
        <f>(88.6+99.3+56.8)/3</f>
        <v>81.566666666666663</v>
      </c>
      <c r="G32" s="3">
        <f>(19.1+52+32.1)/3</f>
        <v>34.4</v>
      </c>
      <c r="H32" s="2" t="s">
        <v>14</v>
      </c>
      <c r="I32" s="3">
        <f>(98.4+98.3+98)/3</f>
        <v>98.233333333333334</v>
      </c>
    </row>
    <row r="33" spans="1:9" x14ac:dyDescent="0.2">
      <c r="A33" s="1">
        <v>2000</v>
      </c>
      <c r="B33" s="1" t="s">
        <v>21</v>
      </c>
      <c r="C33" s="2" t="s">
        <v>41</v>
      </c>
      <c r="D33" s="1" t="s">
        <v>23</v>
      </c>
      <c r="E33" s="2" t="s">
        <v>14</v>
      </c>
      <c r="F33" s="3">
        <f>(23.3+67.6+20.2)/3</f>
        <v>37.033333333333331</v>
      </c>
      <c r="G33" s="3">
        <v>1.67</v>
      </c>
      <c r="H33" s="2" t="s">
        <v>14</v>
      </c>
      <c r="I33" s="3">
        <f>(95.8+92+97.2)/3</f>
        <v>95</v>
      </c>
    </row>
    <row r="34" spans="1:9" x14ac:dyDescent="0.2">
      <c r="A34" s="1">
        <v>1919</v>
      </c>
      <c r="B34" s="1" t="s">
        <v>9</v>
      </c>
      <c r="C34" s="2" t="s">
        <v>42</v>
      </c>
      <c r="D34" s="1" t="s">
        <v>43</v>
      </c>
      <c r="E34" s="2" t="s">
        <v>44</v>
      </c>
      <c r="F34" s="3">
        <v>100</v>
      </c>
      <c r="G34" s="3">
        <f>(23.49+17.88)/2</f>
        <v>20.684999999999999</v>
      </c>
      <c r="H34" s="2" t="s">
        <v>44</v>
      </c>
      <c r="I34" s="3">
        <v>98.8</v>
      </c>
    </row>
    <row r="35" spans="1:9" x14ac:dyDescent="0.2">
      <c r="A35" s="1">
        <v>1919</v>
      </c>
      <c r="B35" s="1" t="s">
        <v>9</v>
      </c>
      <c r="C35" s="2" t="s">
        <v>42</v>
      </c>
      <c r="D35" s="1" t="s">
        <v>43</v>
      </c>
      <c r="E35" s="2" t="s">
        <v>18</v>
      </c>
      <c r="F35" s="3">
        <v>92.7</v>
      </c>
      <c r="G35" s="3">
        <v>52.8</v>
      </c>
      <c r="H35" s="2" t="s">
        <v>18</v>
      </c>
      <c r="I35" s="3">
        <v>99.2</v>
      </c>
    </row>
    <row r="36" spans="1:9" x14ac:dyDescent="0.2">
      <c r="A36" s="1">
        <v>1919</v>
      </c>
      <c r="B36" s="1" t="s">
        <v>9</v>
      </c>
      <c r="C36" s="2" t="s">
        <v>42</v>
      </c>
      <c r="D36" s="1" t="s">
        <v>43</v>
      </c>
      <c r="E36" s="2" t="s">
        <v>14</v>
      </c>
      <c r="F36" s="3">
        <f>(100+99.9+99.9)/3</f>
        <v>99.933333333333337</v>
      </c>
      <c r="G36" s="3">
        <f>(74.2+72.2+121.2)/3</f>
        <v>89.2</v>
      </c>
      <c r="H36" s="2" t="s">
        <v>14</v>
      </c>
      <c r="I36" s="3">
        <f>(99.1+99.2+99.2)/3</f>
        <v>99.166666666666671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2023-03-27T20:25:52Z</dcterms:created>
  <dcterms:modified xsi:type="dcterms:W3CDTF">2023-08-25T19:39:37Z</dcterms:modified>
</cp:coreProperties>
</file>