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1"/>
  </bookViews>
  <sheets>
    <sheet name="Diagramm" sheetId="4" r:id="rId1"/>
    <sheet name="Tabelle1" sheetId="1" r:id="rId2"/>
    <sheet name="Tabelle2" sheetId="2" r:id="rId3"/>
    <sheet name="Tabelle3" sheetId="3" r:id="rId4"/>
  </sheets>
  <definedNames>
    <definedName name="solver_adj" localSheetId="1" hidden="1">Tabelle1!$F$2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Tabelle1!$F$3</definedName>
    <definedName name="solver_pre" localSheetId="1" hidden="1">0.000001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3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3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5"/>
  <c r="L42"/>
  <c r="L49"/>
  <c r="L64"/>
  <c r="L37"/>
  <c r="L36"/>
  <c r="L35"/>
  <c r="A29" l="1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F64"/>
  <c r="F63"/>
  <c r="F62"/>
  <c r="F61"/>
  <c r="F60"/>
  <c r="F59"/>
  <c r="F58"/>
  <c r="F57"/>
  <c r="F56"/>
  <c r="F55"/>
  <c r="F54"/>
  <c r="F53"/>
  <c r="F52"/>
  <c r="F51"/>
  <c r="F50"/>
  <c r="F49"/>
  <c r="I49" s="1"/>
  <c r="F48"/>
  <c r="F47"/>
  <c r="F46"/>
  <c r="F45"/>
  <c r="F44"/>
  <c r="F43"/>
  <c r="F42"/>
  <c r="F41"/>
  <c r="F40"/>
  <c r="F39"/>
  <c r="F38"/>
  <c r="F37"/>
  <c r="F36"/>
  <c r="F35"/>
  <c r="I36"/>
  <c r="I37"/>
  <c r="I38"/>
  <c r="I39"/>
  <c r="I40"/>
  <c r="I41"/>
  <c r="I42"/>
  <c r="I43"/>
  <c r="I44"/>
  <c r="I45"/>
  <c r="I46"/>
  <c r="I47"/>
  <c r="I48"/>
  <c r="I50"/>
  <c r="I51"/>
  <c r="I52"/>
  <c r="I53"/>
  <c r="I54"/>
  <c r="I55"/>
  <c r="I56"/>
  <c r="I57"/>
  <c r="I58"/>
  <c r="I59"/>
  <c r="I60"/>
  <c r="I61"/>
  <c r="I62"/>
  <c r="I63"/>
  <c r="I64"/>
  <c r="I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3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5"/>
  <c r="F3" l="1"/>
</calcChain>
</file>

<file path=xl/sharedStrings.xml><?xml version="1.0" encoding="utf-8"?>
<sst xmlns="http://schemas.openxmlformats.org/spreadsheetml/2006/main" count="7" uniqueCount="7">
  <si>
    <t>Preis EUR/m</t>
  </si>
  <si>
    <t>a</t>
  </si>
  <si>
    <t>PE Tech PE100, SDR 11, PN 16</t>
  </si>
  <si>
    <t>FAPA SDR 11 PE100</t>
  </si>
  <si>
    <t>simona</t>
  </si>
  <si>
    <t>Innendurchmesser mm</t>
  </si>
  <si>
    <t>a*d^(5/2)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</si>
</sst>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5.2736330333137647E-2"/>
          <c:y val="1.780457967918125E-2"/>
          <c:w val="0.73941586068864684"/>
          <c:h val="0.8945173647604766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Tabelle1!$A$5:$A$29</c:f>
              <c:numCache>
                <c:formatCode>General</c:formatCode>
                <c:ptCount val="25"/>
                <c:pt idx="0">
                  <c:v>14.2</c:v>
                </c:pt>
                <c:pt idx="1">
                  <c:v>18</c:v>
                </c:pt>
                <c:pt idx="2">
                  <c:v>22.7</c:v>
                </c:pt>
                <c:pt idx="3">
                  <c:v>29</c:v>
                </c:pt>
                <c:pt idx="4">
                  <c:v>36.299999999999997</c:v>
                </c:pt>
                <c:pt idx="5">
                  <c:v>45.4</c:v>
                </c:pt>
                <c:pt idx="6">
                  <c:v>57.2</c:v>
                </c:pt>
                <c:pt idx="7">
                  <c:v>68.2</c:v>
                </c:pt>
                <c:pt idx="8">
                  <c:v>81.8</c:v>
                </c:pt>
                <c:pt idx="9">
                  <c:v>100</c:v>
                </c:pt>
                <c:pt idx="10">
                  <c:v>113.6</c:v>
                </c:pt>
                <c:pt idx="11">
                  <c:v>127.3</c:v>
                </c:pt>
                <c:pt idx="12">
                  <c:v>145.4</c:v>
                </c:pt>
                <c:pt idx="13">
                  <c:v>163.6</c:v>
                </c:pt>
                <c:pt idx="14">
                  <c:v>181.8</c:v>
                </c:pt>
                <c:pt idx="15">
                  <c:v>204.5</c:v>
                </c:pt>
                <c:pt idx="16">
                  <c:v>227.3</c:v>
                </c:pt>
                <c:pt idx="17">
                  <c:v>254.6</c:v>
                </c:pt>
                <c:pt idx="18">
                  <c:v>286.39999999999998</c:v>
                </c:pt>
                <c:pt idx="19">
                  <c:v>322.8</c:v>
                </c:pt>
                <c:pt idx="20">
                  <c:v>363.7</c:v>
                </c:pt>
                <c:pt idx="21">
                  <c:v>409.1</c:v>
                </c:pt>
                <c:pt idx="22">
                  <c:v>454.6</c:v>
                </c:pt>
                <c:pt idx="23">
                  <c:v>509.2</c:v>
                </c:pt>
                <c:pt idx="24">
                  <c:v>572.79999999999995</c:v>
                </c:pt>
              </c:numCache>
            </c:numRef>
          </c:xVal>
          <c:yVal>
            <c:numRef>
              <c:f>Tabelle1!$B$5:$B$29</c:f>
              <c:numCache>
                <c:formatCode>General</c:formatCode>
                <c:ptCount val="25"/>
                <c:pt idx="0">
                  <c:v>0.48</c:v>
                </c:pt>
                <c:pt idx="1">
                  <c:v>0.71</c:v>
                </c:pt>
                <c:pt idx="2">
                  <c:v>1.04</c:v>
                </c:pt>
                <c:pt idx="3">
                  <c:v>1.69</c:v>
                </c:pt>
                <c:pt idx="4">
                  <c:v>2.6</c:v>
                </c:pt>
                <c:pt idx="5">
                  <c:v>4.04</c:v>
                </c:pt>
                <c:pt idx="6">
                  <c:v>6.36</c:v>
                </c:pt>
                <c:pt idx="7">
                  <c:v>7.4</c:v>
                </c:pt>
                <c:pt idx="8">
                  <c:v>10.7</c:v>
                </c:pt>
                <c:pt idx="9">
                  <c:v>15.9</c:v>
                </c:pt>
                <c:pt idx="10">
                  <c:v>20.6</c:v>
                </c:pt>
                <c:pt idx="11">
                  <c:v>25.65</c:v>
                </c:pt>
                <c:pt idx="12">
                  <c:v>33.700000000000003</c:v>
                </c:pt>
                <c:pt idx="13">
                  <c:v>42.55</c:v>
                </c:pt>
                <c:pt idx="14">
                  <c:v>52.5</c:v>
                </c:pt>
                <c:pt idx="15">
                  <c:v>66.5</c:v>
                </c:pt>
                <c:pt idx="16">
                  <c:v>81.5</c:v>
                </c:pt>
                <c:pt idx="17">
                  <c:v>102.5</c:v>
                </c:pt>
                <c:pt idx="18">
                  <c:v>129.5</c:v>
                </c:pt>
                <c:pt idx="19">
                  <c:v>164.5</c:v>
                </c:pt>
                <c:pt idx="20">
                  <c:v>208.5</c:v>
                </c:pt>
                <c:pt idx="21">
                  <c:v>264</c:v>
                </c:pt>
                <c:pt idx="22">
                  <c:v>326</c:v>
                </c:pt>
                <c:pt idx="23">
                  <c:v>408.5</c:v>
                </c:pt>
                <c:pt idx="24">
                  <c:v>515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A6C-4848-9AE9-20B7F2A17502}"/>
            </c:ext>
          </c:extLst>
        </c:ser>
        <c:ser>
          <c:idx val="1"/>
          <c:order val="1"/>
          <c:spPr>
            <a:ln w="28575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Tabelle1!$F$35:$F$64</c:f>
              <c:numCache>
                <c:formatCode>General</c:formatCode>
                <c:ptCount val="30"/>
                <c:pt idx="0">
                  <c:v>8.1999999999999993</c:v>
                </c:pt>
                <c:pt idx="1">
                  <c:v>10.199999999999999</c:v>
                </c:pt>
                <c:pt idx="2">
                  <c:v>14.2</c:v>
                </c:pt>
                <c:pt idx="3">
                  <c:v>18</c:v>
                </c:pt>
                <c:pt idx="4">
                  <c:v>22.7</c:v>
                </c:pt>
                <c:pt idx="5">
                  <c:v>29</c:v>
                </c:pt>
                <c:pt idx="6">
                  <c:v>36.299999999999997</c:v>
                </c:pt>
                <c:pt idx="7">
                  <c:v>45.4</c:v>
                </c:pt>
                <c:pt idx="8">
                  <c:v>57.2</c:v>
                </c:pt>
                <c:pt idx="9">
                  <c:v>68.2</c:v>
                </c:pt>
                <c:pt idx="10">
                  <c:v>81.8</c:v>
                </c:pt>
                <c:pt idx="11">
                  <c:v>100</c:v>
                </c:pt>
                <c:pt idx="12">
                  <c:v>113.6</c:v>
                </c:pt>
                <c:pt idx="13">
                  <c:v>127.3</c:v>
                </c:pt>
                <c:pt idx="14">
                  <c:v>145.4</c:v>
                </c:pt>
                <c:pt idx="15">
                  <c:v>163.6</c:v>
                </c:pt>
                <c:pt idx="16">
                  <c:v>181.8</c:v>
                </c:pt>
                <c:pt idx="17">
                  <c:v>204.5</c:v>
                </c:pt>
                <c:pt idx="18">
                  <c:v>227.3</c:v>
                </c:pt>
                <c:pt idx="19">
                  <c:v>254.6</c:v>
                </c:pt>
                <c:pt idx="20">
                  <c:v>286.39999999999998</c:v>
                </c:pt>
                <c:pt idx="21">
                  <c:v>322.8</c:v>
                </c:pt>
                <c:pt idx="22">
                  <c:v>363.7</c:v>
                </c:pt>
                <c:pt idx="23">
                  <c:v>409.1</c:v>
                </c:pt>
                <c:pt idx="24">
                  <c:v>454.6</c:v>
                </c:pt>
                <c:pt idx="25">
                  <c:v>509.2</c:v>
                </c:pt>
                <c:pt idx="26">
                  <c:v>572.79999999999995</c:v>
                </c:pt>
                <c:pt idx="27">
                  <c:v>645.5</c:v>
                </c:pt>
                <c:pt idx="28">
                  <c:v>727.3</c:v>
                </c:pt>
                <c:pt idx="29">
                  <c:v>818.2</c:v>
                </c:pt>
              </c:numCache>
            </c:numRef>
          </c:xVal>
          <c:yVal>
            <c:numRef>
              <c:f>Tabelle1!$H$35:$H$64</c:f>
              <c:numCache>
                <c:formatCode>General</c:formatCode>
                <c:ptCount val="30"/>
                <c:pt idx="0">
                  <c:v>2.6012553644131554E-2</c:v>
                </c:pt>
                <c:pt idx="1">
                  <c:v>4.4889915437114396E-2</c:v>
                </c:pt>
                <c:pt idx="2">
                  <c:v>0.10265242629893105</c:v>
                </c:pt>
                <c:pt idx="3">
                  <c:v>0.18570757572441304</c:v>
                </c:pt>
                <c:pt idx="4">
                  <c:v>0.33167520089623337</c:v>
                </c:pt>
                <c:pt idx="5">
                  <c:v>0.61184772931933107</c:v>
                </c:pt>
                <c:pt idx="6">
                  <c:v>1.072543512916927</c:v>
                </c:pt>
                <c:pt idx="7">
                  <c:v>1.8762382696410986</c:v>
                </c:pt>
                <c:pt idx="8">
                  <c:v>3.3430158051755781</c:v>
                </c:pt>
                <c:pt idx="9">
                  <c:v>5.1893061654403141</c:v>
                </c:pt>
                <c:pt idx="10">
                  <c:v>8.1758255657949235</c:v>
                </c:pt>
                <c:pt idx="11">
                  <c:v>13.509782521856664</c:v>
                </c:pt>
                <c:pt idx="12">
                  <c:v>18.582074045753963</c:v>
                </c:pt>
                <c:pt idx="13">
                  <c:v>24.701274789491915</c:v>
                </c:pt>
                <c:pt idx="14">
                  <c:v>34.439701147967767</c:v>
                </c:pt>
                <c:pt idx="15">
                  <c:v>46.249453594975428</c:v>
                </c:pt>
                <c:pt idx="16">
                  <c:v>60.205068532510317</c:v>
                </c:pt>
                <c:pt idx="17">
                  <c:v>80.794470437958637</c:v>
                </c:pt>
                <c:pt idx="18">
                  <c:v>105.23178742016596</c:v>
                </c:pt>
                <c:pt idx="19">
                  <c:v>139.73151126081638</c:v>
                </c:pt>
                <c:pt idx="20">
                  <c:v>187.53437782806813</c:v>
                </c:pt>
                <c:pt idx="21">
                  <c:v>252.91941755206463</c:v>
                </c:pt>
                <c:pt idx="22">
                  <c:v>340.80551225676516</c:v>
                </c:pt>
                <c:pt idx="23">
                  <c:v>457.32196052084242</c:v>
                </c:pt>
                <c:pt idx="24">
                  <c:v>595.28088384944476</c:v>
                </c:pt>
                <c:pt idx="25">
                  <c:v>790.44079326374163</c:v>
                </c:pt>
                <c:pt idx="26">
                  <c:v>1060.8546421426174</c:v>
                </c:pt>
                <c:pt idx="27">
                  <c:v>1430.1743158506083</c:v>
                </c:pt>
                <c:pt idx="28">
                  <c:v>1927.2245833367376</c:v>
                </c:pt>
                <c:pt idx="29">
                  <c:v>2587.0036757585135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5A6C-4848-9AE9-20B7F2A17502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Tabelle1!$A$35:$A$53</c:f>
              <c:numCache>
                <c:formatCode>General</c:formatCode>
                <c:ptCount val="19"/>
                <c:pt idx="0">
                  <c:v>57.2</c:v>
                </c:pt>
                <c:pt idx="1">
                  <c:v>68.2</c:v>
                </c:pt>
                <c:pt idx="2">
                  <c:v>81.8</c:v>
                </c:pt>
                <c:pt idx="3">
                  <c:v>100</c:v>
                </c:pt>
                <c:pt idx="4">
                  <c:v>113.6</c:v>
                </c:pt>
                <c:pt idx="5">
                  <c:v>127.3</c:v>
                </c:pt>
                <c:pt idx="6">
                  <c:v>145.4</c:v>
                </c:pt>
                <c:pt idx="7">
                  <c:v>163.6</c:v>
                </c:pt>
                <c:pt idx="8">
                  <c:v>181.8</c:v>
                </c:pt>
                <c:pt idx="9">
                  <c:v>204.5</c:v>
                </c:pt>
                <c:pt idx="10">
                  <c:v>227.3</c:v>
                </c:pt>
                <c:pt idx="11">
                  <c:v>254.6</c:v>
                </c:pt>
                <c:pt idx="12">
                  <c:v>286.39999999999998</c:v>
                </c:pt>
                <c:pt idx="13">
                  <c:v>322.8</c:v>
                </c:pt>
                <c:pt idx="14">
                  <c:v>363.7</c:v>
                </c:pt>
                <c:pt idx="15">
                  <c:v>409.1</c:v>
                </c:pt>
                <c:pt idx="16">
                  <c:v>454.6</c:v>
                </c:pt>
                <c:pt idx="17">
                  <c:v>509.2</c:v>
                </c:pt>
                <c:pt idx="18">
                  <c:v>572.79999999999995</c:v>
                </c:pt>
              </c:numCache>
            </c:numRef>
          </c:xVal>
          <c:yVal>
            <c:numRef>
              <c:f>Tabelle1!$B$35:$B$53</c:f>
              <c:numCache>
                <c:formatCode>General</c:formatCode>
                <c:ptCount val="19"/>
                <c:pt idx="0">
                  <c:v>8.8000000000000007</c:v>
                </c:pt>
                <c:pt idx="1">
                  <c:v>11.85</c:v>
                </c:pt>
                <c:pt idx="2">
                  <c:v>16.399999999999999</c:v>
                </c:pt>
                <c:pt idx="3">
                  <c:v>23.55</c:v>
                </c:pt>
                <c:pt idx="4">
                  <c:v>29.8</c:v>
                </c:pt>
                <c:pt idx="5">
                  <c:v>36.6</c:v>
                </c:pt>
                <c:pt idx="6">
                  <c:v>48.65</c:v>
                </c:pt>
                <c:pt idx="7">
                  <c:v>60.35</c:v>
                </c:pt>
                <c:pt idx="8">
                  <c:v>73.349999999999994</c:v>
                </c:pt>
                <c:pt idx="9">
                  <c:v>92.85</c:v>
                </c:pt>
                <c:pt idx="10">
                  <c:v>112.85</c:v>
                </c:pt>
                <c:pt idx="11">
                  <c:v>139.55000000000001</c:v>
                </c:pt>
                <c:pt idx="12">
                  <c:v>177.05</c:v>
                </c:pt>
                <c:pt idx="13">
                  <c:v>221.9</c:v>
                </c:pt>
                <c:pt idx="14">
                  <c:v>280.55</c:v>
                </c:pt>
                <c:pt idx="15">
                  <c:v>354.65</c:v>
                </c:pt>
                <c:pt idx="16">
                  <c:v>432.9</c:v>
                </c:pt>
                <c:pt idx="17">
                  <c:v>538.1</c:v>
                </c:pt>
                <c:pt idx="18">
                  <c:v>678.7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5A6C-4848-9AE9-20B7F2A17502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Tabelle1!$F$35:$F$64</c:f>
              <c:numCache>
                <c:formatCode>General</c:formatCode>
                <c:ptCount val="30"/>
                <c:pt idx="0">
                  <c:v>8.1999999999999993</c:v>
                </c:pt>
                <c:pt idx="1">
                  <c:v>10.199999999999999</c:v>
                </c:pt>
                <c:pt idx="2">
                  <c:v>14.2</c:v>
                </c:pt>
                <c:pt idx="3">
                  <c:v>18</c:v>
                </c:pt>
                <c:pt idx="4">
                  <c:v>22.7</c:v>
                </c:pt>
                <c:pt idx="5">
                  <c:v>29</c:v>
                </c:pt>
                <c:pt idx="6">
                  <c:v>36.299999999999997</c:v>
                </c:pt>
                <c:pt idx="7">
                  <c:v>45.4</c:v>
                </c:pt>
                <c:pt idx="8">
                  <c:v>57.2</c:v>
                </c:pt>
                <c:pt idx="9">
                  <c:v>68.2</c:v>
                </c:pt>
                <c:pt idx="10">
                  <c:v>81.8</c:v>
                </c:pt>
                <c:pt idx="11">
                  <c:v>100</c:v>
                </c:pt>
                <c:pt idx="12">
                  <c:v>113.6</c:v>
                </c:pt>
                <c:pt idx="13">
                  <c:v>127.3</c:v>
                </c:pt>
                <c:pt idx="14">
                  <c:v>145.4</c:v>
                </c:pt>
                <c:pt idx="15">
                  <c:v>163.6</c:v>
                </c:pt>
                <c:pt idx="16">
                  <c:v>181.8</c:v>
                </c:pt>
                <c:pt idx="17">
                  <c:v>204.5</c:v>
                </c:pt>
                <c:pt idx="18">
                  <c:v>227.3</c:v>
                </c:pt>
                <c:pt idx="19">
                  <c:v>254.6</c:v>
                </c:pt>
                <c:pt idx="20">
                  <c:v>286.39999999999998</c:v>
                </c:pt>
                <c:pt idx="21">
                  <c:v>322.8</c:v>
                </c:pt>
                <c:pt idx="22">
                  <c:v>363.7</c:v>
                </c:pt>
                <c:pt idx="23">
                  <c:v>409.1</c:v>
                </c:pt>
                <c:pt idx="24">
                  <c:v>454.6</c:v>
                </c:pt>
                <c:pt idx="25">
                  <c:v>509.2</c:v>
                </c:pt>
                <c:pt idx="26">
                  <c:v>572.79999999999995</c:v>
                </c:pt>
                <c:pt idx="27">
                  <c:v>645.5</c:v>
                </c:pt>
                <c:pt idx="28">
                  <c:v>727.3</c:v>
                </c:pt>
                <c:pt idx="29">
                  <c:v>818.2</c:v>
                </c:pt>
              </c:numCache>
            </c:numRef>
          </c:xVal>
          <c:yVal>
            <c:numRef>
              <c:f>Tabelle1!$G$35:$G$64</c:f>
              <c:numCache>
                <c:formatCode>General</c:formatCode>
                <c:ptCount val="30"/>
                <c:pt idx="0">
                  <c:v>0.6</c:v>
                </c:pt>
                <c:pt idx="1">
                  <c:v>0.65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1.85</c:v>
                </c:pt>
                <c:pt idx="6">
                  <c:v>2.7</c:v>
                </c:pt>
                <c:pt idx="7">
                  <c:v>3.9</c:v>
                </c:pt>
                <c:pt idx="8">
                  <c:v>6.1</c:v>
                </c:pt>
                <c:pt idx="9">
                  <c:v>9</c:v>
                </c:pt>
                <c:pt idx="10">
                  <c:v>12.15</c:v>
                </c:pt>
                <c:pt idx="11">
                  <c:v>16.600000000000001</c:v>
                </c:pt>
                <c:pt idx="12">
                  <c:v>22.35</c:v>
                </c:pt>
                <c:pt idx="13">
                  <c:v>30.6</c:v>
                </c:pt>
                <c:pt idx="14">
                  <c:v>36.5</c:v>
                </c:pt>
                <c:pt idx="15">
                  <c:v>49.05</c:v>
                </c:pt>
                <c:pt idx="16">
                  <c:v>64.55</c:v>
                </c:pt>
                <c:pt idx="17">
                  <c:v>77.3</c:v>
                </c:pt>
                <c:pt idx="18">
                  <c:v>95.6</c:v>
                </c:pt>
                <c:pt idx="19">
                  <c:v>119.45</c:v>
                </c:pt>
                <c:pt idx="20">
                  <c:v>151.55000000000001</c:v>
                </c:pt>
                <c:pt idx="21">
                  <c:v>192.15</c:v>
                </c:pt>
                <c:pt idx="22">
                  <c:v>243.95</c:v>
                </c:pt>
                <c:pt idx="23">
                  <c:v>301.8</c:v>
                </c:pt>
                <c:pt idx="24">
                  <c:v>382.1</c:v>
                </c:pt>
                <c:pt idx="25">
                  <c:v>479.55</c:v>
                </c:pt>
                <c:pt idx="26">
                  <c:v>606.20000000000005</c:v>
                </c:pt>
                <c:pt idx="27">
                  <c:v>722.1</c:v>
                </c:pt>
                <c:pt idx="28">
                  <c:v>1024.75</c:v>
                </c:pt>
                <c:pt idx="29">
                  <c:v>1297.6500000000001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5A6C-4848-9AE9-20B7F2A17502}"/>
            </c:ext>
          </c:extLst>
        </c:ser>
        <c:axId val="67741184"/>
        <c:axId val="67742720"/>
      </c:scatterChart>
      <c:valAx>
        <c:axId val="67741184"/>
        <c:scaling>
          <c:orientation val="minMax"/>
          <c:max val="300"/>
        </c:scaling>
        <c:axPos val="b"/>
        <c:majorGridlines/>
        <c:numFmt formatCode="General" sourceLinked="1"/>
        <c:tickLblPos val="nextTo"/>
        <c:crossAx val="67742720"/>
        <c:crosses val="autoZero"/>
        <c:crossBetween val="midCat"/>
      </c:valAx>
      <c:valAx>
        <c:axId val="67742720"/>
        <c:scaling>
          <c:orientation val="minMax"/>
          <c:max val="200"/>
        </c:scaling>
        <c:axPos val="l"/>
        <c:majorGridlines/>
        <c:numFmt formatCode="General" sourceLinked="1"/>
        <c:tickLblPos val="nextTo"/>
        <c:crossAx val="67741184"/>
        <c:crosses val="autoZero"/>
        <c:crossBetween val="midCat"/>
      </c:valAx>
    </c:plotArea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64"/>
  <sheetViews>
    <sheetView tabSelected="1" zoomScaleNormal="100" workbookViewId="0">
      <selection activeCell="D10" sqref="D10"/>
    </sheetView>
  </sheetViews>
  <sheetFormatPr baseColWidth="10" defaultRowHeight="15"/>
  <cols>
    <col min="1" max="1" width="22.42578125" bestFit="1" customWidth="1"/>
    <col min="3" max="3" width="12" bestFit="1" customWidth="1"/>
    <col min="6" max="6" width="12" bestFit="1" customWidth="1"/>
    <col min="8" max="8" width="12" bestFit="1" customWidth="1"/>
  </cols>
  <sheetData>
    <row r="2" spans="1:8">
      <c r="A2" t="s">
        <v>2</v>
      </c>
      <c r="E2" t="s">
        <v>1</v>
      </c>
      <c r="F2">
        <v>4272.1683462600522</v>
      </c>
      <c r="H2">
        <f>F2/(1000^(5/2))</f>
        <v>1.3509782521856661E-4</v>
      </c>
    </row>
    <row r="3" spans="1:8">
      <c r="F3">
        <f>SUM(D5:D21,D35:D44,I35:I52)</f>
        <v>2260.7656278181507</v>
      </c>
    </row>
    <row r="4" spans="1:8">
      <c r="A4" t="s">
        <v>5</v>
      </c>
      <c r="B4" t="s">
        <v>0</v>
      </c>
      <c r="C4" t="s">
        <v>6</v>
      </c>
    </row>
    <row r="5" spans="1:8">
      <c r="A5">
        <f>16-1.8</f>
        <v>14.2</v>
      </c>
      <c r="B5">
        <v>0.48</v>
      </c>
      <c r="C5">
        <f>$F$2*E5^(5/2)</f>
        <v>0.10265242629893105</v>
      </c>
      <c r="D5">
        <f>(B5-C5)^2</f>
        <v>0.14239119137808365</v>
      </c>
      <c r="E5">
        <f>A5/1000</f>
        <v>1.4199999999999999E-2</v>
      </c>
    </row>
    <row r="6" spans="1:8">
      <c r="A6">
        <f>20-2</f>
        <v>18</v>
      </c>
      <c r="B6">
        <v>0.71</v>
      </c>
      <c r="C6">
        <f t="shared" ref="C6:C29" si="0">$F$2*E6^(5/2)</f>
        <v>0.18570757572441304</v>
      </c>
      <c r="D6">
        <f t="shared" ref="D6:D29" si="1">(B6-C6)^2</f>
        <v>0.27488254615277197</v>
      </c>
      <c r="E6">
        <f t="shared" ref="E6:E29" si="2">A6/1000</f>
        <v>1.7999999999999999E-2</v>
      </c>
    </row>
    <row r="7" spans="1:8">
      <c r="A7">
        <f>25-2.3</f>
        <v>22.7</v>
      </c>
      <c r="B7">
        <v>1.04</v>
      </c>
      <c r="C7">
        <f t="shared" si="0"/>
        <v>0.33167520089623337</v>
      </c>
      <c r="D7">
        <f t="shared" si="1"/>
        <v>0.50172402102539138</v>
      </c>
      <c r="E7">
        <f t="shared" si="2"/>
        <v>2.2699999999999998E-2</v>
      </c>
    </row>
    <row r="8" spans="1:8">
      <c r="A8">
        <f>32-3</f>
        <v>29</v>
      </c>
      <c r="B8">
        <v>1.69</v>
      </c>
      <c r="C8">
        <f t="shared" si="0"/>
        <v>0.61184772931933107</v>
      </c>
      <c r="D8">
        <f t="shared" si="1"/>
        <v>1.162412318773882</v>
      </c>
      <c r="E8">
        <f t="shared" si="2"/>
        <v>2.9000000000000001E-2</v>
      </c>
    </row>
    <row r="9" spans="1:8">
      <c r="A9">
        <f>40-3.7</f>
        <v>36.299999999999997</v>
      </c>
      <c r="B9">
        <v>2.6</v>
      </c>
      <c r="C9">
        <f t="shared" si="0"/>
        <v>1.072543512916927</v>
      </c>
      <c r="D9">
        <f t="shared" si="1"/>
        <v>2.3331233199321622</v>
      </c>
      <c r="E9">
        <f t="shared" si="2"/>
        <v>3.6299999999999999E-2</v>
      </c>
    </row>
    <row r="10" spans="1:8">
      <c r="A10">
        <f>50-4.6</f>
        <v>45.4</v>
      </c>
      <c r="B10">
        <v>4.04</v>
      </c>
      <c r="C10">
        <f t="shared" si="0"/>
        <v>1.8762382696410986</v>
      </c>
      <c r="D10">
        <f t="shared" si="1"/>
        <v>4.6818648257657474</v>
      </c>
      <c r="E10">
        <f t="shared" si="2"/>
        <v>4.5399999999999996E-2</v>
      </c>
    </row>
    <row r="11" spans="1:8">
      <c r="A11">
        <f>63-5.8</f>
        <v>57.2</v>
      </c>
      <c r="B11">
        <v>6.36</v>
      </c>
      <c r="C11">
        <f t="shared" si="0"/>
        <v>3.3430158051755781</v>
      </c>
      <c r="D11">
        <f t="shared" si="1"/>
        <v>9.1021936318203682</v>
      </c>
      <c r="E11">
        <f t="shared" si="2"/>
        <v>5.7200000000000001E-2</v>
      </c>
    </row>
    <row r="12" spans="1:8">
      <c r="A12">
        <f>75-6.8</f>
        <v>68.2</v>
      </c>
      <c r="B12">
        <v>7.4</v>
      </c>
      <c r="C12">
        <f t="shared" si="0"/>
        <v>5.1893061654403141</v>
      </c>
      <c r="D12">
        <f t="shared" si="1"/>
        <v>4.8871672301602098</v>
      </c>
      <c r="E12">
        <f t="shared" si="2"/>
        <v>6.8199999999999997E-2</v>
      </c>
    </row>
    <row r="13" spans="1:8">
      <c r="A13">
        <f>90-8.2</f>
        <v>81.8</v>
      </c>
      <c r="B13">
        <v>10.7</v>
      </c>
      <c r="C13">
        <f t="shared" si="0"/>
        <v>8.1758255657949235</v>
      </c>
      <c r="D13">
        <f t="shared" si="1"/>
        <v>6.3714565742945144</v>
      </c>
      <c r="E13">
        <f t="shared" si="2"/>
        <v>8.1799999999999998E-2</v>
      </c>
    </row>
    <row r="14" spans="1:8">
      <c r="A14">
        <f>110-10</f>
        <v>100</v>
      </c>
      <c r="B14">
        <v>15.9</v>
      </c>
      <c r="C14">
        <f t="shared" si="0"/>
        <v>13.509782521856664</v>
      </c>
      <c r="D14">
        <f t="shared" si="1"/>
        <v>5.7131395928218902</v>
      </c>
      <c r="E14">
        <f t="shared" si="2"/>
        <v>0.1</v>
      </c>
    </row>
    <row r="15" spans="1:8">
      <c r="A15">
        <f>125-11.4</f>
        <v>113.6</v>
      </c>
      <c r="B15">
        <v>20.6</v>
      </c>
      <c r="C15">
        <f t="shared" si="0"/>
        <v>18.582074045753963</v>
      </c>
      <c r="D15">
        <f t="shared" si="1"/>
        <v>4.0720251568197856</v>
      </c>
      <c r="E15">
        <f t="shared" si="2"/>
        <v>0.11359999999999999</v>
      </c>
    </row>
    <row r="16" spans="1:8">
      <c r="A16">
        <f>140-12.7</f>
        <v>127.3</v>
      </c>
      <c r="B16">
        <v>25.65</v>
      </c>
      <c r="C16">
        <f t="shared" si="0"/>
        <v>24.701274789491915</v>
      </c>
      <c r="D16">
        <f t="shared" si="1"/>
        <v>0.90007952505360722</v>
      </c>
      <c r="E16">
        <f t="shared" si="2"/>
        <v>0.1273</v>
      </c>
    </row>
    <row r="17" spans="1:5">
      <c r="A17">
        <f>160-14.6</f>
        <v>145.4</v>
      </c>
      <c r="B17">
        <v>33.700000000000003</v>
      </c>
      <c r="C17">
        <f t="shared" si="0"/>
        <v>34.439701147967767</v>
      </c>
      <c r="D17">
        <f t="shared" si="1"/>
        <v>0.54715778830482853</v>
      </c>
      <c r="E17">
        <f t="shared" si="2"/>
        <v>0.1454</v>
      </c>
    </row>
    <row r="18" spans="1:5">
      <c r="A18">
        <f>180-16.4</f>
        <v>163.6</v>
      </c>
      <c r="B18">
        <v>42.55</v>
      </c>
      <c r="C18">
        <f t="shared" si="0"/>
        <v>46.249453594975428</v>
      </c>
      <c r="D18">
        <f t="shared" si="1"/>
        <v>13.685956901376638</v>
      </c>
      <c r="E18">
        <f t="shared" si="2"/>
        <v>0.1636</v>
      </c>
    </row>
    <row r="19" spans="1:5">
      <c r="A19">
        <f>200-18.2</f>
        <v>181.8</v>
      </c>
      <c r="B19">
        <v>52.5</v>
      </c>
      <c r="C19">
        <f t="shared" si="0"/>
        <v>60.205068532510317</v>
      </c>
      <c r="D19">
        <f t="shared" si="1"/>
        <v>59.368081090680697</v>
      </c>
      <c r="E19">
        <f t="shared" si="2"/>
        <v>0.18180000000000002</v>
      </c>
    </row>
    <row r="20" spans="1:5">
      <c r="A20">
        <f>225-20.5</f>
        <v>204.5</v>
      </c>
      <c r="B20">
        <v>66.5</v>
      </c>
      <c r="C20">
        <f t="shared" si="0"/>
        <v>80.794470437958637</v>
      </c>
      <c r="D20">
        <f t="shared" si="1"/>
        <v>204.33188510167338</v>
      </c>
      <c r="E20">
        <f t="shared" si="2"/>
        <v>0.20449999999999999</v>
      </c>
    </row>
    <row r="21" spans="1:5">
      <c r="A21">
        <f>250-22.7</f>
        <v>227.3</v>
      </c>
      <c r="B21">
        <v>81.5</v>
      </c>
      <c r="C21">
        <f t="shared" si="0"/>
        <v>105.23178742016596</v>
      </c>
      <c r="D21">
        <f t="shared" si="1"/>
        <v>563.19773415594716</v>
      </c>
      <c r="E21">
        <f t="shared" si="2"/>
        <v>0.2273</v>
      </c>
    </row>
    <row r="22" spans="1:5">
      <c r="A22">
        <f>280-25.4</f>
        <v>254.6</v>
      </c>
      <c r="B22">
        <v>102.5</v>
      </c>
      <c r="C22">
        <f t="shared" si="0"/>
        <v>139.73151126081638</v>
      </c>
      <c r="D22">
        <f t="shared" si="1"/>
        <v>1386.1854307642966</v>
      </c>
      <c r="E22">
        <f t="shared" si="2"/>
        <v>0.25459999999999999</v>
      </c>
    </row>
    <row r="23" spans="1:5">
      <c r="A23">
        <f>315-28.6</f>
        <v>286.39999999999998</v>
      </c>
      <c r="B23">
        <v>129.5</v>
      </c>
      <c r="C23">
        <f t="shared" si="0"/>
        <v>187.53437782806813</v>
      </c>
      <c r="D23">
        <f t="shared" si="1"/>
        <v>3367.9890098909659</v>
      </c>
      <c r="E23">
        <f t="shared" si="2"/>
        <v>0.28639999999999999</v>
      </c>
    </row>
    <row r="24" spans="1:5">
      <c r="A24">
        <f>355-32.2</f>
        <v>322.8</v>
      </c>
      <c r="B24">
        <v>164.5</v>
      </c>
      <c r="C24">
        <f t="shared" si="0"/>
        <v>252.91941755206463</v>
      </c>
      <c r="D24">
        <f t="shared" si="1"/>
        <v>7817.9934002463551</v>
      </c>
      <c r="E24">
        <f t="shared" si="2"/>
        <v>0.32280000000000003</v>
      </c>
    </row>
    <row r="25" spans="1:5">
      <c r="A25">
        <f>400-36.3</f>
        <v>363.7</v>
      </c>
      <c r="B25">
        <v>208.5</v>
      </c>
      <c r="C25">
        <f t="shared" si="0"/>
        <v>340.80551225676516</v>
      </c>
      <c r="D25">
        <f t="shared" si="1"/>
        <v>17504.748573525034</v>
      </c>
      <c r="E25">
        <f t="shared" si="2"/>
        <v>0.36369999999999997</v>
      </c>
    </row>
    <row r="26" spans="1:5">
      <c r="A26">
        <f>450-40.9</f>
        <v>409.1</v>
      </c>
      <c r="B26">
        <v>264</v>
      </c>
      <c r="C26">
        <f t="shared" si="0"/>
        <v>457.32196052084242</v>
      </c>
      <c r="D26">
        <f t="shared" si="1"/>
        <v>37373.380419622154</v>
      </c>
      <c r="E26">
        <f t="shared" si="2"/>
        <v>0.40910000000000002</v>
      </c>
    </row>
    <row r="27" spans="1:5">
      <c r="A27">
        <f>500-45.4</f>
        <v>454.6</v>
      </c>
      <c r="B27">
        <v>326</v>
      </c>
      <c r="C27">
        <f t="shared" si="0"/>
        <v>595.28088384944476</v>
      </c>
      <c r="D27">
        <f t="shared" si="1"/>
        <v>72512.194406738156</v>
      </c>
      <c r="E27">
        <f t="shared" si="2"/>
        <v>0.4546</v>
      </c>
    </row>
    <row r="28" spans="1:5">
      <c r="A28">
        <f>560-50.8</f>
        <v>509.2</v>
      </c>
      <c r="B28">
        <v>408.5</v>
      </c>
      <c r="C28">
        <f t="shared" si="0"/>
        <v>790.44079326374163</v>
      </c>
      <c r="D28">
        <f t="shared" si="1"/>
        <v>145878.76955893621</v>
      </c>
      <c r="E28">
        <f t="shared" si="2"/>
        <v>0.50919999999999999</v>
      </c>
    </row>
    <row r="29" spans="1:5">
      <c r="A29">
        <f>630-57.2</f>
        <v>572.79999999999995</v>
      </c>
      <c r="B29">
        <v>515</v>
      </c>
      <c r="C29">
        <f t="shared" si="0"/>
        <v>1060.8546421426174</v>
      </c>
      <c r="D29">
        <f t="shared" si="1"/>
        <v>297957.29034864495</v>
      </c>
      <c r="E29">
        <f t="shared" si="2"/>
        <v>0.57279999999999998</v>
      </c>
    </row>
    <row r="33" spans="1:12">
      <c r="A33" t="s">
        <v>3</v>
      </c>
      <c r="F33" t="s">
        <v>4</v>
      </c>
    </row>
    <row r="35" spans="1:12">
      <c r="A35">
        <f>63-5.8</f>
        <v>57.2</v>
      </c>
      <c r="B35">
        <v>8.8000000000000007</v>
      </c>
      <c r="C35">
        <f>$F$2*E35^(5/2)</f>
        <v>3.3430158051755781</v>
      </c>
      <c r="D35">
        <f>(B35-C35)^2</f>
        <v>29.778676502563552</v>
      </c>
      <c r="E35">
        <f>A35/1000</f>
        <v>5.7200000000000001E-2</v>
      </c>
      <c r="F35">
        <f>10-1.8</f>
        <v>8.1999999999999993</v>
      </c>
      <c r="G35">
        <v>0.6</v>
      </c>
      <c r="H35">
        <f>$F$2*J35^(5/2)</f>
        <v>2.6012553644131554E-2</v>
      </c>
      <c r="I35">
        <f>(H35-G35)^2</f>
        <v>0.32946158857413088</v>
      </c>
      <c r="J35">
        <f>F35/1000</f>
        <v>8.199999999999999E-3</v>
      </c>
      <c r="L35">
        <f>10/8.2</f>
        <v>1.2195121951219514</v>
      </c>
    </row>
    <row r="36" spans="1:12">
      <c r="A36">
        <f>75-6.8</f>
        <v>68.2</v>
      </c>
      <c r="B36">
        <v>11.85</v>
      </c>
      <c r="C36">
        <f t="shared" ref="C36:C53" si="3">$F$2*E36^(5/2)</f>
        <v>5.1893061654403141</v>
      </c>
      <c r="D36">
        <f t="shared" ref="D36:D53" si="4">(B36-C36)^2</f>
        <v>44.364842357741409</v>
      </c>
      <c r="E36">
        <f t="shared" ref="E36:E53" si="5">A36/1000</f>
        <v>6.8199999999999997E-2</v>
      </c>
      <c r="F36">
        <f>12-1.8</f>
        <v>10.199999999999999</v>
      </c>
      <c r="G36">
        <v>0.65</v>
      </c>
      <c r="H36">
        <f t="shared" ref="H36:H64" si="6">$F$2*J36^(5/2)</f>
        <v>4.4889915437114396E-2</v>
      </c>
      <c r="I36">
        <f t="shared" ref="I36:I64" si="7">(H36-G36)^2</f>
        <v>0.36615821443970259</v>
      </c>
      <c r="J36">
        <f t="shared" ref="J36:J64" si="8">F36/1000</f>
        <v>1.0199999999999999E-2</v>
      </c>
      <c r="L36">
        <f>12/10.2</f>
        <v>1.1764705882352942</v>
      </c>
    </row>
    <row r="37" spans="1:12">
      <c r="A37">
        <f>90-8.2</f>
        <v>81.8</v>
      </c>
      <c r="B37">
        <v>16.399999999999999</v>
      </c>
      <c r="C37">
        <f t="shared" si="3"/>
        <v>8.1758255657949235</v>
      </c>
      <c r="D37">
        <f t="shared" si="4"/>
        <v>67.637045124232372</v>
      </c>
      <c r="E37">
        <f t="shared" si="5"/>
        <v>8.1799999999999998E-2</v>
      </c>
      <c r="F37">
        <f>16-1.8</f>
        <v>14.2</v>
      </c>
      <c r="G37">
        <v>0.8</v>
      </c>
      <c r="H37">
        <f t="shared" si="6"/>
        <v>0.10265242629893105</v>
      </c>
      <c r="I37">
        <f t="shared" si="7"/>
        <v>0.48629363854676788</v>
      </c>
      <c r="J37">
        <f t="shared" si="8"/>
        <v>1.4199999999999999E-2</v>
      </c>
      <c r="L37">
        <f>16/14.2</f>
        <v>1.1267605633802817</v>
      </c>
    </row>
    <row r="38" spans="1:12">
      <c r="A38">
        <f>110-10</f>
        <v>100</v>
      </c>
      <c r="B38">
        <v>23.55</v>
      </c>
      <c r="C38">
        <f t="shared" si="3"/>
        <v>13.509782521856664</v>
      </c>
      <c r="D38">
        <f t="shared" si="4"/>
        <v>100.80596700841494</v>
      </c>
      <c r="E38">
        <f t="shared" si="5"/>
        <v>0.1</v>
      </c>
      <c r="F38">
        <f>20-2</f>
        <v>18</v>
      </c>
      <c r="G38">
        <v>1</v>
      </c>
      <c r="H38">
        <f t="shared" si="6"/>
        <v>0.18570757572441304</v>
      </c>
      <c r="I38">
        <f t="shared" si="7"/>
        <v>0.6630721522326124</v>
      </c>
      <c r="J38">
        <f t="shared" si="8"/>
        <v>1.7999999999999999E-2</v>
      </c>
    </row>
    <row r="39" spans="1:12">
      <c r="A39">
        <f>125-11.4</f>
        <v>113.6</v>
      </c>
      <c r="B39">
        <v>29.8</v>
      </c>
      <c r="C39">
        <f t="shared" si="3"/>
        <v>18.582074045753963</v>
      </c>
      <c r="D39">
        <f t="shared" si="4"/>
        <v>125.84186271494688</v>
      </c>
      <c r="E39">
        <f t="shared" si="5"/>
        <v>0.11359999999999999</v>
      </c>
      <c r="F39">
        <f>25-2.3</f>
        <v>22.7</v>
      </c>
      <c r="G39">
        <v>1.25</v>
      </c>
      <c r="H39">
        <f t="shared" si="6"/>
        <v>0.33167520089623337</v>
      </c>
      <c r="I39">
        <f t="shared" si="7"/>
        <v>0.84332043664897338</v>
      </c>
      <c r="J39">
        <f t="shared" si="8"/>
        <v>2.2699999999999998E-2</v>
      </c>
    </row>
    <row r="40" spans="1:12">
      <c r="A40">
        <f>140-12.7</f>
        <v>127.3</v>
      </c>
      <c r="B40">
        <v>36.6</v>
      </c>
      <c r="C40">
        <f t="shared" si="3"/>
        <v>24.701274789491915</v>
      </c>
      <c r="D40">
        <f t="shared" si="4"/>
        <v>141.57966163518071</v>
      </c>
      <c r="E40">
        <f t="shared" si="5"/>
        <v>0.1273</v>
      </c>
      <c r="F40">
        <f>32-3</f>
        <v>29</v>
      </c>
      <c r="G40">
        <v>1.85</v>
      </c>
      <c r="H40">
        <f t="shared" si="6"/>
        <v>0.61184772931933107</v>
      </c>
      <c r="I40">
        <f t="shared" si="7"/>
        <v>1.5330210453916964</v>
      </c>
      <c r="J40">
        <f t="shared" si="8"/>
        <v>2.9000000000000001E-2</v>
      </c>
    </row>
    <row r="41" spans="1:12">
      <c r="A41">
        <f>160-14.6</f>
        <v>145.4</v>
      </c>
      <c r="B41">
        <v>48.65</v>
      </c>
      <c r="C41">
        <f t="shared" si="3"/>
        <v>34.439701147967767</v>
      </c>
      <c r="D41">
        <f t="shared" si="4"/>
        <v>201.93259346406856</v>
      </c>
      <c r="E41">
        <f t="shared" si="5"/>
        <v>0.1454</v>
      </c>
      <c r="F41">
        <f>40-3.7</f>
        <v>36.299999999999997</v>
      </c>
      <c r="G41">
        <v>2.7</v>
      </c>
      <c r="H41">
        <f t="shared" si="6"/>
        <v>1.072543512916927</v>
      </c>
      <c r="I41">
        <f t="shared" si="7"/>
        <v>2.6486146173487772</v>
      </c>
      <c r="J41">
        <f t="shared" si="8"/>
        <v>3.6299999999999999E-2</v>
      </c>
    </row>
    <row r="42" spans="1:12">
      <c r="A42">
        <f>180-16.4</f>
        <v>163.6</v>
      </c>
      <c r="B42">
        <v>60.35</v>
      </c>
      <c r="C42">
        <f t="shared" si="3"/>
        <v>46.249453594975428</v>
      </c>
      <c r="D42">
        <f t="shared" si="4"/>
        <v>198.82540892025142</v>
      </c>
      <c r="E42">
        <f t="shared" si="5"/>
        <v>0.1636</v>
      </c>
      <c r="F42">
        <f>50-4.6</f>
        <v>45.4</v>
      </c>
      <c r="G42">
        <v>3.9</v>
      </c>
      <c r="H42">
        <f t="shared" si="6"/>
        <v>1.8762382696410986</v>
      </c>
      <c r="I42">
        <f t="shared" si="7"/>
        <v>4.0956115412652538</v>
      </c>
      <c r="J42">
        <f t="shared" si="8"/>
        <v>4.5399999999999996E-2</v>
      </c>
      <c r="L42">
        <f>50/F42</f>
        <v>1.1013215859030838</v>
      </c>
    </row>
    <row r="43" spans="1:12">
      <c r="A43">
        <f>200-18.2</f>
        <v>181.8</v>
      </c>
      <c r="B43">
        <v>73.349999999999994</v>
      </c>
      <c r="C43">
        <f t="shared" si="3"/>
        <v>60.205068532510317</v>
      </c>
      <c r="D43">
        <f t="shared" si="4"/>
        <v>172.7892232850003</v>
      </c>
      <c r="E43">
        <f t="shared" si="5"/>
        <v>0.18180000000000002</v>
      </c>
      <c r="F43">
        <f>63-5.8</f>
        <v>57.2</v>
      </c>
      <c r="G43">
        <v>6.1</v>
      </c>
      <c r="H43">
        <f t="shared" si="6"/>
        <v>3.3430158051755781</v>
      </c>
      <c r="I43">
        <f t="shared" si="7"/>
        <v>7.6009618505116645</v>
      </c>
      <c r="J43">
        <f t="shared" si="8"/>
        <v>5.7200000000000001E-2</v>
      </c>
    </row>
    <row r="44" spans="1:12">
      <c r="A44">
        <f>225-20.5</f>
        <v>204.5</v>
      </c>
      <c r="B44">
        <v>92.85</v>
      </c>
      <c r="C44">
        <f t="shared" si="3"/>
        <v>80.794470437958637</v>
      </c>
      <c r="D44">
        <f t="shared" si="4"/>
        <v>145.3357930212531</v>
      </c>
      <c r="E44">
        <f t="shared" si="5"/>
        <v>0.20449999999999999</v>
      </c>
      <c r="F44">
        <f>75-6.8</f>
        <v>68.2</v>
      </c>
      <c r="G44">
        <v>9</v>
      </c>
      <c r="H44">
        <f t="shared" si="6"/>
        <v>5.1893061654403141</v>
      </c>
      <c r="I44">
        <f t="shared" si="7"/>
        <v>14.521387500751203</v>
      </c>
      <c r="J44">
        <f t="shared" si="8"/>
        <v>6.8199999999999997E-2</v>
      </c>
    </row>
    <row r="45" spans="1:12">
      <c r="A45">
        <f>250-22.7</f>
        <v>227.3</v>
      </c>
      <c r="B45">
        <v>112.85</v>
      </c>
      <c r="C45">
        <f t="shared" si="3"/>
        <v>105.23178742016596</v>
      </c>
      <c r="D45">
        <f t="shared" si="4"/>
        <v>58.037162911541564</v>
      </c>
      <c r="E45">
        <f t="shared" si="5"/>
        <v>0.2273</v>
      </c>
      <c r="F45">
        <f>90-8.2</f>
        <v>81.8</v>
      </c>
      <c r="G45">
        <v>12.15</v>
      </c>
      <c r="H45">
        <f t="shared" si="6"/>
        <v>8.1758255657949235</v>
      </c>
      <c r="I45">
        <f t="shared" si="7"/>
        <v>15.794062433489243</v>
      </c>
      <c r="J45">
        <f t="shared" si="8"/>
        <v>8.1799999999999998E-2</v>
      </c>
    </row>
    <row r="46" spans="1:12">
      <c r="A46">
        <f>280-25.4</f>
        <v>254.6</v>
      </c>
      <c r="B46">
        <v>139.55000000000001</v>
      </c>
      <c r="C46">
        <f t="shared" si="3"/>
        <v>139.73151126081638</v>
      </c>
      <c r="D46">
        <f t="shared" si="4"/>
        <v>3.2946337803146292E-2</v>
      </c>
      <c r="E46">
        <f t="shared" si="5"/>
        <v>0.25459999999999999</v>
      </c>
      <c r="F46">
        <f>110-10</f>
        <v>100</v>
      </c>
      <c r="G46">
        <v>16.600000000000001</v>
      </c>
      <c r="H46">
        <f t="shared" si="6"/>
        <v>13.509782521856664</v>
      </c>
      <c r="I46">
        <f t="shared" si="7"/>
        <v>9.5494440622225678</v>
      </c>
      <c r="J46">
        <f t="shared" si="8"/>
        <v>0.1</v>
      </c>
    </row>
    <row r="47" spans="1:12">
      <c r="A47">
        <f>315-28.6</f>
        <v>286.39999999999998</v>
      </c>
      <c r="B47">
        <v>177.05</v>
      </c>
      <c r="C47">
        <f t="shared" si="3"/>
        <v>187.53437782806813</v>
      </c>
      <c r="D47">
        <f t="shared" si="4"/>
        <v>109.92217844168637</v>
      </c>
      <c r="E47">
        <f t="shared" si="5"/>
        <v>0.28639999999999999</v>
      </c>
      <c r="F47">
        <f>125-11.4</f>
        <v>113.6</v>
      </c>
      <c r="G47">
        <v>22.35</v>
      </c>
      <c r="H47">
        <f t="shared" si="6"/>
        <v>18.582074045753963</v>
      </c>
      <c r="I47">
        <f t="shared" si="7"/>
        <v>14.197265996680921</v>
      </c>
      <c r="J47">
        <f t="shared" si="8"/>
        <v>0.11359999999999999</v>
      </c>
    </row>
    <row r="48" spans="1:12">
      <c r="A48">
        <f>355-32.2</f>
        <v>322.8</v>
      </c>
      <c r="B48">
        <v>221.9</v>
      </c>
      <c r="C48">
        <f t="shared" si="3"/>
        <v>252.91941755206463</v>
      </c>
      <c r="D48">
        <f t="shared" si="4"/>
        <v>962.20426526933488</v>
      </c>
      <c r="E48">
        <f t="shared" si="5"/>
        <v>0.32280000000000003</v>
      </c>
      <c r="F48">
        <f>140-12.7</f>
        <v>127.3</v>
      </c>
      <c r="G48">
        <v>30.6</v>
      </c>
      <c r="H48">
        <f t="shared" si="6"/>
        <v>24.701274789491915</v>
      </c>
      <c r="I48">
        <f t="shared" si="7"/>
        <v>34.794959109083663</v>
      </c>
      <c r="J48">
        <f t="shared" si="8"/>
        <v>0.1273</v>
      </c>
    </row>
    <row r="49" spans="1:12">
      <c r="A49">
        <f>400-36.3</f>
        <v>363.7</v>
      </c>
      <c r="B49">
        <v>280.55</v>
      </c>
      <c r="C49">
        <f t="shared" si="3"/>
        <v>340.80551225676516</v>
      </c>
      <c r="D49">
        <f t="shared" si="4"/>
        <v>3630.7267573251743</v>
      </c>
      <c r="E49">
        <f t="shared" si="5"/>
        <v>0.36369999999999997</v>
      </c>
      <c r="F49">
        <f>160-14.6</f>
        <v>145.4</v>
      </c>
      <c r="G49">
        <v>36.5</v>
      </c>
      <c r="H49">
        <f t="shared" si="6"/>
        <v>34.439701147967767</v>
      </c>
      <c r="I49">
        <f t="shared" si="7"/>
        <v>4.2448313596853362</v>
      </c>
      <c r="J49">
        <f t="shared" si="8"/>
        <v>0.1454</v>
      </c>
      <c r="L49">
        <f>160/F49</f>
        <v>1.1004126547455295</v>
      </c>
    </row>
    <row r="50" spans="1:12">
      <c r="A50">
        <f>450-40.9</f>
        <v>409.1</v>
      </c>
      <c r="B50">
        <v>354.65</v>
      </c>
      <c r="C50">
        <f t="shared" si="3"/>
        <v>457.32196052084242</v>
      </c>
      <c r="D50">
        <f t="shared" si="4"/>
        <v>10541.53147719343</v>
      </c>
      <c r="E50">
        <f t="shared" si="5"/>
        <v>0.40910000000000002</v>
      </c>
      <c r="F50">
        <f>180-16.4</f>
        <v>163.6</v>
      </c>
      <c r="G50">
        <v>49.05</v>
      </c>
      <c r="H50">
        <f t="shared" si="6"/>
        <v>46.249453594975428</v>
      </c>
      <c r="I50">
        <f t="shared" si="7"/>
        <v>7.8430601666960387</v>
      </c>
      <c r="J50">
        <f t="shared" si="8"/>
        <v>0.1636</v>
      </c>
    </row>
    <row r="51" spans="1:12">
      <c r="A51">
        <f>500-45.4</f>
        <v>454.6</v>
      </c>
      <c r="B51">
        <v>432.9</v>
      </c>
      <c r="C51">
        <f t="shared" si="3"/>
        <v>595.28088384944476</v>
      </c>
      <c r="D51">
        <f t="shared" si="4"/>
        <v>26367.551439726878</v>
      </c>
      <c r="E51">
        <f t="shared" si="5"/>
        <v>0.4546</v>
      </c>
      <c r="F51">
        <f>200-18.2</f>
        <v>181.8</v>
      </c>
      <c r="G51">
        <v>64.55</v>
      </c>
      <c r="H51">
        <f t="shared" si="6"/>
        <v>60.205068532510317</v>
      </c>
      <c r="I51">
        <f t="shared" si="7"/>
        <v>18.878429457182023</v>
      </c>
      <c r="J51">
        <f t="shared" si="8"/>
        <v>0.18180000000000002</v>
      </c>
    </row>
    <row r="52" spans="1:12">
      <c r="A52">
        <f>560-50.8</f>
        <v>509.2</v>
      </c>
      <c r="B52">
        <v>538.1</v>
      </c>
      <c r="C52">
        <f t="shared" si="3"/>
        <v>790.44079326374163</v>
      </c>
      <c r="D52">
        <f t="shared" si="4"/>
        <v>63675.875944974381</v>
      </c>
      <c r="E52">
        <f t="shared" si="5"/>
        <v>0.50919999999999999</v>
      </c>
      <c r="F52">
        <f>225-20.5</f>
        <v>204.5</v>
      </c>
      <c r="G52">
        <v>77.3</v>
      </c>
      <c r="H52">
        <f t="shared" si="6"/>
        <v>80.794470437958637</v>
      </c>
      <c r="I52">
        <f t="shared" si="7"/>
        <v>12.211323641766848</v>
      </c>
      <c r="J52">
        <f t="shared" si="8"/>
        <v>0.20449999999999999</v>
      </c>
    </row>
    <row r="53" spans="1:12">
      <c r="A53">
        <f>630-57.2</f>
        <v>572.79999999999995</v>
      </c>
      <c r="B53">
        <v>678.7</v>
      </c>
      <c r="C53">
        <f t="shared" si="3"/>
        <v>1060.8546421426174</v>
      </c>
      <c r="D53">
        <f t="shared" si="4"/>
        <v>146042.17051115195</v>
      </c>
      <c r="E53">
        <f t="shared" si="5"/>
        <v>0.57279999999999998</v>
      </c>
      <c r="F53">
        <f>250-22.7</f>
        <v>227.3</v>
      </c>
      <c r="G53">
        <v>95.6</v>
      </c>
      <c r="H53">
        <f t="shared" si="6"/>
        <v>105.23178742016596</v>
      </c>
      <c r="I53">
        <f t="shared" si="7"/>
        <v>92.771328907267304</v>
      </c>
      <c r="J53">
        <f t="shared" si="8"/>
        <v>0.2273</v>
      </c>
    </row>
    <row r="54" spans="1:12">
      <c r="F54">
        <f>280-25.4</f>
        <v>254.6</v>
      </c>
      <c r="G54">
        <v>119.45</v>
      </c>
      <c r="H54">
        <f t="shared" si="6"/>
        <v>139.73151126081638</v>
      </c>
      <c r="I54">
        <f t="shared" si="7"/>
        <v>411.33969902262135</v>
      </c>
      <c r="J54">
        <f t="shared" si="8"/>
        <v>0.25459999999999999</v>
      </c>
    </row>
    <row r="55" spans="1:12">
      <c r="F55">
        <f>315-28.6</f>
        <v>286.39999999999998</v>
      </c>
      <c r="G55">
        <v>151.55000000000001</v>
      </c>
      <c r="H55">
        <f t="shared" si="6"/>
        <v>187.53437782806813</v>
      </c>
      <c r="I55">
        <f t="shared" si="7"/>
        <v>1294.8754476731604</v>
      </c>
      <c r="J55">
        <f t="shared" si="8"/>
        <v>0.28639999999999999</v>
      </c>
    </row>
    <row r="56" spans="1:12">
      <c r="F56">
        <f>355-32.2</f>
        <v>322.8</v>
      </c>
      <c r="G56">
        <v>192.15</v>
      </c>
      <c r="H56">
        <f t="shared" si="6"/>
        <v>252.91941755206463</v>
      </c>
      <c r="I56">
        <f t="shared" si="7"/>
        <v>3692.92210961718</v>
      </c>
      <c r="J56">
        <f t="shared" si="8"/>
        <v>0.32280000000000003</v>
      </c>
    </row>
    <row r="57" spans="1:12">
      <c r="F57">
        <f>400-36.3</f>
        <v>363.7</v>
      </c>
      <c r="G57">
        <v>243.95</v>
      </c>
      <c r="H57">
        <f t="shared" si="6"/>
        <v>340.80551225676516</v>
      </c>
      <c r="I57">
        <f t="shared" si="7"/>
        <v>9380.9902545203877</v>
      </c>
      <c r="J57">
        <f t="shared" si="8"/>
        <v>0.36369999999999997</v>
      </c>
    </row>
    <row r="58" spans="1:12">
      <c r="F58">
        <f>450-40.9</f>
        <v>409.1</v>
      </c>
      <c r="G58">
        <v>301.8</v>
      </c>
      <c r="H58">
        <f t="shared" si="6"/>
        <v>457.32196052084242</v>
      </c>
      <c r="I58">
        <f t="shared" si="7"/>
        <v>24187.080204246467</v>
      </c>
      <c r="J58">
        <f t="shared" si="8"/>
        <v>0.40910000000000002</v>
      </c>
    </row>
    <row r="59" spans="1:12">
      <c r="F59">
        <f>500-45.4</f>
        <v>454.6</v>
      </c>
      <c r="G59">
        <v>382.1</v>
      </c>
      <c r="H59">
        <f t="shared" si="6"/>
        <v>595.28088384944476</v>
      </c>
      <c r="I59">
        <f t="shared" si="7"/>
        <v>45446.089238830449</v>
      </c>
      <c r="J59">
        <f t="shared" si="8"/>
        <v>0.4546</v>
      </c>
    </row>
    <row r="60" spans="1:12">
      <c r="F60">
        <f>560-50.8</f>
        <v>509.2</v>
      </c>
      <c r="G60">
        <v>479.55</v>
      </c>
      <c r="H60">
        <f t="shared" si="6"/>
        <v>790.44079326374163</v>
      </c>
      <c r="I60">
        <f t="shared" si="7"/>
        <v>96653.085336158532</v>
      </c>
      <c r="J60">
        <f t="shared" si="8"/>
        <v>0.50919999999999999</v>
      </c>
    </row>
    <row r="61" spans="1:12">
      <c r="F61">
        <f>630-57.2</f>
        <v>572.79999999999995</v>
      </c>
      <c r="G61">
        <v>606.20000000000005</v>
      </c>
      <c r="H61">
        <f t="shared" si="6"/>
        <v>1060.8546421426174</v>
      </c>
      <c r="I61">
        <f t="shared" si="7"/>
        <v>206710.84362183147</v>
      </c>
      <c r="J61">
        <f t="shared" si="8"/>
        <v>0.57279999999999998</v>
      </c>
    </row>
    <row r="62" spans="1:12">
      <c r="F62">
        <f>710-64.5</f>
        <v>645.5</v>
      </c>
      <c r="G62">
        <v>722.1</v>
      </c>
      <c r="H62">
        <f t="shared" si="6"/>
        <v>1430.1743158506083</v>
      </c>
      <c r="I62">
        <f t="shared" si="7"/>
        <v>501369.23676730698</v>
      </c>
      <c r="J62">
        <f t="shared" si="8"/>
        <v>0.64549999999999996</v>
      </c>
    </row>
    <row r="63" spans="1:12">
      <c r="F63">
        <f>800-72.7</f>
        <v>727.3</v>
      </c>
      <c r="G63">
        <v>1024.75</v>
      </c>
      <c r="H63">
        <f t="shared" si="6"/>
        <v>1927.2245833367376</v>
      </c>
      <c r="I63">
        <f t="shared" si="7"/>
        <v>814460.37356881821</v>
      </c>
      <c r="J63">
        <f t="shared" si="8"/>
        <v>0.72729999999999995</v>
      </c>
    </row>
    <row r="64" spans="1:12">
      <c r="F64">
        <f>900-81.8</f>
        <v>818.2</v>
      </c>
      <c r="G64">
        <v>1297.6500000000001</v>
      </c>
      <c r="H64">
        <f t="shared" si="6"/>
        <v>2587.0036757585135</v>
      </c>
      <c r="I64">
        <f t="shared" si="7"/>
        <v>1662432.9011919897</v>
      </c>
      <c r="J64">
        <f t="shared" si="8"/>
        <v>0.81820000000000004</v>
      </c>
      <c r="L64">
        <f>900/F64</f>
        <v>1.0999755560987532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Diagramm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2018-11-12T01:01:20Z</dcterms:modified>
</cp:coreProperties>
</file>