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soj/Documents/Arduino/Samovar/tools/"/>
    </mc:Choice>
  </mc:AlternateContent>
  <xr:revisionPtr revIDLastSave="0" documentId="13_ncr:1_{CBA02331-2FB7-D54E-911E-466FF6BD92B9}" xr6:coauthVersionLast="36" xr6:coauthVersionMax="36" xr10:uidLastSave="{00000000-0000-0000-0000-000000000000}"/>
  <bookViews>
    <workbookView xWindow="0" yWindow="500" windowWidth="28800" windowHeight="16320" activeTab="1" xr2:uid="{C9282AA8-605C-344B-8032-FA2B417AED2C}"/>
  </bookViews>
  <sheets>
    <sheet name="Расчет базовый" sheetId="1" r:id="rId1"/>
    <sheet name="С разбивкой по емкостям и прогр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2" l="1"/>
  <c r="R15" i="2"/>
  <c r="B16" i="2"/>
  <c r="C4" i="2" l="1"/>
  <c r="I4" i="2" s="1"/>
  <c r="I6" i="2" s="1"/>
  <c r="U20" i="2" s="1"/>
  <c r="K14" i="1"/>
  <c r="M14" i="1"/>
  <c r="K15" i="1"/>
  <c r="M15" i="1"/>
  <c r="K16" i="1"/>
  <c r="M16" i="1"/>
  <c r="K17" i="1"/>
  <c r="M17" i="1"/>
  <c r="K18" i="1"/>
  <c r="M18" i="1"/>
  <c r="K19" i="1"/>
  <c r="M19" i="1"/>
  <c r="K20" i="1"/>
  <c r="M20" i="1"/>
  <c r="K21" i="1"/>
  <c r="M21" i="1"/>
  <c r="K22" i="1"/>
  <c r="M22" i="1"/>
  <c r="K23" i="1"/>
  <c r="M23" i="1"/>
  <c r="K24" i="1"/>
  <c r="M24" i="1"/>
  <c r="K25" i="1"/>
  <c r="M25" i="1"/>
  <c r="K26" i="1"/>
  <c r="M26" i="1"/>
  <c r="K27" i="1"/>
  <c r="M27" i="1"/>
  <c r="K28" i="1"/>
  <c r="M28" i="1"/>
  <c r="K29" i="1"/>
  <c r="M29" i="1"/>
  <c r="K30" i="1"/>
  <c r="M30" i="1"/>
  <c r="K31" i="1"/>
  <c r="M31" i="1"/>
  <c r="K32" i="1"/>
  <c r="M32" i="1"/>
  <c r="U21" i="2" l="1"/>
  <c r="M21" i="2"/>
  <c r="U22" i="2"/>
  <c r="M22" i="2"/>
  <c r="E22" i="2"/>
  <c r="C6" i="2"/>
  <c r="E21" i="2"/>
  <c r="F4" i="2"/>
  <c r="M13" i="1"/>
  <c r="K13" i="1"/>
  <c r="O22" i="2" l="1"/>
  <c r="I37" i="2"/>
  <c r="G22" i="2"/>
  <c r="B37" i="2"/>
  <c r="W22" i="2"/>
  <c r="P37" i="2"/>
  <c r="I36" i="2"/>
  <c r="O21" i="2"/>
  <c r="B36" i="2"/>
  <c r="G21" i="2"/>
  <c r="P36" i="2"/>
  <c r="W21" i="2"/>
  <c r="K4" i="2"/>
  <c r="F6" i="2"/>
  <c r="C9" i="1"/>
  <c r="I9" i="1" s="1"/>
  <c r="U15" i="2" l="1"/>
  <c r="M16" i="2"/>
  <c r="E16" i="2"/>
  <c r="M4" i="2"/>
  <c r="M6" i="2" s="1"/>
  <c r="U14" i="2"/>
  <c r="U12" i="2"/>
  <c r="M13" i="2"/>
  <c r="U13" i="2"/>
  <c r="M15" i="2"/>
  <c r="M14" i="2"/>
  <c r="M12" i="2"/>
  <c r="U16" i="2"/>
  <c r="E12" i="2"/>
  <c r="E15" i="2"/>
  <c r="E14" i="2"/>
  <c r="K6" i="2"/>
  <c r="Q6" i="2" s="1"/>
  <c r="E13" i="2"/>
  <c r="F9" i="1"/>
  <c r="K9" i="1" s="1"/>
  <c r="I27" i="2" l="1"/>
  <c r="O12" i="2"/>
  <c r="B31" i="2"/>
  <c r="G16" i="2"/>
  <c r="W13" i="2"/>
  <c r="P28" i="2"/>
  <c r="G14" i="2"/>
  <c r="B29" i="2"/>
  <c r="I28" i="2"/>
  <c r="O13" i="2"/>
  <c r="G15" i="2"/>
  <c r="B30" i="2"/>
  <c r="P27" i="2"/>
  <c r="W12" i="2"/>
  <c r="B27" i="2"/>
  <c r="G12" i="2"/>
  <c r="W14" i="2"/>
  <c r="P29" i="2"/>
  <c r="W16" i="2"/>
  <c r="P31" i="2"/>
  <c r="O14" i="2"/>
  <c r="I29" i="2"/>
  <c r="I31" i="2"/>
  <c r="O16" i="2"/>
  <c r="G13" i="2"/>
  <c r="B28" i="2"/>
  <c r="O15" i="2"/>
  <c r="I30" i="2"/>
  <c r="W15" i="2"/>
  <c r="P30" i="2"/>
  <c r="Q4" i="2"/>
  <c r="M17" i="2"/>
  <c r="M18" i="2"/>
  <c r="U17" i="2"/>
  <c r="M19" i="2"/>
  <c r="E17" i="2"/>
  <c r="N9" i="1"/>
  <c r="P9" i="1" s="1"/>
  <c r="O18" i="2" l="1"/>
  <c r="I33" i="2"/>
  <c r="I32" i="2"/>
  <c r="O17" i="2"/>
  <c r="G17" i="2"/>
  <c r="B32" i="2"/>
  <c r="I34" i="2"/>
  <c r="O19" i="2"/>
  <c r="P32" i="2"/>
  <c r="W17" i="2"/>
  <c r="P35" i="2"/>
  <c r="W20" i="2"/>
  <c r="M20" i="2"/>
  <c r="E18" i="2"/>
  <c r="U18" i="2"/>
  <c r="U19" i="2"/>
  <c r="E20" i="2"/>
  <c r="E19" i="2"/>
  <c r="B35" i="2" l="1"/>
  <c r="G20" i="2"/>
  <c r="B34" i="2"/>
  <c r="G19" i="2"/>
  <c r="P34" i="2"/>
  <c r="W19" i="2"/>
  <c r="I35" i="2"/>
  <c r="O20" i="2"/>
  <c r="P23" i="2" s="1"/>
  <c r="O23" i="2" s="1"/>
  <c r="P33" i="2"/>
  <c r="W18" i="2"/>
  <c r="G18" i="2"/>
  <c r="B33" i="2"/>
  <c r="X23" i="2" l="1"/>
  <c r="W23" i="2" s="1"/>
  <c r="H23" i="2"/>
  <c r="G23" i="2" s="1"/>
</calcChain>
</file>

<file path=xl/sharedStrings.xml><?xml version="1.0" encoding="utf-8"?>
<sst xmlns="http://schemas.openxmlformats.org/spreadsheetml/2006/main" count="89" uniqueCount="38">
  <si>
    <t>ВНИМАНИЕ!!!! Данная таблица не расчитывает точное количесвтво примесей в спирте-сырце, а лишь дает приближенное значение  содержания примесей для правильно собранной и правильно запущенной колонны, поэтому используя это пособие вы действуете ИСКЛЮЧИТЕЛЬНО на свой страх и риск. Для точного определения примесей в спирте сырце необходим лобарорный хим.анализ.</t>
  </si>
  <si>
    <t>http://alcodistillers.ru/</t>
  </si>
  <si>
    <t>https://vk.com/homedistillation</t>
  </si>
  <si>
    <t>Абсолютный спирт</t>
  </si>
  <si>
    <t>Головы</t>
  </si>
  <si>
    <t>Хвосты</t>
  </si>
  <si>
    <t>Головохвосты</t>
  </si>
  <si>
    <t>Тело спирта</t>
  </si>
  <si>
    <t>кубовой остаток</t>
  </si>
  <si>
    <t>атм.дав.</t>
  </si>
  <si>
    <t>t.кип</t>
  </si>
  <si>
    <t>расчет давления по формуле</t>
  </si>
  <si>
    <t>расчет температуры по формуле</t>
  </si>
  <si>
    <t>Разбивка по емкостям в процентах сахар</t>
  </si>
  <si>
    <t>Разбивка по емкостям в процентах фрукты</t>
  </si>
  <si>
    <t>Разбивка по емкостям в процентах зерно</t>
  </si>
  <si>
    <t>Выход</t>
  </si>
  <si>
    <t>H</t>
  </si>
  <si>
    <t>B</t>
  </si>
  <si>
    <t>T</t>
  </si>
  <si>
    <t>Напряжение</t>
  </si>
  <si>
    <t>№</t>
  </si>
  <si>
    <t>Скорость отбора (л/ч)</t>
  </si>
  <si>
    <t>Выход спирта</t>
  </si>
  <si>
    <t>Программа отбора для сахарной браги</t>
  </si>
  <si>
    <t>Программа отбора для зерновой браги</t>
  </si>
  <si>
    <t>Программа отбора для фруктовой браги</t>
  </si>
  <si>
    <t>H - головы</t>
  </si>
  <si>
    <t>B - тело</t>
  </si>
  <si>
    <t>T - хвосты</t>
  </si>
  <si>
    <t>P</t>
  </si>
  <si>
    <t>P - пауза</t>
  </si>
  <si>
    <t>Время отбора</t>
  </si>
  <si>
    <t>Body</t>
  </si>
  <si>
    <t>Pause</t>
  </si>
  <si>
    <t>Tails</t>
  </si>
  <si>
    <r>
      <rPr>
        <b/>
        <sz val="8"/>
        <color theme="1"/>
        <rFont val="Calibri"/>
        <family val="2"/>
        <scheme val="minor"/>
      </rPr>
      <t>H</t>
    </r>
    <r>
      <rPr>
        <sz val="8"/>
        <color theme="1"/>
        <rFont val="Calibri"/>
        <family val="2"/>
        <charset val="204"/>
        <scheme val="minor"/>
      </rPr>
      <t>ead</t>
    </r>
  </si>
  <si>
    <t>сек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</si>
</sst>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>
    <font>
      <sz val="12"/>
      <color theme="1"/>
      <name val="Calibri"/>
      <family val="2"/>
      <charset val="204"/>
      <scheme val="minor"/>
    </font>
    <font>
      <sz val="10"/>
      <color indexed="10"/>
      <name val="Arial Cyr"/>
      <charset val="204"/>
    </font>
    <font>
      <b/>
      <sz val="10"/>
      <name val="Arial Cyr"/>
      <charset val="204"/>
    </font>
    <font>
      <b/>
      <sz val="20"/>
      <name val="Arial Cyr"/>
      <charset val="204"/>
    </font>
    <font>
      <b/>
      <sz val="22"/>
      <name val="Arial Cyr"/>
      <charset val="204"/>
    </font>
    <font>
      <sz val="12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03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/>
    <xf numFmtId="0" fontId="0" fillId="0" borderId="12" xfId="0" applyBorder="1" applyAlignment="1">
      <alignment horizontal="center"/>
    </xf>
    <xf numFmtId="0" fontId="0" fillId="2" borderId="13" xfId="0" applyFill="1" applyBorder="1" applyAlignment="1" applyProtection="1">
      <alignment horizontal="center"/>
      <protection locked="0"/>
    </xf>
    <xf numFmtId="9" fontId="0" fillId="0" borderId="13" xfId="0" applyNumberFormat="1" applyBorder="1" applyAlignment="1">
      <alignment horizontal="center"/>
    </xf>
    <xf numFmtId="0" fontId="0" fillId="3" borderId="13" xfId="0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locked="0"/>
    </xf>
    <xf numFmtId="0" fontId="0" fillId="2" borderId="16" xfId="0" applyFill="1" applyBorder="1"/>
    <xf numFmtId="0" fontId="0" fillId="4" borderId="17" xfId="0" applyFill="1" applyBorder="1" applyAlignment="1">
      <alignment horizontal="center"/>
    </xf>
    <xf numFmtId="0" fontId="0" fillId="2" borderId="17" xfId="0" applyFill="1" applyBorder="1"/>
    <xf numFmtId="0" fontId="0" fillId="4" borderId="18" xfId="0" applyFill="1" applyBorder="1" applyAlignment="1">
      <alignment horizontal="center"/>
    </xf>
    <xf numFmtId="0" fontId="0" fillId="0" borderId="0" xfId="0" applyBorder="1" applyAlignment="1" applyProtection="1">
      <protection locked="0"/>
    </xf>
    <xf numFmtId="0" fontId="0" fillId="2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2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0" borderId="0" xfId="0" applyAlignment="1">
      <alignment horizontal="center" wrapText="1"/>
    </xf>
    <xf numFmtId="2" fontId="0" fillId="3" borderId="13" xfId="0" applyNumberFormat="1" applyFill="1" applyBorder="1" applyAlignment="1" applyProtection="1">
      <alignment horizontal="center"/>
      <protection hidden="1"/>
    </xf>
    <xf numFmtId="2" fontId="3" fillId="3" borderId="13" xfId="0" applyNumberFormat="1" applyFont="1" applyFill="1" applyBorder="1" applyAlignment="1" applyProtection="1">
      <alignment horizontal="center"/>
      <protection hidden="1"/>
    </xf>
    <xf numFmtId="2" fontId="4" fillId="3" borderId="13" xfId="0" applyNumberFormat="1" applyFont="1" applyFill="1" applyBorder="1" applyAlignment="1" applyProtection="1">
      <alignment horizontal="center"/>
      <protection hidden="1"/>
    </xf>
    <xf numFmtId="9" fontId="0" fillId="2" borderId="13" xfId="1" applyFont="1" applyFill="1" applyBorder="1" applyAlignment="1" applyProtection="1">
      <alignment horizontal="center"/>
      <protection locked="0"/>
    </xf>
    <xf numFmtId="2" fontId="0" fillId="2" borderId="13" xfId="0" applyNumberFormat="1" applyFill="1" applyBorder="1" applyAlignment="1" applyProtection="1">
      <alignment horizontal="center"/>
      <protection locked="0"/>
    </xf>
    <xf numFmtId="0" fontId="9" fillId="0" borderId="0" xfId="2" applyBorder="1"/>
    <xf numFmtId="0" fontId="9" fillId="0" borderId="0" xfId="2" applyAlignment="1">
      <alignment horizont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3" xfId="0" applyBorder="1" applyAlignment="1" applyProtection="1">
      <alignment horizontal="center"/>
      <protection hidden="1"/>
    </xf>
    <xf numFmtId="0" fontId="0" fillId="0" borderId="12" xfId="0" applyBorder="1" applyAlignment="1" applyProtection="1">
      <alignment horizontal="center"/>
      <protection hidden="1"/>
    </xf>
    <xf numFmtId="0" fontId="0" fillId="5" borderId="20" xfId="0" applyFill="1" applyBorder="1" applyProtection="1">
      <protection hidden="1"/>
    </xf>
    <xf numFmtId="0" fontId="0" fillId="6" borderId="20" xfId="0" applyFill="1" applyBorder="1" applyProtection="1">
      <protection hidden="1"/>
    </xf>
    <xf numFmtId="0" fontId="0" fillId="7" borderId="20" xfId="0" applyFill="1" applyBorder="1" applyProtection="1">
      <protection hidden="1"/>
    </xf>
    <xf numFmtId="0" fontId="0" fillId="9" borderId="20" xfId="0" applyFill="1" applyBorder="1" applyProtection="1">
      <protection hidden="1"/>
    </xf>
    <xf numFmtId="0" fontId="0" fillId="0" borderId="0" xfId="0" applyBorder="1" applyProtection="1">
      <protection hidden="1"/>
    </xf>
    <xf numFmtId="0" fontId="8" fillId="0" borderId="0" xfId="0" applyFont="1" applyAlignment="1" applyProtection="1">
      <alignment horizontal="center" vertical="top"/>
      <protection hidden="1"/>
    </xf>
    <xf numFmtId="0" fontId="6" fillId="0" borderId="0" xfId="0" applyFont="1" applyAlignment="1" applyProtection="1">
      <alignment horizontal="center" vertical="top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9" fontId="0" fillId="0" borderId="20" xfId="1" applyFont="1" applyBorder="1" applyProtection="1">
      <protection hidden="1"/>
    </xf>
    <xf numFmtId="164" fontId="0" fillId="0" borderId="20" xfId="0" applyNumberFormat="1" applyBorder="1" applyProtection="1">
      <protection hidden="1"/>
    </xf>
    <xf numFmtId="2" fontId="0" fillId="0" borderId="21" xfId="0" applyNumberFormat="1" applyBorder="1" applyProtection="1">
      <protection hidden="1"/>
    </xf>
    <xf numFmtId="0" fontId="0" fillId="0" borderId="20" xfId="0" applyFill="1" applyBorder="1" applyProtection="1">
      <protection hidden="1"/>
    </xf>
    <xf numFmtId="0" fontId="0" fillId="0" borderId="22" xfId="0" applyBorder="1" applyProtection="1">
      <protection hidden="1"/>
    </xf>
    <xf numFmtId="0" fontId="0" fillId="0" borderId="23" xfId="0" applyFill="1" applyBorder="1" applyProtection="1">
      <protection hidden="1"/>
    </xf>
    <xf numFmtId="9" fontId="0" fillId="0" borderId="23" xfId="1" applyFont="1" applyBorder="1" applyProtection="1">
      <protection hidden="1"/>
    </xf>
    <xf numFmtId="0" fontId="0" fillId="7" borderId="23" xfId="0" applyFill="1" applyBorder="1" applyProtection="1">
      <protection hidden="1"/>
    </xf>
    <xf numFmtId="164" fontId="0" fillId="0" borderId="23" xfId="0" applyNumberFormat="1" applyBorder="1" applyProtection="1">
      <protection hidden="1"/>
    </xf>
    <xf numFmtId="2" fontId="0" fillId="0" borderId="0" xfId="0" applyNumberForma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9" fontId="0" fillId="0" borderId="0" xfId="1" applyFont="1" applyProtection="1">
      <protection hidden="1"/>
    </xf>
    <xf numFmtId="1" fontId="0" fillId="2" borderId="13" xfId="1" applyNumberFormat="1" applyFont="1" applyFill="1" applyBorder="1" applyAlignment="1" applyProtection="1">
      <alignment horizontal="center"/>
      <protection locked="0"/>
    </xf>
    <xf numFmtId="1" fontId="0" fillId="0" borderId="0" xfId="0" applyNumberFormat="1" applyProtection="1">
      <protection hidden="1"/>
    </xf>
    <xf numFmtId="2" fontId="10" fillId="0" borderId="0" xfId="0" applyNumberFormat="1" applyFont="1" applyFill="1" applyProtection="1">
      <protection hidden="1"/>
    </xf>
    <xf numFmtId="2" fontId="0" fillId="10" borderId="0" xfId="0" applyNumberFormat="1" applyFill="1" applyAlignment="1" applyProtection="1">
      <alignment horizontal="right"/>
      <protection hidden="1"/>
    </xf>
    <xf numFmtId="0" fontId="0" fillId="0" borderId="4" xfId="0" applyBorder="1" applyAlignment="1" applyProtection="1">
      <alignment vertical="center" wrapText="1"/>
      <protection hidden="1"/>
    </xf>
    <xf numFmtId="2" fontId="10" fillId="0" borderId="0" xfId="0" applyNumberFormat="1" applyFont="1" applyBorder="1" applyProtection="1">
      <protection hidden="1"/>
    </xf>
    <xf numFmtId="0" fontId="0" fillId="3" borderId="9" xfId="0" applyFill="1" applyBorder="1" applyAlignment="1" applyProtection="1">
      <alignment horizontal="center"/>
      <protection hidden="1"/>
    </xf>
    <xf numFmtId="0" fontId="0" fillId="3" borderId="11" xfId="0" applyFill="1" applyBorder="1" applyAlignment="1" applyProtection="1">
      <alignment horizontal="center"/>
      <protection hidden="1"/>
    </xf>
    <xf numFmtId="0" fontId="3" fillId="3" borderId="1" xfId="0" applyFont="1" applyFill="1" applyBorder="1" applyAlignment="1" applyProtection="1">
      <alignment horizontal="center"/>
      <protection hidden="1"/>
    </xf>
    <xf numFmtId="0" fontId="3" fillId="3" borderId="2" xfId="0" applyFont="1" applyFill="1" applyBorder="1" applyAlignment="1" applyProtection="1">
      <alignment horizontal="center"/>
      <protection hidden="1"/>
    </xf>
    <xf numFmtId="0" fontId="3" fillId="3" borderId="6" xfId="0" applyFont="1" applyFill="1" applyBorder="1" applyAlignment="1" applyProtection="1">
      <alignment horizontal="center"/>
      <protection hidden="1"/>
    </xf>
    <xf numFmtId="0" fontId="3" fillId="3" borderId="7" xfId="0" applyFont="1" applyFill="1" applyBorder="1" applyAlignment="1" applyProtection="1">
      <alignment horizontal="center"/>
      <protection hidden="1"/>
    </xf>
    <xf numFmtId="0" fontId="4" fillId="3" borderId="14" xfId="0" applyFont="1" applyFill="1" applyBorder="1" applyAlignment="1" applyProtection="1">
      <alignment horizontal="center"/>
      <protection hidden="1"/>
    </xf>
    <xf numFmtId="0" fontId="4" fillId="3" borderId="15" xfId="0" applyFont="1" applyFill="1" applyBorder="1" applyAlignment="1" applyProtection="1">
      <alignment horizontal="center"/>
      <protection hidden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 applyProtection="1">
      <alignment horizontal="center"/>
      <protection hidden="1"/>
    </xf>
    <xf numFmtId="0" fontId="0" fillId="8" borderId="20" xfId="0" applyFill="1" applyBorder="1" applyAlignment="1" applyProtection="1">
      <alignment horizontal="left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0" fontId="0" fillId="0" borderId="20" xfId="0" applyBorder="1" applyAlignment="1" applyProtection="1">
      <alignment horizontal="left" vertical="center"/>
      <protection hidden="1"/>
    </xf>
    <xf numFmtId="0" fontId="0" fillId="8" borderId="25" xfId="0" applyFill="1" applyBorder="1" applyAlignment="1" applyProtection="1">
      <alignment horizontal="left"/>
      <protection hidden="1"/>
    </xf>
    <xf numFmtId="0" fontId="0" fillId="8" borderId="26" xfId="0" applyFill="1" applyBorder="1" applyAlignment="1" applyProtection="1">
      <alignment horizontal="left"/>
      <protection hidden="1"/>
    </xf>
    <xf numFmtId="0" fontId="0" fillId="8" borderId="27" xfId="0" applyFill="1" applyBorder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0" fontId="0" fillId="0" borderId="18" xfId="0" applyBorder="1" applyAlignment="1" applyProtection="1">
      <alignment horizontal="center" vertical="center"/>
      <protection hidden="1"/>
    </xf>
    <xf numFmtId="0" fontId="0" fillId="0" borderId="21" xfId="0" applyBorder="1" applyAlignment="1" applyProtection="1">
      <alignment horizontal="center" vertical="center"/>
      <protection hidden="1"/>
    </xf>
    <xf numFmtId="0" fontId="0" fillId="0" borderId="17" xfId="0" applyBorder="1" applyAlignment="1" applyProtection="1">
      <alignment horizontal="center" vertical="center" wrapText="1"/>
      <protection hidden="1"/>
    </xf>
    <xf numFmtId="0" fontId="0" fillId="0" borderId="20" xfId="0" applyBorder="1" applyAlignment="1" applyProtection="1">
      <alignment horizontal="center" vertical="center" wrapText="1"/>
      <protection hidden="1"/>
    </xf>
    <xf numFmtId="0" fontId="0" fillId="0" borderId="9" xfId="0" applyBorder="1" applyAlignment="1" applyProtection="1">
      <alignment horizontal="center"/>
      <protection hidden="1"/>
    </xf>
    <xf numFmtId="0" fontId="0" fillId="0" borderId="10" xfId="0" applyBorder="1" applyAlignment="1" applyProtection="1">
      <alignment horizontal="center"/>
      <protection hidden="1"/>
    </xf>
    <xf numFmtId="0" fontId="0" fillId="0" borderId="11" xfId="0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 wrapText="1"/>
      <protection hidden="1"/>
    </xf>
    <xf numFmtId="0" fontId="0" fillId="0" borderId="20" xfId="0" applyBorder="1" applyAlignment="1" applyProtection="1">
      <alignment horizont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0" fillId="0" borderId="19" xfId="0" applyBorder="1" applyAlignment="1" applyProtection="1">
      <alignment horizontal="center" vertical="center" wrapText="1"/>
      <protection hidden="1"/>
    </xf>
  </cellXfs>
  <cellStyles count="3">
    <cellStyle name="Гиперссылка" xfId="2" builtinId="8"/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alcodistillers.ru/" TargetMode="External"/><Relationship Id="rId1" Type="http://schemas.openxmlformats.org/officeDocument/2006/relationships/hyperlink" Target="https://vk.com/homedistill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940A-5275-D14F-9ADE-3009C6AF10C6}">
  <dimension ref="A1:T41"/>
  <sheetViews>
    <sheetView topLeftCell="A4" workbookViewId="0">
      <selection activeCell="I28" sqref="I28"/>
    </sheetView>
  </sheetViews>
  <sheetFormatPr baseColWidth="10" defaultRowHeight="16"/>
  <cols>
    <col min="1" max="10" width="8.83203125" customWidth="1"/>
    <col min="11" max="11" width="13.1640625" customWidth="1"/>
    <col min="12" max="12" width="8.83203125" customWidth="1"/>
    <col min="13" max="13" width="12.83203125" customWidth="1"/>
    <col min="14" max="15" width="8.83203125" customWidth="1"/>
    <col min="16" max="16" width="28.1640625" customWidth="1"/>
    <col min="17" max="271" width="8.83203125" customWidth="1"/>
    <col min="272" max="272" width="28.1640625" customWidth="1"/>
    <col min="273" max="527" width="8.83203125" customWidth="1"/>
    <col min="528" max="528" width="28.1640625" customWidth="1"/>
    <col min="529" max="783" width="8.83203125" customWidth="1"/>
    <col min="784" max="784" width="28.1640625" customWidth="1"/>
    <col min="785" max="1039" width="8.83203125" customWidth="1"/>
    <col min="1040" max="1040" width="28.1640625" customWidth="1"/>
    <col min="1041" max="1295" width="8.83203125" customWidth="1"/>
    <col min="1296" max="1296" width="28.1640625" customWidth="1"/>
    <col min="1297" max="1551" width="8.83203125" customWidth="1"/>
    <col min="1552" max="1552" width="28.1640625" customWidth="1"/>
    <col min="1553" max="1807" width="8.83203125" customWidth="1"/>
    <col min="1808" max="1808" width="28.1640625" customWidth="1"/>
    <col min="1809" max="2063" width="8.83203125" customWidth="1"/>
    <col min="2064" max="2064" width="28.1640625" customWidth="1"/>
    <col min="2065" max="2319" width="8.83203125" customWidth="1"/>
    <col min="2320" max="2320" width="28.1640625" customWidth="1"/>
    <col min="2321" max="2575" width="8.83203125" customWidth="1"/>
    <col min="2576" max="2576" width="28.1640625" customWidth="1"/>
    <col min="2577" max="2831" width="8.83203125" customWidth="1"/>
    <col min="2832" max="2832" width="28.1640625" customWidth="1"/>
    <col min="2833" max="3087" width="8.83203125" customWidth="1"/>
    <col min="3088" max="3088" width="28.1640625" customWidth="1"/>
    <col min="3089" max="3343" width="8.83203125" customWidth="1"/>
    <col min="3344" max="3344" width="28.1640625" customWidth="1"/>
    <col min="3345" max="3599" width="8.83203125" customWidth="1"/>
    <col min="3600" max="3600" width="28.1640625" customWidth="1"/>
    <col min="3601" max="3855" width="8.83203125" customWidth="1"/>
    <col min="3856" max="3856" width="28.1640625" customWidth="1"/>
    <col min="3857" max="4111" width="8.83203125" customWidth="1"/>
    <col min="4112" max="4112" width="28.1640625" customWidth="1"/>
    <col min="4113" max="4367" width="8.83203125" customWidth="1"/>
    <col min="4368" max="4368" width="28.1640625" customWidth="1"/>
    <col min="4369" max="4623" width="8.83203125" customWidth="1"/>
    <col min="4624" max="4624" width="28.1640625" customWidth="1"/>
    <col min="4625" max="4879" width="8.83203125" customWidth="1"/>
    <col min="4880" max="4880" width="28.1640625" customWidth="1"/>
    <col min="4881" max="5135" width="8.83203125" customWidth="1"/>
    <col min="5136" max="5136" width="28.1640625" customWidth="1"/>
    <col min="5137" max="5391" width="8.83203125" customWidth="1"/>
    <col min="5392" max="5392" width="28.1640625" customWidth="1"/>
    <col min="5393" max="5647" width="8.83203125" customWidth="1"/>
    <col min="5648" max="5648" width="28.1640625" customWidth="1"/>
    <col min="5649" max="5903" width="8.83203125" customWidth="1"/>
    <col min="5904" max="5904" width="28.1640625" customWidth="1"/>
    <col min="5905" max="6159" width="8.83203125" customWidth="1"/>
    <col min="6160" max="6160" width="28.1640625" customWidth="1"/>
    <col min="6161" max="6415" width="8.83203125" customWidth="1"/>
    <col min="6416" max="6416" width="28.1640625" customWidth="1"/>
    <col min="6417" max="6671" width="8.83203125" customWidth="1"/>
    <col min="6672" max="6672" width="28.1640625" customWidth="1"/>
    <col min="6673" max="6927" width="8.83203125" customWidth="1"/>
    <col min="6928" max="6928" width="28.1640625" customWidth="1"/>
    <col min="6929" max="7183" width="8.83203125" customWidth="1"/>
    <col min="7184" max="7184" width="28.1640625" customWidth="1"/>
    <col min="7185" max="7439" width="8.83203125" customWidth="1"/>
    <col min="7440" max="7440" width="28.1640625" customWidth="1"/>
    <col min="7441" max="7695" width="8.83203125" customWidth="1"/>
    <col min="7696" max="7696" width="28.1640625" customWidth="1"/>
    <col min="7697" max="7951" width="8.83203125" customWidth="1"/>
    <col min="7952" max="7952" width="28.1640625" customWidth="1"/>
    <col min="7953" max="8207" width="8.83203125" customWidth="1"/>
    <col min="8208" max="8208" width="28.1640625" customWidth="1"/>
    <col min="8209" max="8463" width="8.83203125" customWidth="1"/>
    <col min="8464" max="8464" width="28.1640625" customWidth="1"/>
    <col min="8465" max="8719" width="8.83203125" customWidth="1"/>
    <col min="8720" max="8720" width="28.1640625" customWidth="1"/>
    <col min="8721" max="8975" width="8.83203125" customWidth="1"/>
    <col min="8976" max="8976" width="28.1640625" customWidth="1"/>
    <col min="8977" max="9231" width="8.83203125" customWidth="1"/>
    <col min="9232" max="9232" width="28.1640625" customWidth="1"/>
    <col min="9233" max="9487" width="8.83203125" customWidth="1"/>
    <col min="9488" max="9488" width="28.1640625" customWidth="1"/>
    <col min="9489" max="9743" width="8.83203125" customWidth="1"/>
    <col min="9744" max="9744" width="28.1640625" customWidth="1"/>
    <col min="9745" max="9999" width="8.83203125" customWidth="1"/>
    <col min="10000" max="10000" width="28.1640625" customWidth="1"/>
    <col min="10001" max="10255" width="8.83203125" customWidth="1"/>
    <col min="10256" max="10256" width="28.1640625" customWidth="1"/>
    <col min="10257" max="10511" width="8.83203125" customWidth="1"/>
    <col min="10512" max="10512" width="28.1640625" customWidth="1"/>
    <col min="10513" max="10767" width="8.83203125" customWidth="1"/>
    <col min="10768" max="10768" width="28.1640625" customWidth="1"/>
    <col min="10769" max="11023" width="8.83203125" customWidth="1"/>
    <col min="11024" max="11024" width="28.1640625" customWidth="1"/>
    <col min="11025" max="11279" width="8.83203125" customWidth="1"/>
    <col min="11280" max="11280" width="28.1640625" customWidth="1"/>
    <col min="11281" max="11535" width="8.83203125" customWidth="1"/>
    <col min="11536" max="11536" width="28.1640625" customWidth="1"/>
    <col min="11537" max="11791" width="8.83203125" customWidth="1"/>
    <col min="11792" max="11792" width="28.1640625" customWidth="1"/>
    <col min="11793" max="12047" width="8.83203125" customWidth="1"/>
    <col min="12048" max="12048" width="28.1640625" customWidth="1"/>
    <col min="12049" max="12303" width="8.83203125" customWidth="1"/>
    <col min="12304" max="12304" width="28.1640625" customWidth="1"/>
    <col min="12305" max="12559" width="8.83203125" customWidth="1"/>
    <col min="12560" max="12560" width="28.1640625" customWidth="1"/>
    <col min="12561" max="12815" width="8.83203125" customWidth="1"/>
    <col min="12816" max="12816" width="28.1640625" customWidth="1"/>
    <col min="12817" max="13071" width="8.83203125" customWidth="1"/>
    <col min="13072" max="13072" width="28.1640625" customWidth="1"/>
    <col min="13073" max="13327" width="8.83203125" customWidth="1"/>
    <col min="13328" max="13328" width="28.1640625" customWidth="1"/>
    <col min="13329" max="13583" width="8.83203125" customWidth="1"/>
    <col min="13584" max="13584" width="28.1640625" customWidth="1"/>
    <col min="13585" max="13839" width="8.83203125" customWidth="1"/>
    <col min="13840" max="13840" width="28.1640625" customWidth="1"/>
    <col min="13841" max="14095" width="8.83203125" customWidth="1"/>
    <col min="14096" max="14096" width="28.1640625" customWidth="1"/>
    <col min="14097" max="14351" width="8.83203125" customWidth="1"/>
    <col min="14352" max="14352" width="28.1640625" customWidth="1"/>
    <col min="14353" max="14607" width="8.83203125" customWidth="1"/>
    <col min="14608" max="14608" width="28.1640625" customWidth="1"/>
    <col min="14609" max="14863" width="8.83203125" customWidth="1"/>
    <col min="14864" max="14864" width="28.1640625" customWidth="1"/>
    <col min="14865" max="15119" width="8.83203125" customWidth="1"/>
    <col min="15120" max="15120" width="28.1640625" customWidth="1"/>
    <col min="15121" max="15375" width="8.83203125" customWidth="1"/>
    <col min="15376" max="15376" width="28.1640625" customWidth="1"/>
    <col min="15377" max="15631" width="8.83203125" customWidth="1"/>
    <col min="15632" max="15632" width="28.1640625" customWidth="1"/>
    <col min="15633" max="15887" width="8.83203125" customWidth="1"/>
    <col min="15888" max="15888" width="28.1640625" customWidth="1"/>
    <col min="15889" max="16143" width="8.83203125" customWidth="1"/>
    <col min="16144" max="16144" width="28.1640625" customWidth="1"/>
    <col min="16145" max="16384" width="8.83203125" customWidth="1"/>
  </cols>
  <sheetData>
    <row r="1" spans="1:20" hidden="1">
      <c r="A1" s="72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4"/>
    </row>
    <row r="2" spans="1:20" hidden="1">
      <c r="A2" s="75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7"/>
      <c r="Q2" s="1"/>
      <c r="R2" s="1"/>
      <c r="S2" s="1"/>
      <c r="T2" s="1"/>
    </row>
    <row r="3" spans="1:20" hidden="1">
      <c r="A3" s="75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7"/>
      <c r="Q3" s="1"/>
      <c r="R3" s="1"/>
      <c r="S3" s="1"/>
      <c r="T3" s="1"/>
    </row>
    <row r="4" spans="1:20">
      <c r="A4" s="75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7"/>
      <c r="P4" s="31" t="s">
        <v>1</v>
      </c>
      <c r="Q4" s="3"/>
      <c r="R4" s="3"/>
      <c r="S4" s="1"/>
      <c r="T4" s="1"/>
    </row>
    <row r="5" spans="1:20">
      <c r="A5" s="75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7"/>
      <c r="P5" s="30" t="s">
        <v>2</v>
      </c>
      <c r="Q5" s="1"/>
      <c r="R5" s="1"/>
      <c r="S5" s="1"/>
      <c r="T5" s="1"/>
    </row>
    <row r="6" spans="1:20" ht="12.75" customHeight="1" thickBot="1">
      <c r="A6" s="78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80"/>
      <c r="P6" s="1"/>
      <c r="Q6" s="1"/>
      <c r="R6" s="1"/>
      <c r="S6" s="1"/>
      <c r="T6" s="1"/>
    </row>
    <row r="7" spans="1:20" ht="17" thickBot="1">
      <c r="A7" s="1"/>
      <c r="B7" s="1"/>
      <c r="C7" s="3"/>
      <c r="D7" s="3"/>
      <c r="E7" s="3"/>
      <c r="F7" s="4"/>
      <c r="G7" s="3"/>
      <c r="H7" s="3"/>
      <c r="I7" s="3"/>
      <c r="J7" s="3"/>
      <c r="K7" s="3"/>
      <c r="L7" s="3"/>
      <c r="M7" s="3"/>
      <c r="N7" s="3"/>
      <c r="O7" s="3"/>
      <c r="P7" s="1"/>
      <c r="Q7" s="1"/>
      <c r="R7" s="1"/>
      <c r="S7" s="1"/>
      <c r="T7" s="1"/>
    </row>
    <row r="8" spans="1:20" ht="17" thickBot="1">
      <c r="A8" s="81" t="s">
        <v>3</v>
      </c>
      <c r="B8" s="82"/>
      <c r="C8" s="83"/>
      <c r="D8" s="2"/>
      <c r="E8" s="81" t="s">
        <v>4</v>
      </c>
      <c r="F8" s="83"/>
      <c r="G8" s="2"/>
      <c r="H8" s="81" t="s">
        <v>5</v>
      </c>
      <c r="I8" s="83"/>
      <c r="J8" s="2"/>
      <c r="K8" s="81" t="s">
        <v>6</v>
      </c>
      <c r="L8" s="83"/>
      <c r="M8" s="2"/>
      <c r="N8" s="81" t="s">
        <v>7</v>
      </c>
      <c r="O8" s="83"/>
      <c r="P8" s="5" t="s">
        <v>8</v>
      </c>
      <c r="Q8" s="1"/>
      <c r="R8" s="1"/>
      <c r="S8" s="1"/>
      <c r="T8" s="1"/>
    </row>
    <row r="9" spans="1:20" ht="17" thickBot="1">
      <c r="A9" s="6">
        <v>16</v>
      </c>
      <c r="B9" s="7">
        <v>0.4</v>
      </c>
      <c r="C9" s="8">
        <f>A9*B9</f>
        <v>6.4</v>
      </c>
      <c r="D9" s="2"/>
      <c r="E9" s="7">
        <v>0.15</v>
      </c>
      <c r="F9" s="8">
        <f>C9*E9</f>
        <v>0.96</v>
      </c>
      <c r="G9" s="2"/>
      <c r="H9" s="7">
        <v>0.05</v>
      </c>
      <c r="I9" s="8">
        <f>C9*H9</f>
        <v>0.32000000000000006</v>
      </c>
      <c r="J9" s="2"/>
      <c r="K9" s="64">
        <f>I9+F9</f>
        <v>1.28</v>
      </c>
      <c r="L9" s="65"/>
      <c r="M9" s="2"/>
      <c r="N9" s="66">
        <f>C9-K9</f>
        <v>5.12</v>
      </c>
      <c r="O9" s="67"/>
      <c r="P9" s="70">
        <f>A9-K9-N9</f>
        <v>9.6000000000000014</v>
      </c>
      <c r="Q9" s="1"/>
      <c r="R9" s="1"/>
      <c r="S9" s="1"/>
      <c r="T9" s="1"/>
    </row>
    <row r="10" spans="1:20" ht="17" thickBot="1">
      <c r="A10" s="9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68"/>
      <c r="O10" s="69"/>
      <c r="P10" s="71"/>
      <c r="Q10" s="1"/>
      <c r="R10" s="1"/>
      <c r="S10" s="1"/>
      <c r="T10" s="1"/>
    </row>
    <row r="11" spans="1:20" ht="52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4" t="s">
        <v>11</v>
      </c>
      <c r="L11" s="24"/>
      <c r="M11" s="24" t="s">
        <v>12</v>
      </c>
      <c r="N11" s="2"/>
      <c r="O11" s="2"/>
      <c r="P11" s="1"/>
    </row>
    <row r="12" spans="1:20">
      <c r="A12" s="1"/>
      <c r="B12" s="10" t="s">
        <v>9</v>
      </c>
      <c r="C12" s="11" t="s">
        <v>10</v>
      </c>
      <c r="D12" s="12" t="s">
        <v>9</v>
      </c>
      <c r="E12" s="11" t="s">
        <v>10</v>
      </c>
      <c r="F12" s="12" t="s">
        <v>9</v>
      </c>
      <c r="G12" s="11" t="s">
        <v>10</v>
      </c>
      <c r="H12" s="12" t="s">
        <v>9</v>
      </c>
      <c r="I12" s="13" t="s">
        <v>10</v>
      </c>
      <c r="J12" s="14"/>
      <c r="K12" s="14"/>
      <c r="L12" s="14"/>
      <c r="M12" s="14"/>
      <c r="N12" s="14"/>
      <c r="O12" s="14"/>
      <c r="P12" s="1"/>
    </row>
    <row r="13" spans="1:20">
      <c r="A13" s="1"/>
      <c r="B13" s="15">
        <v>719</v>
      </c>
      <c r="C13" s="16">
        <v>76.591999999998094</v>
      </c>
      <c r="D13" s="17">
        <v>739</v>
      </c>
      <c r="E13" s="16">
        <v>77.351999999999805</v>
      </c>
      <c r="F13" s="17">
        <v>759</v>
      </c>
      <c r="G13" s="16">
        <v>78.111999999999995</v>
      </c>
      <c r="H13" s="17">
        <v>779</v>
      </c>
      <c r="I13" s="18">
        <v>78.872000000000199</v>
      </c>
      <c r="J13" s="14"/>
      <c r="K13" s="14">
        <f>(I13-49.27)/0.038</f>
        <v>779.00000000000512</v>
      </c>
      <c r="L13" s="14"/>
      <c r="M13" s="14">
        <f>0.038*H13+49.27</f>
        <v>78.872</v>
      </c>
      <c r="N13" s="14"/>
      <c r="O13" s="14"/>
      <c r="P13" s="1"/>
    </row>
    <row r="14" spans="1:20">
      <c r="A14" s="1"/>
      <c r="B14" s="15">
        <v>718</v>
      </c>
      <c r="C14" s="16">
        <v>76.553999999997998</v>
      </c>
      <c r="D14" s="17">
        <v>738</v>
      </c>
      <c r="E14" s="16">
        <v>77.313999999999794</v>
      </c>
      <c r="F14" s="17">
        <v>758</v>
      </c>
      <c r="G14" s="16">
        <v>78.073999999999998</v>
      </c>
      <c r="H14" s="17">
        <v>778</v>
      </c>
      <c r="I14" s="18">
        <v>78.834000000000202</v>
      </c>
      <c r="J14" s="14"/>
      <c r="K14" s="14">
        <f t="shared" ref="K14:K32" si="0">(I14-49.27)/0.038</f>
        <v>778.00000000000523</v>
      </c>
      <c r="L14" s="14"/>
      <c r="M14" s="14">
        <f t="shared" ref="M14:M32" si="1">0.038*H14+49.27</f>
        <v>78.834000000000003</v>
      </c>
      <c r="N14" s="14"/>
      <c r="O14" s="14"/>
      <c r="P14" s="1"/>
    </row>
    <row r="15" spans="1:20">
      <c r="A15" s="1"/>
      <c r="B15" s="15">
        <v>717</v>
      </c>
      <c r="C15" s="16">
        <v>76.515999999997902</v>
      </c>
      <c r="D15" s="17">
        <v>737</v>
      </c>
      <c r="E15" s="16">
        <v>77.275999999999797</v>
      </c>
      <c r="F15" s="17">
        <v>757</v>
      </c>
      <c r="G15" s="16">
        <v>78.036000000000001</v>
      </c>
      <c r="H15" s="17">
        <v>777</v>
      </c>
      <c r="I15" s="18">
        <v>78.796000000000106</v>
      </c>
      <c r="J15" s="14"/>
      <c r="K15" s="14">
        <f t="shared" si="0"/>
        <v>777.00000000000273</v>
      </c>
      <c r="L15" s="14"/>
      <c r="M15" s="14">
        <f t="shared" si="1"/>
        <v>78.796000000000006</v>
      </c>
      <c r="N15" s="14"/>
      <c r="O15" s="14"/>
      <c r="P15" s="1"/>
    </row>
    <row r="16" spans="1:20">
      <c r="A16" s="1"/>
      <c r="B16" s="15">
        <v>716</v>
      </c>
      <c r="C16" s="16">
        <v>76.477999999997806</v>
      </c>
      <c r="D16" s="17">
        <v>736</v>
      </c>
      <c r="E16" s="16">
        <v>77.237999999999701</v>
      </c>
      <c r="F16" s="17">
        <v>756</v>
      </c>
      <c r="G16" s="16">
        <v>77.998000000000005</v>
      </c>
      <c r="H16" s="17">
        <v>776</v>
      </c>
      <c r="I16" s="18">
        <v>78.758000000000095</v>
      </c>
      <c r="J16" s="14"/>
      <c r="K16" s="14">
        <f t="shared" si="0"/>
        <v>776.00000000000239</v>
      </c>
      <c r="L16" s="14"/>
      <c r="M16" s="14">
        <f t="shared" si="1"/>
        <v>78.75800000000001</v>
      </c>
      <c r="N16" s="14"/>
      <c r="O16" s="14"/>
      <c r="P16" s="1"/>
    </row>
    <row r="17" spans="1:16">
      <c r="A17" s="1"/>
      <c r="B17" s="15">
        <v>715</v>
      </c>
      <c r="C17" s="16">
        <v>76.439999999997696</v>
      </c>
      <c r="D17" s="17">
        <v>735</v>
      </c>
      <c r="E17" s="16">
        <v>77.199999999999704</v>
      </c>
      <c r="F17" s="17">
        <v>755</v>
      </c>
      <c r="G17" s="16">
        <v>77.959999999999994</v>
      </c>
      <c r="H17" s="17">
        <v>775</v>
      </c>
      <c r="I17" s="18">
        <v>78.720000000000098</v>
      </c>
      <c r="J17" s="14"/>
      <c r="K17" s="14">
        <f t="shared" si="0"/>
        <v>775.0000000000025</v>
      </c>
      <c r="L17" s="14"/>
      <c r="M17" s="14">
        <f t="shared" si="1"/>
        <v>78.72</v>
      </c>
      <c r="N17" s="14"/>
      <c r="O17" s="14"/>
      <c r="P17" s="1"/>
    </row>
    <row r="18" spans="1:16">
      <c r="A18" s="1"/>
      <c r="B18" s="15">
        <v>714</v>
      </c>
      <c r="C18" s="16">
        <v>76.401999999997599</v>
      </c>
      <c r="D18" s="17">
        <v>734</v>
      </c>
      <c r="E18" s="16">
        <v>77.161999999999694</v>
      </c>
      <c r="F18" s="17">
        <v>754</v>
      </c>
      <c r="G18" s="16">
        <v>77.921999999999898</v>
      </c>
      <c r="H18" s="17">
        <v>774</v>
      </c>
      <c r="I18" s="18">
        <v>78.682000000000102</v>
      </c>
      <c r="J18" s="14"/>
      <c r="K18" s="14">
        <f t="shared" si="0"/>
        <v>774.00000000000261</v>
      </c>
      <c r="L18" s="14"/>
      <c r="M18" s="14">
        <f t="shared" si="1"/>
        <v>78.682000000000002</v>
      </c>
      <c r="N18" s="14"/>
      <c r="O18" s="14"/>
      <c r="P18" s="1"/>
    </row>
    <row r="19" spans="1:16">
      <c r="A19" s="1"/>
      <c r="B19" s="15">
        <v>713</v>
      </c>
      <c r="C19" s="16">
        <v>76.363999999997503</v>
      </c>
      <c r="D19" s="17">
        <v>733</v>
      </c>
      <c r="E19" s="16">
        <v>77.123999999999697</v>
      </c>
      <c r="F19" s="17">
        <v>753</v>
      </c>
      <c r="G19" s="16">
        <v>77.883999999999901</v>
      </c>
      <c r="H19" s="17">
        <v>773</v>
      </c>
      <c r="I19" s="18">
        <v>78.644000000000105</v>
      </c>
      <c r="J19" s="14"/>
      <c r="K19" s="14">
        <f t="shared" si="0"/>
        <v>773.00000000000273</v>
      </c>
      <c r="L19" s="14"/>
      <c r="M19" s="14">
        <f t="shared" si="1"/>
        <v>78.644000000000005</v>
      </c>
      <c r="N19" s="14"/>
      <c r="O19" s="14"/>
      <c r="P19" s="1"/>
    </row>
    <row r="20" spans="1:16">
      <c r="A20" s="1"/>
      <c r="B20" s="15">
        <v>712</v>
      </c>
      <c r="C20" s="16">
        <v>76.325999999997407</v>
      </c>
      <c r="D20" s="17">
        <v>732</v>
      </c>
      <c r="E20" s="16">
        <v>77.0859999999997</v>
      </c>
      <c r="F20" s="17">
        <v>752</v>
      </c>
      <c r="G20" s="16">
        <v>77.845999999999904</v>
      </c>
      <c r="H20" s="17">
        <v>772</v>
      </c>
      <c r="I20" s="18">
        <v>78.606000000000094</v>
      </c>
      <c r="J20" s="14"/>
      <c r="K20" s="14">
        <f t="shared" si="0"/>
        <v>772.00000000000239</v>
      </c>
      <c r="L20" s="14"/>
      <c r="M20" s="14">
        <f t="shared" si="1"/>
        <v>78.605999999999995</v>
      </c>
      <c r="N20" s="14"/>
      <c r="O20" s="19"/>
      <c r="P20" s="1"/>
    </row>
    <row r="21" spans="1:16">
      <c r="A21" s="1"/>
      <c r="B21" s="15">
        <v>711</v>
      </c>
      <c r="C21" s="16">
        <v>76.287999999997297</v>
      </c>
      <c r="D21" s="17">
        <v>731</v>
      </c>
      <c r="E21" s="16">
        <v>77.047999999999703</v>
      </c>
      <c r="F21" s="17">
        <v>751</v>
      </c>
      <c r="G21" s="16">
        <v>77.807999999999893</v>
      </c>
      <c r="H21" s="17">
        <v>771</v>
      </c>
      <c r="I21" s="18">
        <v>78.568000000000097</v>
      </c>
      <c r="J21" s="14"/>
      <c r="K21" s="14">
        <f t="shared" si="0"/>
        <v>771.0000000000025</v>
      </c>
      <c r="L21" s="14"/>
      <c r="M21" s="14">
        <f t="shared" si="1"/>
        <v>78.567999999999998</v>
      </c>
      <c r="N21" s="14"/>
      <c r="O21" s="14"/>
      <c r="P21" s="1"/>
    </row>
    <row r="22" spans="1:16">
      <c r="A22" s="1"/>
      <c r="B22" s="15">
        <v>710</v>
      </c>
      <c r="C22" s="16">
        <v>76.2499999999972</v>
      </c>
      <c r="D22" s="17">
        <v>730</v>
      </c>
      <c r="E22" s="16">
        <v>77.009999999999707</v>
      </c>
      <c r="F22" s="17">
        <v>750</v>
      </c>
      <c r="G22" s="16">
        <v>77.769999999999897</v>
      </c>
      <c r="H22" s="17">
        <v>770</v>
      </c>
      <c r="I22" s="18">
        <v>78.530000000000101</v>
      </c>
      <c r="J22" s="14"/>
      <c r="K22" s="14">
        <f t="shared" si="0"/>
        <v>770.00000000000261</v>
      </c>
      <c r="L22" s="14"/>
      <c r="M22" s="14">
        <f t="shared" si="1"/>
        <v>78.53</v>
      </c>
      <c r="N22" s="14"/>
      <c r="O22" s="14"/>
      <c r="P22" s="1"/>
    </row>
    <row r="23" spans="1:16">
      <c r="A23" s="1"/>
      <c r="B23" s="15">
        <v>709</v>
      </c>
      <c r="C23" s="16">
        <v>76.211999999997104</v>
      </c>
      <c r="D23" s="17">
        <v>729</v>
      </c>
      <c r="E23" s="16">
        <v>76.971999999998999</v>
      </c>
      <c r="F23" s="17">
        <v>749</v>
      </c>
      <c r="G23" s="16">
        <v>77.7319999999999</v>
      </c>
      <c r="H23" s="17">
        <v>769</v>
      </c>
      <c r="I23" s="18">
        <v>78.492000000000104</v>
      </c>
      <c r="J23" s="14"/>
      <c r="K23" s="14">
        <f t="shared" si="0"/>
        <v>769.00000000000261</v>
      </c>
      <c r="L23" s="14"/>
      <c r="M23" s="14">
        <f t="shared" si="1"/>
        <v>78.492000000000004</v>
      </c>
      <c r="N23" s="14"/>
      <c r="O23" s="14"/>
      <c r="P23" s="1"/>
    </row>
    <row r="24" spans="1:16">
      <c r="A24" s="1"/>
      <c r="B24" s="15">
        <v>708</v>
      </c>
      <c r="C24" s="16">
        <v>76.173999999996994</v>
      </c>
      <c r="D24" s="17">
        <v>728</v>
      </c>
      <c r="E24" s="16">
        <v>76.933999999998903</v>
      </c>
      <c r="F24" s="17">
        <v>748</v>
      </c>
      <c r="G24" s="16">
        <v>77.693999999999903</v>
      </c>
      <c r="H24" s="17">
        <v>768</v>
      </c>
      <c r="I24" s="18">
        <v>78.454000000000093</v>
      </c>
      <c r="J24" s="14"/>
      <c r="K24" s="14">
        <f t="shared" si="0"/>
        <v>768.00000000000239</v>
      </c>
      <c r="L24" s="14"/>
      <c r="M24" s="14">
        <f t="shared" si="1"/>
        <v>78.454000000000008</v>
      </c>
      <c r="N24" s="14"/>
      <c r="O24" s="14"/>
      <c r="P24" s="1"/>
    </row>
    <row r="25" spans="1:16">
      <c r="A25" s="1"/>
      <c r="B25" s="15">
        <v>707</v>
      </c>
      <c r="C25" s="16">
        <v>76.135999999996898</v>
      </c>
      <c r="D25" s="17">
        <v>727</v>
      </c>
      <c r="E25" s="16">
        <v>76.895999999998807</v>
      </c>
      <c r="F25" s="17">
        <v>747</v>
      </c>
      <c r="G25" s="16">
        <v>77.655999999999906</v>
      </c>
      <c r="H25" s="17">
        <v>767</v>
      </c>
      <c r="I25" s="18">
        <v>78.415999999999997</v>
      </c>
      <c r="J25" s="14"/>
      <c r="K25" s="14">
        <f t="shared" si="0"/>
        <v>766.99999999999989</v>
      </c>
      <c r="L25" s="14"/>
      <c r="M25" s="14">
        <f t="shared" si="1"/>
        <v>78.415999999999997</v>
      </c>
      <c r="N25" s="14"/>
      <c r="O25" s="14"/>
      <c r="P25" s="1"/>
    </row>
    <row r="26" spans="1:16">
      <c r="A26" s="1"/>
      <c r="B26" s="15">
        <v>706</v>
      </c>
      <c r="C26" s="16">
        <v>76.097999999996802</v>
      </c>
      <c r="D26" s="17">
        <v>726</v>
      </c>
      <c r="E26" s="16">
        <v>76.857999999998697</v>
      </c>
      <c r="F26" s="17">
        <v>746</v>
      </c>
      <c r="G26" s="16">
        <v>77.617999999999896</v>
      </c>
      <c r="H26" s="17">
        <v>766</v>
      </c>
      <c r="I26" s="18">
        <v>78.378</v>
      </c>
      <c r="J26" s="14"/>
      <c r="K26" s="14">
        <f t="shared" si="0"/>
        <v>765.99999999999989</v>
      </c>
      <c r="L26" s="14"/>
      <c r="M26" s="14">
        <f t="shared" si="1"/>
        <v>78.378</v>
      </c>
      <c r="N26" s="14"/>
      <c r="O26" s="14"/>
      <c r="P26" s="1"/>
    </row>
    <row r="27" spans="1:16">
      <c r="A27" s="1"/>
      <c r="B27" s="15">
        <v>705</v>
      </c>
      <c r="C27" s="16">
        <v>76.059999999996705</v>
      </c>
      <c r="D27" s="17">
        <v>725</v>
      </c>
      <c r="E27" s="16">
        <v>76.819999999998601</v>
      </c>
      <c r="F27" s="17">
        <v>745</v>
      </c>
      <c r="G27" s="16">
        <v>77.579999999999799</v>
      </c>
      <c r="H27" s="17">
        <v>765</v>
      </c>
      <c r="I27" s="18">
        <v>78.34</v>
      </c>
      <c r="J27" s="14"/>
      <c r="K27" s="14">
        <f t="shared" si="0"/>
        <v>765</v>
      </c>
      <c r="L27" s="14"/>
      <c r="M27" s="14">
        <f t="shared" si="1"/>
        <v>78.34</v>
      </c>
      <c r="N27" s="14"/>
      <c r="O27" s="14"/>
      <c r="P27" s="1"/>
    </row>
    <row r="28" spans="1:16">
      <c r="A28" s="1"/>
      <c r="B28" s="15">
        <v>704</v>
      </c>
      <c r="C28" s="16">
        <v>76.021999999996595</v>
      </c>
      <c r="D28" s="17">
        <v>724</v>
      </c>
      <c r="E28" s="16">
        <v>76.781999999998504</v>
      </c>
      <c r="F28" s="17">
        <v>744</v>
      </c>
      <c r="G28" s="16">
        <v>77.541999999999803</v>
      </c>
      <c r="H28" s="17">
        <v>764</v>
      </c>
      <c r="I28" s="18">
        <v>78.302000000000007</v>
      </c>
      <c r="J28" s="14"/>
      <c r="K28" s="14">
        <f t="shared" si="0"/>
        <v>764.00000000000011</v>
      </c>
      <c r="L28" s="14"/>
      <c r="M28" s="14">
        <f t="shared" si="1"/>
        <v>78.302000000000007</v>
      </c>
      <c r="N28" s="14"/>
      <c r="O28" s="14"/>
      <c r="P28" s="1"/>
    </row>
    <row r="29" spans="1:16">
      <c r="A29" s="1"/>
      <c r="B29" s="15">
        <v>703</v>
      </c>
      <c r="C29" s="16">
        <v>75.983999999996499</v>
      </c>
      <c r="D29" s="17">
        <v>723</v>
      </c>
      <c r="E29" s="16">
        <v>76.743999999998493</v>
      </c>
      <c r="F29" s="17">
        <v>743</v>
      </c>
      <c r="G29" s="16">
        <v>77.503999999999806</v>
      </c>
      <c r="H29" s="17">
        <v>763</v>
      </c>
      <c r="I29" s="18">
        <v>78.263999999999996</v>
      </c>
      <c r="J29" s="14"/>
      <c r="K29" s="14">
        <f t="shared" si="0"/>
        <v>762.99999999999977</v>
      </c>
      <c r="L29" s="14"/>
      <c r="M29" s="14">
        <f t="shared" si="1"/>
        <v>78.26400000000001</v>
      </c>
      <c r="N29" s="14"/>
      <c r="O29" s="14"/>
      <c r="P29" s="1"/>
    </row>
    <row r="30" spans="1:16">
      <c r="A30" s="1"/>
      <c r="B30" s="15">
        <v>702</v>
      </c>
      <c r="C30" s="16">
        <v>75.945999999996403</v>
      </c>
      <c r="D30" s="17">
        <v>722</v>
      </c>
      <c r="E30" s="16">
        <v>76.705999999998397</v>
      </c>
      <c r="F30" s="17">
        <v>742</v>
      </c>
      <c r="G30" s="16">
        <v>77.465999999999795</v>
      </c>
      <c r="H30" s="17">
        <v>762</v>
      </c>
      <c r="I30" s="18">
        <v>78.225999999999999</v>
      </c>
      <c r="J30" s="14"/>
      <c r="K30" s="14">
        <f t="shared" si="0"/>
        <v>761.99999999999989</v>
      </c>
      <c r="L30" s="14"/>
      <c r="M30" s="14">
        <f t="shared" si="1"/>
        <v>78.225999999999999</v>
      </c>
      <c r="N30" s="14"/>
      <c r="O30" s="14"/>
      <c r="P30" s="1"/>
    </row>
    <row r="31" spans="1:16">
      <c r="A31" s="1"/>
      <c r="B31" s="15">
        <v>701</v>
      </c>
      <c r="C31" s="16">
        <v>75.907999999996306</v>
      </c>
      <c r="D31" s="17">
        <v>721</v>
      </c>
      <c r="E31" s="16">
        <v>76.667999999998301</v>
      </c>
      <c r="F31" s="17">
        <v>741</v>
      </c>
      <c r="G31" s="16">
        <v>77.427999999999798</v>
      </c>
      <c r="H31" s="17">
        <v>761</v>
      </c>
      <c r="I31" s="18">
        <v>78.188000000000002</v>
      </c>
      <c r="J31" s="14"/>
      <c r="K31" s="14">
        <f t="shared" si="0"/>
        <v>761</v>
      </c>
      <c r="L31" s="14"/>
      <c r="M31" s="14">
        <f t="shared" si="1"/>
        <v>78.188000000000002</v>
      </c>
      <c r="N31" s="14"/>
      <c r="O31" s="14"/>
      <c r="P31" s="1"/>
    </row>
    <row r="32" spans="1:16" ht="17" thickBot="1">
      <c r="A32" s="1"/>
      <c r="B32" s="20">
        <v>700</v>
      </c>
      <c r="C32" s="21">
        <v>75.869999999996196</v>
      </c>
      <c r="D32" s="22">
        <v>720</v>
      </c>
      <c r="E32" s="21">
        <v>76.629999999998205</v>
      </c>
      <c r="F32" s="22">
        <v>740</v>
      </c>
      <c r="G32" s="21">
        <v>77.389999999999802</v>
      </c>
      <c r="H32" s="22">
        <v>760</v>
      </c>
      <c r="I32" s="23">
        <v>78.150000000000006</v>
      </c>
      <c r="J32" s="14"/>
      <c r="K32" s="14">
        <f t="shared" si="0"/>
        <v>760.00000000000011</v>
      </c>
      <c r="L32" s="14"/>
      <c r="M32" s="14">
        <f t="shared" si="1"/>
        <v>78.150000000000006</v>
      </c>
      <c r="N32" s="14"/>
      <c r="O32" s="14"/>
      <c r="P32" s="1"/>
    </row>
    <row r="33" spans="1:16">
      <c r="A33" s="1"/>
      <c r="B33" s="1"/>
      <c r="C33" s="3"/>
      <c r="D33" s="19"/>
      <c r="E33" s="19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"/>
    </row>
    <row r="34" spans="1:16">
      <c r="A34" s="1"/>
      <c r="B34" s="1"/>
      <c r="C34" s="3"/>
      <c r="D34" s="19"/>
      <c r="E34" s="19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"/>
    </row>
    <row r="35" spans="1:16">
      <c r="A35" s="1"/>
      <c r="B35" s="1"/>
      <c r="C35" s="3"/>
      <c r="D35" s="19"/>
      <c r="E35" s="19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"/>
    </row>
    <row r="36" spans="1:16">
      <c r="A36" s="1"/>
      <c r="B36" s="1"/>
      <c r="C36" s="3"/>
      <c r="D36" s="19"/>
      <c r="E36" s="19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"/>
    </row>
    <row r="37" spans="1:16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1"/>
    </row>
    <row r="38" spans="1: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</sheetData>
  <protectedRanges>
    <protectedRange sqref="A9:B9" name="Диапазон1"/>
  </protectedRanges>
  <mergeCells count="9">
    <mergeCell ref="K9:L9"/>
    <mergeCell ref="N9:O10"/>
    <mergeCell ref="P9:P10"/>
    <mergeCell ref="A1:O6"/>
    <mergeCell ref="A8:C8"/>
    <mergeCell ref="E8:F8"/>
    <mergeCell ref="H8:I8"/>
    <mergeCell ref="K8:L8"/>
    <mergeCell ref="N8:O8"/>
  </mergeCells>
  <hyperlinks>
    <hyperlink ref="P5" r:id="rId1" xr:uid="{27B5A1E9-CCB7-C44F-8F75-4B7CA6857EAD}"/>
    <hyperlink ref="P4" r:id="rId2" xr:uid="{B67ABD95-D40A-264D-8DA7-B0F0EB46FC7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5AEE6-2B79-C248-89D2-07DF9BE2110D}">
  <dimension ref="A2:X38"/>
  <sheetViews>
    <sheetView tabSelected="1" zoomScale="90" zoomScaleNormal="90" workbookViewId="0">
      <selection activeCell="B6" sqref="B6"/>
    </sheetView>
  </sheetViews>
  <sheetFormatPr baseColWidth="10" defaultRowHeight="16"/>
  <cols>
    <col min="1" max="1" width="6.1640625" style="32" customWidth="1"/>
    <col min="2" max="2" width="12.1640625" style="32" customWidth="1"/>
    <col min="3" max="3" width="11.6640625" style="32" bestFit="1" customWidth="1"/>
    <col min="4" max="4" width="11.1640625" style="32" customWidth="1"/>
    <col min="5" max="5" width="9" style="32" customWidth="1"/>
    <col min="6" max="6" width="12" style="32" bestFit="1" customWidth="1"/>
    <col min="7" max="7" width="7.1640625" style="32" customWidth="1"/>
    <col min="8" max="8" width="8" style="32" customWidth="1"/>
    <col min="9" max="9" width="12" style="32" customWidth="1"/>
    <col min="10" max="10" width="12.1640625" style="32" customWidth="1"/>
    <col min="11" max="11" width="13.1640625" style="32" customWidth="1"/>
    <col min="12" max="12" width="7.33203125" style="32" customWidth="1"/>
    <col min="13" max="14" width="12" style="32" bestFit="1" customWidth="1"/>
    <col min="15" max="15" width="7.6640625" style="32" customWidth="1"/>
    <col min="16" max="16" width="4.1640625" style="32" customWidth="1"/>
    <col min="17" max="17" width="15" style="32" bestFit="1" customWidth="1"/>
    <col min="18" max="18" width="11.83203125" style="32" customWidth="1"/>
    <col min="19" max="19" width="7.1640625" style="32" customWidth="1"/>
    <col min="20" max="20" width="12" style="32" bestFit="1" customWidth="1"/>
    <col min="21" max="16384" width="10.83203125" style="32"/>
  </cols>
  <sheetData>
    <row r="2" spans="1:24" ht="17" thickBot="1"/>
    <row r="3" spans="1:24" ht="17" thickBot="1">
      <c r="A3" s="96" t="s">
        <v>3</v>
      </c>
      <c r="B3" s="97"/>
      <c r="C3" s="98"/>
      <c r="D3" s="33"/>
      <c r="E3" s="96" t="s">
        <v>4</v>
      </c>
      <c r="F3" s="98"/>
      <c r="G3" s="33"/>
      <c r="H3" s="96" t="s">
        <v>5</v>
      </c>
      <c r="I3" s="98"/>
      <c r="J3" s="33"/>
      <c r="K3" s="34" t="s">
        <v>6</v>
      </c>
      <c r="L3" s="33"/>
      <c r="M3" s="34" t="s">
        <v>7</v>
      </c>
      <c r="Q3" s="35" t="s">
        <v>8</v>
      </c>
    </row>
    <row r="4" spans="1:24" ht="29" thickBot="1">
      <c r="A4" s="29">
        <v>10.199999999999999</v>
      </c>
      <c r="B4" s="28">
        <v>0.34</v>
      </c>
      <c r="C4" s="25">
        <f>A4*B4</f>
        <v>3.468</v>
      </c>
      <c r="D4" s="33"/>
      <c r="E4" s="28">
        <v>0.15</v>
      </c>
      <c r="F4" s="25">
        <f>C4*E4</f>
        <v>0.5202</v>
      </c>
      <c r="G4" s="33"/>
      <c r="H4" s="28">
        <v>0.05</v>
      </c>
      <c r="I4" s="25">
        <f>C4*H4</f>
        <v>0.1734</v>
      </c>
      <c r="J4" s="33"/>
      <c r="K4" s="25">
        <f>I4+F4</f>
        <v>0.69359999999999999</v>
      </c>
      <c r="L4" s="33"/>
      <c r="M4" s="26">
        <f>C4-K4</f>
        <v>2.7744</v>
      </c>
      <c r="Q4" s="27">
        <f>(A4-K4-M4)</f>
        <v>6.7319999999999993</v>
      </c>
    </row>
    <row r="5" spans="1:24" ht="26" customHeight="1" thickBot="1">
      <c r="A5" s="84" t="s">
        <v>23</v>
      </c>
      <c r="B5" s="84"/>
      <c r="C5" s="84"/>
    </row>
    <row r="6" spans="1:24" ht="29" thickBot="1">
      <c r="B6" s="28">
        <v>0.93</v>
      </c>
      <c r="C6" s="25">
        <f>C4/B6</f>
        <v>3.7290322580645161</v>
      </c>
      <c r="F6" s="25">
        <f>F4/B6</f>
        <v>0.55935483870967739</v>
      </c>
      <c r="I6" s="25">
        <f>I4/B6*2</f>
        <v>0.37290322580645158</v>
      </c>
      <c r="K6" s="25">
        <f>I6+F6</f>
        <v>0.93225806451612891</v>
      </c>
      <c r="M6" s="26">
        <f>M4/B6</f>
        <v>2.9832258064516126</v>
      </c>
      <c r="Q6" s="27">
        <f>(A4-K6-M6) * 0.9</f>
        <v>5.6560645161290326</v>
      </c>
    </row>
    <row r="7" spans="1:24" ht="17" thickBot="1"/>
    <row r="8" spans="1:24" ht="17" thickBot="1">
      <c r="B8" s="36" t="s">
        <v>27</v>
      </c>
      <c r="C8" s="37" t="s">
        <v>28</v>
      </c>
      <c r="D8" s="38" t="s">
        <v>29</v>
      </c>
      <c r="E8" s="39" t="s">
        <v>31</v>
      </c>
      <c r="F8" s="58">
        <v>120</v>
      </c>
      <c r="G8" s="32" t="s">
        <v>37</v>
      </c>
      <c r="P8" s="40"/>
    </row>
    <row r="9" spans="1:24" ht="17" customHeight="1" thickBot="1">
      <c r="B9" s="41" t="s">
        <v>36</v>
      </c>
      <c r="C9" s="42" t="s">
        <v>33</v>
      </c>
      <c r="D9" s="42" t="s">
        <v>35</v>
      </c>
      <c r="E9" s="42" t="s">
        <v>34</v>
      </c>
      <c r="P9" s="40"/>
    </row>
    <row r="10" spans="1:24" ht="17" customHeight="1">
      <c r="A10" s="101" t="s">
        <v>21</v>
      </c>
      <c r="B10" s="99" t="s">
        <v>22</v>
      </c>
      <c r="C10" s="99" t="s">
        <v>13</v>
      </c>
      <c r="D10" s="99"/>
      <c r="E10" s="94" t="s">
        <v>16</v>
      </c>
      <c r="F10" s="92" t="s">
        <v>20</v>
      </c>
      <c r="G10" s="62"/>
      <c r="I10" s="101" t="s">
        <v>21</v>
      </c>
      <c r="J10" s="99" t="s">
        <v>22</v>
      </c>
      <c r="K10" s="99" t="s">
        <v>14</v>
      </c>
      <c r="L10" s="99"/>
      <c r="M10" s="94" t="s">
        <v>16</v>
      </c>
      <c r="N10" s="92" t="s">
        <v>20</v>
      </c>
      <c r="O10" s="43"/>
      <c r="Q10" s="101" t="s">
        <v>21</v>
      </c>
      <c r="R10" s="99" t="s">
        <v>22</v>
      </c>
      <c r="S10" s="99" t="s">
        <v>15</v>
      </c>
      <c r="T10" s="99"/>
      <c r="U10" s="94" t="s">
        <v>16</v>
      </c>
      <c r="V10" s="92" t="s">
        <v>20</v>
      </c>
    </row>
    <row r="11" spans="1:24">
      <c r="A11" s="102"/>
      <c r="B11" s="100"/>
      <c r="C11" s="100"/>
      <c r="D11" s="100"/>
      <c r="E11" s="95"/>
      <c r="F11" s="93"/>
      <c r="G11" s="62"/>
      <c r="I11" s="102"/>
      <c r="J11" s="100"/>
      <c r="K11" s="100"/>
      <c r="L11" s="100"/>
      <c r="M11" s="95"/>
      <c r="N11" s="93"/>
      <c r="O11" s="43"/>
      <c r="Q11" s="102"/>
      <c r="R11" s="100"/>
      <c r="S11" s="100"/>
      <c r="T11" s="100"/>
      <c r="U11" s="95"/>
      <c r="V11" s="93"/>
    </row>
    <row r="12" spans="1:24">
      <c r="A12" s="44">
        <v>1</v>
      </c>
      <c r="B12" s="45">
        <v>0.1</v>
      </c>
      <c r="C12" s="46">
        <v>0.7</v>
      </c>
      <c r="D12" s="36" t="s">
        <v>17</v>
      </c>
      <c r="E12" s="47">
        <f>$F$6*C12</f>
        <v>0.39154838709677414</v>
      </c>
      <c r="F12" s="48">
        <v>166</v>
      </c>
      <c r="G12" s="63">
        <f>E12/B12</f>
        <v>3.9154838709677411</v>
      </c>
      <c r="I12" s="44">
        <v>1</v>
      </c>
      <c r="J12" s="45">
        <v>0.1</v>
      </c>
      <c r="K12" s="46">
        <v>0.7</v>
      </c>
      <c r="L12" s="36" t="s">
        <v>17</v>
      </c>
      <c r="M12" s="47">
        <f>$F$6*K12</f>
        <v>0.39154838709677414</v>
      </c>
      <c r="N12" s="48">
        <v>166</v>
      </c>
      <c r="O12" s="63">
        <f t="shared" ref="O12:O22" si="0">M12/J12</f>
        <v>3.9154838709677411</v>
      </c>
      <c r="Q12" s="44">
        <v>1</v>
      </c>
      <c r="R12" s="45">
        <v>0.1</v>
      </c>
      <c r="S12" s="46">
        <v>0.8</v>
      </c>
      <c r="T12" s="36" t="s">
        <v>17</v>
      </c>
      <c r="U12" s="47">
        <f>$F$6*S12</f>
        <v>0.44748387096774195</v>
      </c>
      <c r="V12" s="48">
        <v>166</v>
      </c>
      <c r="W12" s="63">
        <f>U12/R12</f>
        <v>4.4748387096774191</v>
      </c>
      <c r="X12" s="59"/>
    </row>
    <row r="13" spans="1:24">
      <c r="A13" s="44">
        <v>2</v>
      </c>
      <c r="B13" s="45">
        <v>0.1</v>
      </c>
      <c r="C13" s="46">
        <v>0.1</v>
      </c>
      <c r="D13" s="36" t="s">
        <v>17</v>
      </c>
      <c r="E13" s="47">
        <f t="shared" ref="E13:E16" si="1">$F$6*C13</f>
        <v>5.5935483870967743E-2</v>
      </c>
      <c r="F13" s="48">
        <v>0</v>
      </c>
      <c r="G13" s="63">
        <f t="shared" ref="G13:G22" si="2">E13/B13</f>
        <v>0.55935483870967739</v>
      </c>
      <c r="I13" s="44">
        <v>2</v>
      </c>
      <c r="J13" s="45">
        <v>0.1</v>
      </c>
      <c r="K13" s="46">
        <v>0.1</v>
      </c>
      <c r="L13" s="36" t="s">
        <v>17</v>
      </c>
      <c r="M13" s="47">
        <f>$F$6*K13</f>
        <v>5.5935483870967743E-2</v>
      </c>
      <c r="N13" s="48">
        <v>0</v>
      </c>
      <c r="O13" s="63">
        <f t="shared" si="0"/>
        <v>0.55935483870967739</v>
      </c>
      <c r="Q13" s="44">
        <v>2</v>
      </c>
      <c r="R13" s="45">
        <v>0.1</v>
      </c>
      <c r="S13" s="46">
        <v>0.1</v>
      </c>
      <c r="T13" s="36" t="s">
        <v>17</v>
      </c>
      <c r="U13" s="47">
        <f t="shared" ref="U13:U15" si="3">$F$6*S13</f>
        <v>5.5935483870967743E-2</v>
      </c>
      <c r="V13" s="48">
        <v>0</v>
      </c>
      <c r="W13" s="63">
        <f t="shared" ref="W13:W22" si="4">U13/R13</f>
        <v>0.55935483870967739</v>
      </c>
      <c r="X13" s="59"/>
    </row>
    <row r="14" spans="1:24">
      <c r="A14" s="44">
        <v>3</v>
      </c>
      <c r="B14" s="45">
        <v>0.1</v>
      </c>
      <c r="C14" s="46">
        <v>0.1</v>
      </c>
      <c r="D14" s="36" t="s">
        <v>17</v>
      </c>
      <c r="E14" s="47">
        <f t="shared" si="1"/>
        <v>5.5935483870967743E-2</v>
      </c>
      <c r="F14" s="48">
        <v>0</v>
      </c>
      <c r="G14" s="63">
        <f t="shared" si="2"/>
        <v>0.55935483870967739</v>
      </c>
      <c r="I14" s="44">
        <v>3</v>
      </c>
      <c r="J14" s="45">
        <v>0.1</v>
      </c>
      <c r="K14" s="46">
        <v>0.1</v>
      </c>
      <c r="L14" s="36" t="s">
        <v>17</v>
      </c>
      <c r="M14" s="47">
        <f>$F$6*K14</f>
        <v>5.5935483870967743E-2</v>
      </c>
      <c r="N14" s="48">
        <v>0</v>
      </c>
      <c r="O14" s="63">
        <f t="shared" si="0"/>
        <v>0.55935483870967739</v>
      </c>
      <c r="Q14" s="44">
        <v>3</v>
      </c>
      <c r="R14" s="45">
        <v>0.1</v>
      </c>
      <c r="S14" s="46">
        <v>0.1</v>
      </c>
      <c r="T14" s="36" t="s">
        <v>17</v>
      </c>
      <c r="U14" s="47">
        <f t="shared" si="3"/>
        <v>5.5935483870967743E-2</v>
      </c>
      <c r="V14" s="48">
        <v>0</v>
      </c>
      <c r="W14" s="63">
        <f t="shared" si="4"/>
        <v>0.55935483870967739</v>
      </c>
      <c r="X14" s="59"/>
    </row>
    <row r="15" spans="1:24">
      <c r="A15" s="44">
        <v>4</v>
      </c>
      <c r="B15" s="45">
        <v>0.1</v>
      </c>
      <c r="C15" s="46">
        <v>0.1</v>
      </c>
      <c r="D15" s="36" t="s">
        <v>17</v>
      </c>
      <c r="E15" s="47">
        <f t="shared" si="1"/>
        <v>5.5935483870967743E-2</v>
      </c>
      <c r="F15" s="48">
        <v>0</v>
      </c>
      <c r="G15" s="63">
        <f t="shared" si="2"/>
        <v>0.55935483870967739</v>
      </c>
      <c r="I15" s="44">
        <v>4</v>
      </c>
      <c r="J15" s="45">
        <v>0.1</v>
      </c>
      <c r="K15" s="46">
        <v>0.1</v>
      </c>
      <c r="L15" s="36" t="s">
        <v>17</v>
      </c>
      <c r="M15" s="47">
        <f>$F$6*K15</f>
        <v>5.5935483870967743E-2</v>
      </c>
      <c r="N15" s="48">
        <v>0</v>
      </c>
      <c r="O15" s="63">
        <f t="shared" si="0"/>
        <v>0.55935483870967739</v>
      </c>
      <c r="Q15" s="44">
        <v>4</v>
      </c>
      <c r="R15" s="45">
        <f>F8</f>
        <v>120</v>
      </c>
      <c r="S15" s="46">
        <v>0</v>
      </c>
      <c r="T15" s="39" t="s">
        <v>30</v>
      </c>
      <c r="U15" s="47">
        <f t="shared" si="3"/>
        <v>0</v>
      </c>
      <c r="V15" s="48">
        <v>0</v>
      </c>
      <c r="W15" s="63">
        <f t="shared" si="4"/>
        <v>0</v>
      </c>
      <c r="X15" s="59"/>
    </row>
    <row r="16" spans="1:24">
      <c r="A16" s="44">
        <v>4</v>
      </c>
      <c r="B16" s="45">
        <f>F8</f>
        <v>120</v>
      </c>
      <c r="C16" s="46">
        <v>0</v>
      </c>
      <c r="D16" s="39" t="s">
        <v>30</v>
      </c>
      <c r="E16" s="47">
        <f t="shared" si="1"/>
        <v>0</v>
      </c>
      <c r="F16" s="48">
        <v>0</v>
      </c>
      <c r="G16" s="63">
        <f t="shared" si="2"/>
        <v>0</v>
      </c>
      <c r="I16" s="44">
        <v>4</v>
      </c>
      <c r="J16" s="45">
        <f>F8</f>
        <v>120</v>
      </c>
      <c r="K16" s="46">
        <v>0</v>
      </c>
      <c r="L16" s="39" t="s">
        <v>30</v>
      </c>
      <c r="M16" s="47">
        <f>$F$6*K16</f>
        <v>0</v>
      </c>
      <c r="N16" s="48">
        <v>0</v>
      </c>
      <c r="O16" s="63">
        <f t="shared" si="0"/>
        <v>0</v>
      </c>
      <c r="Q16" s="44">
        <v>4</v>
      </c>
      <c r="R16" s="45">
        <v>0.5</v>
      </c>
      <c r="S16" s="46">
        <v>0.1</v>
      </c>
      <c r="T16" s="37" t="s">
        <v>18</v>
      </c>
      <c r="U16" s="47">
        <f>$F$6*S16</f>
        <v>5.5935483870967743E-2</v>
      </c>
      <c r="V16" s="48">
        <v>0</v>
      </c>
      <c r="W16" s="63">
        <f t="shared" si="4"/>
        <v>0.11187096774193549</v>
      </c>
      <c r="X16" s="59"/>
    </row>
    <row r="17" spans="1:24">
      <c r="A17" s="44">
        <v>5</v>
      </c>
      <c r="B17" s="49">
        <v>0.5</v>
      </c>
      <c r="C17" s="46">
        <v>0.1</v>
      </c>
      <c r="D17" s="37" t="s">
        <v>18</v>
      </c>
      <c r="E17" s="47">
        <f>$M$6*C17</f>
        <v>0.29832258064516126</v>
      </c>
      <c r="F17" s="48">
        <v>0</v>
      </c>
      <c r="G17" s="63">
        <f t="shared" si="2"/>
        <v>0.59664516129032252</v>
      </c>
      <c r="I17" s="44">
        <v>5</v>
      </c>
      <c r="J17" s="49">
        <v>0.5</v>
      </c>
      <c r="K17" s="46">
        <v>0.1</v>
      </c>
      <c r="L17" s="37" t="s">
        <v>18</v>
      </c>
      <c r="M17" s="47">
        <f>$M$6*K17</f>
        <v>0.29832258064516126</v>
      </c>
      <c r="N17" s="48">
        <v>0</v>
      </c>
      <c r="O17" s="63">
        <f t="shared" si="0"/>
        <v>0.59664516129032252</v>
      </c>
      <c r="Q17" s="44">
        <v>5</v>
      </c>
      <c r="R17" s="49">
        <v>0.9</v>
      </c>
      <c r="S17" s="46">
        <v>0.7</v>
      </c>
      <c r="T17" s="37" t="s">
        <v>18</v>
      </c>
      <c r="U17" s="47">
        <f>$M$6*S17</f>
        <v>2.0882580645161286</v>
      </c>
      <c r="V17" s="48">
        <v>0</v>
      </c>
      <c r="W17" s="63">
        <f t="shared" si="4"/>
        <v>2.3202867383512538</v>
      </c>
      <c r="X17" s="59"/>
    </row>
    <row r="18" spans="1:24">
      <c r="A18" s="44">
        <v>6</v>
      </c>
      <c r="B18" s="49">
        <v>0.9</v>
      </c>
      <c r="C18" s="46">
        <v>0.7</v>
      </c>
      <c r="D18" s="37" t="s">
        <v>18</v>
      </c>
      <c r="E18" s="47">
        <f t="shared" ref="E18:E20" si="5">$M$6*C18</f>
        <v>2.0882580645161286</v>
      </c>
      <c r="F18" s="48">
        <v>0</v>
      </c>
      <c r="G18" s="63">
        <f t="shared" si="2"/>
        <v>2.3202867383512538</v>
      </c>
      <c r="I18" s="44">
        <v>6</v>
      </c>
      <c r="J18" s="49">
        <v>0.9</v>
      </c>
      <c r="K18" s="46">
        <v>0.5</v>
      </c>
      <c r="L18" s="37" t="s">
        <v>18</v>
      </c>
      <c r="M18" s="47">
        <f>$M$6*K18</f>
        <v>1.4916129032258063</v>
      </c>
      <c r="N18" s="48">
        <v>0</v>
      </c>
      <c r="O18" s="63">
        <f t="shared" si="0"/>
        <v>1.6573476702508958</v>
      </c>
      <c r="Q18" s="44">
        <v>6</v>
      </c>
      <c r="R18" s="49">
        <v>0.5</v>
      </c>
      <c r="S18" s="46">
        <v>0.1</v>
      </c>
      <c r="T18" s="37" t="s">
        <v>18</v>
      </c>
      <c r="U18" s="47">
        <f t="shared" ref="U18:U19" si="6">$M$6*S18</f>
        <v>0.29832258064516126</v>
      </c>
      <c r="V18" s="48">
        <v>0</v>
      </c>
      <c r="W18" s="63">
        <f t="shared" si="4"/>
        <v>0.59664516129032252</v>
      </c>
      <c r="X18" s="59"/>
    </row>
    <row r="19" spans="1:24">
      <c r="A19" s="44">
        <v>7</v>
      </c>
      <c r="B19" s="49">
        <v>0.5</v>
      </c>
      <c r="C19" s="46">
        <v>0.1</v>
      </c>
      <c r="D19" s="37" t="s">
        <v>18</v>
      </c>
      <c r="E19" s="47">
        <f t="shared" si="5"/>
        <v>0.29832258064516126</v>
      </c>
      <c r="F19" s="48">
        <v>0</v>
      </c>
      <c r="G19" s="63">
        <f t="shared" si="2"/>
        <v>0.59664516129032252</v>
      </c>
      <c r="I19" s="44">
        <v>7</v>
      </c>
      <c r="J19" s="49">
        <v>0.5</v>
      </c>
      <c r="K19" s="46">
        <v>0.3</v>
      </c>
      <c r="L19" s="37" t="s">
        <v>18</v>
      </c>
      <c r="M19" s="47">
        <f>$M$6*K19</f>
        <v>0.89496774193548378</v>
      </c>
      <c r="N19" s="48">
        <v>0</v>
      </c>
      <c r="O19" s="63">
        <f t="shared" si="0"/>
        <v>1.7899354838709676</v>
      </c>
      <c r="Q19" s="44">
        <v>7</v>
      </c>
      <c r="R19" s="49">
        <v>0.3</v>
      </c>
      <c r="S19" s="46">
        <v>0.1</v>
      </c>
      <c r="T19" s="37" t="s">
        <v>18</v>
      </c>
      <c r="U19" s="47">
        <f t="shared" si="6"/>
        <v>0.29832258064516126</v>
      </c>
      <c r="V19" s="48">
        <v>0</v>
      </c>
      <c r="W19" s="63">
        <f t="shared" si="4"/>
        <v>0.99440860215053761</v>
      </c>
      <c r="X19" s="59"/>
    </row>
    <row r="20" spans="1:24">
      <c r="A20" s="44">
        <v>8</v>
      </c>
      <c r="B20" s="49">
        <v>0.3</v>
      </c>
      <c r="C20" s="46">
        <v>0.1</v>
      </c>
      <c r="D20" s="37" t="s">
        <v>18</v>
      </c>
      <c r="E20" s="47">
        <f t="shared" si="5"/>
        <v>0.29832258064516126</v>
      </c>
      <c r="F20" s="48">
        <v>0</v>
      </c>
      <c r="G20" s="63">
        <f t="shared" si="2"/>
        <v>0.99440860215053761</v>
      </c>
      <c r="I20" s="44">
        <v>8</v>
      </c>
      <c r="J20" s="49">
        <v>0.3</v>
      </c>
      <c r="K20" s="46">
        <v>0.1</v>
      </c>
      <c r="L20" s="37" t="s">
        <v>18</v>
      </c>
      <c r="M20" s="47">
        <f>$M$6*K20</f>
        <v>0.29832258064516126</v>
      </c>
      <c r="N20" s="48">
        <v>0</v>
      </c>
      <c r="O20" s="63">
        <f t="shared" si="0"/>
        <v>0.99440860215053761</v>
      </c>
      <c r="Q20" s="44">
        <v>8</v>
      </c>
      <c r="R20" s="49">
        <v>0.2</v>
      </c>
      <c r="S20" s="46">
        <v>0.2</v>
      </c>
      <c r="T20" s="38" t="s">
        <v>19</v>
      </c>
      <c r="U20" s="47">
        <f>$I$6*S20</f>
        <v>7.4580645161290315E-2</v>
      </c>
      <c r="V20" s="48">
        <v>0</v>
      </c>
      <c r="W20" s="63">
        <f t="shared" si="4"/>
        <v>0.37290322580645158</v>
      </c>
      <c r="X20" s="59"/>
    </row>
    <row r="21" spans="1:24">
      <c r="A21" s="44">
        <v>9</v>
      </c>
      <c r="B21" s="49">
        <v>0.2</v>
      </c>
      <c r="C21" s="46">
        <v>0.1</v>
      </c>
      <c r="D21" s="38" t="s">
        <v>19</v>
      </c>
      <c r="E21" s="47">
        <f>$I$6*C21</f>
        <v>3.7290322580645158E-2</v>
      </c>
      <c r="F21" s="48">
        <v>0</v>
      </c>
      <c r="G21" s="63">
        <f t="shared" si="2"/>
        <v>0.18645161290322579</v>
      </c>
      <c r="I21" s="44">
        <v>9</v>
      </c>
      <c r="J21" s="49">
        <v>0.2</v>
      </c>
      <c r="K21" s="46">
        <v>0.1</v>
      </c>
      <c r="L21" s="38" t="s">
        <v>19</v>
      </c>
      <c r="M21" s="47">
        <f>$I$6*K21</f>
        <v>3.7290322580645158E-2</v>
      </c>
      <c r="N21" s="48">
        <v>0</v>
      </c>
      <c r="O21" s="63">
        <f t="shared" si="0"/>
        <v>0.18645161290322579</v>
      </c>
      <c r="Q21" s="44">
        <v>9</v>
      </c>
      <c r="R21" s="49">
        <v>2</v>
      </c>
      <c r="S21" s="46">
        <v>0.4</v>
      </c>
      <c r="T21" s="38" t="s">
        <v>19</v>
      </c>
      <c r="U21" s="47">
        <f>$I$6*S21</f>
        <v>0.14916129032258063</v>
      </c>
      <c r="V21" s="48">
        <v>0</v>
      </c>
      <c r="W21" s="63">
        <f t="shared" si="4"/>
        <v>7.4580645161290315E-2</v>
      </c>
      <c r="X21" s="59"/>
    </row>
    <row r="22" spans="1:24" ht="17" thickBot="1">
      <c r="A22" s="50">
        <v>10</v>
      </c>
      <c r="B22" s="51">
        <v>0.1</v>
      </c>
      <c r="C22" s="52">
        <v>0.1</v>
      </c>
      <c r="D22" s="53" t="s">
        <v>19</v>
      </c>
      <c r="E22" s="54">
        <f>$I$6*C22</f>
        <v>3.7290322580645158E-2</v>
      </c>
      <c r="F22" s="48">
        <v>0</v>
      </c>
      <c r="G22" s="63">
        <f t="shared" si="2"/>
        <v>0.37290322580645158</v>
      </c>
      <c r="I22" s="50">
        <v>10</v>
      </c>
      <c r="J22" s="51">
        <v>0.1</v>
      </c>
      <c r="K22" s="52">
        <v>0.1</v>
      </c>
      <c r="L22" s="53" t="s">
        <v>19</v>
      </c>
      <c r="M22" s="54">
        <f>$I$6*K22</f>
        <v>3.7290322580645158E-2</v>
      </c>
      <c r="N22" s="48">
        <v>0</v>
      </c>
      <c r="O22" s="63">
        <f t="shared" si="0"/>
        <v>0.37290322580645158</v>
      </c>
      <c r="Q22" s="50">
        <v>10</v>
      </c>
      <c r="R22" s="51">
        <v>2</v>
      </c>
      <c r="S22" s="52">
        <v>0.4</v>
      </c>
      <c r="T22" s="53" t="s">
        <v>19</v>
      </c>
      <c r="U22" s="54">
        <f>$I$6*S22</f>
        <v>0.14916129032258063</v>
      </c>
      <c r="V22" s="48">
        <v>0</v>
      </c>
      <c r="W22" s="63">
        <f t="shared" si="4"/>
        <v>7.4580645161290315E-2</v>
      </c>
      <c r="X22" s="59"/>
    </row>
    <row r="23" spans="1:24">
      <c r="E23" s="84" t="s">
        <v>32</v>
      </c>
      <c r="F23" s="84"/>
      <c r="G23" s="61" t="str">
        <f>TRUNC(H23)&amp; ":"&amp;TRUNC((H23 - TRUNC(H23)) * 60)</f>
        <v>10:39</v>
      </c>
      <c r="H23" s="60">
        <f>SUM(G12:G22)</f>
        <v>10.660888888888886</v>
      </c>
      <c r="K23" s="55"/>
      <c r="M23" s="84" t="s">
        <v>32</v>
      </c>
      <c r="N23" s="84"/>
      <c r="O23" s="61" t="str">
        <f>TRUNC(P23)&amp; ":"&amp;TRUNC((P23 - TRUNC(P23)) * 60)</f>
        <v>11:11</v>
      </c>
      <c r="P23" s="60">
        <f>SUM(O12:O22)</f>
        <v>11.191240143369175</v>
      </c>
      <c r="Q23" s="55"/>
      <c r="R23" s="55"/>
      <c r="U23" s="84" t="s">
        <v>32</v>
      </c>
      <c r="V23" s="84"/>
      <c r="W23" s="61" t="str">
        <f>TRUNC(X23)&amp; ":"&amp;TRUNC((X23 - TRUNC(X23)) * 60)</f>
        <v>10:8</v>
      </c>
      <c r="X23" s="60">
        <f>SUM(W12:W22)</f>
        <v>10.138824372759856</v>
      </c>
    </row>
    <row r="24" spans="1:24">
      <c r="E24" s="56"/>
      <c r="F24" s="56"/>
    </row>
    <row r="25" spans="1:24">
      <c r="E25" s="55"/>
      <c r="J25" s="55"/>
      <c r="O25" s="55"/>
      <c r="P25" s="55"/>
      <c r="S25" s="57"/>
    </row>
    <row r="26" spans="1:24">
      <c r="B26" s="86" t="s">
        <v>24</v>
      </c>
      <c r="C26" s="86"/>
      <c r="D26" s="86"/>
      <c r="I26" s="86" t="s">
        <v>26</v>
      </c>
      <c r="J26" s="86"/>
      <c r="K26" s="86"/>
      <c r="P26" s="87" t="s">
        <v>25</v>
      </c>
      <c r="Q26" s="87"/>
      <c r="R26" s="87"/>
      <c r="S26" s="57"/>
    </row>
    <row r="27" spans="1:24">
      <c r="B27" s="88" t="str">
        <f>SUBSTITUTE(D12 &amp; ";"&amp;ROUND(E12,3)* 1000&amp; ";"&amp;B12&amp; ";" &amp;A12&amp;";0;"&amp;F12,",",".")</f>
        <v>H;392;0.1;1;0;166</v>
      </c>
      <c r="C27" s="89"/>
      <c r="D27" s="90"/>
      <c r="I27" s="85" t="str">
        <f t="shared" ref="I27:I37" si="7">SUBSTITUTE(L12 &amp; ";"&amp;ROUND(M12,3)* 1000&amp; ";"&amp;J12&amp; ";" &amp;I12&amp;";0;"&amp;N12,",",".")</f>
        <v>H;392;0.1;1;0;166</v>
      </c>
      <c r="J27" s="85"/>
      <c r="K27" s="85"/>
      <c r="P27" s="85" t="str">
        <f t="shared" ref="P27:P37" si="8">SUBSTITUTE(T12 &amp; ";"&amp;ROUND(U12,3)* 1000&amp; ";"&amp;R12&amp; ";" &amp;Q12&amp;";0;"&amp;V12,",",".")</f>
        <v>H;447;0.1;1;0;166</v>
      </c>
      <c r="Q27" s="85"/>
      <c r="R27" s="85"/>
      <c r="S27" s="57"/>
    </row>
    <row r="28" spans="1:24">
      <c r="B28" s="88" t="str">
        <f t="shared" ref="B28:B37" si="9">SUBSTITUTE(D13 &amp; ";"&amp;ROUND(E13,3)* 1000&amp; ";"&amp;B13&amp; ";" &amp;A13&amp;";0;"&amp;F13,",",".")</f>
        <v>H;56;0.1;2;0;0</v>
      </c>
      <c r="C28" s="89"/>
      <c r="D28" s="90"/>
      <c r="I28" s="85" t="str">
        <f t="shared" si="7"/>
        <v>H;56;0.1;2;0;0</v>
      </c>
      <c r="J28" s="85"/>
      <c r="K28" s="85"/>
      <c r="P28" s="85" t="str">
        <f t="shared" si="8"/>
        <v>H;56;0.1;2;0;0</v>
      </c>
      <c r="Q28" s="85"/>
      <c r="R28" s="85"/>
    </row>
    <row r="29" spans="1:24">
      <c r="B29" s="88" t="str">
        <f t="shared" si="9"/>
        <v>H;56;0.1;3;0;0</v>
      </c>
      <c r="C29" s="89"/>
      <c r="D29" s="90"/>
      <c r="I29" s="85" t="str">
        <f t="shared" si="7"/>
        <v>H;56;0.1;3;0;0</v>
      </c>
      <c r="J29" s="85"/>
      <c r="K29" s="85"/>
      <c r="P29" s="85" t="str">
        <f t="shared" si="8"/>
        <v>H;56;0.1;3;0;0</v>
      </c>
      <c r="Q29" s="85"/>
      <c r="R29" s="85"/>
    </row>
    <row r="30" spans="1:24">
      <c r="B30" s="88" t="str">
        <f t="shared" si="9"/>
        <v>H;56;0.1;4;0;0</v>
      </c>
      <c r="C30" s="89"/>
      <c r="D30" s="90"/>
      <c r="I30" s="85" t="str">
        <f t="shared" si="7"/>
        <v>H;56;0.1;4;0;0</v>
      </c>
      <c r="J30" s="85"/>
      <c r="K30" s="85"/>
      <c r="P30" s="85" t="str">
        <f t="shared" si="8"/>
        <v>P;0;120;4;0;0</v>
      </c>
      <c r="Q30" s="85"/>
      <c r="R30" s="85"/>
    </row>
    <row r="31" spans="1:24">
      <c r="B31" s="88" t="str">
        <f t="shared" si="9"/>
        <v>P;0;120;4;0;0</v>
      </c>
      <c r="C31" s="89"/>
      <c r="D31" s="90"/>
      <c r="I31" s="85" t="str">
        <f t="shared" si="7"/>
        <v>P;0;120;4;0;0</v>
      </c>
      <c r="J31" s="85"/>
      <c r="K31" s="85"/>
      <c r="P31" s="85" t="str">
        <f t="shared" si="8"/>
        <v>B;56;0.5;4;0;0</v>
      </c>
      <c r="Q31" s="85"/>
      <c r="R31" s="85"/>
    </row>
    <row r="32" spans="1:24">
      <c r="B32" s="88" t="str">
        <f t="shared" si="9"/>
        <v>B;298;0.5;5;0;0</v>
      </c>
      <c r="C32" s="89"/>
      <c r="D32" s="90"/>
      <c r="I32" s="85" t="str">
        <f t="shared" si="7"/>
        <v>B;298;0.5;5;0;0</v>
      </c>
      <c r="J32" s="85"/>
      <c r="K32" s="85"/>
      <c r="P32" s="85" t="str">
        <f t="shared" si="8"/>
        <v>B;2088;0.9;5;0;0</v>
      </c>
      <c r="Q32" s="85"/>
      <c r="R32" s="85"/>
    </row>
    <row r="33" spans="2:18">
      <c r="B33" s="88" t="str">
        <f t="shared" si="9"/>
        <v>B;2088;0.9;6;0;0</v>
      </c>
      <c r="C33" s="89"/>
      <c r="D33" s="90"/>
      <c r="I33" s="85" t="str">
        <f t="shared" si="7"/>
        <v>B;1492;0.9;6;0;0</v>
      </c>
      <c r="J33" s="85"/>
      <c r="K33" s="85"/>
      <c r="P33" s="85" t="str">
        <f t="shared" si="8"/>
        <v>B;298;0.5;6;0;0</v>
      </c>
      <c r="Q33" s="85"/>
      <c r="R33" s="85"/>
    </row>
    <row r="34" spans="2:18">
      <c r="B34" s="88" t="str">
        <f t="shared" si="9"/>
        <v>B;298;0.5;7;0;0</v>
      </c>
      <c r="C34" s="89"/>
      <c r="D34" s="90"/>
      <c r="I34" s="85" t="str">
        <f t="shared" si="7"/>
        <v>B;895;0.5;7;0;0</v>
      </c>
      <c r="J34" s="85"/>
      <c r="K34" s="85"/>
      <c r="P34" s="85" t="str">
        <f t="shared" si="8"/>
        <v>B;298;0.3;7;0;0</v>
      </c>
      <c r="Q34" s="85"/>
      <c r="R34" s="85"/>
    </row>
    <row r="35" spans="2:18">
      <c r="B35" s="88" t="str">
        <f t="shared" si="9"/>
        <v>B;298;0.3;8;0;0</v>
      </c>
      <c r="C35" s="89"/>
      <c r="D35" s="90"/>
      <c r="I35" s="85" t="str">
        <f t="shared" si="7"/>
        <v>B;298;0.3;8;0;0</v>
      </c>
      <c r="J35" s="85"/>
      <c r="K35" s="85"/>
      <c r="P35" s="85" t="str">
        <f t="shared" si="8"/>
        <v>T;75;0.2;8;0;0</v>
      </c>
      <c r="Q35" s="85"/>
      <c r="R35" s="85"/>
    </row>
    <row r="36" spans="2:18">
      <c r="B36" s="88" t="str">
        <f t="shared" si="9"/>
        <v>T;37;0.2;9;0;0</v>
      </c>
      <c r="C36" s="89"/>
      <c r="D36" s="90"/>
      <c r="I36" s="85" t="str">
        <f t="shared" si="7"/>
        <v>T;37;0.2;9;0;0</v>
      </c>
      <c r="J36" s="85"/>
      <c r="K36" s="85"/>
      <c r="P36" s="85" t="str">
        <f t="shared" si="8"/>
        <v>T;149;2;9;0;0</v>
      </c>
      <c r="Q36" s="85"/>
      <c r="R36" s="85"/>
    </row>
    <row r="37" spans="2:18">
      <c r="B37" s="88" t="str">
        <f t="shared" si="9"/>
        <v>T;37;0.1;10;0;0</v>
      </c>
      <c r="C37" s="89"/>
      <c r="D37" s="90"/>
      <c r="I37" s="85" t="str">
        <f t="shared" si="7"/>
        <v>T;37;0.1;10;0;0</v>
      </c>
      <c r="J37" s="85"/>
      <c r="K37" s="85"/>
      <c r="P37" s="85" t="str">
        <f t="shared" si="8"/>
        <v>T;149;2;10;0;0</v>
      </c>
      <c r="Q37" s="85"/>
      <c r="R37" s="85"/>
    </row>
    <row r="38" spans="2:18">
      <c r="B38" s="91"/>
      <c r="C38" s="91"/>
      <c r="D38" s="91"/>
    </row>
  </sheetData>
  <protectedRanges>
    <protectedRange sqref="A4:B5" name="Диапазон1"/>
  </protectedRanges>
  <mergeCells count="59">
    <mergeCell ref="A3:C3"/>
    <mergeCell ref="E3:F3"/>
    <mergeCell ref="H3:I3"/>
    <mergeCell ref="S10:T11"/>
    <mergeCell ref="B10:B11"/>
    <mergeCell ref="E10:E11"/>
    <mergeCell ref="J10:J11"/>
    <mergeCell ref="M10:M11"/>
    <mergeCell ref="A10:A11"/>
    <mergeCell ref="I10:I11"/>
    <mergeCell ref="N10:N11"/>
    <mergeCell ref="Q10:Q11"/>
    <mergeCell ref="R10:R11"/>
    <mergeCell ref="C10:D11"/>
    <mergeCell ref="K10:L11"/>
    <mergeCell ref="B36:D36"/>
    <mergeCell ref="B37:D37"/>
    <mergeCell ref="B38:D38"/>
    <mergeCell ref="V10:V11"/>
    <mergeCell ref="B27:D27"/>
    <mergeCell ref="B28:D28"/>
    <mergeCell ref="B29:D29"/>
    <mergeCell ref="B30:D30"/>
    <mergeCell ref="B32:D32"/>
    <mergeCell ref="I27:K27"/>
    <mergeCell ref="I28:K28"/>
    <mergeCell ref="I29:K29"/>
    <mergeCell ref="I30:K30"/>
    <mergeCell ref="U10:U11"/>
    <mergeCell ref="F10:F11"/>
    <mergeCell ref="B26:D26"/>
    <mergeCell ref="P35:R35"/>
    <mergeCell ref="P36:R36"/>
    <mergeCell ref="P37:R37"/>
    <mergeCell ref="B31:D31"/>
    <mergeCell ref="I31:K31"/>
    <mergeCell ref="P31:R31"/>
    <mergeCell ref="P32:R32"/>
    <mergeCell ref="P33:R33"/>
    <mergeCell ref="I32:K32"/>
    <mergeCell ref="I33:K33"/>
    <mergeCell ref="I35:K35"/>
    <mergeCell ref="I36:K36"/>
    <mergeCell ref="I37:K37"/>
    <mergeCell ref="B33:D33"/>
    <mergeCell ref="B34:D34"/>
    <mergeCell ref="B35:D35"/>
    <mergeCell ref="E23:F23"/>
    <mergeCell ref="M23:N23"/>
    <mergeCell ref="U23:V23"/>
    <mergeCell ref="A5:C5"/>
    <mergeCell ref="P34:R34"/>
    <mergeCell ref="P27:R27"/>
    <mergeCell ref="P28:R28"/>
    <mergeCell ref="P29:R29"/>
    <mergeCell ref="P30:R30"/>
    <mergeCell ref="I26:K26"/>
    <mergeCell ref="I34:K34"/>
    <mergeCell ref="P26:R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Расчет базовый</vt:lpstr>
      <vt:lpstr>С разбивкой по емкостям и прогр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2020-11-11T16:19:05Z</dcterms:created>
  <dcterms:modified xsi:type="dcterms:W3CDTF">2021-01-09T19:02:54Z</dcterms:modified>
</cp:coreProperties>
</file>