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21560" windowHeight="13780"/>
  </bookViews>
  <sheets>
    <sheet name="gradespopsrally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1"/>
  <c r="B2"/>
  <c r="C2"/>
  <c r="D2"/>
  <c r="E2"/>
  <c r="F2"/>
  <c r="G2"/>
  <c r="H2"/>
  <c r="I2"/>
  <c r="A3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E18"/>
  <c r="F18"/>
  <c r="G18"/>
  <c r="H18"/>
  <c r="I18"/>
  <c r="A19"/>
  <c r="B19"/>
  <c r="C19"/>
  <c r="D19"/>
  <c r="E19"/>
  <c r="F19"/>
  <c r="G19"/>
  <c r="H19"/>
  <c r="I19"/>
  <c r="A20"/>
  <c r="B20"/>
  <c r="C20"/>
  <c r="D20"/>
  <c r="E20"/>
  <c r="F20"/>
  <c r="G20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A30"/>
  <c r="B30"/>
  <c r="C30"/>
  <c r="D30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H40"/>
  <c r="I40"/>
  <c r="A41"/>
  <c r="B41"/>
  <c r="C41"/>
  <c r="D41"/>
  <c r="E41"/>
  <c r="F41"/>
  <c r="G41"/>
  <c r="H41"/>
  <c r="I41"/>
  <c r="A42"/>
  <c r="B42"/>
  <c r="C42"/>
  <c r="D42"/>
  <c r="E42"/>
  <c r="F42"/>
  <c r="G42"/>
  <c r="H42"/>
  <c r="I42"/>
  <c r="A43"/>
  <c r="B43"/>
  <c r="C43"/>
  <c r="D43"/>
  <c r="E43"/>
  <c r="F43"/>
  <c r="G43"/>
  <c r="H43"/>
  <c r="I43"/>
  <c r="A44"/>
  <c r="B44"/>
  <c r="C44"/>
  <c r="D44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I47"/>
  <c r="A48"/>
  <c r="B48"/>
  <c r="C48"/>
  <c r="D48"/>
  <c r="E48"/>
  <c r="F48"/>
  <c r="G48"/>
  <c r="H48"/>
  <c r="I48"/>
  <c r="A49"/>
  <c r="B49"/>
  <c r="C49"/>
  <c r="D49"/>
  <c r="E49"/>
  <c r="F49"/>
  <c r="G49"/>
  <c r="H49"/>
  <c r="I49"/>
  <c r="A50"/>
  <c r="B50"/>
  <c r="C50"/>
  <c r="D50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E56"/>
  <c r="F56"/>
  <c r="G56"/>
  <c r="H56"/>
  <c r="I56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E62"/>
  <c r="F62"/>
  <c r="G62"/>
  <c r="H62"/>
  <c r="I62"/>
  <c r="A63"/>
  <c r="B63"/>
  <c r="C63"/>
  <c r="D63"/>
  <c r="E63"/>
  <c r="F63"/>
  <c r="G63"/>
  <c r="H63"/>
  <c r="I63"/>
  <c r="A64"/>
  <c r="B64"/>
  <c r="C64"/>
  <c r="D64"/>
  <c r="E64"/>
  <c r="F64"/>
  <c r="G64"/>
  <c r="H64"/>
  <c r="I64"/>
  <c r="A65"/>
  <c r="B65"/>
  <c r="C65"/>
  <c r="D65"/>
  <c r="E65"/>
  <c r="F65"/>
  <c r="G65"/>
  <c r="H65"/>
  <c r="I65"/>
  <c r="A66"/>
  <c r="B66"/>
  <c r="C66"/>
  <c r="D66"/>
  <c r="E66"/>
  <c r="F66"/>
  <c r="G66"/>
  <c r="H66"/>
  <c r="I66"/>
  <c r="A67"/>
  <c r="B67"/>
  <c r="C67"/>
  <c r="D67"/>
  <c r="E67"/>
  <c r="F67"/>
  <c r="G67"/>
  <c r="H67"/>
  <c r="I67"/>
  <c r="A68"/>
  <c r="B68"/>
  <c r="C68"/>
  <c r="D68"/>
  <c r="E68"/>
  <c r="F68"/>
  <c r="G68"/>
  <c r="H68"/>
  <c r="I68"/>
  <c r="A69"/>
  <c r="B69"/>
  <c r="C69"/>
  <c r="D69"/>
  <c r="E69"/>
  <c r="F69"/>
  <c r="G69"/>
  <c r="H69"/>
  <c r="I69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C73"/>
  <c r="D73"/>
  <c r="E73"/>
  <c r="F73"/>
  <c r="G73"/>
  <c r="H73"/>
  <c r="I73"/>
  <c r="A74"/>
  <c r="B74"/>
  <c r="C74"/>
  <c r="D74"/>
  <c r="E74"/>
  <c r="F74"/>
  <c r="G74"/>
  <c r="H74"/>
  <c r="I74"/>
  <c r="A75"/>
  <c r="B75"/>
  <c r="C75"/>
  <c r="D75"/>
  <c r="E75"/>
  <c r="F75"/>
  <c r="G75"/>
  <c r="H75"/>
  <c r="I75"/>
  <c r="A76"/>
  <c r="B76"/>
  <c r="C76"/>
  <c r="D76"/>
  <c r="E76"/>
  <c r="F76"/>
  <c r="G76"/>
  <c r="H76"/>
  <c r="I76"/>
  <c r="A77"/>
  <c r="B77"/>
  <c r="C77"/>
  <c r="D77"/>
  <c r="E77"/>
  <c r="F77"/>
  <c r="G77"/>
  <c r="H77"/>
  <c r="I77"/>
  <c r="A78"/>
  <c r="B78"/>
  <c r="C78"/>
  <c r="D78"/>
  <c r="E78"/>
  <c r="F78"/>
  <c r="G78"/>
  <c r="H78"/>
  <c r="I78"/>
  <c r="A79"/>
  <c r="B79"/>
  <c r="C79"/>
  <c r="D79"/>
  <c r="E79"/>
  <c r="F79"/>
  <c r="G79"/>
  <c r="H79"/>
  <c r="I79"/>
  <c r="A80"/>
  <c r="B80"/>
  <c r="C80"/>
  <c r="D80"/>
  <c r="E80"/>
  <c r="F80"/>
  <c r="G80"/>
  <c r="H80"/>
  <c r="I80"/>
  <c r="A81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C83"/>
  <c r="D83"/>
  <c r="E83"/>
  <c r="F83"/>
  <c r="G83"/>
  <c r="H83"/>
  <c r="I83"/>
  <c r="A84"/>
  <c r="B84"/>
  <c r="C84"/>
  <c r="D84"/>
  <c r="E84"/>
  <c r="F84"/>
  <c r="G84"/>
  <c r="H84"/>
  <c r="I84"/>
  <c r="A85"/>
  <c r="B85"/>
  <c r="C85"/>
  <c r="D85"/>
  <c r="E85"/>
  <c r="F85"/>
  <c r="G85"/>
  <c r="H85"/>
  <c r="I85"/>
  <c r="A86"/>
  <c r="B86"/>
  <c r="C86"/>
  <c r="D86"/>
  <c r="E86"/>
  <c r="F86"/>
  <c r="G86"/>
  <c r="H86"/>
  <c r="I86"/>
  <c r="A87"/>
  <c r="B87"/>
  <c r="C87"/>
  <c r="D87"/>
  <c r="E87"/>
  <c r="F87"/>
  <c r="G87"/>
  <c r="H87"/>
  <c r="I87"/>
  <c r="A88"/>
  <c r="B88"/>
  <c r="C88"/>
  <c r="D88"/>
  <c r="E88"/>
  <c r="F88"/>
  <c r="G88"/>
  <c r="H88"/>
  <c r="I88"/>
  <c r="A89"/>
  <c r="B89"/>
  <c r="C89"/>
  <c r="D89"/>
  <c r="E89"/>
  <c r="F89"/>
  <c r="G89"/>
  <c r="H89"/>
  <c r="I89"/>
  <c r="A90"/>
  <c r="B90"/>
  <c r="C90"/>
  <c r="D90"/>
  <c r="E90"/>
  <c r="F90"/>
  <c r="G90"/>
  <c r="H90"/>
  <c r="I90"/>
  <c r="A91"/>
  <c r="B91"/>
  <c r="C91"/>
  <c r="D91"/>
  <c r="E91"/>
  <c r="F91"/>
  <c r="G91"/>
  <c r="H91"/>
  <c r="I91"/>
  <c r="A92"/>
  <c r="B92"/>
  <c r="C92"/>
  <c r="D92"/>
  <c r="E92"/>
  <c r="F92"/>
  <c r="G92"/>
  <c r="H92"/>
  <c r="I92"/>
  <c r="A93"/>
  <c r="B93"/>
  <c r="C93"/>
  <c r="D93"/>
  <c r="E93"/>
  <c r="F93"/>
  <c r="G93"/>
  <c r="H93"/>
  <c r="I93"/>
  <c r="A94"/>
  <c r="B94"/>
  <c r="C94"/>
  <c r="D94"/>
  <c r="E94"/>
  <c r="F94"/>
  <c r="G94"/>
  <c r="H94"/>
  <c r="I94"/>
  <c r="A95"/>
  <c r="B95"/>
  <c r="C95"/>
  <c r="D95"/>
  <c r="E95"/>
  <c r="F95"/>
  <c r="G95"/>
  <c r="H95"/>
  <c r="I95"/>
  <c r="A96"/>
  <c r="B96"/>
  <c r="C96"/>
  <c r="D96"/>
  <c r="E96"/>
  <c r="F96"/>
  <c r="G96"/>
  <c r="H96"/>
  <c r="I96"/>
  <c r="A97"/>
  <c r="B97"/>
  <c r="C97"/>
  <c r="D97"/>
  <c r="E97"/>
  <c r="F97"/>
  <c r="G97"/>
  <c r="H97"/>
  <c r="I97"/>
  <c r="A98"/>
  <c r="B98"/>
  <c r="C98"/>
  <c r="D98"/>
  <c r="E98"/>
  <c r="F98"/>
  <c r="G98"/>
  <c r="H98"/>
  <c r="I98"/>
  <c r="A99"/>
  <c r="B99"/>
  <c r="C99"/>
  <c r="D99"/>
  <c r="E99"/>
  <c r="F99"/>
  <c r="G99"/>
  <c r="H99"/>
  <c r="I99"/>
  <c r="A100"/>
  <c r="B100"/>
  <c r="C100"/>
  <c r="D100"/>
  <c r="E100"/>
  <c r="F100"/>
  <c r="G100"/>
  <c r="H100"/>
  <c r="I100"/>
  <c r="A101"/>
  <c r="B101"/>
  <c r="C101"/>
  <c r="D101"/>
  <c r="E101"/>
  <c r="F101"/>
  <c r="G101"/>
  <c r="H101"/>
  <c r="I101"/>
  <c r="A102"/>
  <c r="B102"/>
  <c r="C102"/>
  <c r="D102"/>
  <c r="E102"/>
  <c r="F102"/>
  <c r="G102"/>
  <c r="H102"/>
  <c r="I102"/>
  <c r="A103"/>
  <c r="B103"/>
  <c r="C103"/>
  <c r="D103"/>
  <c r="E103"/>
  <c r="F103"/>
  <c r="G103"/>
  <c r="H103"/>
  <c r="I103"/>
  <c r="A104"/>
  <c r="B104"/>
  <c r="C104"/>
  <c r="D104"/>
  <c r="E104"/>
  <c r="F104"/>
  <c r="G104"/>
  <c r="H104"/>
  <c r="I104"/>
  <c r="A105"/>
  <c r="B105"/>
  <c r="C105"/>
  <c r="D105"/>
  <c r="E105"/>
  <c r="F105"/>
  <c r="G105"/>
  <c r="H105"/>
  <c r="I105"/>
  <c r="A106"/>
  <c r="B106"/>
  <c r="C106"/>
  <c r="D106"/>
  <c r="E106"/>
  <c r="F106"/>
  <c r="G106"/>
  <c r="H106"/>
  <c r="I106"/>
  <c r="A107"/>
  <c r="B107"/>
  <c r="C107"/>
  <c r="D107"/>
  <c r="E107"/>
  <c r="F107"/>
  <c r="G107"/>
  <c r="H107"/>
  <c r="I107"/>
  <c r="A108"/>
  <c r="B108"/>
  <c r="C108"/>
  <c r="D108"/>
  <c r="E108"/>
  <c r="F108"/>
  <c r="G108"/>
  <c r="H108"/>
  <c r="I108"/>
  <c r="A109"/>
  <c r="B109"/>
  <c r="C109"/>
  <c r="D109"/>
  <c r="E109"/>
  <c r="F109"/>
  <c r="G109"/>
  <c r="H109"/>
  <c r="I109"/>
  <c r="A110"/>
  <c r="B110"/>
  <c r="C110"/>
  <c r="D110"/>
  <c r="E110"/>
  <c r="F110"/>
  <c r="G110"/>
  <c r="H110"/>
  <c r="I110"/>
  <c r="A111"/>
  <c r="B111"/>
  <c r="C111"/>
  <c r="D111"/>
  <c r="E111"/>
  <c r="F111"/>
  <c r="G111"/>
  <c r="H111"/>
  <c r="I111"/>
  <c r="A112"/>
  <c r="B112"/>
  <c r="C112"/>
  <c r="D112"/>
  <c r="E112"/>
  <c r="F112"/>
  <c r="G112"/>
  <c r="H112"/>
  <c r="I112"/>
  <c r="A113"/>
  <c r="B113"/>
  <c r="C113"/>
  <c r="D113"/>
  <c r="E113"/>
  <c r="F113"/>
  <c r="G113"/>
  <c r="H113"/>
  <c r="I113"/>
  <c r="A114"/>
  <c r="B114"/>
  <c r="C114"/>
  <c r="D114"/>
  <c r="E114"/>
  <c r="F114"/>
  <c r="G114"/>
  <c r="H114"/>
  <c r="I114"/>
  <c r="A115"/>
  <c r="B115"/>
  <c r="C115"/>
  <c r="D115"/>
  <c r="E115"/>
  <c r="F115"/>
  <c r="G115"/>
  <c r="H115"/>
  <c r="I115"/>
  <c r="A116"/>
  <c r="B116"/>
  <c r="C116"/>
  <c r="D116"/>
  <c r="E116"/>
  <c r="F116"/>
  <c r="G116"/>
  <c r="H116"/>
  <c r="I116"/>
  <c r="A117"/>
  <c r="B117"/>
  <c r="C117"/>
  <c r="D117"/>
  <c r="E117"/>
  <c r="F117"/>
  <c r="G117"/>
  <c r="H117"/>
  <c r="I117"/>
  <c r="A118"/>
  <c r="B118"/>
  <c r="C118"/>
  <c r="D118"/>
  <c r="E118"/>
  <c r="F118"/>
  <c r="G118"/>
  <c r="H118"/>
  <c r="I118"/>
  <c r="A119"/>
  <c r="B119"/>
  <c r="C119"/>
  <c r="D119"/>
  <c r="E119"/>
  <c r="F119"/>
  <c r="G119"/>
  <c r="H119"/>
  <c r="I119"/>
  <c r="A120"/>
  <c r="B120"/>
  <c r="C120"/>
  <c r="D120"/>
  <c r="E120"/>
  <c r="F120"/>
  <c r="G120"/>
  <c r="H120"/>
  <c r="I120"/>
  <c r="A121"/>
  <c r="B121"/>
  <c r="C121"/>
  <c r="D121"/>
  <c r="E121"/>
  <c r="F121"/>
  <c r="G121"/>
  <c r="H121"/>
  <c r="I121"/>
  <c r="A122"/>
  <c r="B122"/>
  <c r="C122"/>
  <c r="D122"/>
  <c r="E122"/>
  <c r="F122"/>
  <c r="G122"/>
  <c r="H122"/>
  <c r="I122"/>
  <c r="A123"/>
  <c r="B123"/>
  <c r="C123"/>
  <c r="D123"/>
  <c r="E123"/>
  <c r="F123"/>
  <c r="G123"/>
  <c r="H123"/>
  <c r="I123"/>
  <c r="A124"/>
  <c r="B124"/>
  <c r="C124"/>
  <c r="D124"/>
  <c r="E124"/>
  <c r="F124"/>
  <c r="G124"/>
  <c r="H124"/>
  <c r="I124"/>
  <c r="A125"/>
  <c r="B125"/>
  <c r="C125"/>
  <c r="D125"/>
  <c r="E125"/>
  <c r="F125"/>
  <c r="G125"/>
  <c r="H125"/>
  <c r="I125"/>
  <c r="A126"/>
  <c r="B126"/>
  <c r="C126"/>
  <c r="D126"/>
  <c r="E126"/>
  <c r="F126"/>
  <c r="G126"/>
  <c r="H126"/>
  <c r="I126"/>
  <c r="A127"/>
  <c r="B127"/>
  <c r="C127"/>
  <c r="D127"/>
  <c r="E127"/>
  <c r="F127"/>
  <c r="G127"/>
  <c r="H127"/>
  <c r="I127"/>
  <c r="A128"/>
  <c r="B128"/>
  <c r="C128"/>
  <c r="D128"/>
  <c r="E128"/>
  <c r="F128"/>
  <c r="G128"/>
  <c r="H128"/>
  <c r="I128"/>
  <c r="A129"/>
  <c r="B129"/>
  <c r="C129"/>
  <c r="D129"/>
  <c r="E129"/>
  <c r="F129"/>
  <c r="G129"/>
  <c r="H129"/>
  <c r="I129"/>
  <c r="A130"/>
  <c r="B130"/>
  <c r="C130"/>
  <c r="D130"/>
  <c r="E130"/>
  <c r="F130"/>
  <c r="G130"/>
  <c r="H130"/>
  <c r="I130"/>
  <c r="A131"/>
  <c r="B131"/>
  <c r="C131"/>
  <c r="D131"/>
  <c r="E131"/>
  <c r="F131"/>
  <c r="G131"/>
  <c r="H131"/>
  <c r="I131"/>
  <c r="A132"/>
  <c r="B132"/>
  <c r="C132"/>
  <c r="D132"/>
  <c r="E132"/>
  <c r="F132"/>
  <c r="G132"/>
  <c r="H132"/>
  <c r="I132"/>
  <c r="A133"/>
  <c r="B133"/>
  <c r="C133"/>
  <c r="D133"/>
  <c r="E133"/>
  <c r="F133"/>
  <c r="G133"/>
  <c r="H133"/>
  <c r="I133"/>
  <c r="A134"/>
  <c r="B134"/>
  <c r="C134"/>
  <c r="D134"/>
  <c r="E134"/>
  <c r="F134"/>
  <c r="G134"/>
  <c r="H134"/>
  <c r="I134"/>
  <c r="A135"/>
  <c r="B135"/>
  <c r="C135"/>
  <c r="D135"/>
  <c r="E135"/>
  <c r="F135"/>
  <c r="G135"/>
  <c r="H135"/>
  <c r="I135"/>
  <c r="A136"/>
  <c r="B136"/>
  <c r="C136"/>
  <c r="D136"/>
  <c r="E136"/>
  <c r="F136"/>
  <c r="G136"/>
  <c r="H136"/>
  <c r="I136"/>
  <c r="A137"/>
  <c r="B137"/>
  <c r="C137"/>
  <c r="D137"/>
  <c r="E137"/>
  <c r="F137"/>
  <c r="G137"/>
  <c r="H137"/>
  <c r="I137"/>
  <c r="A138"/>
  <c r="B138"/>
  <c r="C138"/>
  <c r="D138"/>
  <c r="E138"/>
  <c r="F138"/>
  <c r="G138"/>
  <c r="H138"/>
  <c r="I138"/>
  <c r="A139"/>
  <c r="B139"/>
  <c r="C139"/>
  <c r="D139"/>
  <c r="E139"/>
  <c r="F139"/>
  <c r="G139"/>
  <c r="H139"/>
  <c r="I139"/>
  <c r="A140"/>
  <c r="B140"/>
  <c r="C140"/>
  <c r="D140"/>
  <c r="E140"/>
  <c r="F140"/>
  <c r="G140"/>
  <c r="H140"/>
  <c r="I140"/>
  <c r="A141"/>
  <c r="B141"/>
  <c r="C141"/>
  <c r="D141"/>
  <c r="E141"/>
  <c r="F141"/>
  <c r="G141"/>
  <c r="H141"/>
  <c r="I141"/>
  <c r="A142"/>
  <c r="B142"/>
  <c r="C142"/>
  <c r="D142"/>
  <c r="E142"/>
  <c r="F142"/>
  <c r="G142"/>
  <c r="H142"/>
  <c r="I142"/>
  <c r="A143"/>
  <c r="B143"/>
  <c r="C143"/>
  <c r="D143"/>
  <c r="E143"/>
  <c r="F143"/>
  <c r="G143"/>
  <c r="H143"/>
  <c r="I143"/>
  <c r="A144"/>
  <c r="B144"/>
  <c r="C144"/>
  <c r="D144"/>
  <c r="E144"/>
  <c r="F144"/>
  <c r="G144"/>
  <c r="H144"/>
  <c r="I144"/>
  <c r="A145"/>
  <c r="B145"/>
  <c r="C145"/>
  <c r="D145"/>
  <c r="E145"/>
  <c r="F145"/>
  <c r="G145"/>
  <c r="H145"/>
  <c r="I145"/>
  <c r="A146"/>
  <c r="B146"/>
  <c r="C146"/>
  <c r="D146"/>
  <c r="E146"/>
  <c r="F146"/>
  <c r="G146"/>
  <c r="H146"/>
  <c r="I146"/>
  <c r="A147"/>
  <c r="B147"/>
  <c r="C147"/>
  <c r="D147"/>
  <c r="E147"/>
  <c r="F147"/>
  <c r="G147"/>
  <c r="H147"/>
  <c r="I147"/>
  <c r="A148"/>
  <c r="B148"/>
  <c r="C148"/>
  <c r="D148"/>
  <c r="E148"/>
  <c r="F148"/>
  <c r="G148"/>
  <c r="H148"/>
  <c r="I148"/>
  <c r="A149"/>
  <c r="B149"/>
  <c r="C149"/>
  <c r="D149"/>
  <c r="E149"/>
  <c r="F149"/>
  <c r="G149"/>
  <c r="H149"/>
  <c r="I149"/>
  <c r="A150"/>
  <c r="B150"/>
  <c r="C150"/>
  <c r="D150"/>
  <c r="E150"/>
  <c r="F150"/>
  <c r="G150"/>
  <c r="H150"/>
  <c r="I150"/>
  <c r="A151"/>
  <c r="B151"/>
  <c r="C151"/>
  <c r="D151"/>
  <c r="E151"/>
  <c r="F151"/>
  <c r="G151"/>
  <c r="H151"/>
  <c r="I151"/>
  <c r="A152"/>
  <c r="B152"/>
  <c r="C152"/>
  <c r="D152"/>
  <c r="E152"/>
  <c r="F152"/>
  <c r="G152"/>
  <c r="H152"/>
  <c r="I152"/>
  <c r="A153"/>
  <c r="B153"/>
  <c r="C153"/>
  <c r="D153"/>
  <c r="E153"/>
  <c r="F153"/>
  <c r="G153"/>
  <c r="H153"/>
  <c r="I153"/>
  <c r="A154"/>
  <c r="B154"/>
  <c r="C154"/>
  <c r="D154"/>
  <c r="E154"/>
  <c r="F154"/>
  <c r="G154"/>
  <c r="H154"/>
  <c r="I154"/>
  <c r="A155"/>
  <c r="B155"/>
  <c r="C155"/>
  <c r="D155"/>
  <c r="E155"/>
  <c r="F155"/>
  <c r="G155"/>
  <c r="H155"/>
  <c r="I155"/>
  <c r="A156"/>
  <c r="B156"/>
  <c r="C156"/>
  <c r="D156"/>
  <c r="E156"/>
  <c r="F156"/>
  <c r="G156"/>
  <c r="H156"/>
  <c r="I156"/>
  <c r="A157"/>
  <c r="B157"/>
  <c r="C157"/>
  <c r="D157"/>
  <c r="E157"/>
  <c r="F157"/>
  <c r="G157"/>
  <c r="H157"/>
  <c r="I157"/>
  <c r="A158"/>
  <c r="B158"/>
  <c r="C158"/>
  <c r="D158"/>
  <c r="E158"/>
  <c r="F158"/>
  <c r="G158"/>
  <c r="H158"/>
  <c r="I158"/>
  <c r="A159"/>
  <c r="B159"/>
  <c r="C159"/>
  <c r="D159"/>
  <c r="E159"/>
  <c r="F159"/>
  <c r="G159"/>
  <c r="H159"/>
  <c r="I159"/>
  <c r="A160"/>
  <c r="B160"/>
  <c r="C160"/>
  <c r="D160"/>
  <c r="E160"/>
  <c r="F160"/>
  <c r="G160"/>
  <c r="H160"/>
  <c r="I160"/>
  <c r="A161"/>
  <c r="B161"/>
  <c r="C161"/>
  <c r="D161"/>
  <c r="E161"/>
  <c r="F161"/>
  <c r="G161"/>
  <c r="H161"/>
  <c r="I161"/>
  <c r="A162"/>
  <c r="B162"/>
  <c r="C162"/>
  <c r="D162"/>
  <c r="E162"/>
  <c r="F162"/>
  <c r="G162"/>
  <c r="H162"/>
  <c r="I162"/>
  <c r="A163"/>
  <c r="B163"/>
  <c r="C163"/>
  <c r="D163"/>
  <c r="E163"/>
  <c r="F163"/>
  <c r="G163"/>
  <c r="H163"/>
  <c r="I163"/>
  <c r="A164"/>
  <c r="B164"/>
  <c r="C164"/>
  <c r="D164"/>
  <c r="E164"/>
  <c r="F164"/>
  <c r="G164"/>
  <c r="H164"/>
  <c r="I164"/>
  <c r="A165"/>
  <c r="B165"/>
  <c r="C165"/>
  <c r="D165"/>
  <c r="E165"/>
  <c r="F165"/>
  <c r="G165"/>
  <c r="H165"/>
  <c r="I165"/>
  <c r="A166"/>
  <c r="B166"/>
  <c r="C166"/>
  <c r="D166"/>
  <c r="E166"/>
  <c r="F166"/>
  <c r="G166"/>
  <c r="H166"/>
  <c r="I166"/>
  <c r="A167"/>
  <c r="B167"/>
  <c r="C167"/>
  <c r="D167"/>
  <c r="E167"/>
  <c r="F167"/>
  <c r="G167"/>
  <c r="H167"/>
  <c r="I167"/>
  <c r="A168"/>
  <c r="B168"/>
  <c r="C168"/>
  <c r="D168"/>
  <c r="E168"/>
  <c r="F168"/>
  <c r="G168"/>
  <c r="H168"/>
  <c r="I168"/>
  <c r="A169"/>
  <c r="B169"/>
  <c r="C169"/>
  <c r="D169"/>
  <c r="E169"/>
  <c r="F169"/>
  <c r="G169"/>
  <c r="H169"/>
  <c r="I169"/>
  <c r="A170"/>
  <c r="B170"/>
  <c r="C170"/>
  <c r="D170"/>
  <c r="E170"/>
  <c r="F170"/>
  <c r="G170"/>
  <c r="H170"/>
  <c r="I170"/>
  <c r="A171"/>
  <c r="B171"/>
  <c r="C171"/>
  <c r="D171"/>
  <c r="E171"/>
  <c r="F171"/>
  <c r="G171"/>
  <c r="H171"/>
  <c r="I171"/>
  <c r="A172"/>
  <c r="B172"/>
  <c r="C172"/>
  <c r="D172"/>
  <c r="E172"/>
  <c r="F172"/>
  <c r="G172"/>
  <c r="H172"/>
  <c r="I172"/>
  <c r="A173"/>
  <c r="B173"/>
  <c r="C173"/>
  <c r="D173"/>
  <c r="E173"/>
  <c r="F173"/>
  <c r="G173"/>
  <c r="H173"/>
  <c r="I173"/>
  <c r="A174"/>
  <c r="B174"/>
  <c r="C174"/>
  <c r="D174"/>
  <c r="E174"/>
  <c r="F174"/>
  <c r="G174"/>
  <c r="H174"/>
  <c r="I174"/>
  <c r="A175"/>
  <c r="B175"/>
  <c r="C175"/>
  <c r="D175"/>
  <c r="E175"/>
  <c r="F175"/>
  <c r="G175"/>
  <c r="H175"/>
  <c r="I175"/>
  <c r="A176"/>
  <c r="B176"/>
  <c r="C176"/>
  <c r="D176"/>
  <c r="E176"/>
  <c r="F176"/>
  <c r="G176"/>
  <c r="H176"/>
  <c r="I176"/>
  <c r="A177"/>
  <c r="B177"/>
  <c r="C177"/>
  <c r="D177"/>
  <c r="E177"/>
  <c r="F177"/>
  <c r="G177"/>
  <c r="H177"/>
  <c r="I177"/>
  <c r="A178"/>
  <c r="B178"/>
  <c r="C178"/>
  <c r="D178"/>
  <c r="E178"/>
  <c r="F178"/>
  <c r="G178"/>
  <c r="H178"/>
  <c r="I178"/>
  <c r="A179"/>
  <c r="B179"/>
  <c r="C179"/>
  <c r="D179"/>
  <c r="E179"/>
  <c r="F179"/>
  <c r="G179"/>
  <c r="H179"/>
  <c r="I179"/>
  <c r="A180"/>
  <c r="B180"/>
  <c r="C180"/>
  <c r="D180"/>
  <c r="E180"/>
  <c r="F180"/>
  <c r="G180"/>
  <c r="H180"/>
  <c r="I180"/>
  <c r="A181"/>
  <c r="B181"/>
  <c r="C181"/>
  <c r="D181"/>
  <c r="E181"/>
  <c r="F181"/>
  <c r="G181"/>
  <c r="H181"/>
  <c r="I181"/>
  <c r="A182"/>
  <c r="B182"/>
  <c r="C182"/>
  <c r="D182"/>
  <c r="E182"/>
  <c r="F182"/>
  <c r="G182"/>
  <c r="H182"/>
  <c r="I182"/>
  <c r="A183"/>
  <c r="B183"/>
  <c r="C183"/>
  <c r="D183"/>
  <c r="E183"/>
  <c r="F183"/>
  <c r="G183"/>
  <c r="H183"/>
  <c r="I183"/>
  <c r="A184"/>
  <c r="B184"/>
  <c r="C184"/>
  <c r="D184"/>
  <c r="E184"/>
  <c r="F184"/>
  <c r="G184"/>
  <c r="H184"/>
  <c r="I184"/>
  <c r="A185"/>
  <c r="B185"/>
  <c r="C185"/>
  <c r="D185"/>
  <c r="E185"/>
  <c r="F185"/>
  <c r="G185"/>
  <c r="H185"/>
  <c r="I185"/>
  <c r="A186"/>
  <c r="B186"/>
  <c r="C186"/>
  <c r="D186"/>
  <c r="E186"/>
  <c r="F186"/>
  <c r="G186"/>
  <c r="H186"/>
  <c r="I186"/>
  <c r="A187"/>
  <c r="B187"/>
  <c r="C187"/>
  <c r="D187"/>
  <c r="E187"/>
  <c r="F187"/>
  <c r="G187"/>
  <c r="H187"/>
  <c r="I187"/>
  <c r="A188"/>
  <c r="B188"/>
  <c r="C188"/>
  <c r="D188"/>
  <c r="E188"/>
  <c r="F188"/>
  <c r="G188"/>
  <c r="H188"/>
  <c r="I188"/>
  <c r="A189"/>
  <c r="B189"/>
  <c r="C189"/>
  <c r="D189"/>
  <c r="E189"/>
  <c r="F189"/>
  <c r="G189"/>
  <c r="H189"/>
  <c r="I189"/>
  <c r="A190"/>
  <c r="B190"/>
  <c r="C190"/>
  <c r="D190"/>
  <c r="E190"/>
  <c r="F190"/>
  <c r="G190"/>
  <c r="H190"/>
  <c r="I190"/>
  <c r="A191"/>
  <c r="B191"/>
  <c r="C191"/>
  <c r="D191"/>
  <c r="E191"/>
  <c r="F191"/>
  <c r="G191"/>
  <c r="H191"/>
  <c r="I191"/>
  <c r="A192"/>
  <c r="B192"/>
  <c r="C192"/>
  <c r="D192"/>
  <c r="E192"/>
  <c r="F192"/>
  <c r="G192"/>
  <c r="H192"/>
  <c r="I192"/>
  <c r="A193"/>
  <c r="B193"/>
  <c r="C193"/>
  <c r="D193"/>
  <c r="E193"/>
  <c r="F193"/>
  <c r="G193"/>
  <c r="H193"/>
  <c r="I193"/>
  <c r="A194"/>
  <c r="B194"/>
  <c r="C194"/>
  <c r="D194"/>
  <c r="E194"/>
  <c r="F194"/>
  <c r="G194"/>
  <c r="H194"/>
  <c r="I194"/>
  <c r="A195"/>
  <c r="B195"/>
  <c r="C195"/>
  <c r="D195"/>
  <c r="E195"/>
  <c r="F195"/>
  <c r="G195"/>
  <c r="H195"/>
  <c r="I195"/>
  <c r="A196"/>
  <c r="B196"/>
  <c r="C196"/>
  <c r="D196"/>
  <c r="E196"/>
  <c r="F196"/>
  <c r="G196"/>
  <c r="H196"/>
  <c r="I196"/>
  <c r="A197"/>
  <c r="B197"/>
  <c r="C197"/>
  <c r="D197"/>
  <c r="E197"/>
  <c r="F197"/>
  <c r="G197"/>
  <c r="H197"/>
  <c r="I197"/>
  <c r="A198"/>
  <c r="B198"/>
  <c r="C198"/>
  <c r="D198"/>
  <c r="E198"/>
  <c r="F198"/>
  <c r="G198"/>
  <c r="H198"/>
  <c r="I198"/>
  <c r="A199"/>
  <c r="B199"/>
  <c r="C199"/>
  <c r="D199"/>
  <c r="E199"/>
  <c r="F199"/>
  <c r="G199"/>
  <c r="H199"/>
  <c r="I199"/>
  <c r="A200"/>
  <c r="B200"/>
  <c r="C200"/>
  <c r="D200"/>
  <c r="E200"/>
  <c r="F200"/>
  <c r="G200"/>
  <c r="H200"/>
  <c r="I200"/>
  <c r="A201"/>
  <c r="B201"/>
  <c r="C201"/>
  <c r="D201"/>
  <c r="E201"/>
  <c r="F201"/>
  <c r="G201"/>
  <c r="H201"/>
  <c r="I201"/>
  <c r="A202"/>
  <c r="B202"/>
  <c r="C202"/>
  <c r="D202"/>
  <c r="E202"/>
  <c r="F202"/>
  <c r="G202"/>
  <c r="H202"/>
  <c r="I202"/>
  <c r="A203"/>
  <c r="B203"/>
  <c r="C203"/>
  <c r="D203"/>
  <c r="E203"/>
  <c r="F203"/>
  <c r="G203"/>
  <c r="H203"/>
  <c r="I203"/>
  <c r="A204"/>
  <c r="B204"/>
  <c r="C204"/>
  <c r="D204"/>
  <c r="E204"/>
  <c r="F204"/>
  <c r="G204"/>
  <c r="H204"/>
  <c r="I204"/>
  <c r="A205"/>
  <c r="B205"/>
  <c r="C205"/>
  <c r="D205"/>
  <c r="E205"/>
  <c r="F205"/>
  <c r="G205"/>
  <c r="H205"/>
  <c r="I205"/>
  <c r="A206"/>
  <c r="B206"/>
  <c r="C206"/>
  <c r="D206"/>
  <c r="E206"/>
  <c r="F206"/>
  <c r="G206"/>
  <c r="H206"/>
  <c r="I206"/>
  <c r="A207"/>
  <c r="B207"/>
  <c r="C207"/>
  <c r="D207"/>
  <c r="E207"/>
  <c r="F207"/>
  <c r="G207"/>
  <c r="H207"/>
  <c r="I207"/>
  <c r="A208"/>
  <c r="B208"/>
  <c r="C208"/>
  <c r="D208"/>
  <c r="E208"/>
  <c r="F208"/>
  <c r="G208"/>
  <c r="H208"/>
  <c r="I208"/>
  <c r="A209"/>
  <c r="B209"/>
  <c r="C209"/>
  <c r="D209"/>
  <c r="E209"/>
  <c r="F209"/>
  <c r="G209"/>
  <c r="H209"/>
  <c r="I209"/>
  <c r="A210"/>
  <c r="B210"/>
  <c r="C210"/>
  <c r="D210"/>
  <c r="E210"/>
  <c r="F210"/>
  <c r="G210"/>
  <c r="H210"/>
  <c r="I210"/>
  <c r="A211"/>
  <c r="B211"/>
  <c r="C211"/>
  <c r="D211"/>
  <c r="E211"/>
  <c r="F211"/>
  <c r="G211"/>
  <c r="H211"/>
  <c r="I211"/>
  <c r="A212"/>
  <c r="B212"/>
  <c r="C212"/>
  <c r="D212"/>
  <c r="E212"/>
  <c r="F212"/>
  <c r="G212"/>
  <c r="H212"/>
  <c r="I212"/>
  <c r="A213"/>
  <c r="B213"/>
  <c r="C213"/>
  <c r="D213"/>
  <c r="E213"/>
  <c r="F213"/>
  <c r="G213"/>
  <c r="H213"/>
  <c r="I213"/>
  <c r="A214"/>
  <c r="B214"/>
  <c r="C214"/>
  <c r="D214"/>
  <c r="E214"/>
  <c r="F214"/>
  <c r="G214"/>
  <c r="H214"/>
  <c r="I214"/>
  <c r="A215"/>
  <c r="B215"/>
  <c r="C215"/>
  <c r="D215"/>
  <c r="E215"/>
  <c r="F215"/>
  <c r="G215"/>
  <c r="H215"/>
  <c r="I215"/>
  <c r="A216"/>
  <c r="B216"/>
  <c r="C216"/>
  <c r="D216"/>
  <c r="E216"/>
  <c r="F216"/>
  <c r="G216"/>
  <c r="H216"/>
  <c r="I216"/>
  <c r="A217"/>
  <c r="B217"/>
  <c r="C217"/>
  <c r="D217"/>
  <c r="E217"/>
  <c r="F217"/>
  <c r="G217"/>
  <c r="H217"/>
  <c r="I217"/>
  <c r="A218"/>
  <c r="B218"/>
  <c r="C218"/>
  <c r="D218"/>
  <c r="E218"/>
  <c r="F218"/>
  <c r="G218"/>
  <c r="H218"/>
  <c r="I218"/>
  <c r="A219"/>
  <c r="B219"/>
  <c r="C219"/>
  <c r="D219"/>
  <c r="E219"/>
  <c r="F219"/>
  <c r="G219"/>
  <c r="H219"/>
  <c r="I219"/>
  <c r="A220"/>
  <c r="B220"/>
  <c r="C220"/>
  <c r="D220"/>
  <c r="E220"/>
  <c r="F220"/>
  <c r="G220"/>
  <c r="H220"/>
  <c r="I220"/>
  <c r="A221"/>
  <c r="B221"/>
  <c r="C221"/>
  <c r="D221"/>
  <c r="E221"/>
  <c r="F221"/>
  <c r="G221"/>
  <c r="H221"/>
  <c r="I221"/>
  <c r="A222"/>
  <c r="B222"/>
  <c r="C222"/>
  <c r="D222"/>
  <c r="E222"/>
  <c r="F222"/>
  <c r="G222"/>
  <c r="H222"/>
  <c r="I222"/>
  <c r="A223"/>
  <c r="B223"/>
  <c r="C223"/>
  <c r="D223"/>
  <c r="E223"/>
  <c r="F223"/>
  <c r="G223"/>
  <c r="H223"/>
  <c r="I223"/>
  <c r="A224"/>
  <c r="B224"/>
  <c r="C224"/>
  <c r="D224"/>
  <c r="E224"/>
  <c r="F224"/>
  <c r="G224"/>
  <c r="H224"/>
  <c r="I224"/>
  <c r="A225"/>
  <c r="B225"/>
  <c r="C225"/>
  <c r="D225"/>
  <c r="E225"/>
  <c r="F225"/>
  <c r="G225"/>
  <c r="H225"/>
  <c r="I225"/>
  <c r="A226"/>
  <c r="B226"/>
  <c r="C226"/>
  <c r="D226"/>
  <c r="E226"/>
  <c r="F226"/>
  <c r="G226"/>
  <c r="H226"/>
  <c r="I226"/>
  <c r="A227"/>
  <c r="B227"/>
  <c r="C227"/>
  <c r="D227"/>
  <c r="E227"/>
  <c r="F227"/>
  <c r="G227"/>
  <c r="H227"/>
  <c r="I227"/>
  <c r="A228"/>
  <c r="B228"/>
  <c r="C228"/>
  <c r="D228"/>
  <c r="E228"/>
  <c r="F228"/>
  <c r="G228"/>
  <c r="H228"/>
  <c r="I228"/>
  <c r="A229"/>
  <c r="B229"/>
  <c r="C229"/>
  <c r="D229"/>
  <c r="E229"/>
  <c r="F229"/>
  <c r="G229"/>
  <c r="H229"/>
  <c r="I229"/>
  <c r="A230"/>
  <c r="B230"/>
  <c r="C230"/>
  <c r="D230"/>
  <c r="E230"/>
  <c r="F230"/>
  <c r="G230"/>
  <c r="H230"/>
  <c r="I230"/>
  <c r="A231"/>
  <c r="B231"/>
  <c r="C231"/>
  <c r="D231"/>
  <c r="E231"/>
  <c r="F231"/>
  <c r="G231"/>
  <c r="H231"/>
  <c r="I231"/>
  <c r="A232"/>
  <c r="B232"/>
  <c r="C232"/>
  <c r="D232"/>
  <c r="E232"/>
  <c r="F232"/>
  <c r="G232"/>
  <c r="H232"/>
  <c r="I232"/>
  <c r="A233"/>
  <c r="B233"/>
  <c r="C233"/>
  <c r="D233"/>
  <c r="E233"/>
  <c r="F233"/>
  <c r="G233"/>
  <c r="H233"/>
  <c r="I233"/>
  <c r="A234"/>
  <c r="B234"/>
  <c r="C234"/>
  <c r="D234"/>
  <c r="E234"/>
  <c r="F234"/>
  <c r="G234"/>
  <c r="H234"/>
  <c r="I234"/>
  <c r="A235"/>
  <c r="B235"/>
  <c r="C235"/>
  <c r="D235"/>
  <c r="E235"/>
  <c r="F235"/>
  <c r="G235"/>
  <c r="H235"/>
  <c r="I235"/>
  <c r="A236"/>
  <c r="B236"/>
  <c r="C236"/>
  <c r="D236"/>
  <c r="E236"/>
  <c r="F236"/>
  <c r="G236"/>
  <c r="H236"/>
  <c r="I236"/>
  <c r="A237"/>
  <c r="B237"/>
  <c r="C237"/>
  <c r="D237"/>
  <c r="E237"/>
  <c r="F237"/>
  <c r="G237"/>
  <c r="H237"/>
  <c r="I237"/>
  <c r="A238"/>
  <c r="B238"/>
  <c r="C238"/>
  <c r="D238"/>
  <c r="E238"/>
  <c r="F238"/>
  <c r="G238"/>
  <c r="H238"/>
  <c r="I238"/>
  <c r="A239"/>
  <c r="B239"/>
  <c r="C239"/>
  <c r="D239"/>
  <c r="E239"/>
  <c r="F239"/>
  <c r="G239"/>
  <c r="H239"/>
  <c r="I239"/>
  <c r="A240"/>
  <c r="B240"/>
  <c r="C240"/>
  <c r="D240"/>
  <c r="E240"/>
  <c r="F240"/>
  <c r="G240"/>
  <c r="H240"/>
  <c r="I240"/>
  <c r="A241"/>
  <c r="B241"/>
  <c r="C241"/>
  <c r="D241"/>
  <c r="E241"/>
  <c r="F241"/>
  <c r="G241"/>
  <c r="H241"/>
  <c r="I241"/>
  <c r="A242"/>
  <c r="B242"/>
  <c r="C242"/>
  <c r="D242"/>
  <c r="E242"/>
  <c r="F242"/>
  <c r="G242"/>
  <c r="H242"/>
  <c r="I242"/>
  <c r="A243"/>
  <c r="B243"/>
  <c r="C243"/>
  <c r="D243"/>
  <c r="E243"/>
  <c r="F243"/>
  <c r="G243"/>
  <c r="H243"/>
  <c r="I243"/>
  <c r="A244"/>
  <c r="B244"/>
  <c r="C244"/>
  <c r="D244"/>
  <c r="E244"/>
  <c r="F244"/>
  <c r="G244"/>
  <c r="H244"/>
  <c r="I244"/>
  <c r="A245"/>
  <c r="B245"/>
  <c r="C245"/>
  <c r="D245"/>
  <c r="E245"/>
  <c r="F245"/>
  <c r="G245"/>
  <c r="H245"/>
  <c r="I245"/>
  <c r="A246"/>
  <c r="B246"/>
  <c r="C246"/>
  <c r="D246"/>
  <c r="E246"/>
  <c r="F246"/>
  <c r="G246"/>
  <c r="H246"/>
  <c r="I246"/>
  <c r="A247"/>
  <c r="B247"/>
  <c r="C247"/>
  <c r="D247"/>
  <c r="E247"/>
  <c r="F247"/>
  <c r="G247"/>
  <c r="H247"/>
  <c r="I247"/>
  <c r="A248"/>
  <c r="B248"/>
  <c r="C248"/>
  <c r="D248"/>
  <c r="E248"/>
  <c r="F248"/>
  <c r="G248"/>
  <c r="H248"/>
  <c r="I248"/>
  <c r="A249"/>
  <c r="B249"/>
  <c r="C249"/>
  <c r="D249"/>
  <c r="E249"/>
  <c r="F249"/>
  <c r="G249"/>
  <c r="H249"/>
  <c r="I249"/>
  <c r="A250"/>
  <c r="B250"/>
  <c r="C250"/>
  <c r="D250"/>
  <c r="E250"/>
  <c r="F250"/>
  <c r="G250"/>
  <c r="H250"/>
  <c r="I250"/>
  <c r="A251"/>
  <c r="B251"/>
  <c r="C251"/>
  <c r="D251"/>
  <c r="E251"/>
  <c r="F251"/>
  <c r="G251"/>
  <c r="H251"/>
  <c r="I251"/>
  <c r="A252"/>
  <c r="B252"/>
  <c r="C252"/>
  <c r="D252"/>
  <c r="E252"/>
  <c r="F252"/>
  <c r="G252"/>
  <c r="H252"/>
  <c r="I252"/>
  <c r="A253"/>
  <c r="B253"/>
  <c r="C253"/>
  <c r="D253"/>
  <c r="E253"/>
  <c r="F253"/>
  <c r="G253"/>
  <c r="H253"/>
  <c r="I253"/>
  <c r="A254"/>
  <c r="B254"/>
  <c r="C254"/>
  <c r="D254"/>
  <c r="E254"/>
  <c r="F254"/>
  <c r="G254"/>
  <c r="H254"/>
  <c r="I254"/>
  <c r="A255"/>
  <c r="B255"/>
  <c r="C255"/>
  <c r="D255"/>
  <c r="E255"/>
  <c r="F255"/>
  <c r="G255"/>
  <c r="H255"/>
  <c r="I255"/>
  <c r="A256"/>
  <c r="B256"/>
  <c r="C256"/>
  <c r="D256"/>
  <c r="E256"/>
  <c r="F256"/>
  <c r="G256"/>
  <c r="H256"/>
  <c r="I256"/>
  <c r="A257"/>
  <c r="B257"/>
  <c r="C257"/>
  <c r="D257"/>
  <c r="E257"/>
  <c r="F257"/>
  <c r="G257"/>
  <c r="H257"/>
  <c r="I257"/>
  <c r="A258"/>
  <c r="B258"/>
  <c r="C258"/>
  <c r="D258"/>
  <c r="E258"/>
  <c r="F258"/>
  <c r="G258"/>
  <c r="H258"/>
  <c r="I258"/>
  <c r="A259"/>
  <c r="B259"/>
  <c r="C259"/>
  <c r="D259"/>
  <c r="E259"/>
  <c r="F259"/>
  <c r="G259"/>
  <c r="H259"/>
  <c r="I259"/>
  <c r="A260"/>
  <c r="B260"/>
  <c r="C260"/>
  <c r="D260"/>
  <c r="E260"/>
  <c r="F260"/>
  <c r="G260"/>
  <c r="H260"/>
  <c r="I260"/>
  <c r="A261"/>
  <c r="B261"/>
  <c r="C261"/>
  <c r="D261"/>
  <c r="E261"/>
  <c r="F261"/>
  <c r="G261"/>
  <c r="H261"/>
  <c r="I261"/>
  <c r="A262"/>
  <c r="B262"/>
  <c r="C262"/>
  <c r="D262"/>
  <c r="E262"/>
  <c r="F262"/>
  <c r="G262"/>
  <c r="H262"/>
  <c r="I262"/>
  <c r="A263"/>
  <c r="B263"/>
  <c r="C263"/>
  <c r="D263"/>
  <c r="E263"/>
  <c r="F263"/>
  <c r="G263"/>
  <c r="H263"/>
  <c r="I263"/>
  <c r="A264"/>
  <c r="B264"/>
  <c r="C264"/>
  <c r="D264"/>
  <c r="E264"/>
  <c r="F264"/>
  <c r="G264"/>
  <c r="H264"/>
  <c r="I264"/>
  <c r="A265"/>
  <c r="B265"/>
  <c r="C265"/>
  <c r="D265"/>
  <c r="E265"/>
  <c r="F265"/>
  <c r="G265"/>
  <c r="H265"/>
  <c r="I265"/>
  <c r="A266"/>
  <c r="B266"/>
  <c r="C266"/>
  <c r="D266"/>
  <c r="E266"/>
  <c r="F266"/>
  <c r="G266"/>
  <c r="H266"/>
  <c r="I266"/>
  <c r="A267"/>
  <c r="B267"/>
  <c r="C267"/>
  <c r="D267"/>
  <c r="E267"/>
  <c r="F267"/>
  <c r="G267"/>
  <c r="H267"/>
  <c r="I267"/>
  <c r="A268"/>
  <c r="B268"/>
  <c r="C268"/>
  <c r="D268"/>
  <c r="E268"/>
  <c r="F268"/>
  <c r="G268"/>
  <c r="H268"/>
  <c r="I268"/>
  <c r="A269"/>
  <c r="B269"/>
  <c r="C269"/>
  <c r="D269"/>
  <c r="E269"/>
  <c r="F269"/>
  <c r="G269"/>
  <c r="H269"/>
  <c r="I269"/>
  <c r="A270"/>
  <c r="B270"/>
  <c r="C270"/>
  <c r="D270"/>
  <c r="E270"/>
  <c r="F270"/>
  <c r="G270"/>
  <c r="H270"/>
  <c r="I270"/>
  <c r="A271"/>
  <c r="B271"/>
  <c r="C271"/>
  <c r="D271"/>
  <c r="E271"/>
  <c r="F271"/>
  <c r="G271"/>
  <c r="H271"/>
  <c r="I271"/>
  <c r="A272"/>
  <c r="B272"/>
  <c r="C272"/>
  <c r="D272"/>
  <c r="E272"/>
  <c r="F272"/>
  <c r="G272"/>
  <c r="H272"/>
  <c r="I272"/>
  <c r="A273"/>
  <c r="B273"/>
  <c r="C273"/>
  <c r="D273"/>
  <c r="E273"/>
  <c r="F273"/>
  <c r="G273"/>
  <c r="H273"/>
  <c r="I273"/>
  <c r="A274"/>
  <c r="B274"/>
  <c r="C274"/>
  <c r="D274"/>
  <c r="E274"/>
  <c r="F274"/>
  <c r="G274"/>
  <c r="H274"/>
  <c r="I274"/>
  <c r="A275"/>
  <c r="B275"/>
  <c r="C275"/>
  <c r="D275"/>
  <c r="E275"/>
  <c r="F275"/>
  <c r="G275"/>
  <c r="H275"/>
  <c r="I275"/>
  <c r="A276"/>
  <c r="B276"/>
  <c r="C276"/>
  <c r="D276"/>
  <c r="E276"/>
  <c r="F276"/>
  <c r="G276"/>
  <c r="H276"/>
  <c r="I276"/>
  <c r="A277"/>
  <c r="B277"/>
  <c r="C277"/>
  <c r="D277"/>
  <c r="E277"/>
  <c r="F277"/>
  <c r="G277"/>
  <c r="H277"/>
  <c r="I277"/>
  <c r="A278"/>
  <c r="B278"/>
  <c r="C278"/>
  <c r="D278"/>
  <c r="E278"/>
  <c r="F278"/>
  <c r="G278"/>
  <c r="H278"/>
  <c r="I278"/>
  <c r="A279"/>
  <c r="B279"/>
  <c r="C279"/>
  <c r="D279"/>
  <c r="E279"/>
  <c r="F279"/>
  <c r="G279"/>
  <c r="H279"/>
  <c r="I279"/>
  <c r="A280"/>
  <c r="B280"/>
  <c r="C280"/>
  <c r="D280"/>
  <c r="E280"/>
  <c r="F280"/>
  <c r="G280"/>
  <c r="H280"/>
  <c r="I280"/>
  <c r="A281"/>
  <c r="B281"/>
  <c r="C281"/>
  <c r="D281"/>
  <c r="E281"/>
  <c r="F281"/>
  <c r="G281"/>
  <c r="H281"/>
  <c r="I281"/>
  <c r="A282"/>
  <c r="B282"/>
  <c r="C282"/>
  <c r="D282"/>
  <c r="E282"/>
  <c r="F282"/>
  <c r="G282"/>
  <c r="H282"/>
  <c r="I282"/>
  <c r="A283"/>
  <c r="B283"/>
  <c r="C283"/>
  <c r="D283"/>
  <c r="E283"/>
  <c r="F283"/>
  <c r="G283"/>
  <c r="H283"/>
  <c r="I283"/>
  <c r="A284"/>
  <c r="B284"/>
  <c r="C284"/>
  <c r="D284"/>
  <c r="E284"/>
  <c r="F284"/>
  <c r="G284"/>
  <c r="H284"/>
  <c r="I284"/>
  <c r="A285"/>
  <c r="B285"/>
  <c r="C285"/>
  <c r="D285"/>
  <c r="E285"/>
  <c r="F285"/>
  <c r="G285"/>
  <c r="H285"/>
  <c r="I285"/>
  <c r="A286"/>
  <c r="B286"/>
  <c r="C286"/>
  <c r="D286"/>
  <c r="E286"/>
  <c r="F286"/>
  <c r="G286"/>
  <c r="H286"/>
  <c r="I286"/>
  <c r="A287"/>
  <c r="B287"/>
  <c r="C287"/>
  <c r="D287"/>
  <c r="E287"/>
  <c r="F287"/>
  <c r="G287"/>
  <c r="H287"/>
  <c r="I287"/>
  <c r="A288"/>
  <c r="B288"/>
  <c r="C288"/>
  <c r="D288"/>
  <c r="E288"/>
  <c r="F288"/>
  <c r="G288"/>
  <c r="H288"/>
  <c r="I288"/>
  <c r="A289"/>
  <c r="B289"/>
  <c r="C289"/>
  <c r="D289"/>
  <c r="E289"/>
  <c r="F289"/>
  <c r="G289"/>
  <c r="H289"/>
  <c r="I289"/>
  <c r="A290"/>
  <c r="B290"/>
  <c r="C290"/>
  <c r="D290"/>
  <c r="E290"/>
  <c r="F290"/>
  <c r="G290"/>
  <c r="H290"/>
  <c r="I290"/>
  <c r="A291"/>
  <c r="B291"/>
  <c r="C291"/>
  <c r="D291"/>
  <c r="E291"/>
  <c r="F291"/>
  <c r="G291"/>
  <c r="H291"/>
  <c r="I291"/>
  <c r="A292"/>
  <c r="B292"/>
  <c r="C292"/>
  <c r="D292"/>
  <c r="E292"/>
  <c r="F292"/>
  <c r="G292"/>
  <c r="H292"/>
  <c r="I292"/>
  <c r="A293"/>
  <c r="B293"/>
  <c r="C293"/>
  <c r="D293"/>
  <c r="E293"/>
  <c r="F293"/>
  <c r="G293"/>
  <c r="H293"/>
  <c r="I293"/>
  <c r="A294"/>
  <c r="B294"/>
  <c r="C294"/>
  <c r="D294"/>
  <c r="E294"/>
  <c r="F294"/>
  <c r="G294"/>
  <c r="H294"/>
  <c r="I294"/>
  <c r="A295"/>
  <c r="B295"/>
  <c r="C295"/>
  <c r="D295"/>
  <c r="E295"/>
  <c r="F295"/>
  <c r="G295"/>
  <c r="H295"/>
  <c r="I295"/>
  <c r="A296"/>
  <c r="B296"/>
  <c r="C296"/>
  <c r="D296"/>
  <c r="E296"/>
  <c r="F296"/>
  <c r="G296"/>
  <c r="H296"/>
  <c r="I296"/>
  <c r="A297"/>
  <c r="B297"/>
  <c r="C297"/>
  <c r="D297"/>
  <c r="E297"/>
  <c r="F297"/>
  <c r="G297"/>
  <c r="H297"/>
  <c r="I297"/>
  <c r="A298"/>
  <c r="B298"/>
  <c r="C298"/>
  <c r="D298"/>
  <c r="E298"/>
  <c r="F298"/>
  <c r="G298"/>
  <c r="H298"/>
  <c r="I298"/>
  <c r="A299"/>
  <c r="B299"/>
  <c r="C299"/>
  <c r="D299"/>
  <c r="E299"/>
  <c r="F299"/>
  <c r="G299"/>
  <c r="H299"/>
  <c r="I299"/>
  <c r="A300"/>
  <c r="B300"/>
  <c r="C300"/>
  <c r="D300"/>
  <c r="E300"/>
  <c r="F300"/>
  <c r="G300"/>
  <c r="H300"/>
  <c r="I300"/>
  <c r="A301"/>
  <c r="B301"/>
  <c r="C301"/>
  <c r="D301"/>
  <c r="E301"/>
  <c r="F301"/>
  <c r="G301"/>
  <c r="H301"/>
  <c r="I301"/>
  <c r="A302"/>
  <c r="B302"/>
  <c r="C302"/>
  <c r="D302"/>
  <c r="E302"/>
  <c r="F302"/>
  <c r="G302"/>
  <c r="H302"/>
  <c r="I302"/>
  <c r="A303"/>
  <c r="B303"/>
  <c r="C303"/>
  <c r="D303"/>
  <c r="E303"/>
  <c r="F303"/>
  <c r="G303"/>
  <c r="H303"/>
  <c r="I303"/>
  <c r="A304"/>
  <c r="B304"/>
  <c r="C304"/>
  <c r="D304"/>
  <c r="E304"/>
  <c r="F304"/>
  <c r="G304"/>
  <c r="H304"/>
  <c r="I304"/>
  <c r="A305"/>
  <c r="B305"/>
  <c r="C305"/>
  <c r="D305"/>
  <c r="E305"/>
  <c r="F305"/>
  <c r="G305"/>
  <c r="H305"/>
  <c r="I305"/>
  <c r="A306"/>
  <c r="B306"/>
  <c r="C306"/>
  <c r="D306"/>
  <c r="E306"/>
  <c r="F306"/>
  <c r="G306"/>
  <c r="H306"/>
  <c r="I306"/>
  <c r="A307"/>
  <c r="B307"/>
  <c r="C307"/>
  <c r="D307"/>
  <c r="E307"/>
  <c r="F307"/>
  <c r="G307"/>
  <c r="H307"/>
  <c r="I307"/>
  <c r="A308"/>
  <c r="B308"/>
  <c r="C308"/>
  <c r="D308"/>
  <c r="E308"/>
  <c r="F308"/>
  <c r="G308"/>
  <c r="H308"/>
  <c r="I308"/>
  <c r="A309"/>
  <c r="B309"/>
  <c r="C309"/>
  <c r="D309"/>
  <c r="E309"/>
  <c r="F309"/>
  <c r="G309"/>
  <c r="H309"/>
  <c r="I309"/>
  <c r="A310"/>
  <c r="B310"/>
  <c r="C310"/>
  <c r="D310"/>
  <c r="E310"/>
  <c r="F310"/>
  <c r="G310"/>
  <c r="H310"/>
  <c r="I310"/>
  <c r="A311"/>
  <c r="B311"/>
  <c r="C311"/>
  <c r="D311"/>
  <c r="E311"/>
  <c r="F311"/>
  <c r="G311"/>
  <c r="H311"/>
  <c r="I311"/>
  <c r="A312"/>
  <c r="B312"/>
  <c r="C312"/>
  <c r="D312"/>
  <c r="E312"/>
  <c r="F312"/>
  <c r="G312"/>
  <c r="H312"/>
  <c r="I312"/>
  <c r="A313"/>
  <c r="B313"/>
  <c r="C313"/>
  <c r="D313"/>
  <c r="E313"/>
  <c r="F313"/>
  <c r="G313"/>
  <c r="H313"/>
  <c r="I313"/>
  <c r="A314"/>
  <c r="B314"/>
  <c r="C314"/>
  <c r="D314"/>
  <c r="E314"/>
  <c r="F314"/>
  <c r="G314"/>
  <c r="H314"/>
  <c r="I314"/>
  <c r="A315"/>
  <c r="B315"/>
  <c r="C315"/>
  <c r="D315"/>
  <c r="E315"/>
  <c r="F315"/>
  <c r="G315"/>
  <c r="H315"/>
  <c r="I315"/>
  <c r="A316"/>
  <c r="B316"/>
  <c r="C316"/>
  <c r="D316"/>
  <c r="E316"/>
  <c r="F316"/>
  <c r="G316"/>
  <c r="H316"/>
  <c r="I316"/>
  <c r="A317"/>
  <c r="B317"/>
  <c r="C317"/>
  <c r="D317"/>
  <c r="E317"/>
  <c r="F317"/>
  <c r="G317"/>
  <c r="H317"/>
  <c r="I317"/>
  <c r="A318"/>
  <c r="B318"/>
  <c r="C318"/>
  <c r="D318"/>
  <c r="E318"/>
  <c r="F318"/>
  <c r="G318"/>
  <c r="H318"/>
  <c r="I318"/>
  <c r="A319"/>
  <c r="B319"/>
  <c r="C319"/>
  <c r="D319"/>
  <c r="E319"/>
  <c r="F319"/>
  <c r="G319"/>
  <c r="H319"/>
  <c r="I319"/>
  <c r="A320"/>
  <c r="B320"/>
  <c r="C320"/>
  <c r="D320"/>
  <c r="E320"/>
  <c r="F320"/>
  <c r="G320"/>
  <c r="H320"/>
  <c r="I320"/>
  <c r="A321"/>
  <c r="B321"/>
  <c r="C321"/>
  <c r="D321"/>
  <c r="E321"/>
  <c r="F321"/>
  <c r="G321"/>
  <c r="H321"/>
  <c r="I321"/>
  <c r="A322"/>
  <c r="B322"/>
  <c r="C322"/>
  <c r="D322"/>
  <c r="E322"/>
  <c r="F322"/>
  <c r="G322"/>
  <c r="H322"/>
  <c r="I322"/>
  <c r="A323"/>
  <c r="B323"/>
  <c r="C323"/>
  <c r="D323"/>
  <c r="E323"/>
  <c r="F323"/>
  <c r="G323"/>
  <c r="H323"/>
  <c r="I323"/>
  <c r="A324"/>
  <c r="B324"/>
  <c r="C324"/>
  <c r="D324"/>
  <c r="E324"/>
  <c r="F324"/>
  <c r="G324"/>
  <c r="H324"/>
  <c r="I324"/>
  <c r="A325"/>
  <c r="B325"/>
  <c r="C325"/>
  <c r="D325"/>
  <c r="E325"/>
  <c r="F325"/>
  <c r="G325"/>
  <c r="H325"/>
  <c r="I325"/>
  <c r="A326"/>
  <c r="B326"/>
  <c r="C326"/>
  <c r="D326"/>
  <c r="E326"/>
  <c r="F326"/>
  <c r="G326"/>
  <c r="H326"/>
  <c r="I326"/>
  <c r="A327"/>
  <c r="B327"/>
  <c r="C327"/>
  <c r="D327"/>
  <c r="E327"/>
  <c r="F327"/>
  <c r="G327"/>
  <c r="H327"/>
  <c r="I327"/>
  <c r="A328"/>
  <c r="B328"/>
  <c r="C328"/>
  <c r="D328"/>
  <c r="E328"/>
  <c r="F328"/>
  <c r="G328"/>
  <c r="H328"/>
  <c r="I328"/>
  <c r="A329"/>
  <c r="B329"/>
  <c r="C329"/>
  <c r="D329"/>
  <c r="E329"/>
  <c r="F329"/>
  <c r="G329"/>
  <c r="H329"/>
  <c r="I329"/>
  <c r="A330"/>
  <c r="B330"/>
  <c r="C330"/>
  <c r="D330"/>
  <c r="E330"/>
  <c r="F330"/>
  <c r="G330"/>
  <c r="H330"/>
  <c r="I330"/>
  <c r="A331"/>
  <c r="B331"/>
  <c r="C331"/>
  <c r="D331"/>
  <c r="E331"/>
  <c r="F331"/>
  <c r="G331"/>
  <c r="H331"/>
  <c r="I331"/>
  <c r="A332"/>
  <c r="B332"/>
  <c r="C332"/>
  <c r="D332"/>
  <c r="E332"/>
  <c r="F332"/>
  <c r="G332"/>
  <c r="H332"/>
  <c r="I332"/>
  <c r="A333"/>
  <c r="B333"/>
  <c r="C333"/>
  <c r="D333"/>
  <c r="E333"/>
  <c r="F333"/>
  <c r="G333"/>
  <c r="H333"/>
  <c r="I333"/>
  <c r="A334"/>
  <c r="B334"/>
  <c r="C334"/>
  <c r="D334"/>
  <c r="E334"/>
  <c r="F334"/>
  <c r="G334"/>
  <c r="H334"/>
  <c r="I334"/>
  <c r="A335"/>
  <c r="B335"/>
  <c r="C335"/>
  <c r="D335"/>
  <c r="E335"/>
  <c r="F335"/>
  <c r="G335"/>
  <c r="H335"/>
  <c r="I335"/>
  <c r="A336"/>
  <c r="B336"/>
  <c r="C336"/>
  <c r="D336"/>
  <c r="E336"/>
  <c r="F336"/>
  <c r="G336"/>
  <c r="H336"/>
  <c r="I336"/>
  <c r="A337"/>
  <c r="B337"/>
  <c r="C337"/>
  <c r="D337"/>
  <c r="E337"/>
  <c r="F337"/>
  <c r="G337"/>
  <c r="H337"/>
  <c r="I337"/>
  <c r="A338"/>
  <c r="B338"/>
  <c r="C338"/>
  <c r="D338"/>
  <c r="E338"/>
  <c r="F338"/>
  <c r="G338"/>
  <c r="H338"/>
  <c r="I338"/>
  <c r="A339"/>
  <c r="B339"/>
  <c r="C339"/>
  <c r="D339"/>
  <c r="E339"/>
  <c r="F339"/>
  <c r="G339"/>
  <c r="H339"/>
  <c r="I339"/>
  <c r="A340"/>
  <c r="B340"/>
  <c r="C340"/>
  <c r="D340"/>
  <c r="E340"/>
  <c r="F340"/>
  <c r="G340"/>
  <c r="H340"/>
  <c r="I340"/>
  <c r="A341"/>
  <c r="B341"/>
  <c r="C341"/>
  <c r="D341"/>
  <c r="E341"/>
  <c r="F341"/>
  <c r="G341"/>
  <c r="H341"/>
  <c r="I341"/>
  <c r="A342"/>
  <c r="B342"/>
  <c r="C342"/>
  <c r="D342"/>
  <c r="E342"/>
  <c r="F342"/>
  <c r="G342"/>
  <c r="H342"/>
  <c r="I342"/>
  <c r="A343"/>
  <c r="B343"/>
  <c r="C343"/>
  <c r="D343"/>
  <c r="E343"/>
  <c r="F343"/>
  <c r="G343"/>
  <c r="H343"/>
  <c r="I343"/>
  <c r="A344"/>
  <c r="B344"/>
  <c r="C344"/>
  <c r="D344"/>
  <c r="E344"/>
  <c r="F344"/>
  <c r="G344"/>
  <c r="H344"/>
  <c r="I344"/>
  <c r="A345"/>
  <c r="B345"/>
  <c r="C345"/>
  <c r="D345"/>
  <c r="E345"/>
  <c r="F345"/>
  <c r="G345"/>
  <c r="H345"/>
  <c r="I345"/>
  <c r="A346"/>
  <c r="B346"/>
  <c r="C346"/>
  <c r="D346"/>
  <c r="E346"/>
  <c r="F346"/>
  <c r="G346"/>
  <c r="H346"/>
  <c r="I346"/>
  <c r="A347"/>
  <c r="B347"/>
  <c r="C347"/>
  <c r="D347"/>
  <c r="E347"/>
  <c r="F347"/>
  <c r="G347"/>
  <c r="H347"/>
  <c r="I347"/>
  <c r="A348"/>
  <c r="B348"/>
  <c r="C348"/>
  <c r="D348"/>
  <c r="E348"/>
  <c r="F348"/>
  <c r="G348"/>
  <c r="H348"/>
  <c r="I348"/>
  <c r="A349"/>
  <c r="B349"/>
  <c r="C349"/>
  <c r="D349"/>
  <c r="E349"/>
  <c r="F349"/>
  <c r="G349"/>
  <c r="H349"/>
  <c r="I349"/>
  <c r="A350"/>
  <c r="B350"/>
  <c r="C350"/>
  <c r="D350"/>
  <c r="E350"/>
  <c r="F350"/>
  <c r="G350"/>
  <c r="H350"/>
  <c r="I350"/>
  <c r="A351"/>
  <c r="B351"/>
  <c r="C351"/>
  <c r="D351"/>
  <c r="E351"/>
  <c r="F351"/>
  <c r="G351"/>
  <c r="H351"/>
  <c r="I351"/>
  <c r="A352"/>
  <c r="B352"/>
  <c r="C352"/>
  <c r="D352"/>
  <c r="E352"/>
  <c r="F352"/>
  <c r="G352"/>
  <c r="H352"/>
  <c r="I352"/>
  <c r="A353"/>
  <c r="B353"/>
  <c r="C353"/>
  <c r="D353"/>
  <c r="E353"/>
  <c r="F353"/>
  <c r="G353"/>
  <c r="H353"/>
  <c r="I353"/>
  <c r="A354"/>
  <c r="B354"/>
  <c r="C354"/>
  <c r="D354"/>
  <c r="E354"/>
  <c r="F354"/>
  <c r="G354"/>
  <c r="H354"/>
  <c r="I354"/>
  <c r="A355"/>
  <c r="B355"/>
  <c r="C355"/>
  <c r="D355"/>
  <c r="E355"/>
  <c r="F355"/>
  <c r="G355"/>
  <c r="H355"/>
  <c r="I355"/>
  <c r="A356"/>
  <c r="B356"/>
  <c r="C356"/>
  <c r="D356"/>
  <c r="E356"/>
  <c r="F356"/>
  <c r="G356"/>
  <c r="H356"/>
  <c r="I356"/>
  <c r="A357"/>
  <c r="B357"/>
  <c r="C357"/>
  <c r="D357"/>
  <c r="E357"/>
  <c r="F357"/>
  <c r="G357"/>
  <c r="H357"/>
  <c r="I357"/>
  <c r="A358"/>
  <c r="B358"/>
  <c r="C358"/>
  <c r="D358"/>
  <c r="E358"/>
  <c r="F358"/>
  <c r="G358"/>
  <c r="H358"/>
  <c r="I358"/>
  <c r="A359"/>
  <c r="B359"/>
  <c r="C359"/>
  <c r="D359"/>
  <c r="E359"/>
  <c r="F359"/>
  <c r="G359"/>
  <c r="H359"/>
  <c r="I359"/>
  <c r="A360"/>
  <c r="B360"/>
  <c r="C360"/>
  <c r="D360"/>
  <c r="E360"/>
  <c r="F360"/>
  <c r="G360"/>
  <c r="H360"/>
  <c r="I360"/>
  <c r="A361"/>
  <c r="B361"/>
  <c r="C361"/>
  <c r="D361"/>
  <c r="E361"/>
  <c r="F361"/>
  <c r="G361"/>
  <c r="H361"/>
  <c r="I361"/>
  <c r="A362"/>
  <c r="B362"/>
  <c r="C362"/>
  <c r="D362"/>
  <c r="E362"/>
  <c r="F362"/>
  <c r="G362"/>
  <c r="H362"/>
  <c r="I362"/>
  <c r="A363"/>
  <c r="B363"/>
  <c r="C363"/>
  <c r="D363"/>
  <c r="E363"/>
  <c r="F363"/>
  <c r="G363"/>
  <c r="H363"/>
  <c r="I363"/>
  <c r="A364"/>
  <c r="B364"/>
  <c r="C364"/>
  <c r="D364"/>
  <c r="E364"/>
  <c r="F364"/>
  <c r="G364"/>
  <c r="H364"/>
  <c r="I364"/>
  <c r="A365"/>
  <c r="B365"/>
  <c r="C365"/>
  <c r="D365"/>
  <c r="E365"/>
  <c r="F365"/>
  <c r="G365"/>
  <c r="H365"/>
  <c r="I365"/>
  <c r="A366"/>
  <c r="B366"/>
  <c r="C366"/>
  <c r="D366"/>
  <c r="E366"/>
  <c r="F366"/>
  <c r="G366"/>
  <c r="H366"/>
  <c r="I366"/>
  <c r="A367"/>
  <c r="B367"/>
  <c r="C367"/>
  <c r="D367"/>
  <c r="E367"/>
  <c r="F367"/>
  <c r="G367"/>
  <c r="H367"/>
  <c r="I367"/>
  <c r="A368"/>
  <c r="B368"/>
  <c r="C368"/>
  <c r="D368"/>
  <c r="E368"/>
  <c r="F368"/>
  <c r="G368"/>
  <c r="H368"/>
  <c r="I368"/>
  <c r="A369"/>
  <c r="B369"/>
  <c r="C369"/>
  <c r="D369"/>
  <c r="E369"/>
  <c r="F369"/>
  <c r="G369"/>
  <c r="H369"/>
  <c r="I369"/>
  <c r="A370"/>
  <c r="B370"/>
  <c r="C370"/>
  <c r="D370"/>
  <c r="E370"/>
  <c r="F370"/>
  <c r="G370"/>
  <c r="H370"/>
  <c r="I370"/>
  <c r="A371"/>
  <c r="B371"/>
  <c r="C371"/>
  <c r="D371"/>
  <c r="E371"/>
  <c r="F371"/>
  <c r="G371"/>
  <c r="H371"/>
  <c r="I371"/>
  <c r="A372"/>
  <c r="B372"/>
  <c r="C372"/>
  <c r="D372"/>
  <c r="E372"/>
  <c r="F372"/>
  <c r="G372"/>
  <c r="H372"/>
  <c r="I372"/>
  <c r="A373"/>
  <c r="B373"/>
  <c r="C373"/>
  <c r="D373"/>
  <c r="E373"/>
  <c r="F373"/>
  <c r="G373"/>
  <c r="H373"/>
  <c r="I373"/>
  <c r="A374"/>
  <c r="B374"/>
  <c r="C374"/>
  <c r="D374"/>
  <c r="E374"/>
  <c r="F374"/>
  <c r="G374"/>
  <c r="H374"/>
  <c r="I374"/>
  <c r="A375"/>
  <c r="B375"/>
  <c r="C375"/>
  <c r="D375"/>
  <c r="E375"/>
  <c r="F375"/>
  <c r="G375"/>
  <c r="H375"/>
  <c r="I375"/>
  <c r="A376"/>
  <c r="B376"/>
  <c r="C376"/>
  <c r="D376"/>
  <c r="E376"/>
  <c r="F376"/>
  <c r="G376"/>
  <c r="H376"/>
  <c r="I376"/>
  <c r="A377"/>
  <c r="B377"/>
  <c r="C377"/>
  <c r="D377"/>
  <c r="E377"/>
  <c r="F377"/>
  <c r="G377"/>
  <c r="H377"/>
  <c r="I377"/>
  <c r="A378"/>
  <c r="B378"/>
  <c r="C378"/>
  <c r="D378"/>
  <c r="E378"/>
  <c r="F378"/>
  <c r="G378"/>
  <c r="H378"/>
  <c r="I378"/>
  <c r="A379"/>
  <c r="B379"/>
  <c r="C379"/>
  <c r="D379"/>
  <c r="E379"/>
  <c r="F379"/>
  <c r="G379"/>
  <c r="H379"/>
  <c r="I379"/>
  <c r="A380"/>
  <c r="B380"/>
  <c r="C380"/>
  <c r="D380"/>
  <c r="E380"/>
  <c r="F380"/>
  <c r="G380"/>
  <c r="H380"/>
  <c r="I380"/>
  <c r="A381"/>
  <c r="B381"/>
  <c r="C381"/>
  <c r="D381"/>
  <c r="E381"/>
  <c r="F381"/>
  <c r="G381"/>
  <c r="H381"/>
  <c r="I381"/>
  <c r="A382"/>
  <c r="B382"/>
  <c r="C382"/>
  <c r="D382"/>
  <c r="E382"/>
  <c r="F382"/>
  <c r="G382"/>
  <c r="H382"/>
  <c r="I382"/>
  <c r="A383"/>
  <c r="B383"/>
  <c r="C383"/>
  <c r="D383"/>
  <c r="E383"/>
  <c r="F383"/>
  <c r="G383"/>
  <c r="H383"/>
  <c r="I383"/>
  <c r="A384"/>
  <c r="B384"/>
  <c r="C384"/>
  <c r="D384"/>
  <c r="E384"/>
  <c r="F384"/>
  <c r="G384"/>
  <c r="H384"/>
  <c r="I384"/>
  <c r="A385"/>
  <c r="B385"/>
  <c r="C385"/>
  <c r="D385"/>
  <c r="E385"/>
  <c r="F385"/>
  <c r="G385"/>
  <c r="H385"/>
  <c r="I385"/>
  <c r="A386"/>
  <c r="B386"/>
  <c r="C386"/>
  <c r="D386"/>
  <c r="E386"/>
  <c r="F386"/>
  <c r="G386"/>
  <c r="H386"/>
  <c r="I386"/>
  <c r="A387"/>
  <c r="B387"/>
  <c r="C387"/>
  <c r="D387"/>
  <c r="E387"/>
  <c r="F387"/>
  <c r="G387"/>
  <c r="H387"/>
  <c r="I387"/>
  <c r="A388"/>
  <c r="B388"/>
  <c r="C388"/>
  <c r="D388"/>
  <c r="E388"/>
  <c r="F388"/>
  <c r="G388"/>
  <c r="H388"/>
  <c r="I388"/>
  <c r="A389"/>
  <c r="B389"/>
  <c r="C389"/>
  <c r="D389"/>
  <c r="E389"/>
  <c r="F389"/>
  <c r="G389"/>
  <c r="H389"/>
  <c r="I389"/>
  <c r="A390"/>
  <c r="B390"/>
  <c r="C390"/>
  <c r="D390"/>
  <c r="E390"/>
  <c r="F390"/>
  <c r="G390"/>
  <c r="H390"/>
  <c r="I390"/>
  <c r="A391"/>
  <c r="B391"/>
  <c r="C391"/>
  <c r="D391"/>
  <c r="E391"/>
  <c r="F391"/>
  <c r="G391"/>
  <c r="H391"/>
  <c r="I391"/>
  <c r="A392"/>
  <c r="B392"/>
  <c r="C392"/>
  <c r="D392"/>
  <c r="E392"/>
  <c r="F392"/>
  <c r="G392"/>
  <c r="H392"/>
  <c r="I392"/>
  <c r="A393"/>
  <c r="B393"/>
  <c r="C393"/>
  <c r="D393"/>
  <c r="E393"/>
  <c r="F393"/>
  <c r="G393"/>
  <c r="H393"/>
  <c r="I393"/>
  <c r="A394"/>
  <c r="B394"/>
  <c r="C394"/>
  <c r="D394"/>
  <c r="E394"/>
  <c r="F394"/>
  <c r="G394"/>
  <c r="H394"/>
  <c r="I394"/>
  <c r="A395"/>
  <c r="B395"/>
  <c r="C395"/>
  <c r="D395"/>
  <c r="E395"/>
  <c r="F395"/>
  <c r="G395"/>
  <c r="H395"/>
  <c r="I395"/>
  <c r="A396"/>
  <c r="B396"/>
  <c r="C396"/>
  <c r="D396"/>
  <c r="E396"/>
  <c r="F396"/>
  <c r="G396"/>
  <c r="H396"/>
  <c r="I396"/>
  <c r="A397"/>
  <c r="B397"/>
  <c r="C397"/>
  <c r="D397"/>
  <c r="E397"/>
  <c r="F397"/>
  <c r="G397"/>
  <c r="H397"/>
  <c r="I397"/>
  <c r="A398"/>
  <c r="B398"/>
  <c r="C398"/>
  <c r="D398"/>
  <c r="E398"/>
  <c r="F398"/>
  <c r="G398"/>
  <c r="H398"/>
  <c r="I398"/>
  <c r="A399"/>
  <c r="B399"/>
  <c r="C399"/>
  <c r="D399"/>
  <c r="E399"/>
  <c r="F399"/>
  <c r="G399"/>
  <c r="H399"/>
  <c r="I399"/>
  <c r="A400"/>
  <c r="B400"/>
  <c r="C400"/>
  <c r="D400"/>
  <c r="E400"/>
  <c r="F400"/>
  <c r="G400"/>
  <c r="H400"/>
  <c r="I400"/>
  <c r="A401"/>
  <c r="B401"/>
  <c r="C401"/>
  <c r="D401"/>
  <c r="E401"/>
  <c r="F401"/>
  <c r="G401"/>
  <c r="H401"/>
  <c r="I401"/>
  <c r="A402"/>
  <c r="B402"/>
  <c r="C402"/>
  <c r="D402"/>
  <c r="E402"/>
  <c r="F402"/>
  <c r="G402"/>
  <c r="H402"/>
  <c r="I402"/>
  <c r="A403"/>
  <c r="B403"/>
  <c r="C403"/>
  <c r="D403"/>
  <c r="E403"/>
  <c r="F403"/>
  <c r="G403"/>
  <c r="H403"/>
  <c r="I403"/>
  <c r="A404"/>
  <c r="B404"/>
  <c r="C404"/>
  <c r="D404"/>
  <c r="E404"/>
  <c r="F404"/>
  <c r="G404"/>
  <c r="H404"/>
  <c r="I404"/>
  <c r="A405"/>
  <c r="B405"/>
  <c r="C405"/>
  <c r="D405"/>
  <c r="E405"/>
  <c r="F405"/>
  <c r="G405"/>
  <c r="H405"/>
  <c r="I405"/>
  <c r="A406"/>
  <c r="B406"/>
  <c r="C406"/>
  <c r="D406"/>
  <c r="E406"/>
  <c r="F406"/>
  <c r="G406"/>
  <c r="H406"/>
  <c r="I406"/>
  <c r="A407"/>
  <c r="B407"/>
  <c r="C407"/>
  <c r="D407"/>
  <c r="E407"/>
  <c r="F407"/>
  <c r="G407"/>
  <c r="H407"/>
  <c r="I407"/>
  <c r="A408"/>
  <c r="B408"/>
  <c r="C408"/>
  <c r="D408"/>
  <c r="E408"/>
  <c r="F408"/>
  <c r="G408"/>
  <c r="H408"/>
  <c r="I408"/>
  <c r="A409"/>
  <c r="B409"/>
  <c r="C409"/>
  <c r="D409"/>
  <c r="E409"/>
  <c r="F409"/>
  <c r="G409"/>
  <c r="H409"/>
  <c r="I409"/>
  <c r="A410"/>
  <c r="B410"/>
  <c r="C410"/>
  <c r="D410"/>
  <c r="E410"/>
  <c r="F410"/>
  <c r="G410"/>
  <c r="H410"/>
  <c r="I410"/>
  <c r="A411"/>
  <c r="B411"/>
  <c r="C411"/>
  <c r="D411"/>
  <c r="E411"/>
  <c r="F411"/>
  <c r="G411"/>
  <c r="H411"/>
  <c r="I411"/>
  <c r="A412"/>
  <c r="B412"/>
  <c r="C412"/>
  <c r="D412"/>
  <c r="E412"/>
  <c r="F412"/>
  <c r="G412"/>
  <c r="H412"/>
  <c r="I412"/>
  <c r="A413"/>
  <c r="B413"/>
  <c r="C413"/>
  <c r="D413"/>
  <c r="E413"/>
  <c r="F413"/>
  <c r="G413"/>
  <c r="H413"/>
  <c r="I413"/>
  <c r="A414"/>
  <c r="B414"/>
  <c r="C414"/>
  <c r="D414"/>
  <c r="E414"/>
  <c r="F414"/>
  <c r="G414"/>
  <c r="H414"/>
  <c r="I414"/>
  <c r="A415"/>
  <c r="B415"/>
  <c r="C415"/>
  <c r="D415"/>
  <c r="E415"/>
  <c r="F415"/>
  <c r="G415"/>
  <c r="H415"/>
  <c r="I415"/>
  <c r="A416"/>
  <c r="B416"/>
  <c r="C416"/>
  <c r="D416"/>
  <c r="E416"/>
  <c r="F416"/>
  <c r="G416"/>
  <c r="H416"/>
  <c r="I416"/>
  <c r="A417"/>
  <c r="B417"/>
  <c r="C417"/>
  <c r="D417"/>
  <c r="E417"/>
  <c r="F417"/>
  <c r="G417"/>
  <c r="H417"/>
  <c r="I417"/>
  <c r="A418"/>
  <c r="B418"/>
  <c r="C418"/>
  <c r="D418"/>
  <c r="E418"/>
  <c r="F418"/>
  <c r="G418"/>
  <c r="H418"/>
  <c r="I418"/>
  <c r="A419"/>
  <c r="B419"/>
  <c r="C419"/>
  <c r="D419"/>
  <c r="E419"/>
  <c r="F419"/>
  <c r="G419"/>
  <c r="H419"/>
  <c r="I419"/>
  <c r="A420"/>
  <c r="B420"/>
  <c r="C420"/>
  <c r="D420"/>
  <c r="E420"/>
  <c r="F420"/>
  <c r="G420"/>
  <c r="H420"/>
  <c r="I420"/>
  <c r="A421"/>
  <c r="B421"/>
  <c r="C421"/>
  <c r="D421"/>
  <c r="E421"/>
  <c r="F421"/>
  <c r="G421"/>
  <c r="H421"/>
  <c r="I421"/>
  <c r="A422"/>
  <c r="B422"/>
  <c r="C422"/>
  <c r="D422"/>
  <c r="E422"/>
  <c r="F422"/>
  <c r="G422"/>
  <c r="H422"/>
  <c r="I422"/>
  <c r="A423"/>
  <c r="B423"/>
  <c r="C423"/>
  <c r="D423"/>
  <c r="E423"/>
  <c r="F423"/>
  <c r="G423"/>
  <c r="H423"/>
  <c r="I423"/>
  <c r="A424"/>
  <c r="B424"/>
  <c r="C424"/>
  <c r="D424"/>
  <c r="E424"/>
  <c r="F424"/>
  <c r="G424"/>
  <c r="H424"/>
  <c r="I424"/>
  <c r="A425"/>
  <c r="B425"/>
  <c r="C425"/>
  <c r="D425"/>
  <c r="E425"/>
  <c r="F425"/>
  <c r="G425"/>
  <c r="H425"/>
  <c r="I425"/>
  <c r="A426"/>
  <c r="B426"/>
  <c r="C426"/>
  <c r="D426"/>
  <c r="E426"/>
  <c r="F426"/>
  <c r="G426"/>
  <c r="H426"/>
  <c r="I426"/>
  <c r="A427"/>
  <c r="B427"/>
  <c r="C427"/>
  <c r="D427"/>
  <c r="E427"/>
  <c r="F427"/>
  <c r="G427"/>
  <c r="H427"/>
  <c r="I427"/>
  <c r="A428"/>
  <c r="B428"/>
  <c r="C428"/>
  <c r="D428"/>
  <c r="E428"/>
  <c r="F428"/>
  <c r="G428"/>
  <c r="H428"/>
  <c r="I428"/>
  <c r="A429"/>
  <c r="B429"/>
  <c r="C429"/>
  <c r="D429"/>
  <c r="E429"/>
  <c r="F429"/>
  <c r="G429"/>
  <c r="H429"/>
  <c r="I429"/>
  <c r="A430"/>
  <c r="B430"/>
  <c r="C430"/>
  <c r="D430"/>
  <c r="E430"/>
  <c r="F430"/>
  <c r="G430"/>
  <c r="H430"/>
  <c r="I430"/>
  <c r="A431"/>
  <c r="B431"/>
  <c r="C431"/>
  <c r="D431"/>
  <c r="E431"/>
  <c r="F431"/>
  <c r="G431"/>
  <c r="H431"/>
  <c r="I431"/>
  <c r="A432"/>
  <c r="B432"/>
  <c r="C432"/>
  <c r="D432"/>
  <c r="E432"/>
  <c r="F432"/>
  <c r="G432"/>
  <c r="H432"/>
  <c r="I432"/>
  <c r="A433"/>
  <c r="B433"/>
  <c r="C433"/>
  <c r="D433"/>
  <c r="E433"/>
  <c r="F433"/>
  <c r="G433"/>
  <c r="H433"/>
  <c r="I433"/>
  <c r="A434"/>
  <c r="B434"/>
  <c r="C434"/>
  <c r="D434"/>
  <c r="E434"/>
  <c r="F434"/>
  <c r="G434"/>
  <c r="H434"/>
  <c r="I434"/>
  <c r="A435"/>
  <c r="B435"/>
  <c r="C435"/>
  <c r="D435"/>
  <c r="E435"/>
  <c r="F435"/>
  <c r="G435"/>
  <c r="H435"/>
  <c r="I435"/>
  <c r="A436"/>
  <c r="B436"/>
  <c r="C436"/>
  <c r="D436"/>
  <c r="E436"/>
  <c r="F436"/>
  <c r="G436"/>
  <c r="H436"/>
  <c r="I436"/>
  <c r="A437"/>
  <c r="B437"/>
  <c r="C437"/>
  <c r="D437"/>
  <c r="E437"/>
  <c r="F437"/>
  <c r="G437"/>
  <c r="H437"/>
  <c r="I437"/>
  <c r="A438"/>
  <c r="B438"/>
  <c r="C438"/>
  <c r="D438"/>
  <c r="E438"/>
  <c r="F438"/>
  <c r="G438"/>
  <c r="H438"/>
  <c r="I438"/>
  <c r="A439"/>
  <c r="B439"/>
  <c r="C439"/>
  <c r="D439"/>
  <c r="E439"/>
  <c r="F439"/>
  <c r="G439"/>
  <c r="H439"/>
  <c r="I439"/>
  <c r="A440"/>
  <c r="B440"/>
  <c r="C440"/>
  <c r="D440"/>
  <c r="E440"/>
  <c r="F440"/>
  <c r="G440"/>
  <c r="H440"/>
  <c r="I440"/>
  <c r="A441"/>
  <c r="B441"/>
  <c r="C441"/>
  <c r="D441"/>
  <c r="E441"/>
  <c r="F441"/>
  <c r="G441"/>
  <c r="H441"/>
  <c r="I441"/>
  <c r="A442"/>
  <c r="B442"/>
  <c r="C442"/>
  <c r="D442"/>
  <c r="E442"/>
  <c r="F442"/>
  <c r="G442"/>
  <c r="H442"/>
  <c r="I442"/>
  <c r="A443"/>
  <c r="B443"/>
  <c r="C443"/>
  <c r="D443"/>
  <c r="E443"/>
  <c r="F443"/>
  <c r="G443"/>
  <c r="H443"/>
  <c r="I443"/>
  <c r="A444"/>
  <c r="B444"/>
  <c r="C444"/>
  <c r="D444"/>
  <c r="E444"/>
  <c r="F444"/>
  <c r="G444"/>
  <c r="H444"/>
  <c r="I444"/>
  <c r="A445"/>
  <c r="B445"/>
  <c r="C445"/>
  <c r="D445"/>
  <c r="E445"/>
  <c r="F445"/>
  <c r="G445"/>
  <c r="H445"/>
  <c r="I445"/>
  <c r="A446"/>
  <c r="B446"/>
  <c r="C446"/>
  <c r="D446"/>
  <c r="E446"/>
  <c r="F446"/>
  <c r="G446"/>
  <c r="H446"/>
  <c r="I446"/>
  <c r="A447"/>
  <c r="B447"/>
  <c r="C447"/>
  <c r="D447"/>
  <c r="E447"/>
  <c r="F447"/>
  <c r="G447"/>
  <c r="H447"/>
  <c r="I447"/>
  <c r="A448"/>
  <c r="B448"/>
  <c r="C448"/>
  <c r="D448"/>
  <c r="E448"/>
  <c r="F448"/>
  <c r="G448"/>
  <c r="H448"/>
  <c r="I448"/>
  <c r="A449"/>
  <c r="B449"/>
  <c r="C449"/>
  <c r="D449"/>
  <c r="E449"/>
  <c r="F449"/>
  <c r="G449"/>
  <c r="H449"/>
  <c r="I449"/>
  <c r="A450"/>
  <c r="B450"/>
  <c r="C450"/>
  <c r="D450"/>
  <c r="E450"/>
  <c r="F450"/>
  <c r="G450"/>
  <c r="H450"/>
  <c r="I450"/>
  <c r="A451"/>
  <c r="B451"/>
  <c r="C451"/>
  <c r="D451"/>
  <c r="E451"/>
  <c r="F451"/>
  <c r="G451"/>
  <c r="H451"/>
  <c r="I451"/>
  <c r="A452"/>
  <c r="B452"/>
  <c r="C452"/>
  <c r="D452"/>
  <c r="E452"/>
  <c r="F452"/>
  <c r="G452"/>
  <c r="H452"/>
  <c r="I452"/>
  <c r="A453"/>
  <c r="B453"/>
  <c r="C453"/>
  <c r="D453"/>
  <c r="E453"/>
  <c r="F453"/>
  <c r="G453"/>
  <c r="H453"/>
  <c r="I453"/>
  <c r="A454"/>
  <c r="B454"/>
  <c r="C454"/>
  <c r="D454"/>
  <c r="E454"/>
  <c r="F454"/>
  <c r="G454"/>
  <c r="H454"/>
  <c r="I454"/>
  <c r="A455"/>
  <c r="B455"/>
  <c r="C455"/>
  <c r="D455"/>
  <c r="E455"/>
  <c r="F455"/>
  <c r="G455"/>
  <c r="H455"/>
  <c r="I455"/>
  <c r="A456"/>
  <c r="B456"/>
  <c r="C456"/>
  <c r="D456"/>
  <c r="E456"/>
  <c r="F456"/>
  <c r="G456"/>
  <c r="H456"/>
  <c r="I456"/>
  <c r="A457"/>
  <c r="B457"/>
  <c r="C457"/>
  <c r="D457"/>
  <c r="E457"/>
  <c r="F457"/>
  <c r="G457"/>
  <c r="H457"/>
  <c r="I457"/>
  <c r="A458"/>
  <c r="B458"/>
  <c r="C458"/>
  <c r="D458"/>
  <c r="E458"/>
  <c r="F458"/>
  <c r="G458"/>
  <c r="H458"/>
  <c r="I458"/>
  <c r="A459"/>
  <c r="B459"/>
  <c r="C459"/>
  <c r="D459"/>
  <c r="E459"/>
  <c r="F459"/>
  <c r="G459"/>
  <c r="H459"/>
  <c r="I459"/>
  <c r="A460"/>
  <c r="B460"/>
  <c r="C460"/>
  <c r="D460"/>
  <c r="E460"/>
  <c r="F460"/>
  <c r="G460"/>
  <c r="H460"/>
  <c r="I460"/>
  <c r="A461"/>
  <c r="B461"/>
  <c r="C461"/>
  <c r="D461"/>
  <c r="E461"/>
  <c r="F461"/>
  <c r="G461"/>
  <c r="H461"/>
  <c r="I461"/>
  <c r="A462"/>
  <c r="B462"/>
  <c r="C462"/>
  <c r="D462"/>
  <c r="E462"/>
  <c r="F462"/>
  <c r="G462"/>
  <c r="H462"/>
  <c r="I462"/>
  <c r="A463"/>
  <c r="B463"/>
  <c r="C463"/>
  <c r="D463"/>
  <c r="E463"/>
  <c r="F463"/>
  <c r="G463"/>
  <c r="H463"/>
  <c r="I463"/>
  <c r="A464"/>
  <c r="B464"/>
  <c r="C464"/>
  <c r="D464"/>
  <c r="E464"/>
  <c r="F464"/>
  <c r="G464"/>
  <c r="H464"/>
  <c r="I464"/>
  <c r="A465"/>
  <c r="B465"/>
  <c r="C465"/>
  <c r="D465"/>
  <c r="E465"/>
  <c r="F465"/>
  <c r="G465"/>
  <c r="H465"/>
  <c r="I465"/>
  <c r="A466"/>
  <c r="B466"/>
  <c r="C466"/>
  <c r="D466"/>
  <c r="E466"/>
  <c r="F466"/>
  <c r="G466"/>
  <c r="H466"/>
  <c r="I466"/>
  <c r="A467"/>
  <c r="B467"/>
  <c r="C467"/>
  <c r="D467"/>
  <c r="E467"/>
  <c r="F467"/>
  <c r="G467"/>
  <c r="H467"/>
  <c r="I467"/>
  <c r="A468"/>
  <c r="B468"/>
  <c r="C468"/>
  <c r="D468"/>
  <c r="E468"/>
  <c r="F468"/>
  <c r="G468"/>
  <c r="H468"/>
  <c r="I468"/>
  <c r="A469"/>
  <c r="B469"/>
  <c r="C469"/>
  <c r="D469"/>
  <c r="E469"/>
  <c r="F469"/>
  <c r="G469"/>
  <c r="H469"/>
  <c r="I469"/>
  <c r="A470"/>
  <c r="B470"/>
  <c r="C470"/>
  <c r="D470"/>
  <c r="E470"/>
  <c r="F470"/>
  <c r="G470"/>
  <c r="H470"/>
  <c r="I470"/>
  <c r="A471"/>
  <c r="B471"/>
  <c r="C471"/>
  <c r="D471"/>
  <c r="E471"/>
  <c r="F471"/>
  <c r="G471"/>
  <c r="H471"/>
  <c r="I471"/>
  <c r="A472"/>
  <c r="B472"/>
  <c r="C472"/>
  <c r="D472"/>
  <c r="E472"/>
  <c r="F472"/>
  <c r="G472"/>
  <c r="H472"/>
  <c r="I472"/>
  <c r="A473"/>
  <c r="B473"/>
  <c r="C473"/>
  <c r="D473"/>
  <c r="E473"/>
  <c r="F473"/>
  <c r="G473"/>
  <c r="H473"/>
  <c r="I473"/>
  <c r="A474"/>
  <c r="B474"/>
  <c r="C474"/>
  <c r="D474"/>
  <c r="E474"/>
  <c r="F474"/>
  <c r="G474"/>
  <c r="H474"/>
  <c r="I474"/>
  <c r="A475"/>
  <c r="B475"/>
  <c r="C475"/>
  <c r="D475"/>
  <c r="E475"/>
  <c r="F475"/>
  <c r="G475"/>
  <c r="H475"/>
  <c r="I475"/>
  <c r="A476"/>
  <c r="B476"/>
  <c r="C476"/>
  <c r="D476"/>
  <c r="E476"/>
  <c r="F476"/>
  <c r="G476"/>
  <c r="H476"/>
  <c r="I476"/>
  <c r="A477"/>
  <c r="B477"/>
  <c r="C477"/>
  <c r="D477"/>
  <c r="E477"/>
  <c r="F477"/>
  <c r="G477"/>
  <c r="H477"/>
  <c r="I477"/>
  <c r="A478"/>
  <c r="B478"/>
  <c r="C478"/>
  <c r="D478"/>
  <c r="E478"/>
  <c r="F478"/>
  <c r="G478"/>
  <c r="H478"/>
  <c r="I478"/>
  <c r="A479"/>
  <c r="B479"/>
  <c r="C479"/>
  <c r="D479"/>
  <c r="E479"/>
  <c r="F479"/>
  <c r="G479"/>
  <c r="H479"/>
  <c r="I479"/>
  <c r="A480"/>
  <c r="B480"/>
  <c r="C480"/>
  <c r="D480"/>
  <c r="E480"/>
  <c r="F480"/>
  <c r="G480"/>
  <c r="H480"/>
  <c r="I480"/>
  <c r="A481"/>
  <c r="B481"/>
  <c r="C481"/>
  <c r="D481"/>
  <c r="E481"/>
  <c r="F481"/>
  <c r="G481"/>
  <c r="H481"/>
  <c r="I481"/>
  <c r="A482"/>
  <c r="B482"/>
  <c r="C482"/>
  <c r="D482"/>
  <c r="E482"/>
  <c r="F482"/>
  <c r="G482"/>
  <c r="H482"/>
  <c r="I482"/>
  <c r="A483"/>
  <c r="B483"/>
  <c r="C483"/>
  <c r="D483"/>
  <c r="E483"/>
  <c r="F483"/>
  <c r="G483"/>
  <c r="H483"/>
  <c r="I483"/>
  <c r="A484"/>
  <c r="B484"/>
  <c r="C484"/>
  <c r="D484"/>
  <c r="E484"/>
  <c r="F484"/>
  <c r="G484"/>
  <c r="H484"/>
  <c r="I484"/>
  <c r="A485"/>
  <c r="B485"/>
  <c r="C485"/>
  <c r="D485"/>
  <c r="E485"/>
  <c r="F485"/>
  <c r="G485"/>
  <c r="H485"/>
  <c r="I485"/>
  <c r="A486"/>
  <c r="B486"/>
  <c r="C486"/>
  <c r="D486"/>
  <c r="E486"/>
  <c r="F486"/>
  <c r="G486"/>
  <c r="H486"/>
  <c r="I486"/>
  <c r="A487"/>
  <c r="B487"/>
  <c r="C487"/>
  <c r="D487"/>
  <c r="E487"/>
  <c r="F487"/>
  <c r="G487"/>
  <c r="H487"/>
  <c r="I487"/>
  <c r="A488"/>
  <c r="B488"/>
  <c r="C488"/>
  <c r="D488"/>
  <c r="E488"/>
  <c r="F488"/>
  <c r="G488"/>
  <c r="H488"/>
  <c r="I488"/>
  <c r="A489"/>
  <c r="B489"/>
  <c r="C489"/>
  <c r="D489"/>
  <c r="E489"/>
  <c r="F489"/>
  <c r="G489"/>
  <c r="H489"/>
  <c r="I489"/>
  <c r="A490"/>
  <c r="B490"/>
  <c r="C490"/>
  <c r="D490"/>
  <c r="E490"/>
  <c r="F490"/>
  <c r="G490"/>
  <c r="H490"/>
  <c r="I490"/>
  <c r="A491"/>
  <c r="B491"/>
  <c r="C491"/>
  <c r="D491"/>
  <c r="E491"/>
  <c r="F491"/>
  <c r="G491"/>
  <c r="H491"/>
  <c r="I491"/>
  <c r="A492"/>
  <c r="B492"/>
  <c r="C492"/>
  <c r="D492"/>
  <c r="E492"/>
  <c r="F492"/>
  <c r="G492"/>
  <c r="H492"/>
  <c r="I492"/>
  <c r="A493"/>
  <c r="B493"/>
  <c r="C493"/>
  <c r="D493"/>
  <c r="E493"/>
  <c r="F493"/>
  <c r="G493"/>
  <c r="H493"/>
  <c r="I493"/>
  <c r="A494"/>
  <c r="B494"/>
  <c r="C494"/>
  <c r="D494"/>
  <c r="E494"/>
  <c r="F494"/>
  <c r="G494"/>
  <c r="H494"/>
  <c r="I494"/>
  <c r="A495"/>
  <c r="B495"/>
  <c r="C495"/>
  <c r="D495"/>
  <c r="E495"/>
  <c r="F495"/>
  <c r="G495"/>
  <c r="H495"/>
  <c r="I495"/>
  <c r="A496"/>
  <c r="B496"/>
  <c r="C496"/>
  <c r="D496"/>
  <c r="E496"/>
  <c r="F496"/>
  <c r="G496"/>
  <c r="H496"/>
  <c r="I496"/>
  <c r="A497"/>
  <c r="B497"/>
  <c r="C497"/>
  <c r="D497"/>
  <c r="E497"/>
  <c r="F497"/>
  <c r="G497"/>
  <c r="H497"/>
  <c r="I497"/>
  <c r="A498"/>
  <c r="B498"/>
  <c r="C498"/>
  <c r="D498"/>
  <c r="E498"/>
  <c r="F498"/>
  <c r="G498"/>
  <c r="H498"/>
  <c r="I498"/>
  <c r="A499"/>
  <c r="B499"/>
  <c r="C499"/>
  <c r="D499"/>
  <c r="E499"/>
  <c r="F499"/>
  <c r="G499"/>
  <c r="H499"/>
  <c r="I499"/>
  <c r="A500"/>
  <c r="B500"/>
  <c r="C500"/>
  <c r="D500"/>
  <c r="E500"/>
  <c r="F500"/>
  <c r="G500"/>
  <c r="H500"/>
  <c r="I500"/>
  <c r="A501"/>
  <c r="B501"/>
  <c r="C501"/>
  <c r="D501"/>
  <c r="E501"/>
  <c r="F501"/>
  <c r="G501"/>
  <c r="H501"/>
  <c r="I501"/>
  <c r="A502"/>
  <c r="B502"/>
  <c r="C502"/>
  <c r="D502"/>
  <c r="E502"/>
  <c r="F502"/>
  <c r="G502"/>
  <c r="H502"/>
  <c r="I502"/>
  <c r="A503"/>
  <c r="B503"/>
  <c r="C503"/>
  <c r="D503"/>
  <c r="E503"/>
  <c r="F503"/>
  <c r="G503"/>
  <c r="H503"/>
  <c r="I503"/>
  <c r="A504"/>
  <c r="B504"/>
  <c r="C504"/>
  <c r="D504"/>
  <c r="E504"/>
  <c r="F504"/>
  <c r="G504"/>
  <c r="H504"/>
  <c r="I504"/>
  <c r="A505"/>
  <c r="B505"/>
  <c r="C505"/>
  <c r="D505"/>
  <c r="E505"/>
  <c r="F505"/>
  <c r="G505"/>
  <c r="H505"/>
  <c r="I505"/>
  <c r="A506"/>
  <c r="B506"/>
  <c r="C506"/>
  <c r="D506"/>
  <c r="E506"/>
  <c r="F506"/>
  <c r="G506"/>
  <c r="H506"/>
  <c r="I506"/>
  <c r="A507"/>
  <c r="B507"/>
  <c r="C507"/>
  <c r="D507"/>
  <c r="E507"/>
  <c r="F507"/>
  <c r="G507"/>
  <c r="H507"/>
  <c r="I507"/>
  <c r="A508"/>
  <c r="B508"/>
  <c r="C508"/>
  <c r="D508"/>
  <c r="E508"/>
  <c r="F508"/>
  <c r="G508"/>
  <c r="H508"/>
  <c r="I508"/>
  <c r="A509"/>
  <c r="B509"/>
  <c r="C509"/>
  <c r="D509"/>
  <c r="E509"/>
  <c r="F509"/>
  <c r="G509"/>
  <c r="H509"/>
  <c r="I509"/>
  <c r="A510"/>
  <c r="B510"/>
  <c r="C510"/>
  <c r="D510"/>
  <c r="E510"/>
  <c r="F510"/>
  <c r="G510"/>
  <c r="H510"/>
  <c r="I510"/>
  <c r="A511"/>
  <c r="B511"/>
  <c r="C511"/>
  <c r="D511"/>
  <c r="E511"/>
  <c r="F511"/>
  <c r="G511"/>
  <c r="H511"/>
  <c r="I511"/>
  <c r="A512"/>
  <c r="B512"/>
  <c r="C512"/>
  <c r="D512"/>
  <c r="E512"/>
  <c r="F512"/>
  <c r="G512"/>
  <c r="H512"/>
  <c r="I512"/>
  <c r="A513"/>
  <c r="B513"/>
  <c r="C513"/>
  <c r="D513"/>
  <c r="E513"/>
  <c r="F513"/>
  <c r="G513"/>
  <c r="H513"/>
  <c r="I513"/>
  <c r="A514"/>
  <c r="B514"/>
  <c r="C514"/>
  <c r="D514"/>
  <c r="E514"/>
  <c r="F514"/>
  <c r="G514"/>
  <c r="H514"/>
  <c r="I514"/>
  <c r="A515"/>
  <c r="B515"/>
  <c r="C515"/>
  <c r="D515"/>
  <c r="E515"/>
  <c r="F515"/>
  <c r="G515"/>
  <c r="H515"/>
  <c r="I515"/>
  <c r="A516"/>
  <c r="B516"/>
  <c r="C516"/>
  <c r="D516"/>
  <c r="E516"/>
  <c r="F516"/>
  <c r="G516"/>
  <c r="H516"/>
  <c r="I516"/>
  <c r="A517"/>
  <c r="B517"/>
  <c r="C517"/>
  <c r="D517"/>
  <c r="E517"/>
  <c r="F517"/>
  <c r="G517"/>
  <c r="H517"/>
  <c r="I517"/>
  <c r="A518"/>
  <c r="B518"/>
  <c r="C518"/>
  <c r="D518"/>
  <c r="E518"/>
  <c r="F518"/>
  <c r="G518"/>
  <c r="H518"/>
  <c r="I518"/>
  <c r="A519"/>
  <c r="B519"/>
  <c r="C519"/>
  <c r="D519"/>
  <c r="E519"/>
  <c r="F519"/>
  <c r="G519"/>
  <c r="H519"/>
  <c r="I519"/>
  <c r="A520"/>
  <c r="B520"/>
  <c r="C520"/>
  <c r="D520"/>
  <c r="E520"/>
  <c r="F520"/>
  <c r="G520"/>
  <c r="H520"/>
  <c r="I520"/>
  <c r="A521"/>
  <c r="B521"/>
  <c r="C521"/>
  <c r="D521"/>
  <c r="E521"/>
  <c r="F521"/>
  <c r="G521"/>
  <c r="H521"/>
  <c r="I521"/>
  <c r="A522"/>
  <c r="B522"/>
  <c r="C522"/>
  <c r="D522"/>
  <c r="E522"/>
  <c r="F522"/>
  <c r="G522"/>
  <c r="H522"/>
  <c r="I522"/>
  <c r="A523"/>
  <c r="B523"/>
  <c r="C523"/>
  <c r="D523"/>
  <c r="E523"/>
  <c r="F523"/>
  <c r="G523"/>
  <c r="H523"/>
  <c r="I523"/>
  <c r="A524"/>
  <c r="B524"/>
  <c r="C524"/>
  <c r="D524"/>
  <c r="E524"/>
  <c r="F524"/>
  <c r="G524"/>
  <c r="H524"/>
  <c r="I524"/>
  <c r="A525"/>
  <c r="B525"/>
  <c r="C525"/>
  <c r="D525"/>
  <c r="E525"/>
  <c r="F525"/>
  <c r="G525"/>
  <c r="H525"/>
  <c r="I525"/>
  <c r="A526"/>
  <c r="B526"/>
  <c r="C526"/>
  <c r="D526"/>
  <c r="E526"/>
  <c r="F526"/>
  <c r="G526"/>
  <c r="H526"/>
  <c r="I526"/>
  <c r="A527"/>
  <c r="B527"/>
  <c r="C527"/>
  <c r="D527"/>
  <c r="E527"/>
  <c r="F527"/>
  <c r="G527"/>
  <c r="H527"/>
  <c r="I527"/>
  <c r="A528"/>
  <c r="B528"/>
  <c r="C528"/>
  <c r="D528"/>
  <c r="E528"/>
  <c r="F528"/>
  <c r="G528"/>
  <c r="H528"/>
  <c r="I528"/>
  <c r="A529"/>
  <c r="B529"/>
  <c r="C529"/>
  <c r="D529"/>
  <c r="E529"/>
  <c r="F529"/>
  <c r="G529"/>
  <c r="H529"/>
  <c r="I529"/>
  <c r="A530"/>
  <c r="B530"/>
  <c r="C530"/>
  <c r="D530"/>
  <c r="E530"/>
  <c r="F530"/>
  <c r="G530"/>
  <c r="H530"/>
  <c r="I530"/>
  <c r="A531"/>
  <c r="B531"/>
  <c r="C531"/>
  <c r="D531"/>
  <c r="E531"/>
  <c r="F531"/>
  <c r="G531"/>
  <c r="H531"/>
  <c r="I531"/>
  <c r="A532"/>
  <c r="B532"/>
  <c r="C532"/>
  <c r="D532"/>
  <c r="E532"/>
  <c r="F532"/>
  <c r="G532"/>
  <c r="H532"/>
  <c r="I532"/>
  <c r="A533"/>
  <c r="B533"/>
  <c r="C533"/>
  <c r="D533"/>
  <c r="E533"/>
  <c r="F533"/>
  <c r="G533"/>
  <c r="H533"/>
  <c r="I533"/>
  <c r="A534"/>
  <c r="B534"/>
  <c r="C534"/>
  <c r="D534"/>
  <c r="E534"/>
  <c r="F534"/>
  <c r="G534"/>
  <c r="H534"/>
  <c r="I534"/>
  <c r="A535"/>
  <c r="B535"/>
  <c r="C535"/>
  <c r="D535"/>
  <c r="E535"/>
  <c r="F535"/>
  <c r="G535"/>
  <c r="H535"/>
  <c r="I535"/>
  <c r="A536"/>
  <c r="B536"/>
  <c r="C536"/>
  <c r="D536"/>
  <c r="E536"/>
  <c r="F536"/>
  <c r="G536"/>
  <c r="H536"/>
  <c r="I536"/>
  <c r="A537"/>
  <c r="B537"/>
  <c r="C537"/>
  <c r="D537"/>
  <c r="E537"/>
  <c r="F537"/>
  <c r="G537"/>
  <c r="H537"/>
  <c r="I537"/>
  <c r="A538"/>
  <c r="B538"/>
  <c r="C538"/>
  <c r="D538"/>
  <c r="E538"/>
  <c r="F538"/>
  <c r="G538"/>
  <c r="H538"/>
  <c r="I538"/>
  <c r="A539"/>
  <c r="B539"/>
  <c r="C539"/>
  <c r="D539"/>
  <c r="E539"/>
  <c r="F539"/>
  <c r="G539"/>
  <c r="H539"/>
  <c r="I539"/>
  <c r="A540"/>
  <c r="B540"/>
  <c r="C540"/>
  <c r="D540"/>
  <c r="E540"/>
  <c r="F540"/>
  <c r="G540"/>
  <c r="H540"/>
  <c r="I540"/>
  <c r="A541"/>
  <c r="B541"/>
  <c r="C541"/>
  <c r="D541"/>
  <c r="E541"/>
  <c r="F541"/>
  <c r="G541"/>
  <c r="H541"/>
  <c r="I541"/>
  <c r="A542"/>
  <c r="B542"/>
  <c r="C542"/>
  <c r="D542"/>
  <c r="E542"/>
  <c r="F542"/>
  <c r="G542"/>
  <c r="H542"/>
  <c r="I542"/>
  <c r="A543"/>
  <c r="B543"/>
  <c r="C543"/>
  <c r="D543"/>
  <c r="E543"/>
  <c r="F543"/>
  <c r="G543"/>
  <c r="H543"/>
  <c r="I543"/>
  <c r="A544"/>
  <c r="B544"/>
  <c r="C544"/>
  <c r="D544"/>
  <c r="E544"/>
  <c r="F544"/>
  <c r="G544"/>
  <c r="H544"/>
  <c r="I544"/>
  <c r="A545"/>
  <c r="B545"/>
  <c r="C545"/>
  <c r="D545"/>
  <c r="E545"/>
  <c r="F545"/>
  <c r="G545"/>
  <c r="H545"/>
  <c r="I545"/>
  <c r="A546"/>
  <c r="B546"/>
  <c r="C546"/>
  <c r="D546"/>
  <c r="E546"/>
  <c r="F546"/>
  <c r="G546"/>
  <c r="H546"/>
  <c r="I546"/>
  <c r="A547"/>
  <c r="B547"/>
  <c r="C547"/>
  <c r="D547"/>
  <c r="E547"/>
  <c r="F547"/>
  <c r="G547"/>
  <c r="H547"/>
  <c r="I547"/>
  <c r="A548"/>
  <c r="B548"/>
  <c r="C548"/>
  <c r="D548"/>
  <c r="E548"/>
  <c r="F548"/>
  <c r="G548"/>
  <c r="H548"/>
  <c r="I548"/>
  <c r="A549"/>
  <c r="B549"/>
  <c r="C549"/>
  <c r="D549"/>
  <c r="E549"/>
  <c r="F549"/>
  <c r="G549"/>
  <c r="H549"/>
  <c r="I549"/>
  <c r="A550"/>
  <c r="B550"/>
  <c r="C550"/>
  <c r="D550"/>
  <c r="E550"/>
  <c r="F550"/>
  <c r="G550"/>
  <c r="H550"/>
  <c r="I550"/>
  <c r="A551"/>
  <c r="B551"/>
  <c r="C551"/>
  <c r="D551"/>
  <c r="E551"/>
  <c r="F551"/>
  <c r="G551"/>
  <c r="H551"/>
  <c r="I551"/>
  <c r="A552"/>
  <c r="B552"/>
  <c r="C552"/>
  <c r="D552"/>
  <c r="E552"/>
  <c r="F552"/>
  <c r="G552"/>
  <c r="H552"/>
  <c r="I552"/>
  <c r="A553"/>
  <c r="B553"/>
  <c r="C553"/>
  <c r="D553"/>
  <c r="E553"/>
  <c r="F553"/>
  <c r="G553"/>
  <c r="H553"/>
  <c r="I553"/>
  <c r="A554"/>
  <c r="B554"/>
  <c r="C554"/>
  <c r="D554"/>
  <c r="E554"/>
  <c r="F554"/>
  <c r="G554"/>
  <c r="H554"/>
  <c r="I554"/>
  <c r="A555"/>
  <c r="B555"/>
  <c r="C555"/>
  <c r="D555"/>
  <c r="E555"/>
  <c r="F555"/>
  <c r="G555"/>
  <c r="H555"/>
  <c r="I555"/>
  <c r="A556"/>
  <c r="B556"/>
  <c r="C556"/>
  <c r="D556"/>
  <c r="E556"/>
  <c r="F556"/>
  <c r="G556"/>
  <c r="H556"/>
  <c r="I556"/>
  <c r="A557"/>
  <c r="B557"/>
  <c r="C557"/>
  <c r="D557"/>
  <c r="E557"/>
  <c r="F557"/>
  <c r="G557"/>
  <c r="H557"/>
  <c r="I557"/>
  <c r="A558"/>
  <c r="B558"/>
  <c r="C558"/>
  <c r="D558"/>
  <c r="E558"/>
  <c r="F558"/>
  <c r="G558"/>
  <c r="H558"/>
  <c r="I558"/>
  <c r="A559"/>
  <c r="B559"/>
  <c r="C559"/>
  <c r="D559"/>
  <c r="E559"/>
  <c r="F559"/>
  <c r="G559"/>
  <c r="H559"/>
  <c r="I559"/>
  <c r="A560"/>
  <c r="B560"/>
  <c r="C560"/>
  <c r="D560"/>
  <c r="E560"/>
  <c r="F560"/>
  <c r="G560"/>
  <c r="H560"/>
  <c r="I560"/>
  <c r="A561"/>
  <c r="B561"/>
  <c r="C561"/>
  <c r="D561"/>
  <c r="E561"/>
  <c r="F561"/>
  <c r="G561"/>
  <c r="H561"/>
  <c r="I561"/>
  <c r="A562"/>
  <c r="B562"/>
  <c r="C562"/>
  <c r="D562"/>
  <c r="E562"/>
  <c r="F562"/>
  <c r="G562"/>
  <c r="H562"/>
  <c r="I562"/>
  <c r="A563"/>
  <c r="B563"/>
  <c r="C563"/>
  <c r="D563"/>
  <c r="E563"/>
  <c r="F563"/>
  <c r="G563"/>
  <c r="H563"/>
  <c r="I563"/>
  <c r="A564"/>
  <c r="B564"/>
  <c r="C564"/>
  <c r="D564"/>
  <c r="E564"/>
  <c r="F564"/>
  <c r="G564"/>
  <c r="H564"/>
  <c r="I564"/>
  <c r="A565"/>
  <c r="B565"/>
  <c r="C565"/>
  <c r="D565"/>
  <c r="E565"/>
  <c r="F565"/>
  <c r="G565"/>
  <c r="H565"/>
  <c r="I565"/>
  <c r="A566"/>
  <c r="B566"/>
  <c r="C566"/>
  <c r="D566"/>
  <c r="E566"/>
  <c r="F566"/>
  <c r="G566"/>
  <c r="H566"/>
  <c r="I566"/>
  <c r="A567"/>
  <c r="B567"/>
  <c r="C567"/>
  <c r="D567"/>
  <c r="E567"/>
  <c r="F567"/>
  <c r="G567"/>
  <c r="H567"/>
  <c r="I567"/>
  <c r="A568"/>
  <c r="B568"/>
  <c r="C568"/>
  <c r="D568"/>
  <c r="E568"/>
  <c r="F568"/>
  <c r="G568"/>
  <c r="H568"/>
  <c r="I568"/>
  <c r="A569"/>
  <c r="B569"/>
  <c r="C569"/>
  <c r="D569"/>
  <c r="E569"/>
  <c r="F569"/>
  <c r="G569"/>
  <c r="H569"/>
  <c r="I569"/>
  <c r="A570"/>
  <c r="B570"/>
  <c r="C570"/>
  <c r="D570"/>
  <c r="E570"/>
  <c r="F570"/>
  <c r="G570"/>
  <c r="H570"/>
  <c r="I570"/>
  <c r="A571"/>
  <c r="B571"/>
  <c r="C571"/>
  <c r="D571"/>
  <c r="E571"/>
  <c r="F571"/>
  <c r="G571"/>
  <c r="H571"/>
  <c r="I571"/>
  <c r="A572"/>
  <c r="B572"/>
  <c r="C572"/>
  <c r="D572"/>
  <c r="E572"/>
  <c r="F572"/>
  <c r="G572"/>
  <c r="H572"/>
  <c r="I572"/>
  <c r="A573"/>
  <c r="B573"/>
  <c r="C573"/>
  <c r="D573"/>
  <c r="E573"/>
  <c r="F573"/>
  <c r="G573"/>
  <c r="H573"/>
  <c r="I573"/>
  <c r="A574"/>
  <c r="B574"/>
  <c r="C574"/>
  <c r="D574"/>
  <c r="E574"/>
  <c r="F574"/>
  <c r="G574"/>
  <c r="H574"/>
  <c r="I574"/>
  <c r="A575"/>
  <c r="B575"/>
  <c r="C575"/>
  <c r="D575"/>
  <c r="E575"/>
  <c r="F575"/>
  <c r="G575"/>
  <c r="H575"/>
  <c r="I575"/>
  <c r="A576"/>
  <c r="B576"/>
  <c r="C576"/>
  <c r="D576"/>
  <c r="E576"/>
  <c r="F576"/>
  <c r="G576"/>
  <c r="H576"/>
  <c r="I576"/>
  <c r="A577"/>
  <c r="B577"/>
  <c r="C577"/>
  <c r="D577"/>
  <c r="E577"/>
  <c r="F577"/>
  <c r="G577"/>
  <c r="H577"/>
  <c r="I577"/>
  <c r="A578"/>
  <c r="B578"/>
  <c r="C578"/>
  <c r="D578"/>
  <c r="E578"/>
  <c r="F578"/>
  <c r="G578"/>
  <c r="H578"/>
  <c r="I578"/>
  <c r="A579"/>
  <c r="B579"/>
  <c r="C579"/>
  <c r="D579"/>
  <c r="E579"/>
  <c r="F579"/>
  <c r="G579"/>
  <c r="H579"/>
  <c r="I579"/>
  <c r="A580"/>
  <c r="B580"/>
  <c r="C580"/>
  <c r="D580"/>
  <c r="E580"/>
  <c r="F580"/>
  <c r="G580"/>
  <c r="H580"/>
  <c r="I580"/>
  <c r="A581"/>
  <c r="B581"/>
  <c r="C581"/>
  <c r="D581"/>
  <c r="E581"/>
  <c r="F581"/>
  <c r="G581"/>
  <c r="H581"/>
  <c r="I581"/>
  <c r="A582"/>
  <c r="B582"/>
  <c r="C582"/>
  <c r="D582"/>
  <c r="E582"/>
  <c r="F582"/>
  <c r="G582"/>
  <c r="H582"/>
  <c r="I582"/>
  <c r="A583"/>
  <c r="B583"/>
  <c r="C583"/>
  <c r="D583"/>
  <c r="E583"/>
  <c r="F583"/>
  <c r="G583"/>
  <c r="H583"/>
  <c r="I583"/>
  <c r="A584"/>
  <c r="B584"/>
  <c r="C584"/>
  <c r="D584"/>
  <c r="E584"/>
  <c r="F584"/>
  <c r="G584"/>
  <c r="H584"/>
  <c r="I584"/>
  <c r="A585"/>
  <c r="B585"/>
  <c r="C585"/>
  <c r="D585"/>
  <c r="E585"/>
  <c r="F585"/>
  <c r="G585"/>
  <c r="H585"/>
  <c r="I585"/>
  <c r="A586"/>
  <c r="B586"/>
  <c r="C586"/>
  <c r="D586"/>
  <c r="E586"/>
  <c r="F586"/>
  <c r="G586"/>
  <c r="H586"/>
  <c r="I586"/>
  <c r="A587"/>
  <c r="B587"/>
  <c r="C587"/>
  <c r="D587"/>
  <c r="E587"/>
  <c r="F587"/>
  <c r="G587"/>
  <c r="H587"/>
  <c r="I587"/>
  <c r="A588"/>
  <c r="B588"/>
  <c r="C588"/>
  <c r="D588"/>
  <c r="E588"/>
  <c r="F588"/>
  <c r="G588"/>
  <c r="H588"/>
  <c r="I588"/>
  <c r="A589"/>
  <c r="B589"/>
  <c r="C589"/>
  <c r="D589"/>
  <c r="E589"/>
  <c r="F589"/>
  <c r="G589"/>
  <c r="H589"/>
  <c r="I589"/>
  <c r="A590"/>
  <c r="B590"/>
  <c r="C590"/>
  <c r="D590"/>
  <c r="E590"/>
  <c r="F590"/>
  <c r="G590"/>
  <c r="H590"/>
  <c r="I590"/>
  <c r="A591"/>
  <c r="B591"/>
  <c r="C591"/>
  <c r="D591"/>
  <c r="E591"/>
  <c r="F591"/>
  <c r="G591"/>
  <c r="H591"/>
  <c r="I591"/>
  <c r="A592"/>
  <c r="B592"/>
  <c r="C592"/>
  <c r="D592"/>
  <c r="E592"/>
  <c r="F592"/>
  <c r="G592"/>
  <c r="H592"/>
  <c r="I592"/>
  <c r="A593"/>
  <c r="B593"/>
  <c r="C593"/>
  <c r="D593"/>
  <c r="E593"/>
  <c r="F593"/>
  <c r="G593"/>
  <c r="H593"/>
  <c r="I593"/>
  <c r="A594"/>
  <c r="B594"/>
  <c r="C594"/>
  <c r="D594"/>
  <c r="E594"/>
  <c r="F594"/>
  <c r="G594"/>
  <c r="H594"/>
  <c r="I594"/>
  <c r="A595"/>
  <c r="B595"/>
  <c r="C595"/>
  <c r="D595"/>
  <c r="E595"/>
  <c r="F595"/>
  <c r="G595"/>
  <c r="H595"/>
  <c r="I595"/>
  <c r="A596"/>
  <c r="B596"/>
  <c r="C596"/>
  <c r="D596"/>
  <c r="E596"/>
  <c r="F596"/>
  <c r="G596"/>
  <c r="H596"/>
  <c r="I596"/>
  <c r="A597"/>
  <c r="B597"/>
  <c r="C597"/>
  <c r="D597"/>
  <c r="E597"/>
  <c r="F597"/>
  <c r="G597"/>
  <c r="H597"/>
  <c r="I597"/>
  <c r="A598"/>
  <c r="B598"/>
  <c r="C598"/>
  <c r="D598"/>
  <c r="E598"/>
  <c r="F598"/>
  <c r="G598"/>
  <c r="H598"/>
  <c r="I598"/>
  <c r="A599"/>
  <c r="B599"/>
  <c r="C599"/>
  <c r="D599"/>
  <c r="E599"/>
  <c r="F599"/>
  <c r="G599"/>
  <c r="H599"/>
  <c r="I599"/>
  <c r="A600"/>
  <c r="B600"/>
  <c r="C600"/>
  <c r="D600"/>
  <c r="E600"/>
  <c r="F600"/>
  <c r="G600"/>
  <c r="H600"/>
  <c r="I600"/>
  <c r="A601"/>
  <c r="B601"/>
  <c r="C601"/>
  <c r="D601"/>
  <c r="E601"/>
  <c r="F601"/>
  <c r="G601"/>
  <c r="H601"/>
  <c r="I601"/>
  <c r="A602"/>
  <c r="B602"/>
  <c r="C602"/>
  <c r="D602"/>
  <c r="E602"/>
  <c r="F602"/>
  <c r="G602"/>
  <c r="H602"/>
  <c r="I602"/>
  <c r="A603"/>
  <c r="B603"/>
  <c r="C603"/>
  <c r="D603"/>
  <c r="E603"/>
  <c r="F603"/>
  <c r="G603"/>
  <c r="H603"/>
  <c r="I603"/>
  <c r="A604"/>
  <c r="B604"/>
  <c r="C604"/>
  <c r="D604"/>
  <c r="E604"/>
  <c r="F604"/>
  <c r="G604"/>
  <c r="H604"/>
  <c r="I604"/>
  <c r="A605"/>
  <c r="B605"/>
  <c r="C605"/>
  <c r="D605"/>
  <c r="E605"/>
  <c r="F605"/>
  <c r="G605"/>
  <c r="H605"/>
  <c r="I605"/>
  <c r="A606"/>
  <c r="B606"/>
  <c r="C606"/>
  <c r="D606"/>
  <c r="E606"/>
  <c r="F606"/>
  <c r="G606"/>
  <c r="H606"/>
  <c r="I606"/>
  <c r="A607"/>
  <c r="B607"/>
  <c r="C607"/>
  <c r="D607"/>
  <c r="E607"/>
  <c r="F607"/>
  <c r="G607"/>
  <c r="H607"/>
  <c r="I607"/>
  <c r="A608"/>
  <c r="B608"/>
  <c r="C608"/>
  <c r="D608"/>
  <c r="E608"/>
  <c r="F608"/>
  <c r="G608"/>
  <c r="H608"/>
  <c r="I608"/>
  <c r="A609"/>
  <c r="B609"/>
  <c r="C609"/>
  <c r="D609"/>
  <c r="E609"/>
  <c r="F609"/>
  <c r="G609"/>
  <c r="H609"/>
  <c r="I609"/>
  <c r="A610"/>
  <c r="B610"/>
  <c r="C610"/>
  <c r="D610"/>
  <c r="E610"/>
  <c r="F610"/>
  <c r="G610"/>
  <c r="H610"/>
  <c r="I610"/>
  <c r="A611"/>
  <c r="B611"/>
  <c r="C611"/>
  <c r="D611"/>
  <c r="E611"/>
  <c r="F611"/>
  <c r="G611"/>
  <c r="H611"/>
  <c r="I611"/>
  <c r="A612"/>
  <c r="B612"/>
  <c r="C612"/>
  <c r="D612"/>
  <c r="E612"/>
  <c r="F612"/>
  <c r="G612"/>
  <c r="H612"/>
  <c r="I612"/>
  <c r="A613"/>
  <c r="B613"/>
  <c r="C613"/>
  <c r="D613"/>
  <c r="E613"/>
  <c r="F613"/>
  <c r="G613"/>
  <c r="H613"/>
  <c r="I613"/>
  <c r="A614"/>
  <c r="B614"/>
  <c r="C614"/>
  <c r="D614"/>
  <c r="E614"/>
  <c r="F614"/>
  <c r="G614"/>
  <c r="H614"/>
  <c r="I614"/>
  <c r="A615"/>
  <c r="B615"/>
  <c r="C615"/>
  <c r="D615"/>
  <c r="E615"/>
  <c r="F615"/>
  <c r="G615"/>
  <c r="H615"/>
  <c r="I615"/>
  <c r="A616"/>
  <c r="B616"/>
  <c r="C616"/>
  <c r="D616"/>
  <c r="E616"/>
  <c r="F616"/>
  <c r="G616"/>
  <c r="H616"/>
  <c r="I616"/>
  <c r="A617"/>
  <c r="B617"/>
  <c r="C617"/>
  <c r="D617"/>
  <c r="E617"/>
  <c r="F617"/>
  <c r="G617"/>
  <c r="H617"/>
  <c r="I617"/>
  <c r="A618"/>
  <c r="B618"/>
  <c r="C618"/>
  <c r="D618"/>
  <c r="E618"/>
  <c r="F618"/>
  <c r="G618"/>
  <c r="H618"/>
  <c r="I618"/>
  <c r="A619"/>
  <c r="B619"/>
  <c r="C619"/>
  <c r="D619"/>
  <c r="E619"/>
  <c r="F619"/>
  <c r="G619"/>
  <c r="H619"/>
  <c r="I619"/>
  <c r="A620"/>
  <c r="B620"/>
  <c r="C620"/>
  <c r="D620"/>
  <c r="E620"/>
  <c r="F620"/>
  <c r="G620"/>
  <c r="H620"/>
  <c r="I620"/>
  <c r="A621"/>
  <c r="B621"/>
  <c r="C621"/>
  <c r="D621"/>
  <c r="E621"/>
  <c r="F621"/>
  <c r="G621"/>
  <c r="H621"/>
  <c r="I621"/>
  <c r="A622"/>
  <c r="B622"/>
  <c r="C622"/>
  <c r="D622"/>
  <c r="E622"/>
  <c r="F622"/>
  <c r="G622"/>
  <c r="H622"/>
  <c r="I622"/>
  <c r="A623"/>
  <c r="B623"/>
  <c r="C623"/>
  <c r="D623"/>
  <c r="E623"/>
  <c r="F623"/>
  <c r="G623"/>
  <c r="H623"/>
  <c r="I623"/>
  <c r="A624"/>
  <c r="B624"/>
  <c r="C624"/>
  <c r="D624"/>
  <c r="E624"/>
  <c r="F624"/>
  <c r="G624"/>
  <c r="H624"/>
  <c r="I624"/>
  <c r="A625"/>
  <c r="B625"/>
  <c r="C625"/>
  <c r="D625"/>
  <c r="E625"/>
  <c r="F625"/>
  <c r="G625"/>
  <c r="H625"/>
  <c r="I625"/>
  <c r="A626"/>
  <c r="B626"/>
  <c r="C626"/>
  <c r="D626"/>
  <c r="E626"/>
  <c r="F626"/>
  <c r="G626"/>
  <c r="H626"/>
  <c r="I626"/>
  <c r="A627"/>
  <c r="B627"/>
  <c r="C627"/>
  <c r="D627"/>
  <c r="E627"/>
  <c r="F627"/>
  <c r="G627"/>
  <c r="H627"/>
  <c r="I627"/>
  <c r="A628"/>
  <c r="B628"/>
  <c r="C628"/>
  <c r="D628"/>
  <c r="E628"/>
  <c r="F628"/>
  <c r="G628"/>
  <c r="H628"/>
  <c r="I628"/>
  <c r="A629"/>
  <c r="B629"/>
  <c r="C629"/>
  <c r="D629"/>
  <c r="E629"/>
  <c r="F629"/>
  <c r="G629"/>
  <c r="H629"/>
  <c r="I629"/>
  <c r="A630"/>
  <c r="B630"/>
  <c r="C630"/>
  <c r="D630"/>
  <c r="E630"/>
  <c r="F630"/>
  <c r="G630"/>
  <c r="H630"/>
  <c r="I630"/>
  <c r="A631"/>
  <c r="B631"/>
  <c r="C631"/>
  <c r="D631"/>
  <c r="E631"/>
  <c r="F631"/>
  <c r="G631"/>
  <c r="H631"/>
  <c r="I631"/>
  <c r="A632"/>
  <c r="B632"/>
  <c r="C632"/>
  <c r="D632"/>
  <c r="E632"/>
  <c r="F632"/>
  <c r="G632"/>
  <c r="H632"/>
  <c r="I632"/>
  <c r="A633"/>
  <c r="B633"/>
  <c r="C633"/>
  <c r="D633"/>
  <c r="E633"/>
  <c r="F633"/>
  <c r="G633"/>
  <c r="H633"/>
  <c r="I633"/>
  <c r="A634"/>
  <c r="B634"/>
  <c r="C634"/>
  <c r="D634"/>
  <c r="E634"/>
  <c r="F634"/>
  <c r="G634"/>
  <c r="H634"/>
  <c r="I634"/>
  <c r="A635"/>
  <c r="B635"/>
  <c r="C635"/>
  <c r="D635"/>
  <c r="E635"/>
  <c r="F635"/>
  <c r="G635"/>
  <c r="H635"/>
  <c r="I635"/>
  <c r="A636"/>
  <c r="B636"/>
  <c r="C636"/>
  <c r="D636"/>
  <c r="E636"/>
  <c r="F636"/>
  <c r="G636"/>
  <c r="H636"/>
  <c r="I636"/>
  <c r="A637"/>
  <c r="B637"/>
  <c r="C637"/>
  <c r="D637"/>
  <c r="E637"/>
  <c r="F637"/>
  <c r="G637"/>
  <c r="H637"/>
  <c r="I637"/>
  <c r="A638"/>
  <c r="B638"/>
  <c r="C638"/>
  <c r="D638"/>
  <c r="E638"/>
  <c r="F638"/>
  <c r="G638"/>
  <c r="H638"/>
  <c r="I638"/>
  <c r="A639"/>
  <c r="B639"/>
  <c r="C639"/>
  <c r="D639"/>
  <c r="E639"/>
  <c r="F639"/>
  <c r="G639"/>
  <c r="H639"/>
  <c r="I639"/>
  <c r="A640"/>
  <c r="B640"/>
  <c r="C640"/>
  <c r="D640"/>
  <c r="E640"/>
  <c r="F640"/>
  <c r="G640"/>
  <c r="H640"/>
  <c r="I640"/>
  <c r="A641"/>
  <c r="B641"/>
  <c r="C641"/>
  <c r="D641"/>
  <c r="E641"/>
  <c r="F641"/>
  <c r="G641"/>
  <c r="H641"/>
  <c r="I641"/>
  <c r="A642"/>
  <c r="B642"/>
  <c r="C642"/>
  <c r="D642"/>
  <c r="E642"/>
  <c r="F642"/>
  <c r="G642"/>
  <c r="H642"/>
  <c r="I642"/>
  <c r="A643"/>
  <c r="B643"/>
  <c r="C643"/>
  <c r="D643"/>
  <c r="E643"/>
  <c r="F643"/>
  <c r="G643"/>
  <c r="H643"/>
  <c r="I643"/>
  <c r="A644"/>
  <c r="B644"/>
  <c r="C644"/>
  <c r="D644"/>
  <c r="E644"/>
  <c r="F644"/>
  <c r="G644"/>
  <c r="H644"/>
  <c r="I644"/>
  <c r="A645"/>
  <c r="B645"/>
  <c r="C645"/>
  <c r="D645"/>
  <c r="E645"/>
  <c r="F645"/>
  <c r="G645"/>
  <c r="H645"/>
  <c r="I645"/>
  <c r="A646"/>
  <c r="B646"/>
  <c r="C646"/>
  <c r="D646"/>
  <c r="E646"/>
  <c r="F646"/>
  <c r="G646"/>
  <c r="H646"/>
  <c r="I646"/>
  <c r="A647"/>
  <c r="B647"/>
  <c r="C647"/>
  <c r="D647"/>
  <c r="E647"/>
  <c r="F647"/>
  <c r="G647"/>
  <c r="H647"/>
  <c r="I647"/>
  <c r="A648"/>
  <c r="B648"/>
  <c r="C648"/>
  <c r="D648"/>
  <c r="E648"/>
  <c r="F648"/>
  <c r="G648"/>
  <c r="H648"/>
  <c r="I648"/>
  <c r="A649"/>
  <c r="B649"/>
  <c r="C649"/>
  <c r="D649"/>
  <c r="E649"/>
  <c r="F649"/>
  <c r="G649"/>
  <c r="H649"/>
  <c r="I649"/>
  <c r="A650"/>
  <c r="B650"/>
  <c r="C650"/>
  <c r="D650"/>
  <c r="E650"/>
  <c r="F650"/>
  <c r="G650"/>
  <c r="H650"/>
  <c r="I650"/>
  <c r="A651"/>
  <c r="B651"/>
  <c r="C651"/>
  <c r="D651"/>
  <c r="E651"/>
  <c r="F651"/>
  <c r="G651"/>
  <c r="H651"/>
  <c r="I651"/>
  <c r="A652"/>
  <c r="B652"/>
  <c r="C652"/>
  <c r="D652"/>
  <c r="E652"/>
  <c r="F652"/>
  <c r="G652"/>
  <c r="H652"/>
  <c r="I652"/>
  <c r="A653"/>
  <c r="B653"/>
  <c r="C653"/>
  <c r="D653"/>
  <c r="E653"/>
  <c r="F653"/>
  <c r="G653"/>
  <c r="H653"/>
  <c r="I653"/>
  <c r="A654"/>
  <c r="B654"/>
  <c r="C654"/>
  <c r="D654"/>
  <c r="E654"/>
  <c r="F654"/>
  <c r="G654"/>
  <c r="H654"/>
  <c r="I654"/>
  <c r="A655"/>
  <c r="B655"/>
  <c r="C655"/>
  <c r="D655"/>
  <c r="E655"/>
  <c r="F655"/>
  <c r="G655"/>
  <c r="H655"/>
  <c r="I655"/>
  <c r="A656"/>
  <c r="B656"/>
  <c r="C656"/>
  <c r="D656"/>
  <c r="E656"/>
  <c r="F656"/>
  <c r="G656"/>
  <c r="H656"/>
  <c r="I656"/>
  <c r="A657"/>
  <c r="B657"/>
  <c r="C657"/>
  <c r="D657"/>
  <c r="E657"/>
  <c r="F657"/>
  <c r="G657"/>
  <c r="H657"/>
  <c r="I657"/>
  <c r="A658"/>
  <c r="B658"/>
  <c r="C658"/>
  <c r="D658"/>
  <c r="E658"/>
  <c r="F658"/>
  <c r="G658"/>
  <c r="H658"/>
  <c r="I658"/>
  <c r="A659"/>
  <c r="B659"/>
  <c r="C659"/>
  <c r="D659"/>
  <c r="E659"/>
  <c r="F659"/>
  <c r="G659"/>
  <c r="H659"/>
  <c r="I659"/>
  <c r="A660"/>
  <c r="B660"/>
  <c r="C660"/>
  <c r="D660"/>
  <c r="E660"/>
  <c r="F660"/>
  <c r="G660"/>
  <c r="H660"/>
  <c r="I660"/>
  <c r="A661"/>
  <c r="B661"/>
  <c r="C661"/>
  <c r="D661"/>
  <c r="E661"/>
  <c r="F661"/>
  <c r="G661"/>
  <c r="H661"/>
  <c r="I661"/>
  <c r="A662"/>
  <c r="B662"/>
  <c r="C662"/>
  <c r="D662"/>
  <c r="E662"/>
  <c r="F662"/>
  <c r="G662"/>
  <c r="H662"/>
  <c r="I662"/>
  <c r="A663"/>
  <c r="B663"/>
  <c r="C663"/>
  <c r="D663"/>
  <c r="E663"/>
  <c r="F663"/>
  <c r="G663"/>
  <c r="H663"/>
  <c r="I663"/>
  <c r="A664"/>
  <c r="B664"/>
  <c r="C664"/>
  <c r="D664"/>
  <c r="E664"/>
  <c r="F664"/>
  <c r="G664"/>
  <c r="H664"/>
  <c r="I664"/>
  <c r="A665"/>
  <c r="B665"/>
  <c r="C665"/>
  <c r="D665"/>
  <c r="E665"/>
  <c r="F665"/>
  <c r="G665"/>
  <c r="H665"/>
  <c r="I665"/>
  <c r="A666"/>
  <c r="B666"/>
  <c r="C666"/>
  <c r="D666"/>
  <c r="E666"/>
  <c r="F666"/>
  <c r="G666"/>
  <c r="H666"/>
  <c r="I666"/>
  <c r="A667"/>
  <c r="B667"/>
  <c r="C667"/>
  <c r="D667"/>
  <c r="E667"/>
  <c r="F667"/>
  <c r="G667"/>
  <c r="H667"/>
  <c r="I667"/>
  <c r="A668"/>
  <c r="B668"/>
  <c r="C668"/>
  <c r="D668"/>
  <c r="E668"/>
  <c r="F668"/>
  <c r="G668"/>
  <c r="H668"/>
  <c r="I668"/>
  <c r="A669"/>
  <c r="B669"/>
  <c r="C669"/>
  <c r="D669"/>
  <c r="E669"/>
  <c r="F669"/>
  <c r="G669"/>
  <c r="H669"/>
  <c r="I669"/>
  <c r="A670"/>
  <c r="B670"/>
  <c r="C670"/>
  <c r="D670"/>
  <c r="E670"/>
  <c r="F670"/>
  <c r="G670"/>
  <c r="H670"/>
  <c r="I670"/>
  <c r="A671"/>
  <c r="B671"/>
  <c r="C671"/>
  <c r="D671"/>
  <c r="E671"/>
  <c r="F671"/>
  <c r="G671"/>
  <c r="H671"/>
  <c r="I671"/>
  <c r="A672"/>
  <c r="B672"/>
  <c r="C672"/>
  <c r="D672"/>
  <c r="E672"/>
  <c r="F672"/>
  <c r="G672"/>
  <c r="H672"/>
  <c r="I672"/>
  <c r="A673"/>
  <c r="B673"/>
  <c r="C673"/>
  <c r="D673"/>
  <c r="E673"/>
  <c r="F673"/>
  <c r="G673"/>
  <c r="H673"/>
  <c r="I673"/>
  <c r="A674"/>
  <c r="B674"/>
  <c r="C674"/>
  <c r="D674"/>
  <c r="E674"/>
  <c r="F674"/>
  <c r="G674"/>
  <c r="H674"/>
  <c r="I674"/>
  <c r="A675"/>
  <c r="B675"/>
  <c r="C675"/>
  <c r="D675"/>
  <c r="E675"/>
  <c r="F675"/>
  <c r="G675"/>
  <c r="H675"/>
  <c r="I675"/>
  <c r="A676"/>
  <c r="B676"/>
  <c r="C676"/>
  <c r="D676"/>
  <c r="E676"/>
  <c r="F676"/>
  <c r="G676"/>
  <c r="H676"/>
  <c r="I676"/>
  <c r="A677"/>
  <c r="B677"/>
  <c r="C677"/>
  <c r="D677"/>
  <c r="E677"/>
  <c r="F677"/>
  <c r="G677"/>
  <c r="H677"/>
  <c r="I677"/>
  <c r="A678"/>
  <c r="B678"/>
  <c r="C678"/>
  <c r="D678"/>
  <c r="E678"/>
  <c r="F678"/>
  <c r="G678"/>
  <c r="H678"/>
  <c r="I678"/>
  <c r="A679"/>
  <c r="B679"/>
  <c r="C679"/>
  <c r="D679"/>
  <c r="E679"/>
  <c r="F679"/>
  <c r="G679"/>
  <c r="H679"/>
  <c r="I679"/>
  <c r="A680"/>
  <c r="B680"/>
  <c r="C680"/>
  <c r="D680"/>
  <c r="E680"/>
  <c r="F680"/>
  <c r="G680"/>
  <c r="H680"/>
  <c r="I680"/>
  <c r="A681"/>
  <c r="B681"/>
  <c r="C681"/>
  <c r="D681"/>
  <c r="E681"/>
  <c r="F681"/>
  <c r="G681"/>
  <c r="H681"/>
  <c r="I681"/>
  <c r="A682"/>
  <c r="B682"/>
  <c r="C682"/>
  <c r="D682"/>
  <c r="E682"/>
  <c r="F682"/>
  <c r="G682"/>
  <c r="H682"/>
  <c r="I682"/>
  <c r="A683"/>
  <c r="B683"/>
  <c r="C683"/>
  <c r="D683"/>
  <c r="E683"/>
  <c r="F683"/>
  <c r="G683"/>
  <c r="H683"/>
  <c r="I683"/>
  <c r="A684"/>
  <c r="B684"/>
  <c r="C684"/>
  <c r="D684"/>
  <c r="E684"/>
  <c r="F684"/>
  <c r="G684"/>
  <c r="H684"/>
  <c r="I684"/>
  <c r="A685"/>
  <c r="B685"/>
  <c r="C685"/>
  <c r="D685"/>
  <c r="E685"/>
  <c r="F685"/>
  <c r="G685"/>
  <c r="H685"/>
  <c r="I685"/>
  <c r="A686"/>
  <c r="B686"/>
  <c r="C686"/>
  <c r="D686"/>
  <c r="E686"/>
  <c r="F686"/>
  <c r="G686"/>
  <c r="H686"/>
  <c r="I686"/>
  <c r="A687"/>
  <c r="B687"/>
  <c r="C687"/>
  <c r="D687"/>
  <c r="E687"/>
  <c r="F687"/>
  <c r="G687"/>
  <c r="H687"/>
  <c r="I687"/>
  <c r="A688"/>
  <c r="B688"/>
  <c r="C688"/>
  <c r="D688"/>
  <c r="E688"/>
  <c r="F688"/>
  <c r="G688"/>
  <c r="H688"/>
  <c r="I688"/>
  <c r="A689"/>
  <c r="B689"/>
  <c r="C689"/>
  <c r="D689"/>
  <c r="E689"/>
  <c r="F689"/>
  <c r="G689"/>
  <c r="H689"/>
  <c r="I689"/>
  <c r="A690"/>
  <c r="B690"/>
  <c r="C690"/>
  <c r="D690"/>
  <c r="E690"/>
  <c r="F690"/>
  <c r="G690"/>
  <c r="H690"/>
  <c r="I690"/>
  <c r="A691"/>
  <c r="B691"/>
  <c r="C691"/>
  <c r="D691"/>
  <c r="E691"/>
  <c r="F691"/>
  <c r="G691"/>
  <c r="H691"/>
  <c r="I691"/>
  <c r="A692"/>
  <c r="B692"/>
  <c r="C692"/>
  <c r="D692"/>
  <c r="E692"/>
  <c r="F692"/>
  <c r="G692"/>
  <c r="H692"/>
  <c r="I692"/>
  <c r="A693"/>
  <c r="B693"/>
  <c r="C693"/>
  <c r="D693"/>
  <c r="E693"/>
  <c r="F693"/>
  <c r="G693"/>
  <c r="H693"/>
  <c r="I693"/>
  <c r="A694"/>
  <c r="B694"/>
  <c r="C694"/>
  <c r="D694"/>
  <c r="E694"/>
  <c r="F694"/>
  <c r="G694"/>
  <c r="H694"/>
  <c r="I694"/>
  <c r="A695"/>
  <c r="B695"/>
  <c r="C695"/>
  <c r="D695"/>
  <c r="E695"/>
  <c r="F695"/>
  <c r="G695"/>
  <c r="H695"/>
  <c r="I695"/>
  <c r="A696"/>
  <c r="B696"/>
  <c r="C696"/>
  <c r="D696"/>
  <c r="E696"/>
  <c r="F696"/>
  <c r="G696"/>
  <c r="H696"/>
  <c r="I696"/>
  <c r="A697"/>
  <c r="B697"/>
  <c r="C697"/>
  <c r="D697"/>
  <c r="E697"/>
  <c r="F697"/>
  <c r="G697"/>
  <c r="H697"/>
  <c r="I697"/>
  <c r="A698"/>
  <c r="B698"/>
  <c r="C698"/>
  <c r="D698"/>
  <c r="E698"/>
  <c r="F698"/>
  <c r="G698"/>
  <c r="H698"/>
  <c r="I698"/>
  <c r="A699"/>
  <c r="B699"/>
  <c r="C699"/>
  <c r="D699"/>
  <c r="E699"/>
  <c r="F699"/>
  <c r="G699"/>
  <c r="H699"/>
  <c r="I699"/>
  <c r="A700"/>
  <c r="B700"/>
  <c r="C700"/>
  <c r="D700"/>
  <c r="E700"/>
  <c r="F700"/>
  <c r="G700"/>
  <c r="H700"/>
  <c r="I700"/>
  <c r="A701"/>
  <c r="B701"/>
  <c r="C701"/>
  <c r="D701"/>
  <c r="E701"/>
  <c r="F701"/>
  <c r="G701"/>
  <c r="H701"/>
  <c r="I701"/>
  <c r="A702"/>
  <c r="B702"/>
  <c r="C702"/>
  <c r="D702"/>
  <c r="E702"/>
  <c r="F702"/>
  <c r="G702"/>
  <c r="H702"/>
  <c r="I702"/>
  <c r="A703"/>
  <c r="B703"/>
  <c r="C703"/>
  <c r="D703"/>
  <c r="E703"/>
  <c r="F703"/>
  <c r="G703"/>
  <c r="H703"/>
  <c r="I703"/>
  <c r="A704"/>
  <c r="B704"/>
  <c r="C704"/>
  <c r="D704"/>
  <c r="E704"/>
  <c r="F704"/>
  <c r="G704"/>
  <c r="H704"/>
  <c r="I704"/>
  <c r="A705"/>
  <c r="B705"/>
  <c r="C705"/>
  <c r="D705"/>
  <c r="E705"/>
  <c r="F705"/>
  <c r="G705"/>
  <c r="H705"/>
  <c r="I705"/>
  <c r="A706"/>
  <c r="B706"/>
  <c r="C706"/>
  <c r="D706"/>
  <c r="E706"/>
  <c r="F706"/>
  <c r="G706"/>
  <c r="H706"/>
  <c r="I706"/>
  <c r="A707"/>
  <c r="B707"/>
  <c r="C707"/>
  <c r="D707"/>
  <c r="E707"/>
  <c r="F707"/>
  <c r="G707"/>
  <c r="H707"/>
  <c r="I707"/>
  <c r="A708"/>
  <c r="B708"/>
  <c r="C708"/>
  <c r="D708"/>
  <c r="E708"/>
  <c r="F708"/>
  <c r="G708"/>
  <c r="H708"/>
  <c r="I708"/>
  <c r="A709"/>
  <c r="B709"/>
  <c r="C709"/>
  <c r="D709"/>
  <c r="E709"/>
  <c r="F709"/>
  <c r="G709"/>
  <c r="H709"/>
  <c r="I709"/>
  <c r="A710"/>
  <c r="B710"/>
  <c r="C710"/>
  <c r="D710"/>
  <c r="E710"/>
  <c r="F710"/>
  <c r="G710"/>
  <c r="H710"/>
  <c r="I710"/>
  <c r="A711"/>
  <c r="B711"/>
  <c r="C711"/>
  <c r="D711"/>
  <c r="E711"/>
  <c r="F711"/>
  <c r="G711"/>
  <c r="H711"/>
  <c r="I711"/>
  <c r="A712"/>
  <c r="B712"/>
  <c r="C712"/>
  <c r="D712"/>
  <c r="E712"/>
  <c r="F712"/>
  <c r="G712"/>
  <c r="H712"/>
  <c r="I712"/>
  <c r="A713"/>
  <c r="B713"/>
  <c r="C713"/>
  <c r="D713"/>
  <c r="E713"/>
  <c r="F713"/>
  <c r="G713"/>
  <c r="H713"/>
  <c r="I713"/>
  <c r="A714"/>
  <c r="B714"/>
  <c r="C714"/>
  <c r="D714"/>
  <c r="E714"/>
  <c r="F714"/>
  <c r="G714"/>
  <c r="H714"/>
  <c r="I714"/>
  <c r="A715"/>
  <c r="B715"/>
  <c r="C715"/>
  <c r="D715"/>
  <c r="E715"/>
  <c r="F715"/>
  <c r="G715"/>
  <c r="H715"/>
  <c r="I715"/>
  <c r="A716"/>
  <c r="B716"/>
  <c r="C716"/>
  <c r="D716"/>
  <c r="E716"/>
  <c r="F716"/>
  <c r="G716"/>
  <c r="H716"/>
  <c r="I716"/>
  <c r="A717"/>
  <c r="B717"/>
  <c r="C717"/>
  <c r="D717"/>
  <c r="E717"/>
  <c r="F717"/>
  <c r="G717"/>
  <c r="H717"/>
  <c r="I717"/>
  <c r="A718"/>
  <c r="B718"/>
  <c r="C718"/>
  <c r="D718"/>
  <c r="E718"/>
  <c r="F718"/>
  <c r="G718"/>
  <c r="H718"/>
  <c r="I718"/>
  <c r="A719"/>
  <c r="B719"/>
  <c r="C719"/>
  <c r="D719"/>
  <c r="E719"/>
  <c r="F719"/>
  <c r="G719"/>
  <c r="H719"/>
  <c r="I719"/>
  <c r="A720"/>
  <c r="B720"/>
  <c r="C720"/>
  <c r="D720"/>
  <c r="E720"/>
  <c r="F720"/>
  <c r="G720"/>
  <c r="H720"/>
  <c r="I720"/>
  <c r="A721"/>
  <c r="B721"/>
  <c r="C721"/>
  <c r="D721"/>
  <c r="E721"/>
  <c r="F721"/>
  <c r="G721"/>
  <c r="H721"/>
  <c r="I721"/>
  <c r="A722"/>
  <c r="B722"/>
  <c r="C722"/>
  <c r="D722"/>
  <c r="E722"/>
  <c r="F722"/>
  <c r="G722"/>
  <c r="H722"/>
  <c r="I722"/>
  <c r="A723"/>
  <c r="B723"/>
  <c r="C723"/>
  <c r="D723"/>
  <c r="E723"/>
  <c r="F723"/>
  <c r="G723"/>
  <c r="H723"/>
  <c r="I723"/>
  <c r="A724"/>
  <c r="B724"/>
  <c r="C724"/>
  <c r="D724"/>
  <c r="E724"/>
  <c r="F724"/>
  <c r="G724"/>
  <c r="H724"/>
  <c r="I724"/>
  <c r="A725"/>
  <c r="B725"/>
  <c r="C725"/>
  <c r="D725"/>
  <c r="E725"/>
  <c r="F725"/>
  <c r="G725"/>
  <c r="H725"/>
  <c r="I725"/>
  <c r="A726"/>
  <c r="B726"/>
  <c r="C726"/>
  <c r="D726"/>
  <c r="E726"/>
  <c r="F726"/>
  <c r="G726"/>
  <c r="H726"/>
  <c r="I726"/>
  <c r="A727"/>
  <c r="B727"/>
  <c r="C727"/>
  <c r="D727"/>
  <c r="E727"/>
  <c r="F727"/>
  <c r="G727"/>
  <c r="H727"/>
  <c r="I727"/>
  <c r="A728"/>
  <c r="B728"/>
  <c r="C728"/>
  <c r="D728"/>
  <c r="E728"/>
  <c r="F728"/>
  <c r="G728"/>
  <c r="H728"/>
  <c r="I728"/>
  <c r="A729"/>
  <c r="B729"/>
  <c r="C729"/>
  <c r="D729"/>
  <c r="E729"/>
  <c r="F729"/>
  <c r="G729"/>
  <c r="H729"/>
  <c r="I729"/>
  <c r="A730"/>
  <c r="B730"/>
  <c r="C730"/>
  <c r="D730"/>
  <c r="E730"/>
  <c r="F730"/>
  <c r="G730"/>
  <c r="H730"/>
  <c r="I730"/>
  <c r="A731"/>
  <c r="B731"/>
  <c r="C731"/>
  <c r="D731"/>
  <c r="E731"/>
  <c r="F731"/>
  <c r="G731"/>
  <c r="H731"/>
  <c r="I731"/>
  <c r="A732"/>
  <c r="B732"/>
  <c r="C732"/>
  <c r="D732"/>
  <c r="E732"/>
  <c r="F732"/>
  <c r="G732"/>
  <c r="H732"/>
  <c r="I732"/>
  <c r="A733"/>
  <c r="B733"/>
  <c r="C733"/>
  <c r="D733"/>
  <c r="E733"/>
  <c r="F733"/>
  <c r="G733"/>
  <c r="H733"/>
  <c r="I733"/>
  <c r="A734"/>
  <c r="B734"/>
  <c r="C734"/>
  <c r="D734"/>
  <c r="E734"/>
  <c r="F734"/>
  <c r="G734"/>
  <c r="H734"/>
  <c r="I734"/>
  <c r="A735"/>
  <c r="B735"/>
  <c r="C735"/>
  <c r="D735"/>
  <c r="E735"/>
  <c r="F735"/>
  <c r="G735"/>
  <c r="H735"/>
  <c r="I735"/>
  <c r="A736"/>
  <c r="B736"/>
  <c r="C736"/>
  <c r="D736"/>
  <c r="E736"/>
  <c r="F736"/>
  <c r="G736"/>
  <c r="H736"/>
  <c r="I736"/>
  <c r="A737"/>
  <c r="B737"/>
  <c r="C737"/>
  <c r="D737"/>
  <c r="E737"/>
  <c r="F737"/>
  <c r="G737"/>
  <c r="H737"/>
  <c r="I737"/>
  <c r="A738"/>
  <c r="B738"/>
  <c r="C738"/>
  <c r="D738"/>
  <c r="E738"/>
  <c r="F738"/>
  <c r="G738"/>
  <c r="H738"/>
  <c r="I738"/>
  <c r="A739"/>
  <c r="B739"/>
  <c r="C739"/>
  <c r="D739"/>
  <c r="E739"/>
  <c r="F739"/>
  <c r="G739"/>
  <c r="H739"/>
  <c r="I739"/>
  <c r="A740"/>
  <c r="B740"/>
  <c r="C740"/>
  <c r="D740"/>
  <c r="E740"/>
  <c r="F740"/>
  <c r="G740"/>
  <c r="H740"/>
  <c r="I740"/>
  <c r="A741"/>
  <c r="B741"/>
  <c r="C741"/>
  <c r="D741"/>
  <c r="E741"/>
  <c r="F741"/>
  <c r="G741"/>
  <c r="H741"/>
  <c r="I741"/>
  <c r="A742"/>
  <c r="B742"/>
  <c r="C742"/>
  <c r="D742"/>
  <c r="E742"/>
  <c r="F742"/>
  <c r="G742"/>
  <c r="H742"/>
  <c r="I742"/>
  <c r="A743"/>
  <c r="B743"/>
  <c r="C743"/>
  <c r="D743"/>
  <c r="E743"/>
  <c r="F743"/>
  <c r="G743"/>
  <c r="H743"/>
  <c r="I743"/>
  <c r="A744"/>
  <c r="B744"/>
  <c r="C744"/>
  <c r="D744"/>
  <c r="E744"/>
  <c r="F744"/>
  <c r="G744"/>
  <c r="H744"/>
  <c r="I744"/>
  <c r="A745"/>
  <c r="B745"/>
  <c r="C745"/>
  <c r="D745"/>
  <c r="E745"/>
  <c r="F745"/>
  <c r="G745"/>
  <c r="H745"/>
  <c r="I745"/>
  <c r="A746"/>
  <c r="B746"/>
  <c r="C746"/>
  <c r="D746"/>
  <c r="E746"/>
  <c r="F746"/>
  <c r="G746"/>
  <c r="H746"/>
  <c r="I746"/>
  <c r="A747"/>
  <c r="B747"/>
  <c r="C747"/>
  <c r="D747"/>
  <c r="E747"/>
  <c r="F747"/>
  <c r="G747"/>
  <c r="H747"/>
  <c r="I747"/>
  <c r="A748"/>
  <c r="B748"/>
  <c r="C748"/>
  <c r="D748"/>
  <c r="E748"/>
  <c r="F748"/>
  <c r="G748"/>
  <c r="H748"/>
  <c r="I748"/>
  <c r="A749"/>
  <c r="B749"/>
  <c r="C749"/>
  <c r="D749"/>
  <c r="E749"/>
  <c r="F749"/>
  <c r="G749"/>
  <c r="H749"/>
  <c r="I749"/>
  <c r="A750"/>
  <c r="B750"/>
  <c r="C750"/>
  <c r="D750"/>
  <c r="E750"/>
  <c r="F750"/>
  <c r="G750"/>
  <c r="H750"/>
  <c r="I750"/>
  <c r="A751"/>
  <c r="B751"/>
  <c r="C751"/>
  <c r="D751"/>
  <c r="E751"/>
  <c r="F751"/>
  <c r="G751"/>
  <c r="H751"/>
  <c r="I751"/>
  <c r="A752"/>
  <c r="B752"/>
  <c r="C752"/>
  <c r="D752"/>
  <c r="E752"/>
  <c r="F752"/>
  <c r="G752"/>
  <c r="H752"/>
  <c r="I752"/>
  <c r="A753"/>
  <c r="B753"/>
  <c r="C753"/>
  <c r="D753"/>
  <c r="E753"/>
  <c r="F753"/>
  <c r="G753"/>
  <c r="H753"/>
  <c r="I753"/>
  <c r="A754"/>
  <c r="B754"/>
  <c r="C754"/>
  <c r="D754"/>
  <c r="E754"/>
  <c r="F754"/>
  <c r="G754"/>
  <c r="H754"/>
  <c r="I754"/>
  <c r="A755"/>
  <c r="B755"/>
  <c r="C755"/>
  <c r="D755"/>
  <c r="E755"/>
  <c r="F755"/>
  <c r="G755"/>
  <c r="H755"/>
  <c r="I755"/>
  <c r="A756"/>
  <c r="B756"/>
  <c r="C756"/>
  <c r="D756"/>
  <c r="E756"/>
  <c r="F756"/>
  <c r="G756"/>
  <c r="H756"/>
  <c r="I756"/>
  <c r="A757"/>
  <c r="B757"/>
  <c r="C757"/>
  <c r="D757"/>
  <c r="E757"/>
  <c r="F757"/>
  <c r="G757"/>
  <c r="H757"/>
  <c r="I757"/>
  <c r="A758"/>
  <c r="B758"/>
  <c r="C758"/>
  <c r="D758"/>
  <c r="E758"/>
  <c r="F758"/>
  <c r="G758"/>
  <c r="H758"/>
  <c r="I758"/>
  <c r="A759"/>
  <c r="B759"/>
  <c r="C759"/>
  <c r="D759"/>
  <c r="E759"/>
  <c r="F759"/>
  <c r="G759"/>
  <c r="H759"/>
  <c r="I759"/>
  <c r="A760"/>
  <c r="B760"/>
  <c r="C760"/>
  <c r="D760"/>
  <c r="E760"/>
  <c r="F760"/>
  <c r="G760"/>
  <c r="H760"/>
  <c r="I760"/>
  <c r="A761"/>
  <c r="B761"/>
  <c r="C761"/>
  <c r="D761"/>
  <c r="E761"/>
  <c r="F761"/>
  <c r="G761"/>
  <c r="H761"/>
  <c r="I761"/>
  <c r="A762"/>
  <c r="B762"/>
  <c r="C762"/>
  <c r="D762"/>
  <c r="E762"/>
  <c r="F762"/>
  <c r="G762"/>
  <c r="H762"/>
  <c r="I762"/>
  <c r="A763"/>
  <c r="B763"/>
  <c r="C763"/>
  <c r="D763"/>
  <c r="E763"/>
  <c r="F763"/>
  <c r="G763"/>
  <c r="H763"/>
  <c r="I763"/>
  <c r="A764"/>
  <c r="B764"/>
  <c r="C764"/>
  <c r="D764"/>
  <c r="E764"/>
  <c r="F764"/>
  <c r="G764"/>
  <c r="H764"/>
  <c r="I764"/>
  <c r="A765"/>
  <c r="B765"/>
  <c r="C765"/>
  <c r="D765"/>
  <c r="E765"/>
  <c r="F765"/>
  <c r="G765"/>
  <c r="H765"/>
  <c r="I765"/>
  <c r="A766"/>
  <c r="B766"/>
  <c r="C766"/>
  <c r="D766"/>
  <c r="E766"/>
  <c r="F766"/>
  <c r="G766"/>
  <c r="H766"/>
  <c r="I766"/>
  <c r="A767"/>
  <c r="B767"/>
  <c r="C767"/>
  <c r="D767"/>
  <c r="E767"/>
  <c r="F767"/>
  <c r="G767"/>
  <c r="H767"/>
  <c r="I767"/>
  <c r="A768"/>
  <c r="B768"/>
  <c r="C768"/>
  <c r="D768"/>
  <c r="E768"/>
  <c r="F768"/>
  <c r="G768"/>
  <c r="H768"/>
  <c r="I768"/>
  <c r="A769"/>
  <c r="B769"/>
  <c r="C769"/>
  <c r="D769"/>
  <c r="E769"/>
  <c r="F769"/>
  <c r="G769"/>
  <c r="H769"/>
  <c r="I769"/>
  <c r="A770"/>
  <c r="B770"/>
  <c r="C770"/>
  <c r="D770"/>
  <c r="E770"/>
  <c r="F770"/>
  <c r="G770"/>
  <c r="H770"/>
  <c r="I770"/>
  <c r="A771"/>
  <c r="B771"/>
  <c r="C771"/>
  <c r="D771"/>
  <c r="E771"/>
  <c r="F771"/>
  <c r="G771"/>
  <c r="H771"/>
  <c r="I771"/>
  <c r="A772"/>
  <c r="B772"/>
  <c r="C772"/>
  <c r="D772"/>
  <c r="E772"/>
  <c r="F772"/>
  <c r="G772"/>
  <c r="H772"/>
  <c r="I772"/>
  <c r="A773"/>
  <c r="B773"/>
  <c r="C773"/>
  <c r="D773"/>
  <c r="E773"/>
  <c r="F773"/>
  <c r="G773"/>
  <c r="H773"/>
  <c r="I773"/>
  <c r="A774"/>
  <c r="B774"/>
  <c r="C774"/>
  <c r="D774"/>
  <c r="E774"/>
  <c r="F774"/>
  <c r="G774"/>
  <c r="H774"/>
  <c r="I774"/>
  <c r="A775"/>
  <c r="B775"/>
  <c r="C775"/>
  <c r="D775"/>
  <c r="E775"/>
  <c r="F775"/>
  <c r="G775"/>
  <c r="H775"/>
  <c r="I775"/>
  <c r="A776"/>
  <c r="B776"/>
  <c r="C776"/>
  <c r="D776"/>
  <c r="E776"/>
  <c r="F776"/>
  <c r="G776"/>
  <c r="H776"/>
  <c r="I776"/>
  <c r="A777"/>
  <c r="B777"/>
  <c r="C777"/>
  <c r="D777"/>
  <c r="E777"/>
  <c r="F777"/>
  <c r="G777"/>
  <c r="H777"/>
  <c r="I777"/>
  <c r="A778"/>
  <c r="B778"/>
  <c r="C778"/>
  <c r="D778"/>
  <c r="E778"/>
  <c r="F778"/>
  <c r="G778"/>
  <c r="H778"/>
  <c r="I778"/>
  <c r="A779"/>
  <c r="B779"/>
  <c r="C779"/>
  <c r="D779"/>
  <c r="E779"/>
  <c r="F779"/>
  <c r="G779"/>
  <c r="H779"/>
  <c r="I779"/>
  <c r="A780"/>
  <c r="B780"/>
  <c r="C780"/>
  <c r="D780"/>
  <c r="E780"/>
  <c r="F780"/>
  <c r="G780"/>
  <c r="H780"/>
  <c r="I780"/>
  <c r="A781"/>
  <c r="B781"/>
  <c r="C781"/>
  <c r="D781"/>
  <c r="E781"/>
  <c r="F781"/>
  <c r="G781"/>
  <c r="H781"/>
  <c r="I781"/>
  <c r="A782"/>
  <c r="B782"/>
  <c r="C782"/>
  <c r="D782"/>
  <c r="E782"/>
  <c r="F782"/>
  <c r="G782"/>
  <c r="H782"/>
  <c r="I782"/>
  <c r="A783"/>
  <c r="B783"/>
  <c r="C783"/>
  <c r="D783"/>
  <c r="E783"/>
  <c r="F783"/>
  <c r="G783"/>
  <c r="H783"/>
  <c r="I783"/>
  <c r="A784"/>
  <c r="B784"/>
  <c r="C784"/>
  <c r="D784"/>
  <c r="E784"/>
  <c r="F784"/>
  <c r="G784"/>
  <c r="H784"/>
  <c r="I784"/>
  <c r="A785"/>
  <c r="B785"/>
  <c r="C785"/>
  <c r="D785"/>
  <c r="E785"/>
  <c r="F785"/>
  <c r="G785"/>
  <c r="H785"/>
  <c r="I785"/>
  <c r="A786"/>
  <c r="B786"/>
  <c r="C786"/>
  <c r="D786"/>
  <c r="E786"/>
  <c r="F786"/>
  <c r="G786"/>
  <c r="H786"/>
  <c r="I786"/>
  <c r="A787"/>
  <c r="B787"/>
  <c r="C787"/>
  <c r="D787"/>
  <c r="E787"/>
  <c r="F787"/>
  <c r="G787"/>
  <c r="H787"/>
  <c r="I787"/>
  <c r="A788"/>
  <c r="B788"/>
  <c r="C788"/>
  <c r="D788"/>
  <c r="E788"/>
  <c r="F788"/>
  <c r="G788"/>
  <c r="H788"/>
  <c r="I788"/>
  <c r="A789"/>
  <c r="B789"/>
  <c r="C789"/>
  <c r="D789"/>
  <c r="E789"/>
  <c r="F789"/>
  <c r="G789"/>
  <c r="H789"/>
  <c r="I789"/>
  <c r="A790"/>
  <c r="B790"/>
  <c r="C790"/>
  <c r="D790"/>
  <c r="E790"/>
  <c r="F790"/>
  <c r="G790"/>
  <c r="H790"/>
  <c r="I790"/>
  <c r="A791"/>
  <c r="B791"/>
  <c r="C791"/>
  <c r="D791"/>
  <c r="E791"/>
  <c r="F791"/>
  <c r="G791"/>
  <c r="H791"/>
  <c r="I791"/>
  <c r="A792"/>
  <c r="B792"/>
  <c r="C792"/>
  <c r="D792"/>
  <c r="E792"/>
  <c r="F792"/>
  <c r="G792"/>
  <c r="H792"/>
  <c r="I792"/>
  <c r="A793"/>
  <c r="B793"/>
  <c r="C793"/>
  <c r="D793"/>
  <c r="E793"/>
  <c r="F793"/>
  <c r="G793"/>
  <c r="H793"/>
  <c r="I793"/>
  <c r="A794"/>
  <c r="B794"/>
  <c r="C794"/>
  <c r="D794"/>
  <c r="E794"/>
  <c r="F794"/>
  <c r="G794"/>
  <c r="H794"/>
  <c r="I794"/>
  <c r="A795"/>
  <c r="B795"/>
  <c r="C795"/>
  <c r="D795"/>
  <c r="E795"/>
  <c r="F795"/>
  <c r="G795"/>
  <c r="H795"/>
  <c r="I795"/>
  <c r="A796"/>
  <c r="B796"/>
  <c r="C796"/>
  <c r="D796"/>
  <c r="E796"/>
  <c r="F796"/>
  <c r="G796"/>
  <c r="H796"/>
  <c r="I796"/>
  <c r="A797"/>
  <c r="B797"/>
  <c r="C797"/>
  <c r="D797"/>
  <c r="E797"/>
  <c r="F797"/>
  <c r="G797"/>
  <c r="H797"/>
  <c r="I797"/>
  <c r="A798"/>
  <c r="B798"/>
  <c r="C798"/>
  <c r="D798"/>
  <c r="E798"/>
  <c r="F798"/>
  <c r="G798"/>
  <c r="H798"/>
  <c r="I798"/>
  <c r="A799"/>
  <c r="B799"/>
  <c r="C799"/>
  <c r="D799"/>
  <c r="E799"/>
  <c r="F799"/>
  <c r="G799"/>
  <c r="H799"/>
  <c r="I799"/>
  <c r="A800"/>
  <c r="B800"/>
  <c r="C800"/>
  <c r="D800"/>
  <c r="E800"/>
  <c r="F800"/>
  <c r="G800"/>
  <c r="H800"/>
  <c r="I800"/>
  <c r="A801"/>
  <c r="B801"/>
  <c r="C801"/>
  <c r="D801"/>
  <c r="E801"/>
  <c r="F801"/>
  <c r="G801"/>
  <c r="H801"/>
  <c r="I801"/>
  <c r="A802"/>
  <c r="B802"/>
  <c r="C802"/>
  <c r="D802"/>
  <c r="E802"/>
  <c r="F802"/>
  <c r="G802"/>
  <c r="H802"/>
  <c r="I802"/>
  <c r="A803"/>
  <c r="B803"/>
  <c r="C803"/>
  <c r="D803"/>
  <c r="E803"/>
  <c r="F803"/>
  <c r="G803"/>
  <c r="H803"/>
  <c r="I803"/>
  <c r="A804"/>
  <c r="B804"/>
  <c r="C804"/>
  <c r="D804"/>
  <c r="E804"/>
  <c r="F804"/>
  <c r="G804"/>
  <c r="H804"/>
  <c r="I804"/>
  <c r="A805"/>
  <c r="B805"/>
  <c r="C805"/>
  <c r="D805"/>
  <c r="E805"/>
  <c r="F805"/>
  <c r="G805"/>
  <c r="H805"/>
  <c r="I805"/>
  <c r="A806"/>
  <c r="B806"/>
  <c r="C806"/>
  <c r="D806"/>
  <c r="E806"/>
  <c r="F806"/>
  <c r="G806"/>
  <c r="H806"/>
  <c r="I806"/>
  <c r="A807"/>
  <c r="B807"/>
  <c r="C807"/>
  <c r="D807"/>
  <c r="E807"/>
  <c r="F807"/>
  <c r="G807"/>
  <c r="H807"/>
  <c r="I807"/>
  <c r="A808"/>
  <c r="B808"/>
  <c r="C808"/>
  <c r="D808"/>
  <c r="E808"/>
  <c r="F808"/>
  <c r="G808"/>
  <c r="H808"/>
  <c r="I808"/>
  <c r="A809"/>
  <c r="B809"/>
  <c r="C809"/>
  <c r="D809"/>
  <c r="E809"/>
  <c r="F809"/>
  <c r="G809"/>
  <c r="H809"/>
  <c r="I809"/>
  <c r="A810"/>
  <c r="B810"/>
  <c r="C810"/>
  <c r="D810"/>
  <c r="E810"/>
  <c r="F810"/>
  <c r="G810"/>
  <c r="H810"/>
  <c r="I810"/>
  <c r="A811"/>
  <c r="B811"/>
  <c r="C811"/>
  <c r="D811"/>
  <c r="E811"/>
  <c r="F811"/>
  <c r="G811"/>
  <c r="H811"/>
  <c r="I811"/>
  <c r="A812"/>
  <c r="B812"/>
  <c r="C812"/>
  <c r="D812"/>
  <c r="E812"/>
  <c r="F812"/>
  <c r="G812"/>
  <c r="H812"/>
  <c r="I812"/>
  <c r="A813"/>
  <c r="B813"/>
  <c r="C813"/>
  <c r="D813"/>
  <c r="E813"/>
  <c r="F813"/>
  <c r="G813"/>
  <c r="H813"/>
  <c r="I813"/>
  <c r="A814"/>
  <c r="B814"/>
  <c r="C814"/>
  <c r="D814"/>
  <c r="E814"/>
  <c r="F814"/>
  <c r="G814"/>
  <c r="H814"/>
  <c r="I814"/>
  <c r="A815"/>
  <c r="B815"/>
  <c r="C815"/>
  <c r="D815"/>
  <c r="E815"/>
  <c r="F815"/>
  <c r="G815"/>
  <c r="H815"/>
  <c r="I815"/>
  <c r="A816"/>
  <c r="B816"/>
  <c r="C816"/>
  <c r="D816"/>
  <c r="E816"/>
  <c r="F816"/>
  <c r="G816"/>
  <c r="H816"/>
  <c r="I816"/>
  <c r="A817"/>
  <c r="B817"/>
  <c r="C817"/>
  <c r="D817"/>
  <c r="E817"/>
  <c r="F817"/>
  <c r="G817"/>
  <c r="H817"/>
  <c r="I817"/>
  <c r="A818"/>
  <c r="B818"/>
  <c r="C818"/>
  <c r="D818"/>
  <c r="E818"/>
  <c r="F818"/>
  <c r="G818"/>
  <c r="H818"/>
  <c r="I818"/>
  <c r="A819"/>
  <c r="B819"/>
  <c r="C819"/>
  <c r="D819"/>
  <c r="E819"/>
  <c r="F819"/>
  <c r="G819"/>
  <c r="H819"/>
  <c r="I819"/>
  <c r="A820"/>
  <c r="B820"/>
  <c r="C820"/>
  <c r="D820"/>
  <c r="E820"/>
  <c r="F820"/>
  <c r="G820"/>
  <c r="H820"/>
  <c r="I820"/>
  <c r="A821"/>
  <c r="B821"/>
  <c r="C821"/>
  <c r="D821"/>
  <c r="E821"/>
  <c r="F821"/>
  <c r="G821"/>
  <c r="H821"/>
  <c r="I821"/>
  <c r="A822"/>
  <c r="B822"/>
  <c r="C822"/>
  <c r="D822"/>
  <c r="E822"/>
  <c r="F822"/>
  <c r="G822"/>
  <c r="H822"/>
  <c r="I822"/>
  <c r="A823"/>
  <c r="B823"/>
  <c r="C823"/>
  <c r="D823"/>
  <c r="E823"/>
  <c r="F823"/>
  <c r="G823"/>
  <c r="H823"/>
  <c r="I823"/>
  <c r="A824"/>
  <c r="B824"/>
  <c r="C824"/>
  <c r="D824"/>
  <c r="E824"/>
  <c r="F824"/>
  <c r="G824"/>
  <c r="H824"/>
  <c r="I824"/>
  <c r="A825"/>
  <c r="B825"/>
  <c r="C825"/>
  <c r="D825"/>
  <c r="E825"/>
  <c r="F825"/>
  <c r="G825"/>
  <c r="H825"/>
  <c r="I825"/>
  <c r="A826"/>
  <c r="B826"/>
  <c r="C826"/>
  <c r="D826"/>
  <c r="E826"/>
  <c r="F826"/>
  <c r="G826"/>
  <c r="H826"/>
  <c r="I826"/>
  <c r="A827"/>
  <c r="B827"/>
  <c r="C827"/>
  <c r="D827"/>
  <c r="E827"/>
  <c r="F827"/>
  <c r="G827"/>
  <c r="H827"/>
  <c r="I827"/>
  <c r="A828"/>
  <c r="B828"/>
  <c r="C828"/>
  <c r="D828"/>
  <c r="E828"/>
  <c r="F828"/>
  <c r="G828"/>
  <c r="H828"/>
  <c r="I828"/>
  <c r="A829"/>
  <c r="B829"/>
  <c r="C829"/>
  <c r="D829"/>
  <c r="E829"/>
  <c r="F829"/>
  <c r="G829"/>
  <c r="H829"/>
  <c r="I829"/>
  <c r="A830"/>
  <c r="B830"/>
  <c r="C830"/>
  <c r="D830"/>
  <c r="E830"/>
  <c r="F830"/>
  <c r="G830"/>
  <c r="H830"/>
  <c r="I830"/>
  <c r="A831"/>
  <c r="B831"/>
  <c r="C831"/>
  <c r="D831"/>
  <c r="E831"/>
  <c r="F831"/>
  <c r="G831"/>
  <c r="H831"/>
  <c r="I831"/>
  <c r="A832"/>
  <c r="B832"/>
  <c r="C832"/>
  <c r="D832"/>
  <c r="E832"/>
  <c r="F832"/>
  <c r="G832"/>
  <c r="H832"/>
  <c r="I832"/>
  <c r="A833"/>
  <c r="B833"/>
  <c r="C833"/>
  <c r="D833"/>
  <c r="E833"/>
  <c r="F833"/>
  <c r="G833"/>
  <c r="H833"/>
  <c r="I833"/>
  <c r="A834"/>
  <c r="B834"/>
  <c r="C834"/>
  <c r="D834"/>
  <c r="E834"/>
  <c r="F834"/>
  <c r="G834"/>
  <c r="H834"/>
  <c r="I834"/>
  <c r="A835"/>
  <c r="B835"/>
  <c r="C835"/>
  <c r="D835"/>
  <c r="E835"/>
  <c r="F835"/>
  <c r="G835"/>
  <c r="H835"/>
  <c r="I835"/>
  <c r="A836"/>
  <c r="B836"/>
  <c r="C836"/>
  <c r="D836"/>
  <c r="E836"/>
  <c r="F836"/>
  <c r="G836"/>
  <c r="H836"/>
  <c r="I836"/>
  <c r="A837"/>
  <c r="B837"/>
  <c r="C837"/>
  <c r="D837"/>
  <c r="E837"/>
  <c r="F837"/>
  <c r="G837"/>
  <c r="H837"/>
  <c r="I837"/>
  <c r="A838"/>
  <c r="B838"/>
  <c r="C838"/>
  <c r="D838"/>
  <c r="E838"/>
  <c r="F838"/>
  <c r="G838"/>
  <c r="H838"/>
  <c r="I838"/>
  <c r="A839"/>
  <c r="B839"/>
  <c r="C839"/>
  <c r="D839"/>
  <c r="E839"/>
  <c r="F839"/>
  <c r="G839"/>
  <c r="H839"/>
  <c r="I839"/>
  <c r="A840"/>
  <c r="B840"/>
  <c r="C840"/>
  <c r="D840"/>
  <c r="E840"/>
  <c r="F840"/>
  <c r="G840"/>
  <c r="H840"/>
  <c r="I840"/>
  <c r="A841"/>
  <c r="B841"/>
  <c r="C841"/>
  <c r="D841"/>
  <c r="E841"/>
  <c r="F841"/>
  <c r="G841"/>
  <c r="H841"/>
  <c r="I841"/>
  <c r="A842"/>
  <c r="B842"/>
  <c r="C842"/>
  <c r="D842"/>
  <c r="E842"/>
  <c r="F842"/>
  <c r="G842"/>
  <c r="H842"/>
  <c r="I842"/>
  <c r="A843"/>
  <c r="B843"/>
  <c r="C843"/>
  <c r="D843"/>
  <c r="E843"/>
  <c r="F843"/>
  <c r="G843"/>
  <c r="H843"/>
  <c r="I843"/>
  <c r="A844"/>
  <c r="B844"/>
  <c r="C844"/>
  <c r="D844"/>
  <c r="E844"/>
  <c r="F844"/>
  <c r="G844"/>
  <c r="H844"/>
  <c r="I844"/>
  <c r="A845"/>
  <c r="B845"/>
  <c r="C845"/>
  <c r="D845"/>
  <c r="E845"/>
  <c r="F845"/>
  <c r="G845"/>
  <c r="H845"/>
  <c r="I845"/>
  <c r="A846"/>
  <c r="B846"/>
  <c r="C846"/>
  <c r="D846"/>
  <c r="E846"/>
  <c r="F846"/>
  <c r="G846"/>
  <c r="H846"/>
  <c r="I846"/>
  <c r="A847"/>
  <c r="B847"/>
  <c r="C847"/>
  <c r="D847"/>
  <c r="E847"/>
  <c r="F847"/>
  <c r="G847"/>
  <c r="H847"/>
  <c r="I847"/>
  <c r="A848"/>
  <c r="B848"/>
  <c r="C848"/>
  <c r="D848"/>
  <c r="E848"/>
  <c r="F848"/>
  <c r="G848"/>
  <c r="H848"/>
  <c r="I848"/>
  <c r="A849"/>
  <c r="B849"/>
  <c r="C849"/>
  <c r="D849"/>
  <c r="E849"/>
  <c r="F849"/>
  <c r="G849"/>
  <c r="H849"/>
  <c r="I849"/>
  <c r="A850"/>
  <c r="B850"/>
  <c r="C850"/>
  <c r="D850"/>
  <c r="E850"/>
  <c r="F850"/>
  <c r="G850"/>
  <c r="H850"/>
  <c r="I850"/>
  <c r="A851"/>
  <c r="B851"/>
  <c r="C851"/>
  <c r="D851"/>
  <c r="E851"/>
  <c r="F851"/>
  <c r="G851"/>
  <c r="H851"/>
  <c r="I851"/>
  <c r="A852"/>
  <c r="B852"/>
  <c r="C852"/>
  <c r="D852"/>
  <c r="E852"/>
  <c r="F852"/>
  <c r="G852"/>
  <c r="H852"/>
  <c r="I852"/>
  <c r="A853"/>
  <c r="B853"/>
  <c r="C853"/>
  <c r="D853"/>
  <c r="E853"/>
  <c r="F853"/>
  <c r="G853"/>
  <c r="H853"/>
  <c r="I853"/>
  <c r="A854"/>
  <c r="B854"/>
  <c r="C854"/>
  <c r="D854"/>
  <c r="E854"/>
  <c r="F854"/>
  <c r="G854"/>
  <c r="H854"/>
  <c r="I854"/>
  <c r="A855"/>
  <c r="B855"/>
  <c r="C855"/>
  <c r="D855"/>
  <c r="E855"/>
  <c r="F855"/>
  <c r="G855"/>
  <c r="H855"/>
  <c r="I855"/>
  <c r="A856"/>
  <c r="B856"/>
  <c r="C856"/>
  <c r="D856"/>
  <c r="E856"/>
  <c r="F856"/>
  <c r="G856"/>
  <c r="H856"/>
  <c r="I856"/>
  <c r="A857"/>
  <c r="B857"/>
  <c r="C857"/>
  <c r="D857"/>
  <c r="E857"/>
  <c r="F857"/>
  <c r="G857"/>
  <c r="H857"/>
  <c r="I857"/>
  <c r="A858"/>
  <c r="B858"/>
  <c r="C858"/>
  <c r="D858"/>
  <c r="E858"/>
  <c r="F858"/>
  <c r="G858"/>
  <c r="H858"/>
  <c r="I858"/>
  <c r="A859"/>
  <c r="B859"/>
  <c r="C859"/>
  <c r="D859"/>
  <c r="E859"/>
  <c r="F859"/>
  <c r="G859"/>
  <c r="H859"/>
  <c r="I859"/>
  <c r="A860"/>
  <c r="B860"/>
  <c r="C860"/>
  <c r="D860"/>
  <c r="E860"/>
  <c r="F860"/>
  <c r="G860"/>
  <c r="H860"/>
  <c r="I860"/>
  <c r="A861"/>
  <c r="B861"/>
  <c r="C861"/>
  <c r="D861"/>
  <c r="E861"/>
  <c r="F861"/>
  <c r="G861"/>
  <c r="H861"/>
  <c r="I861"/>
  <c r="A862"/>
  <c r="B862"/>
  <c r="C862"/>
  <c r="D862"/>
  <c r="E862"/>
  <c r="F862"/>
  <c r="G862"/>
  <c r="H862"/>
  <c r="I862"/>
  <c r="A863"/>
  <c r="B863"/>
  <c r="C863"/>
  <c r="D863"/>
  <c r="E863"/>
  <c r="F863"/>
  <c r="G863"/>
  <c r="H863"/>
  <c r="I863"/>
  <c r="A864"/>
  <c r="B864"/>
  <c r="C864"/>
  <c r="D864"/>
  <c r="E864"/>
  <c r="F864"/>
  <c r="G864"/>
  <c r="H864"/>
  <c r="I864"/>
  <c r="A865"/>
  <c r="B865"/>
  <c r="C865"/>
  <c r="D865"/>
  <c r="E865"/>
  <c r="F865"/>
  <c r="G865"/>
  <c r="H865"/>
  <c r="I865"/>
  <c r="A866"/>
  <c r="B866"/>
  <c r="C866"/>
  <c r="D866"/>
  <c r="E866"/>
  <c r="F866"/>
  <c r="G866"/>
  <c r="H866"/>
  <c r="I866"/>
  <c r="A867"/>
  <c r="B867"/>
  <c r="C867"/>
  <c r="D867"/>
  <c r="E867"/>
  <c r="F867"/>
  <c r="G867"/>
  <c r="H867"/>
  <c r="I867"/>
  <c r="A868"/>
  <c r="B868"/>
  <c r="C868"/>
  <c r="D868"/>
  <c r="E868"/>
  <c r="F868"/>
  <c r="G868"/>
  <c r="H868"/>
  <c r="I868"/>
  <c r="A869"/>
  <c r="B869"/>
  <c r="C869"/>
  <c r="D869"/>
  <c r="E869"/>
  <c r="F869"/>
  <c r="G869"/>
  <c r="H869"/>
  <c r="I869"/>
  <c r="A870"/>
  <c r="B870"/>
  <c r="C870"/>
  <c r="D870"/>
  <c r="E870"/>
  <c r="F870"/>
  <c r="G870"/>
  <c r="H870"/>
  <c r="I870"/>
  <c r="A871"/>
  <c r="B871"/>
  <c r="C871"/>
  <c r="D871"/>
  <c r="E871"/>
  <c r="F871"/>
  <c r="G871"/>
  <c r="H871"/>
  <c r="I871"/>
  <c r="A872"/>
  <c r="B872"/>
  <c r="C872"/>
  <c r="D872"/>
  <c r="E872"/>
  <c r="F872"/>
  <c r="G872"/>
  <c r="H872"/>
  <c r="I872"/>
  <c r="A873"/>
  <c r="B873"/>
  <c r="C873"/>
  <c r="D873"/>
  <c r="E873"/>
  <c r="F873"/>
  <c r="G873"/>
  <c r="H873"/>
  <c r="I873"/>
  <c r="A874"/>
  <c r="B874"/>
  <c r="C874"/>
  <c r="D874"/>
  <c r="E874"/>
  <c r="F874"/>
  <c r="G874"/>
  <c r="H874"/>
  <c r="I874"/>
  <c r="A875"/>
  <c r="B875"/>
  <c r="C875"/>
  <c r="D875"/>
  <c r="E875"/>
  <c r="F875"/>
  <c r="G875"/>
  <c r="H875"/>
  <c r="I875"/>
  <c r="A876"/>
  <c r="B876"/>
  <c r="C876"/>
  <c r="D876"/>
  <c r="E876"/>
  <c r="F876"/>
  <c r="G876"/>
  <c r="H876"/>
  <c r="I876"/>
  <c r="A877"/>
  <c r="B877"/>
  <c r="C877"/>
  <c r="D877"/>
  <c r="E877"/>
  <c r="F877"/>
  <c r="G877"/>
  <c r="H877"/>
  <c r="I877"/>
  <c r="A878"/>
  <c r="B878"/>
  <c r="C878"/>
  <c r="D878"/>
  <c r="E878"/>
  <c r="F878"/>
  <c r="G878"/>
  <c r="H878"/>
  <c r="I878"/>
  <c r="A879"/>
  <c r="B879"/>
  <c r="C879"/>
  <c r="D879"/>
  <c r="E879"/>
  <c r="F879"/>
  <c r="G879"/>
  <c r="H879"/>
  <c r="I879"/>
  <c r="A880"/>
  <c r="B880"/>
  <c r="C880"/>
  <c r="D880"/>
  <c r="E880"/>
  <c r="F880"/>
  <c r="G880"/>
  <c r="H880"/>
  <c r="I880"/>
  <c r="A881"/>
  <c r="B881"/>
  <c r="C881"/>
  <c r="D881"/>
  <c r="E881"/>
  <c r="F881"/>
  <c r="G881"/>
  <c r="H881"/>
  <c r="I881"/>
  <c r="A882"/>
  <c r="B882"/>
  <c r="C882"/>
  <c r="D882"/>
  <c r="E882"/>
  <c r="F882"/>
  <c r="G882"/>
  <c r="H882"/>
  <c r="I882"/>
  <c r="A883"/>
  <c r="B883"/>
  <c r="C883"/>
  <c r="D883"/>
  <c r="E883"/>
  <c r="F883"/>
  <c r="G883"/>
  <c r="H883"/>
  <c r="I883"/>
  <c r="A884"/>
  <c r="B884"/>
  <c r="C884"/>
  <c r="D884"/>
  <c r="E884"/>
  <c r="F884"/>
  <c r="G884"/>
  <c r="H884"/>
  <c r="I884"/>
  <c r="A885"/>
  <c r="B885"/>
  <c r="C885"/>
  <c r="D885"/>
  <c r="E885"/>
  <c r="F885"/>
  <c r="G885"/>
  <c r="H885"/>
  <c r="I885"/>
  <c r="A886"/>
  <c r="B886"/>
  <c r="C886"/>
  <c r="D886"/>
  <c r="E886"/>
  <c r="F886"/>
  <c r="G886"/>
  <c r="H886"/>
  <c r="I886"/>
  <c r="A887"/>
  <c r="B887"/>
  <c r="C887"/>
  <c r="D887"/>
  <c r="E887"/>
  <c r="F887"/>
  <c r="G887"/>
  <c r="H887"/>
  <c r="I887"/>
  <c r="A888"/>
  <c r="B888"/>
  <c r="C888"/>
  <c r="D888"/>
  <c r="E888"/>
  <c r="F888"/>
  <c r="G888"/>
  <c r="H888"/>
  <c r="I888"/>
  <c r="A889"/>
  <c r="B889"/>
  <c r="C889"/>
  <c r="D889"/>
  <c r="E889"/>
  <c r="F889"/>
  <c r="G889"/>
  <c r="H889"/>
  <c r="I889"/>
  <c r="A890"/>
  <c r="B890"/>
  <c r="C890"/>
  <c r="D890"/>
  <c r="E890"/>
  <c r="F890"/>
  <c r="G890"/>
  <c r="H890"/>
  <c r="I890"/>
  <c r="A891"/>
  <c r="B891"/>
  <c r="C891"/>
  <c r="D891"/>
  <c r="E891"/>
  <c r="F891"/>
  <c r="G891"/>
  <c r="H891"/>
  <c r="I891"/>
  <c r="A892"/>
  <c r="B892"/>
  <c r="C892"/>
  <c r="D892"/>
  <c r="E892"/>
  <c r="F892"/>
  <c r="G892"/>
  <c r="H892"/>
  <c r="I892"/>
  <c r="A893"/>
  <c r="B893"/>
  <c r="C893"/>
  <c r="D893"/>
  <c r="E893"/>
  <c r="F893"/>
  <c r="G893"/>
  <c r="H893"/>
  <c r="I893"/>
  <c r="A894"/>
  <c r="B894"/>
  <c r="C894"/>
  <c r="D894"/>
  <c r="E894"/>
  <c r="F894"/>
  <c r="G894"/>
  <c r="H894"/>
  <c r="I894"/>
  <c r="A895"/>
  <c r="B895"/>
  <c r="C895"/>
  <c r="D895"/>
  <c r="E895"/>
  <c r="F895"/>
  <c r="G895"/>
  <c r="H895"/>
  <c r="I895"/>
  <c r="A896"/>
  <c r="B896"/>
  <c r="C896"/>
  <c r="D896"/>
  <c r="E896"/>
  <c r="F896"/>
  <c r="G896"/>
  <c r="H896"/>
  <c r="I896"/>
  <c r="A897"/>
  <c r="B897"/>
  <c r="C897"/>
  <c r="D897"/>
  <c r="E897"/>
  <c r="F897"/>
  <c r="G897"/>
  <c r="H897"/>
  <c r="I897"/>
  <c r="A898"/>
  <c r="B898"/>
  <c r="C898"/>
  <c r="D898"/>
  <c r="E898"/>
  <c r="F898"/>
  <c r="G898"/>
  <c r="H898"/>
  <c r="I898"/>
  <c r="A899"/>
  <c r="B899"/>
  <c r="C899"/>
  <c r="D899"/>
  <c r="E899"/>
  <c r="F899"/>
  <c r="G899"/>
  <c r="H899"/>
  <c r="I899"/>
  <c r="A900"/>
  <c r="B900"/>
  <c r="C900"/>
  <c r="D900"/>
  <c r="E900"/>
  <c r="F900"/>
  <c r="G900"/>
  <c r="H900"/>
  <c r="I900"/>
  <c r="A901"/>
  <c r="B901"/>
  <c r="C901"/>
  <c r="D901"/>
  <c r="E901"/>
  <c r="F901"/>
  <c r="G901"/>
  <c r="H901"/>
  <c r="I901"/>
  <c r="A902"/>
  <c r="B902"/>
  <c r="C902"/>
  <c r="D902"/>
  <c r="E902"/>
  <c r="F902"/>
  <c r="G902"/>
  <c r="H902"/>
  <c r="I902"/>
  <c r="A903"/>
  <c r="B903"/>
  <c r="C903"/>
  <c r="D903"/>
  <c r="E903"/>
  <c r="F903"/>
  <c r="G903"/>
  <c r="H903"/>
  <c r="I903"/>
  <c r="A904"/>
  <c r="B904"/>
  <c r="C904"/>
  <c r="D904"/>
  <c r="E904"/>
  <c r="F904"/>
  <c r="G904"/>
  <c r="H904"/>
  <c r="I904"/>
  <c r="A905"/>
  <c r="B905"/>
  <c r="C905"/>
  <c r="D905"/>
  <c r="E905"/>
  <c r="F905"/>
  <c r="G905"/>
  <c r="H905"/>
  <c r="I905"/>
  <c r="A906"/>
  <c r="B906"/>
  <c r="C906"/>
  <c r="D906"/>
  <c r="E906"/>
  <c r="F906"/>
  <c r="G906"/>
  <c r="H906"/>
  <c r="I906"/>
  <c r="A907"/>
  <c r="B907"/>
  <c r="C907"/>
  <c r="D907"/>
  <c r="E907"/>
  <c r="F907"/>
  <c r="G907"/>
  <c r="H907"/>
  <c r="I907"/>
  <c r="A908"/>
  <c r="B908"/>
  <c r="C908"/>
  <c r="D908"/>
  <c r="E908"/>
  <c r="F908"/>
  <c r="G908"/>
  <c r="H908"/>
  <c r="I908"/>
  <c r="A909"/>
  <c r="B909"/>
  <c r="C909"/>
  <c r="D909"/>
  <c r="E909"/>
  <c r="F909"/>
  <c r="G909"/>
  <c r="H909"/>
  <c r="I909"/>
  <c r="A910"/>
  <c r="B910"/>
  <c r="C910"/>
  <c r="D910"/>
  <c r="E910"/>
  <c r="F910"/>
  <c r="G910"/>
  <c r="H910"/>
  <c r="I910"/>
  <c r="A911"/>
  <c r="B911"/>
  <c r="C911"/>
  <c r="D911"/>
  <c r="E911"/>
  <c r="F911"/>
  <c r="G911"/>
  <c r="H911"/>
  <c r="I911"/>
  <c r="A912"/>
  <c r="B912"/>
  <c r="C912"/>
  <c r="D912"/>
  <c r="E912"/>
  <c r="F912"/>
  <c r="G912"/>
  <c r="H912"/>
  <c r="I912"/>
  <c r="A913"/>
  <c r="B913"/>
  <c r="C913"/>
  <c r="D913"/>
  <c r="E913"/>
  <c r="F913"/>
  <c r="G913"/>
  <c r="H913"/>
  <c r="I913"/>
  <c r="A914"/>
  <c r="B914"/>
  <c r="C914"/>
  <c r="D914"/>
  <c r="E914"/>
  <c r="F914"/>
  <c r="G914"/>
  <c r="H914"/>
  <c r="I914"/>
  <c r="A915"/>
  <c r="B915"/>
  <c r="C915"/>
  <c r="D915"/>
  <c r="E915"/>
  <c r="F915"/>
  <c r="G915"/>
  <c r="H915"/>
  <c r="I915"/>
  <c r="A916"/>
  <c r="B916"/>
  <c r="C916"/>
  <c r="D916"/>
  <c r="E916"/>
  <c r="F916"/>
  <c r="G916"/>
  <c r="H916"/>
  <c r="I916"/>
  <c r="A917"/>
  <c r="B917"/>
  <c r="C917"/>
  <c r="D917"/>
  <c r="E917"/>
  <c r="F917"/>
  <c r="G917"/>
  <c r="H917"/>
  <c r="I917"/>
  <c r="A918"/>
  <c r="B918"/>
  <c r="C918"/>
  <c r="D918"/>
  <c r="E918"/>
  <c r="F918"/>
  <c r="G918"/>
  <c r="H918"/>
  <c r="I918"/>
  <c r="A919"/>
  <c r="B919"/>
  <c r="C919"/>
  <c r="D919"/>
  <c r="E919"/>
  <c r="F919"/>
  <c r="G919"/>
  <c r="H919"/>
  <c r="I919"/>
  <c r="A920"/>
  <c r="B920"/>
  <c r="C920"/>
  <c r="D920"/>
  <c r="E920"/>
  <c r="F920"/>
  <c r="G920"/>
  <c r="H920"/>
  <c r="I920"/>
  <c r="A921"/>
  <c r="B921"/>
  <c r="C921"/>
  <c r="D921"/>
  <c r="E921"/>
  <c r="F921"/>
  <c r="G921"/>
  <c r="H921"/>
  <c r="I921"/>
  <c r="A922"/>
  <c r="B922"/>
  <c r="C922"/>
  <c r="D922"/>
  <c r="E922"/>
  <c r="F922"/>
  <c r="G922"/>
  <c r="H922"/>
  <c r="I922"/>
  <c r="A923"/>
  <c r="B923"/>
  <c r="C923"/>
  <c r="D923"/>
  <c r="E923"/>
  <c r="F923"/>
  <c r="G923"/>
  <c r="H923"/>
  <c r="I923"/>
  <c r="A924"/>
  <c r="B924"/>
  <c r="C924"/>
  <c r="D924"/>
  <c r="E924"/>
  <c r="F924"/>
  <c r="G924"/>
  <c r="H924"/>
  <c r="I924"/>
  <c r="A925"/>
  <c r="B925"/>
  <c r="C925"/>
  <c r="D925"/>
  <c r="E925"/>
  <c r="F925"/>
  <c r="G925"/>
  <c r="H925"/>
  <c r="I925"/>
  <c r="A926"/>
  <c r="B926"/>
  <c r="C926"/>
  <c r="D926"/>
  <c r="E926"/>
  <c r="F926"/>
  <c r="G926"/>
  <c r="H926"/>
  <c r="I926"/>
  <c r="A927"/>
  <c r="B927"/>
  <c r="C927"/>
  <c r="D927"/>
  <c r="E927"/>
  <c r="F927"/>
  <c r="G927"/>
  <c r="H927"/>
  <c r="I927"/>
  <c r="A928"/>
  <c r="B928"/>
  <c r="C928"/>
  <c r="D928"/>
  <c r="E928"/>
  <c r="F928"/>
  <c r="G928"/>
  <c r="H928"/>
  <c r="I928"/>
  <c r="A929"/>
  <c r="B929"/>
  <c r="C929"/>
  <c r="D929"/>
  <c r="E929"/>
  <c r="F929"/>
  <c r="G929"/>
  <c r="H929"/>
  <c r="I929"/>
  <c r="A930"/>
  <c r="B930"/>
  <c r="C930"/>
  <c r="D930"/>
  <c r="E930"/>
  <c r="F930"/>
  <c r="G930"/>
  <c r="H930"/>
  <c r="I930"/>
  <c r="A931"/>
  <c r="B931"/>
  <c r="C931"/>
  <c r="D931"/>
  <c r="E931"/>
  <c r="F931"/>
  <c r="G931"/>
  <c r="H931"/>
  <c r="I931"/>
  <c r="A932"/>
  <c r="B932"/>
  <c r="C932"/>
  <c r="D932"/>
  <c r="E932"/>
  <c r="F932"/>
  <c r="G932"/>
  <c r="H932"/>
  <c r="I932"/>
  <c r="A933"/>
  <c r="B933"/>
  <c r="C933"/>
  <c r="D933"/>
  <c r="E933"/>
  <c r="F933"/>
  <c r="G933"/>
  <c r="H933"/>
  <c r="I933"/>
  <c r="A934"/>
  <c r="B934"/>
  <c r="C934"/>
  <c r="D934"/>
  <c r="E934"/>
  <c r="F934"/>
  <c r="G934"/>
  <c r="H934"/>
  <c r="I934"/>
  <c r="A935"/>
  <c r="B935"/>
  <c r="C935"/>
  <c r="D935"/>
  <c r="E935"/>
  <c r="F935"/>
  <c r="G935"/>
  <c r="H935"/>
  <c r="I935"/>
  <c r="A936"/>
  <c r="B936"/>
  <c r="C936"/>
  <c r="D936"/>
  <c r="E936"/>
  <c r="F936"/>
  <c r="G936"/>
  <c r="H936"/>
  <c r="I936"/>
  <c r="A937"/>
  <c r="B937"/>
  <c r="C937"/>
  <c r="D937"/>
  <c r="E937"/>
  <c r="F937"/>
  <c r="G937"/>
  <c r="H937"/>
  <c r="I937"/>
  <c r="A938"/>
  <c r="B938"/>
  <c r="C938"/>
  <c r="D938"/>
  <c r="E938"/>
  <c r="F938"/>
  <c r="G938"/>
  <c r="H938"/>
  <c r="I938"/>
  <c r="A939"/>
  <c r="B939"/>
  <c r="C939"/>
  <c r="D939"/>
  <c r="E939"/>
  <c r="F939"/>
  <c r="G939"/>
  <c r="H939"/>
  <c r="I939"/>
  <c r="A940"/>
  <c r="B940"/>
  <c r="C940"/>
  <c r="D940"/>
  <c r="E940"/>
  <c r="F940"/>
  <c r="G940"/>
  <c r="H940"/>
  <c r="I940"/>
  <c r="A941"/>
  <c r="B941"/>
  <c r="C941"/>
  <c r="D941"/>
  <c r="E941"/>
  <c r="F941"/>
  <c r="G941"/>
  <c r="H941"/>
  <c r="I941"/>
  <c r="A942"/>
  <c r="B942"/>
  <c r="C942"/>
  <c r="D942"/>
  <c r="E942"/>
  <c r="F942"/>
  <c r="G942"/>
  <c r="H942"/>
  <c r="I942"/>
  <c r="A943"/>
  <c r="B943"/>
  <c r="C943"/>
  <c r="D943"/>
  <c r="E943"/>
  <c r="F943"/>
  <c r="G943"/>
  <c r="H943"/>
  <c r="I943"/>
  <c r="A944"/>
  <c r="B944"/>
  <c r="C944"/>
  <c r="D944"/>
  <c r="E944"/>
  <c r="F944"/>
  <c r="G944"/>
  <c r="H944"/>
  <c r="I944"/>
  <c r="A945"/>
  <c r="B945"/>
  <c r="C945"/>
  <c r="D945"/>
  <c r="E945"/>
  <c r="F945"/>
  <c r="G945"/>
  <c r="H945"/>
  <c r="I945"/>
  <c r="A946"/>
  <c r="B946"/>
  <c r="C946"/>
  <c r="D946"/>
  <c r="E946"/>
  <c r="F946"/>
  <c r="G946"/>
  <c r="H946"/>
  <c r="I946"/>
  <c r="A947"/>
  <c r="B947"/>
  <c r="C947"/>
  <c r="D947"/>
  <c r="E947"/>
  <c r="F947"/>
  <c r="G947"/>
  <c r="H947"/>
  <c r="I947"/>
  <c r="A948"/>
  <c r="B948"/>
  <c r="C948"/>
  <c r="D948"/>
  <c r="E948"/>
  <c r="F948"/>
  <c r="G948"/>
  <c r="H948"/>
  <c r="I948"/>
  <c r="A949"/>
  <c r="B949"/>
  <c r="C949"/>
  <c r="D949"/>
  <c r="E949"/>
  <c r="F949"/>
  <c r="G949"/>
  <c r="H949"/>
  <c r="I949"/>
  <c r="A950"/>
  <c r="B950"/>
  <c r="C950"/>
  <c r="D950"/>
  <c r="E950"/>
  <c r="F950"/>
  <c r="G950"/>
  <c r="H950"/>
  <c r="I950"/>
  <c r="A951"/>
  <c r="B951"/>
  <c r="C951"/>
  <c r="D951"/>
  <c r="E951"/>
  <c r="F951"/>
  <c r="G951"/>
  <c r="H951"/>
  <c r="I951"/>
  <c r="A952"/>
  <c r="B952"/>
  <c r="C952"/>
  <c r="D952"/>
  <c r="E952"/>
  <c r="F952"/>
  <c r="G952"/>
  <c r="H952"/>
  <c r="I952"/>
  <c r="A953"/>
  <c r="B953"/>
  <c r="C953"/>
  <c r="D953"/>
  <c r="E953"/>
  <c r="F953"/>
  <c r="G953"/>
  <c r="H953"/>
  <c r="I953"/>
  <c r="A954"/>
  <c r="B954"/>
  <c r="C954"/>
  <c r="D954"/>
  <c r="E954"/>
  <c r="F954"/>
  <c r="G954"/>
  <c r="H954"/>
  <c r="I954"/>
  <c r="A955"/>
  <c r="B955"/>
  <c r="C955"/>
  <c r="D955"/>
  <c r="E955"/>
  <c r="F955"/>
  <c r="G955"/>
  <c r="H955"/>
  <c r="I955"/>
  <c r="A956"/>
  <c r="B956"/>
  <c r="C956"/>
  <c r="D956"/>
  <c r="E956"/>
  <c r="F956"/>
  <c r="G956"/>
  <c r="H956"/>
  <c r="I956"/>
  <c r="A957"/>
  <c r="B957"/>
  <c r="C957"/>
  <c r="D957"/>
  <c r="E957"/>
  <c r="F957"/>
  <c r="G957"/>
  <c r="H957"/>
  <c r="I957"/>
  <c r="A958"/>
  <c r="B958"/>
  <c r="C958"/>
  <c r="D958"/>
  <c r="E958"/>
  <c r="F958"/>
  <c r="G958"/>
  <c r="H958"/>
  <c r="I958"/>
  <c r="A959"/>
  <c r="B959"/>
  <c r="C959"/>
  <c r="D959"/>
  <c r="E959"/>
  <c r="F959"/>
  <c r="G959"/>
  <c r="H959"/>
  <c r="I959"/>
  <c r="A960"/>
  <c r="B960"/>
  <c r="C960"/>
  <c r="D960"/>
  <c r="E960"/>
  <c r="F960"/>
  <c r="G960"/>
  <c r="H960"/>
  <c r="I960"/>
  <c r="A961"/>
  <c r="B961"/>
  <c r="C961"/>
  <c r="D961"/>
  <c r="E961"/>
  <c r="F961"/>
  <c r="G961"/>
  <c r="H961"/>
  <c r="I961"/>
  <c r="A962"/>
  <c r="B962"/>
  <c r="C962"/>
  <c r="D962"/>
  <c r="E962"/>
  <c r="F962"/>
  <c r="G962"/>
  <c r="H962"/>
  <c r="I962"/>
  <c r="A963"/>
  <c r="B963"/>
  <c r="C963"/>
  <c r="D963"/>
  <c r="E963"/>
  <c r="F963"/>
  <c r="G963"/>
  <c r="H963"/>
  <c r="I963"/>
  <c r="A964"/>
  <c r="B964"/>
  <c r="C964"/>
  <c r="D964"/>
  <c r="E964"/>
  <c r="F964"/>
  <c r="G964"/>
  <c r="H964"/>
  <c r="I964"/>
  <c r="A965"/>
  <c r="B965"/>
  <c r="C965"/>
  <c r="D965"/>
  <c r="E965"/>
  <c r="F965"/>
  <c r="G965"/>
  <c r="H965"/>
  <c r="I965"/>
  <c r="A966"/>
  <c r="B966"/>
  <c r="C966"/>
  <c r="D966"/>
  <c r="E966"/>
  <c r="F966"/>
  <c r="G966"/>
  <c r="H966"/>
  <c r="I966"/>
  <c r="A967"/>
  <c r="B967"/>
  <c r="C967"/>
  <c r="D967"/>
  <c r="E967"/>
  <c r="F967"/>
  <c r="G967"/>
  <c r="H967"/>
  <c r="I967"/>
  <c r="A968"/>
  <c r="B968"/>
  <c r="C968"/>
  <c r="D968"/>
  <c r="E968"/>
  <c r="F968"/>
  <c r="G968"/>
  <c r="H968"/>
  <c r="I968"/>
  <c r="A969"/>
  <c r="B969"/>
  <c r="C969"/>
  <c r="D969"/>
  <c r="E969"/>
  <c r="F969"/>
  <c r="G969"/>
  <c r="H969"/>
  <c r="I969"/>
  <c r="A970"/>
  <c r="B970"/>
  <c r="C970"/>
  <c r="D970"/>
  <c r="E970"/>
  <c r="F970"/>
  <c r="G970"/>
  <c r="H970"/>
  <c r="I970"/>
  <c r="A971"/>
  <c r="B971"/>
  <c r="C971"/>
  <c r="D971"/>
  <c r="E971"/>
  <c r="F971"/>
  <c r="G971"/>
  <c r="H971"/>
  <c r="I971"/>
  <c r="A972"/>
  <c r="B972"/>
  <c r="C972"/>
  <c r="D972"/>
  <c r="E972"/>
  <c r="F972"/>
  <c r="G972"/>
  <c r="H972"/>
  <c r="I972"/>
  <c r="A973"/>
  <c r="B973"/>
  <c r="C973"/>
  <c r="D973"/>
  <c r="E973"/>
  <c r="F973"/>
  <c r="G973"/>
  <c r="H973"/>
  <c r="I973"/>
  <c r="A974"/>
  <c r="B974"/>
  <c r="C974"/>
  <c r="D974"/>
  <c r="E974"/>
  <c r="F974"/>
  <c r="G974"/>
  <c r="H974"/>
  <c r="I974"/>
  <c r="A975"/>
  <c r="B975"/>
  <c r="C975"/>
  <c r="D975"/>
  <c r="E975"/>
  <c r="F975"/>
  <c r="G975"/>
  <c r="H975"/>
  <c r="I975"/>
  <c r="A976"/>
  <c r="B976"/>
  <c r="C976"/>
  <c r="D976"/>
  <c r="E976"/>
  <c r="F976"/>
  <c r="G976"/>
  <c r="H976"/>
  <c r="I976"/>
  <c r="A977"/>
  <c r="B977"/>
  <c r="C977"/>
  <c r="D977"/>
  <c r="E977"/>
  <c r="F977"/>
  <c r="G977"/>
  <c r="H977"/>
  <c r="I977"/>
  <c r="A978"/>
  <c r="B978"/>
  <c r="C978"/>
  <c r="D978"/>
  <c r="E978"/>
  <c r="F978"/>
  <c r="G978"/>
  <c r="H978"/>
  <c r="I978"/>
  <c r="A979"/>
  <c r="B979"/>
  <c r="C979"/>
  <c r="D979"/>
  <c r="E979"/>
  <c r="F979"/>
  <c r="G979"/>
  <c r="H979"/>
  <c r="I979"/>
  <c r="A980"/>
  <c r="B980"/>
  <c r="C980"/>
  <c r="D980"/>
  <c r="E980"/>
  <c r="F980"/>
  <c r="G980"/>
  <c r="H980"/>
  <c r="I980"/>
  <c r="A981"/>
  <c r="B981"/>
  <c r="C981"/>
  <c r="D981"/>
  <c r="E981"/>
  <c r="F981"/>
  <c r="G981"/>
  <c r="H981"/>
  <c r="I981"/>
  <c r="A982"/>
  <c r="B982"/>
  <c r="C982"/>
  <c r="D982"/>
  <c r="E982"/>
  <c r="F982"/>
  <c r="G982"/>
  <c r="H982"/>
  <c r="I982"/>
  <c r="A983"/>
  <c r="B983"/>
  <c r="C983"/>
  <c r="D983"/>
  <c r="E983"/>
  <c r="F983"/>
  <c r="G983"/>
  <c r="H983"/>
  <c r="I983"/>
  <c r="A984"/>
  <c r="B984"/>
  <c r="C984"/>
  <c r="D984"/>
  <c r="E984"/>
  <c r="F984"/>
  <c r="G984"/>
  <c r="H984"/>
  <c r="I984"/>
  <c r="A985"/>
  <c r="B985"/>
  <c r="C985"/>
  <c r="D985"/>
  <c r="E985"/>
  <c r="F985"/>
  <c r="G985"/>
  <c r="H985"/>
  <c r="I985"/>
  <c r="A986"/>
  <c r="B986"/>
  <c r="C986"/>
  <c r="D986"/>
  <c r="E986"/>
  <c r="F986"/>
  <c r="G986"/>
  <c r="H986"/>
  <c r="I986"/>
  <c r="A987"/>
  <c r="B987"/>
  <c r="C987"/>
  <c r="D987"/>
  <c r="E987"/>
  <c r="F987"/>
  <c r="G987"/>
  <c r="H987"/>
  <c r="I987"/>
  <c r="A988"/>
  <c r="B988"/>
  <c r="C988"/>
  <c r="D988"/>
  <c r="E988"/>
  <c r="F988"/>
  <c r="G988"/>
  <c r="H988"/>
  <c r="I988"/>
  <c r="A989"/>
  <c r="B989"/>
  <c r="C989"/>
  <c r="D989"/>
  <c r="E989"/>
  <c r="F989"/>
  <c r="G989"/>
  <c r="H989"/>
  <c r="I989"/>
  <c r="A990"/>
  <c r="B990"/>
  <c r="C990"/>
  <c r="D990"/>
  <c r="E990"/>
  <c r="F990"/>
  <c r="G990"/>
  <c r="H990"/>
  <c r="I990"/>
  <c r="A991"/>
  <c r="B991"/>
  <c r="C991"/>
  <c r="D991"/>
  <c r="E991"/>
  <c r="F991"/>
  <c r="G991"/>
  <c r="H991"/>
  <c r="I991"/>
  <c r="A992"/>
  <c r="B992"/>
  <c r="C992"/>
  <c r="D992"/>
  <c r="E992"/>
  <c r="F992"/>
  <c r="G992"/>
  <c r="H992"/>
  <c r="I992"/>
  <c r="A993"/>
  <c r="B993"/>
  <c r="C993"/>
  <c r="D993"/>
  <c r="E993"/>
  <c r="F993"/>
  <c r="G993"/>
  <c r="H993"/>
  <c r="I993"/>
  <c r="A994"/>
  <c r="B994"/>
  <c r="C994"/>
  <c r="D994"/>
  <c r="E994"/>
  <c r="F994"/>
  <c r="G994"/>
  <c r="H994"/>
  <c r="I994"/>
  <c r="A995"/>
  <c r="B995"/>
  <c r="C995"/>
  <c r="D995"/>
  <c r="E995"/>
  <c r="F995"/>
  <c r="G995"/>
  <c r="H995"/>
  <c r="I995"/>
  <c r="A996"/>
  <c r="B996"/>
  <c r="C996"/>
  <c r="D996"/>
  <c r="E996"/>
  <c r="F996"/>
  <c r="G996"/>
  <c r="H996"/>
  <c r="I996"/>
  <c r="A997"/>
  <c r="B997"/>
  <c r="C997"/>
  <c r="D997"/>
  <c r="E997"/>
  <c r="F997"/>
  <c r="G997"/>
  <c r="H997"/>
  <c r="I997"/>
  <c r="A998"/>
  <c r="B998"/>
  <c r="C998"/>
  <c r="D998"/>
  <c r="E998"/>
  <c r="F998"/>
  <c r="G998"/>
  <c r="H998"/>
  <c r="I998"/>
  <c r="A999"/>
  <c r="B999"/>
  <c r="C999"/>
  <c r="D999"/>
  <c r="E999"/>
  <c r="F999"/>
  <c r="G999"/>
  <c r="H999"/>
  <c r="I999"/>
  <c r="A1000"/>
  <c r="B1000"/>
  <c r="C1000"/>
  <c r="D1000"/>
  <c r="E1000"/>
  <c r="F1000"/>
  <c r="G1000"/>
  <c r="H1000"/>
  <c r="I1000"/>
  <c r="A1001"/>
  <c r="B1001"/>
  <c r="C1001"/>
  <c r="D1001"/>
  <c r="E1001"/>
  <c r="F1001"/>
  <c r="G1001"/>
  <c r="H1001"/>
  <c r="I1001"/>
  <c r="A1002"/>
  <c r="B1002"/>
  <c r="C1002"/>
  <c r="D1002"/>
  <c r="E1002"/>
  <c r="F1002"/>
  <c r="G1002"/>
  <c r="H1002"/>
  <c r="I1002"/>
  <c r="A1003"/>
  <c r="B1003"/>
  <c r="C1003"/>
  <c r="D1003"/>
  <c r="E1003"/>
  <c r="F1003"/>
  <c r="G1003"/>
  <c r="H1003"/>
  <c r="I1003"/>
  <c r="A1004"/>
  <c r="B1004"/>
  <c r="C1004"/>
  <c r="D1004"/>
  <c r="E1004"/>
  <c r="F1004"/>
  <c r="G1004"/>
  <c r="H1004"/>
  <c r="I1004"/>
  <c r="A1005"/>
  <c r="B1005"/>
  <c r="C1005"/>
  <c r="D1005"/>
  <c r="E1005"/>
  <c r="F1005"/>
  <c r="G1005"/>
  <c r="H1005"/>
  <c r="I1005"/>
  <c r="A1006"/>
  <c r="B1006"/>
  <c r="C1006"/>
  <c r="D1006"/>
  <c r="E1006"/>
  <c r="F1006"/>
  <c r="G1006"/>
  <c r="H1006"/>
  <c r="I1006"/>
  <c r="A1007"/>
  <c r="B1007"/>
  <c r="C1007"/>
  <c r="D1007"/>
  <c r="E1007"/>
  <c r="F1007"/>
  <c r="G1007"/>
  <c r="H1007"/>
  <c r="I1007"/>
  <c r="A1008"/>
  <c r="B1008"/>
  <c r="C1008"/>
  <c r="D1008"/>
  <c r="E1008"/>
  <c r="F1008"/>
  <c r="G1008"/>
  <c r="H1008"/>
  <c r="I1008"/>
  <c r="A1009"/>
  <c r="B1009"/>
  <c r="C1009"/>
  <c r="D1009"/>
  <c r="E1009"/>
  <c r="F1009"/>
  <c r="G1009"/>
  <c r="H1009"/>
  <c r="I1009"/>
  <c r="A1010"/>
  <c r="B1010"/>
  <c r="C1010"/>
  <c r="D1010"/>
  <c r="E1010"/>
  <c r="F1010"/>
  <c r="G1010"/>
  <c r="H1010"/>
  <c r="I1010"/>
  <c r="A1011"/>
  <c r="B1011"/>
  <c r="C1011"/>
  <c r="D1011"/>
  <c r="E1011"/>
  <c r="F1011"/>
  <c r="G1011"/>
  <c r="H1011"/>
  <c r="I1011"/>
  <c r="A1012"/>
  <c r="B1012"/>
  <c r="C1012"/>
  <c r="D1012"/>
  <c r="E1012"/>
  <c r="F1012"/>
  <c r="G1012"/>
  <c r="H1012"/>
  <c r="I1012"/>
  <c r="A1013"/>
  <c r="B1013"/>
  <c r="C1013"/>
  <c r="D1013"/>
  <c r="E1013"/>
  <c r="F1013"/>
  <c r="G1013"/>
  <c r="H1013"/>
  <c r="I1013"/>
  <c r="A1014"/>
  <c r="B1014"/>
  <c r="C1014"/>
  <c r="D1014"/>
  <c r="E1014"/>
  <c r="F1014"/>
  <c r="G1014"/>
  <c r="H1014"/>
  <c r="I1014"/>
  <c r="A1015"/>
  <c r="B1015"/>
  <c r="C1015"/>
  <c r="D1015"/>
  <c r="E1015"/>
  <c r="F1015"/>
  <c r="G1015"/>
  <c r="H1015"/>
  <c r="I1015"/>
  <c r="A1016"/>
  <c r="B1016"/>
  <c r="C1016"/>
  <c r="D1016"/>
  <c r="E1016"/>
  <c r="F1016"/>
  <c r="G1016"/>
  <c r="H1016"/>
  <c r="I1016"/>
  <c r="A1017"/>
  <c r="B1017"/>
  <c r="C1017"/>
  <c r="D1017"/>
  <c r="E1017"/>
  <c r="F1017"/>
  <c r="G1017"/>
  <c r="H1017"/>
  <c r="I1017"/>
  <c r="A1018"/>
  <c r="B1018"/>
  <c r="C1018"/>
  <c r="D1018"/>
  <c r="E1018"/>
  <c r="F1018"/>
  <c r="G1018"/>
  <c r="H1018"/>
  <c r="I1018"/>
  <c r="A1019"/>
  <c r="B1019"/>
  <c r="C1019"/>
  <c r="D1019"/>
  <c r="E1019"/>
  <c r="F1019"/>
  <c r="G1019"/>
  <c r="H1019"/>
  <c r="I1019"/>
  <c r="A1020"/>
  <c r="B1020"/>
  <c r="C1020"/>
  <c r="D1020"/>
  <c r="E1020"/>
  <c r="F1020"/>
  <c r="G1020"/>
  <c r="H1020"/>
  <c r="I1020"/>
  <c r="A1021"/>
  <c r="B1021"/>
  <c r="C1021"/>
  <c r="D1021"/>
  <c r="E1021"/>
  <c r="F1021"/>
  <c r="G1021"/>
  <c r="H1021"/>
  <c r="I1021"/>
  <c r="A1022"/>
  <c r="B1022"/>
  <c r="C1022"/>
  <c r="D1022"/>
  <c r="E1022"/>
  <c r="F1022"/>
  <c r="G1022"/>
  <c r="H1022"/>
  <c r="I1022"/>
  <c r="A1023"/>
  <c r="B1023"/>
  <c r="C1023"/>
  <c r="D1023"/>
  <c r="E1023"/>
  <c r="F1023"/>
  <c r="G1023"/>
  <c r="H1023"/>
  <c r="I1023"/>
  <c r="A1024"/>
  <c r="B1024"/>
  <c r="C1024"/>
  <c r="D1024"/>
  <c r="E1024"/>
  <c r="F1024"/>
  <c r="G1024"/>
  <c r="H1024"/>
  <c r="I1024"/>
  <c r="A1025"/>
  <c r="B1025"/>
  <c r="C1025"/>
  <c r="D1025"/>
  <c r="E1025"/>
  <c r="F1025"/>
  <c r="G1025"/>
  <c r="H1025"/>
  <c r="I1025"/>
  <c r="A1026"/>
  <c r="B1026"/>
  <c r="C1026"/>
  <c r="D1026"/>
  <c r="E1026"/>
  <c r="F1026"/>
  <c r="G1026"/>
  <c r="H1026"/>
  <c r="I1026"/>
  <c r="A1027"/>
  <c r="B1027"/>
  <c r="C1027"/>
  <c r="D1027"/>
  <c r="E1027"/>
  <c r="F1027"/>
  <c r="G1027"/>
  <c r="H1027"/>
  <c r="I1027"/>
  <c r="A1028"/>
  <c r="B1028"/>
  <c r="C1028"/>
  <c r="D1028"/>
  <c r="E1028"/>
  <c r="F1028"/>
  <c r="G1028"/>
  <c r="H1028"/>
  <c r="I1028"/>
  <c r="A1029"/>
  <c r="B1029"/>
  <c r="C1029"/>
  <c r="D1029"/>
  <c r="E1029"/>
  <c r="F1029"/>
  <c r="G1029"/>
  <c r="H1029"/>
  <c r="I1029"/>
  <c r="A1030"/>
  <c r="B1030"/>
  <c r="C1030"/>
  <c r="D1030"/>
  <c r="E1030"/>
  <c r="F1030"/>
  <c r="G1030"/>
  <c r="H1030"/>
  <c r="I1030"/>
  <c r="A1031"/>
  <c r="B1031"/>
  <c r="C1031"/>
  <c r="D1031"/>
  <c r="E1031"/>
  <c r="F1031"/>
  <c r="G1031"/>
  <c r="H1031"/>
  <c r="I1031"/>
  <c r="A1032"/>
  <c r="B1032"/>
  <c r="C1032"/>
  <c r="D1032"/>
  <c r="E1032"/>
  <c r="F1032"/>
  <c r="G1032"/>
  <c r="H1032"/>
  <c r="I1032"/>
  <c r="A1033"/>
  <c r="B1033"/>
  <c r="C1033"/>
  <c r="D1033"/>
  <c r="E1033"/>
  <c r="F1033"/>
  <c r="G1033"/>
  <c r="H1033"/>
  <c r="I1033"/>
  <c r="A1034"/>
  <c r="B1034"/>
  <c r="C1034"/>
  <c r="D1034"/>
  <c r="E1034"/>
  <c r="F1034"/>
  <c r="G1034"/>
  <c r="H1034"/>
  <c r="I1034"/>
  <c r="A1035"/>
  <c r="B1035"/>
  <c r="C1035"/>
  <c r="D1035"/>
  <c r="E1035"/>
  <c r="F1035"/>
  <c r="G1035"/>
  <c r="H1035"/>
  <c r="I1035"/>
  <c r="A1036"/>
  <c r="B1036"/>
  <c r="C1036"/>
  <c r="D1036"/>
  <c r="E1036"/>
  <c r="F1036"/>
  <c r="G1036"/>
  <c r="H1036"/>
  <c r="I1036"/>
  <c r="A1037"/>
  <c r="B1037"/>
  <c r="C1037"/>
  <c r="D1037"/>
  <c r="E1037"/>
  <c r="F1037"/>
  <c r="G1037"/>
  <c r="H1037"/>
  <c r="I1037"/>
  <c r="A1038"/>
  <c r="B1038"/>
  <c r="C1038"/>
  <c r="D1038"/>
  <c r="E1038"/>
  <c r="F1038"/>
  <c r="G1038"/>
  <c r="H1038"/>
  <c r="I1038"/>
  <c r="A1039"/>
  <c r="B1039"/>
  <c r="C1039"/>
  <c r="D1039"/>
  <c r="E1039"/>
  <c r="F1039"/>
  <c r="G1039"/>
  <c r="H1039"/>
  <c r="I1039"/>
  <c r="A1040"/>
  <c r="B1040"/>
  <c r="C1040"/>
  <c r="D1040"/>
  <c r="E1040"/>
  <c r="F1040"/>
  <c r="G1040"/>
  <c r="H1040"/>
  <c r="I1040"/>
  <c r="A1041"/>
  <c r="B1041"/>
  <c r="C1041"/>
  <c r="D1041"/>
  <c r="E1041"/>
  <c r="F1041"/>
  <c r="G1041"/>
  <c r="H1041"/>
  <c r="I1041"/>
  <c r="A1042"/>
  <c r="B1042"/>
  <c r="C1042"/>
  <c r="D1042"/>
  <c r="E1042"/>
  <c r="F1042"/>
  <c r="G1042"/>
  <c r="H1042"/>
  <c r="I1042"/>
  <c r="A1043"/>
  <c r="B1043"/>
  <c r="C1043"/>
  <c r="D1043"/>
  <c r="E1043"/>
  <c r="F1043"/>
  <c r="G1043"/>
  <c r="H1043"/>
  <c r="I1043"/>
  <c r="A1044"/>
  <c r="B1044"/>
  <c r="C1044"/>
  <c r="D1044"/>
  <c r="E1044"/>
  <c r="F1044"/>
  <c r="G1044"/>
  <c r="H1044"/>
  <c r="I1044"/>
  <c r="A1045"/>
  <c r="B1045"/>
  <c r="C1045"/>
  <c r="D1045"/>
  <c r="E1045"/>
  <c r="F1045"/>
  <c r="G1045"/>
  <c r="H1045"/>
  <c r="I1045"/>
  <c r="A1046"/>
  <c r="B1046"/>
  <c r="C1046"/>
  <c r="D1046"/>
  <c r="E1046"/>
  <c r="F1046"/>
  <c r="G1046"/>
  <c r="H1046"/>
  <c r="I1046"/>
  <c r="A1047"/>
  <c r="B1047"/>
  <c r="C1047"/>
  <c r="D1047"/>
  <c r="E1047"/>
  <c r="F1047"/>
  <c r="G1047"/>
  <c r="H1047"/>
  <c r="I1047"/>
  <c r="A1048"/>
  <c r="B1048"/>
  <c r="C1048"/>
  <c r="D1048"/>
  <c r="E1048"/>
  <c r="F1048"/>
  <c r="G1048"/>
  <c r="H1048"/>
  <c r="I1048"/>
  <c r="A1049"/>
  <c r="B1049"/>
  <c r="C1049"/>
  <c r="D1049"/>
  <c r="E1049"/>
  <c r="F1049"/>
  <c r="G1049"/>
  <c r="H1049"/>
  <c r="I1049"/>
  <c r="A1050"/>
  <c r="B1050"/>
  <c r="C1050"/>
  <c r="D1050"/>
  <c r="E1050"/>
  <c r="F1050"/>
  <c r="G1050"/>
  <c r="H1050"/>
  <c r="I1050"/>
  <c r="A1051"/>
  <c r="B1051"/>
  <c r="C1051"/>
  <c r="D1051"/>
  <c r="E1051"/>
  <c r="F1051"/>
  <c r="G1051"/>
  <c r="H1051"/>
  <c r="I1051"/>
  <c r="A1052"/>
  <c r="B1052"/>
  <c r="C1052"/>
  <c r="D1052"/>
  <c r="E1052"/>
  <c r="F1052"/>
  <c r="G1052"/>
  <c r="H1052"/>
  <c r="I1052"/>
  <c r="A1053"/>
  <c r="B1053"/>
  <c r="C1053"/>
  <c r="D1053"/>
  <c r="E1053"/>
  <c r="F1053"/>
  <c r="G1053"/>
  <c r="H1053"/>
  <c r="I1053"/>
  <c r="A1054"/>
  <c r="B1054"/>
  <c r="C1054"/>
  <c r="D1054"/>
  <c r="E1054"/>
  <c r="F1054"/>
  <c r="G1054"/>
  <c r="H1054"/>
  <c r="I1054"/>
  <c r="A1055"/>
  <c r="B1055"/>
  <c r="C1055"/>
  <c r="D1055"/>
  <c r="E1055"/>
  <c r="F1055"/>
  <c r="G1055"/>
  <c r="H1055"/>
  <c r="I1055"/>
  <c r="A1056"/>
  <c r="B1056"/>
  <c r="C1056"/>
  <c r="D1056"/>
  <c r="E1056"/>
  <c r="F1056"/>
  <c r="G1056"/>
  <c r="H1056"/>
  <c r="I1056"/>
  <c r="A1057"/>
  <c r="B1057"/>
  <c r="C1057"/>
  <c r="D1057"/>
  <c r="E1057"/>
  <c r="F1057"/>
  <c r="G1057"/>
  <c r="H1057"/>
  <c r="I1057"/>
  <c r="A1058"/>
  <c r="B1058"/>
  <c r="C1058"/>
  <c r="D1058"/>
  <c r="E1058"/>
  <c r="F1058"/>
  <c r="G1058"/>
  <c r="H1058"/>
  <c r="I1058"/>
  <c r="A1059"/>
  <c r="B1059"/>
  <c r="C1059"/>
  <c r="D1059"/>
  <c r="E1059"/>
  <c r="F1059"/>
  <c r="G1059"/>
  <c r="H1059"/>
  <c r="I1059"/>
  <c r="A1060"/>
  <c r="B1060"/>
  <c r="C1060"/>
  <c r="D1060"/>
  <c r="E1060"/>
  <c r="F1060"/>
  <c r="G1060"/>
  <c r="H1060"/>
  <c r="I1060"/>
  <c r="A1061"/>
  <c r="B1061"/>
  <c r="C1061"/>
  <c r="D1061"/>
  <c r="E1061"/>
  <c r="F1061"/>
  <c r="G1061"/>
  <c r="H1061"/>
  <c r="I1061"/>
  <c r="A1062"/>
  <c r="B1062"/>
  <c r="C1062"/>
  <c r="D1062"/>
  <c r="E1062"/>
  <c r="F1062"/>
  <c r="G1062"/>
  <c r="H1062"/>
  <c r="I1062"/>
  <c r="A1063"/>
  <c r="B1063"/>
  <c r="C1063"/>
  <c r="D1063"/>
  <c r="E1063"/>
  <c r="F1063"/>
  <c r="G1063"/>
  <c r="H1063"/>
  <c r="I1063"/>
  <c r="A1064"/>
  <c r="B1064"/>
  <c r="C1064"/>
  <c r="D1064"/>
  <c r="E1064"/>
  <c r="F1064"/>
  <c r="G1064"/>
  <c r="H1064"/>
  <c r="I1064"/>
  <c r="A1065"/>
  <c r="B1065"/>
  <c r="C1065"/>
  <c r="D1065"/>
  <c r="E1065"/>
  <c r="F1065"/>
  <c r="G1065"/>
  <c r="H1065"/>
  <c r="I1065"/>
  <c r="A1066"/>
  <c r="B1066"/>
  <c r="C1066"/>
  <c r="D1066"/>
  <c r="E1066"/>
  <c r="F1066"/>
  <c r="G1066"/>
  <c r="H1066"/>
  <c r="I1066"/>
  <c r="A1067"/>
  <c r="B1067"/>
  <c r="C1067"/>
  <c r="D1067"/>
  <c r="E1067"/>
  <c r="F1067"/>
  <c r="G1067"/>
  <c r="H1067"/>
  <c r="I1067"/>
  <c r="A1068"/>
  <c r="B1068"/>
  <c r="C1068"/>
  <c r="D1068"/>
  <c r="E1068"/>
  <c r="F1068"/>
  <c r="G1068"/>
  <c r="H1068"/>
  <c r="I1068"/>
  <c r="A1069"/>
  <c r="B1069"/>
  <c r="C1069"/>
  <c r="D1069"/>
  <c r="E1069"/>
  <c r="F1069"/>
  <c r="G1069"/>
  <c r="H1069"/>
  <c r="I1069"/>
  <c r="A1070"/>
  <c r="B1070"/>
  <c r="C1070"/>
  <c r="D1070"/>
  <c r="E1070"/>
  <c r="F1070"/>
  <c r="G1070"/>
  <c r="H1070"/>
  <c r="I1070"/>
  <c r="A1071"/>
  <c r="B1071"/>
  <c r="C1071"/>
  <c r="D1071"/>
  <c r="E1071"/>
  <c r="F1071"/>
  <c r="G1071"/>
  <c r="H1071"/>
  <c r="I1071"/>
  <c r="A1072"/>
  <c r="B1072"/>
  <c r="C1072"/>
  <c r="D1072"/>
  <c r="E1072"/>
  <c r="F1072"/>
  <c r="G1072"/>
  <c r="H1072"/>
  <c r="I1072"/>
  <c r="A1073"/>
  <c r="B1073"/>
  <c r="C1073"/>
  <c r="D1073"/>
  <c r="E1073"/>
  <c r="F1073"/>
  <c r="G1073"/>
  <c r="H1073"/>
  <c r="I1073"/>
  <c r="A1074"/>
  <c r="B1074"/>
  <c r="C1074"/>
  <c r="D1074"/>
  <c r="E1074"/>
  <c r="F1074"/>
  <c r="G1074"/>
  <c r="H1074"/>
  <c r="I1074"/>
  <c r="A1075"/>
  <c r="B1075"/>
  <c r="C1075"/>
  <c r="D1075"/>
  <c r="E1075"/>
  <c r="F1075"/>
  <c r="G1075"/>
  <c r="H1075"/>
  <c r="I1075"/>
  <c r="A1076"/>
  <c r="B1076"/>
  <c r="C1076"/>
  <c r="D1076"/>
  <c r="E1076"/>
  <c r="F1076"/>
  <c r="G1076"/>
  <c r="H1076"/>
  <c r="I1076"/>
  <c r="A1077"/>
  <c r="B1077"/>
  <c r="C1077"/>
  <c r="D1077"/>
  <c r="E1077"/>
  <c r="F1077"/>
  <c r="G1077"/>
  <c r="H1077"/>
  <c r="I1077"/>
  <c r="A1078"/>
  <c r="B1078"/>
  <c r="C1078"/>
  <c r="D1078"/>
  <c r="E1078"/>
  <c r="F1078"/>
  <c r="G1078"/>
  <c r="H1078"/>
  <c r="I1078"/>
  <c r="A1079"/>
  <c r="B1079"/>
  <c r="C1079"/>
  <c r="D1079"/>
  <c r="E1079"/>
  <c r="F1079"/>
  <c r="G1079"/>
  <c r="H1079"/>
  <c r="I1079"/>
  <c r="A1080"/>
  <c r="B1080"/>
  <c r="C1080"/>
  <c r="D1080"/>
  <c r="E1080"/>
  <c r="F1080"/>
  <c r="G1080"/>
  <c r="H1080"/>
  <c r="I1080"/>
  <c r="A1081"/>
  <c r="B1081"/>
  <c r="C1081"/>
  <c r="D1081"/>
  <c r="E1081"/>
  <c r="F1081"/>
  <c r="G1081"/>
  <c r="H1081"/>
  <c r="I1081"/>
  <c r="A1082"/>
  <c r="B1082"/>
  <c r="C1082"/>
  <c r="D1082"/>
  <c r="E1082"/>
  <c r="F1082"/>
  <c r="G1082"/>
  <c r="H1082"/>
  <c r="I1082"/>
  <c r="A1083"/>
  <c r="B1083"/>
  <c r="C1083"/>
  <c r="D1083"/>
  <c r="E1083"/>
  <c r="F1083"/>
  <c r="G1083"/>
  <c r="H1083"/>
  <c r="I1083"/>
  <c r="A1084"/>
  <c r="B1084"/>
  <c r="C1084"/>
  <c r="D1084"/>
  <c r="E1084"/>
  <c r="F1084"/>
  <c r="G1084"/>
  <c r="H1084"/>
  <c r="I1084"/>
  <c r="A1085"/>
  <c r="B1085"/>
  <c r="C1085"/>
  <c r="D1085"/>
  <c r="E1085"/>
  <c r="F1085"/>
  <c r="G1085"/>
  <c r="H1085"/>
  <c r="I1085"/>
  <c r="A1086"/>
  <c r="B1086"/>
  <c r="C1086"/>
  <c r="D1086"/>
  <c r="E1086"/>
  <c r="F1086"/>
  <c r="G1086"/>
  <c r="H1086"/>
  <c r="I1086"/>
  <c r="A1087"/>
  <c r="B1087"/>
  <c r="C1087"/>
  <c r="D1087"/>
  <c r="E1087"/>
  <c r="F1087"/>
  <c r="G1087"/>
  <c r="H1087"/>
  <c r="I1087"/>
  <c r="A1088"/>
  <c r="B1088"/>
  <c r="C1088"/>
  <c r="D1088"/>
  <c r="E1088"/>
  <c r="F1088"/>
  <c r="G1088"/>
  <c r="H1088"/>
  <c r="I1088"/>
  <c r="A1089"/>
  <c r="B1089"/>
  <c r="C1089"/>
  <c r="D1089"/>
  <c r="E1089"/>
  <c r="F1089"/>
  <c r="G1089"/>
  <c r="H1089"/>
  <c r="I1089"/>
  <c r="A1090"/>
  <c r="B1090"/>
  <c r="C1090"/>
  <c r="D1090"/>
  <c r="E1090"/>
  <c r="F1090"/>
  <c r="G1090"/>
  <c r="H1090"/>
  <c r="I1090"/>
  <c r="A1091"/>
  <c r="B1091"/>
  <c r="C1091"/>
  <c r="D1091"/>
  <c r="E1091"/>
  <c r="F1091"/>
  <c r="G1091"/>
  <c r="H1091"/>
  <c r="I1091"/>
  <c r="A1092"/>
  <c r="B1092"/>
  <c r="C1092"/>
  <c r="D1092"/>
  <c r="E1092"/>
  <c r="F1092"/>
  <c r="G1092"/>
  <c r="H1092"/>
  <c r="I1092"/>
  <c r="A1093"/>
  <c r="B1093"/>
  <c r="C1093"/>
  <c r="D1093"/>
  <c r="E1093"/>
  <c r="F1093"/>
  <c r="G1093"/>
  <c r="H1093"/>
  <c r="I1093"/>
  <c r="A1094"/>
  <c r="B1094"/>
  <c r="C1094"/>
  <c r="D1094"/>
  <c r="E1094"/>
  <c r="F1094"/>
  <c r="G1094"/>
  <c r="H1094"/>
  <c r="I1094"/>
  <c r="A1095"/>
  <c r="B1095"/>
  <c r="C1095"/>
  <c r="D1095"/>
  <c r="E1095"/>
  <c r="F1095"/>
  <c r="G1095"/>
  <c r="H1095"/>
  <c r="I1095"/>
  <c r="A1096"/>
  <c r="B1096"/>
  <c r="C1096"/>
  <c r="D1096"/>
  <c r="E1096"/>
  <c r="F1096"/>
  <c r="G1096"/>
  <c r="H1096"/>
  <c r="I1096"/>
  <c r="A1097"/>
  <c r="B1097"/>
  <c r="C1097"/>
  <c r="D1097"/>
  <c r="E1097"/>
  <c r="F1097"/>
  <c r="G1097"/>
  <c r="H1097"/>
  <c r="I1097"/>
  <c r="A1098"/>
  <c r="B1098"/>
  <c r="C1098"/>
  <c r="D1098"/>
  <c r="E1098"/>
  <c r="F1098"/>
  <c r="G1098"/>
  <c r="H1098"/>
  <c r="I1098"/>
  <c r="A1099"/>
  <c r="B1099"/>
  <c r="C1099"/>
  <c r="D1099"/>
  <c r="E1099"/>
  <c r="F1099"/>
  <c r="G1099"/>
  <c r="H1099"/>
  <c r="I1099"/>
  <c r="A1100"/>
  <c r="B1100"/>
  <c r="C1100"/>
  <c r="D1100"/>
  <c r="E1100"/>
  <c r="F1100"/>
  <c r="G1100"/>
  <c r="H1100"/>
  <c r="I1100"/>
  <c r="A1101"/>
  <c r="B1101"/>
  <c r="C1101"/>
  <c r="D1101"/>
  <c r="E1101"/>
  <c r="F1101"/>
  <c r="G1101"/>
  <c r="H1101"/>
  <c r="I1101"/>
  <c r="A1102"/>
  <c r="B1102"/>
  <c r="C1102"/>
  <c r="D1102"/>
  <c r="E1102"/>
  <c r="F1102"/>
  <c r="G1102"/>
  <c r="H1102"/>
  <c r="I1102"/>
  <c r="A1103"/>
  <c r="B1103"/>
  <c r="C1103"/>
  <c r="D1103"/>
  <c r="E1103"/>
  <c r="F1103"/>
  <c r="G1103"/>
  <c r="H1103"/>
  <c r="I1103"/>
  <c r="A1104"/>
  <c r="B1104"/>
  <c r="C1104"/>
  <c r="D1104"/>
  <c r="E1104"/>
  <c r="F1104"/>
  <c r="G1104"/>
  <c r="H1104"/>
  <c r="I1104"/>
  <c r="A1105"/>
  <c r="B1105"/>
  <c r="C1105"/>
  <c r="D1105"/>
  <c r="E1105"/>
  <c r="F1105"/>
  <c r="G1105"/>
  <c r="H1105"/>
  <c r="I1105"/>
  <c r="A1106"/>
  <c r="B1106"/>
  <c r="C1106"/>
  <c r="D1106"/>
  <c r="E1106"/>
  <c r="F1106"/>
  <c r="G1106"/>
  <c r="H1106"/>
  <c r="I1106"/>
  <c r="A1107"/>
  <c r="B1107"/>
  <c r="C1107"/>
  <c r="D1107"/>
  <c r="E1107"/>
  <c r="F1107"/>
  <c r="G1107"/>
  <c r="H1107"/>
  <c r="I1107"/>
  <c r="A1108"/>
  <c r="B1108"/>
  <c r="C1108"/>
  <c r="D1108"/>
  <c r="E1108"/>
  <c r="F1108"/>
  <c r="G1108"/>
  <c r="H1108"/>
  <c r="I1108"/>
  <c r="A1109"/>
  <c r="B1109"/>
  <c r="C1109"/>
  <c r="D1109"/>
  <c r="E1109"/>
  <c r="F1109"/>
  <c r="G1109"/>
  <c r="H1109"/>
  <c r="I1109"/>
  <c r="A1110"/>
  <c r="B1110"/>
  <c r="C1110"/>
  <c r="D1110"/>
  <c r="E1110"/>
  <c r="F1110"/>
  <c r="G1110"/>
  <c r="H1110"/>
  <c r="I1110"/>
  <c r="A1111"/>
  <c r="B1111"/>
  <c r="C1111"/>
  <c r="D1111"/>
  <c r="E1111"/>
  <c r="F1111"/>
  <c r="G1111"/>
  <c r="H1111"/>
  <c r="I1111"/>
  <c r="A1112"/>
  <c r="B1112"/>
  <c r="C1112"/>
  <c r="D1112"/>
  <c r="E1112"/>
  <c r="F1112"/>
  <c r="G1112"/>
  <c r="H1112"/>
  <c r="I1112"/>
  <c r="A1113"/>
  <c r="B1113"/>
  <c r="C1113"/>
  <c r="D1113"/>
  <c r="E1113"/>
  <c r="F1113"/>
  <c r="G1113"/>
  <c r="H1113"/>
  <c r="I1113"/>
  <c r="A1114"/>
  <c r="B1114"/>
  <c r="C1114"/>
  <c r="D1114"/>
  <c r="E1114"/>
  <c r="F1114"/>
  <c r="G1114"/>
  <c r="H1114"/>
  <c r="I1114"/>
  <c r="A1115"/>
  <c r="B1115"/>
  <c r="C1115"/>
  <c r="D1115"/>
  <c r="E1115"/>
  <c r="F1115"/>
  <c r="G1115"/>
  <c r="H1115"/>
  <c r="I1115"/>
  <c r="A1116"/>
  <c r="B1116"/>
  <c r="C1116"/>
  <c r="D1116"/>
  <c r="E1116"/>
  <c r="F1116"/>
  <c r="G1116"/>
  <c r="H1116"/>
  <c r="I1116"/>
  <c r="A1117"/>
  <c r="B1117"/>
  <c r="C1117"/>
  <c r="D1117"/>
  <c r="E1117"/>
  <c r="F1117"/>
  <c r="G1117"/>
  <c r="H1117"/>
  <c r="I1117"/>
  <c r="A1118"/>
  <c r="B1118"/>
  <c r="C1118"/>
  <c r="D1118"/>
  <c r="E1118"/>
  <c r="F1118"/>
  <c r="G1118"/>
  <c r="H1118"/>
  <c r="I1118"/>
  <c r="A1119"/>
  <c r="B1119"/>
  <c r="C1119"/>
  <c r="D1119"/>
  <c r="E1119"/>
  <c r="F1119"/>
  <c r="G1119"/>
  <c r="H1119"/>
  <c r="I1119"/>
  <c r="A1120"/>
  <c r="B1120"/>
  <c r="C1120"/>
  <c r="D1120"/>
  <c r="E1120"/>
  <c r="F1120"/>
  <c r="G1120"/>
  <c r="H1120"/>
  <c r="I1120"/>
  <c r="A1121"/>
  <c r="B1121"/>
  <c r="C1121"/>
  <c r="D1121"/>
  <c r="E1121"/>
  <c r="F1121"/>
  <c r="G1121"/>
  <c r="H1121"/>
  <c r="I1121"/>
  <c r="A1122"/>
  <c r="B1122"/>
  <c r="C1122"/>
  <c r="D1122"/>
  <c r="E1122"/>
  <c r="F1122"/>
  <c r="G1122"/>
  <c r="H1122"/>
  <c r="I1122"/>
  <c r="A1123"/>
  <c r="B1123"/>
  <c r="C1123"/>
  <c r="D1123"/>
  <c r="E1123"/>
  <c r="F1123"/>
  <c r="G1123"/>
  <c r="H1123"/>
  <c r="I1123"/>
  <c r="A1124"/>
  <c r="B1124"/>
  <c r="C1124"/>
  <c r="D1124"/>
  <c r="E1124"/>
  <c r="F1124"/>
  <c r="G1124"/>
  <c r="H1124"/>
  <c r="I1124"/>
  <c r="A1125"/>
  <c r="B1125"/>
  <c r="C1125"/>
  <c r="D1125"/>
  <c r="E1125"/>
  <c r="F1125"/>
  <c r="G1125"/>
  <c r="H1125"/>
  <c r="I1125"/>
  <c r="A1126"/>
  <c r="B1126"/>
  <c r="C1126"/>
  <c r="D1126"/>
  <c r="E1126"/>
  <c r="F1126"/>
  <c r="G1126"/>
  <c r="H1126"/>
  <c r="I1126"/>
  <c r="A1127"/>
  <c r="B1127"/>
  <c r="C1127"/>
  <c r="D1127"/>
  <c r="E1127"/>
  <c r="F1127"/>
  <c r="G1127"/>
  <c r="H1127"/>
  <c r="I1127"/>
  <c r="A1128"/>
  <c r="B1128"/>
  <c r="C1128"/>
  <c r="D1128"/>
  <c r="E1128"/>
  <c r="F1128"/>
  <c r="G1128"/>
  <c r="H1128"/>
  <c r="I1128"/>
  <c r="A1129"/>
  <c r="B1129"/>
  <c r="C1129"/>
  <c r="D1129"/>
  <c r="E1129"/>
  <c r="F1129"/>
  <c r="G1129"/>
  <c r="H1129"/>
  <c r="I1129"/>
  <c r="A1130"/>
  <c r="B1130"/>
  <c r="C1130"/>
  <c r="D1130"/>
  <c r="E1130"/>
  <c r="F1130"/>
  <c r="G1130"/>
  <c r="H1130"/>
  <c r="I1130"/>
  <c r="A1131"/>
  <c r="B1131"/>
  <c r="C1131"/>
  <c r="D1131"/>
  <c r="E1131"/>
  <c r="F1131"/>
  <c r="G1131"/>
  <c r="H1131"/>
  <c r="I1131"/>
  <c r="A1132"/>
  <c r="B1132"/>
  <c r="C1132"/>
  <c r="D1132"/>
  <c r="E1132"/>
  <c r="F1132"/>
  <c r="G1132"/>
  <c r="H1132"/>
  <c r="I1132"/>
  <c r="A1133"/>
  <c r="B1133"/>
  <c r="C1133"/>
  <c r="D1133"/>
  <c r="E1133"/>
  <c r="F1133"/>
  <c r="G1133"/>
  <c r="H1133"/>
  <c r="I1133"/>
  <c r="A1134"/>
  <c r="B1134"/>
  <c r="C1134"/>
  <c r="D1134"/>
  <c r="E1134"/>
  <c r="F1134"/>
  <c r="G1134"/>
  <c r="H1134"/>
  <c r="I1134"/>
  <c r="A1135"/>
  <c r="B1135"/>
  <c r="C1135"/>
  <c r="D1135"/>
  <c r="E1135"/>
  <c r="F1135"/>
  <c r="G1135"/>
  <c r="H1135"/>
  <c r="I1135"/>
  <c r="A1136"/>
  <c r="B1136"/>
  <c r="C1136"/>
  <c r="D1136"/>
  <c r="E1136"/>
  <c r="F1136"/>
  <c r="G1136"/>
  <c r="H1136"/>
  <c r="I1136"/>
  <c r="A1137"/>
  <c r="B1137"/>
  <c r="C1137"/>
  <c r="D1137"/>
  <c r="E1137"/>
  <c r="F1137"/>
  <c r="G1137"/>
  <c r="H1137"/>
  <c r="I1137"/>
  <c r="A1138"/>
  <c r="B1138"/>
  <c r="C1138"/>
  <c r="D1138"/>
  <c r="E1138"/>
  <c r="F1138"/>
  <c r="G1138"/>
  <c r="H1138"/>
  <c r="I1138"/>
  <c r="A1139"/>
  <c r="B1139"/>
  <c r="C1139"/>
  <c r="D1139"/>
  <c r="E1139"/>
  <c r="F1139"/>
  <c r="G1139"/>
  <c r="H1139"/>
  <c r="I1139"/>
  <c r="A1140"/>
  <c r="B1140"/>
  <c r="C1140"/>
  <c r="D1140"/>
  <c r="E1140"/>
  <c r="F1140"/>
  <c r="G1140"/>
  <c r="H1140"/>
  <c r="I1140"/>
  <c r="A1141"/>
  <c r="B1141"/>
  <c r="C1141"/>
  <c r="D1141"/>
  <c r="E1141"/>
  <c r="F1141"/>
  <c r="G1141"/>
  <c r="H1141"/>
  <c r="I1141"/>
  <c r="A1142"/>
  <c r="B1142"/>
  <c r="C1142"/>
  <c r="D1142"/>
  <c r="E1142"/>
  <c r="F1142"/>
  <c r="G1142"/>
  <c r="H1142"/>
  <c r="I1142"/>
  <c r="A1143"/>
  <c r="B1143"/>
  <c r="C1143"/>
  <c r="D1143"/>
  <c r="E1143"/>
  <c r="F1143"/>
  <c r="G1143"/>
  <c r="H1143"/>
  <c r="I1143"/>
  <c r="A1144"/>
  <c r="B1144"/>
  <c r="C1144"/>
  <c r="D1144"/>
  <c r="E1144"/>
  <c r="F1144"/>
  <c r="G1144"/>
  <c r="H1144"/>
  <c r="I1144"/>
  <c r="A1145"/>
  <c r="B1145"/>
  <c r="C1145"/>
  <c r="D1145"/>
  <c r="E1145"/>
  <c r="F1145"/>
  <c r="G1145"/>
  <c r="H1145"/>
  <c r="I1145"/>
  <c r="A1146"/>
  <c r="B1146"/>
  <c r="C1146"/>
  <c r="D1146"/>
  <c r="E1146"/>
  <c r="F1146"/>
  <c r="G1146"/>
  <c r="H1146"/>
  <c r="I1146"/>
  <c r="A1147"/>
  <c r="B1147"/>
  <c r="C1147"/>
  <c r="D1147"/>
  <c r="E1147"/>
  <c r="F1147"/>
  <c r="G1147"/>
  <c r="H1147"/>
  <c r="I1147"/>
  <c r="A1148"/>
  <c r="B1148"/>
  <c r="C1148"/>
  <c r="D1148"/>
  <c r="E1148"/>
  <c r="F1148"/>
  <c r="G1148"/>
  <c r="H1148"/>
  <c r="I1148"/>
  <c r="A1149"/>
  <c r="B1149"/>
  <c r="C1149"/>
  <c r="D1149"/>
  <c r="E1149"/>
  <c r="F1149"/>
  <c r="G1149"/>
  <c r="H1149"/>
  <c r="I1149"/>
  <c r="A1150"/>
  <c r="B1150"/>
  <c r="C1150"/>
  <c r="D1150"/>
  <c r="E1150"/>
  <c r="F1150"/>
  <c r="G1150"/>
  <c r="H1150"/>
  <c r="I1150"/>
  <c r="A1151"/>
  <c r="B1151"/>
  <c r="C1151"/>
  <c r="D1151"/>
  <c r="E1151"/>
  <c r="F1151"/>
  <c r="G1151"/>
  <c r="H1151"/>
  <c r="I1151"/>
  <c r="A1152"/>
  <c r="B1152"/>
  <c r="C1152"/>
  <c r="D1152"/>
  <c r="E1152"/>
  <c r="F1152"/>
  <c r="G1152"/>
  <c r="H1152"/>
  <c r="I1152"/>
  <c r="A1153"/>
  <c r="B1153"/>
  <c r="C1153"/>
  <c r="D1153"/>
  <c r="E1153"/>
  <c r="F1153"/>
  <c r="G1153"/>
  <c r="H1153"/>
  <c r="I1153"/>
  <c r="A1154"/>
  <c r="B1154"/>
  <c r="C1154"/>
  <c r="D1154"/>
  <c r="E1154"/>
  <c r="F1154"/>
  <c r="G1154"/>
  <c r="H1154"/>
  <c r="I1154"/>
  <c r="A1155"/>
  <c r="B1155"/>
  <c r="C1155"/>
  <c r="D1155"/>
  <c r="E1155"/>
  <c r="F1155"/>
  <c r="G1155"/>
  <c r="H1155"/>
  <c r="I1155"/>
  <c r="A1156"/>
  <c r="B1156"/>
  <c r="C1156"/>
  <c r="D1156"/>
  <c r="E1156"/>
  <c r="F1156"/>
  <c r="G1156"/>
  <c r="H1156"/>
  <c r="I1156"/>
  <c r="A1157"/>
  <c r="B1157"/>
  <c r="C1157"/>
  <c r="D1157"/>
  <c r="E1157"/>
  <c r="F1157"/>
  <c r="G1157"/>
  <c r="H1157"/>
  <c r="I1157"/>
  <c r="A1158"/>
  <c r="B1158"/>
  <c r="C1158"/>
  <c r="D1158"/>
  <c r="E1158"/>
  <c r="F1158"/>
  <c r="G1158"/>
  <c r="H1158"/>
  <c r="I1158"/>
  <c r="A1159"/>
  <c r="B1159"/>
  <c r="C1159"/>
  <c r="D1159"/>
  <c r="E1159"/>
  <c r="F1159"/>
  <c r="G1159"/>
  <c r="H1159"/>
  <c r="I1159"/>
  <c r="A1160"/>
  <c r="B1160"/>
  <c r="C1160"/>
  <c r="D1160"/>
  <c r="E1160"/>
  <c r="F1160"/>
  <c r="G1160"/>
  <c r="H1160"/>
  <c r="I1160"/>
  <c r="A1161"/>
  <c r="B1161"/>
  <c r="C1161"/>
  <c r="D1161"/>
  <c r="E1161"/>
  <c r="F1161"/>
  <c r="G1161"/>
  <c r="H1161"/>
  <c r="I1161"/>
  <c r="A1162"/>
  <c r="B1162"/>
  <c r="C1162"/>
  <c r="D1162"/>
  <c r="E1162"/>
  <c r="F1162"/>
  <c r="G1162"/>
  <c r="H1162"/>
  <c r="I1162"/>
  <c r="A1163"/>
  <c r="B1163"/>
  <c r="C1163"/>
  <c r="D1163"/>
  <c r="E1163"/>
  <c r="F1163"/>
  <c r="G1163"/>
  <c r="H1163"/>
  <c r="I1163"/>
  <c r="A1164"/>
  <c r="B1164"/>
  <c r="C1164"/>
  <c r="D1164"/>
  <c r="E1164"/>
  <c r="F1164"/>
  <c r="G1164"/>
  <c r="H1164"/>
  <c r="I1164"/>
  <c r="A1165"/>
  <c r="B1165"/>
  <c r="C1165"/>
  <c r="D1165"/>
  <c r="E1165"/>
  <c r="F1165"/>
  <c r="G1165"/>
  <c r="H1165"/>
  <c r="I1165"/>
  <c r="A1166"/>
  <c r="B1166"/>
  <c r="C1166"/>
  <c r="D1166"/>
  <c r="E1166"/>
  <c r="F1166"/>
  <c r="G1166"/>
  <c r="H1166"/>
  <c r="I1166"/>
  <c r="A1167"/>
  <c r="B1167"/>
  <c r="C1167"/>
  <c r="D1167"/>
  <c r="E1167"/>
  <c r="F1167"/>
  <c r="G1167"/>
  <c r="H1167"/>
  <c r="I1167"/>
  <c r="A1168"/>
  <c r="B1168"/>
  <c r="C1168"/>
  <c r="D1168"/>
  <c r="E1168"/>
  <c r="F1168"/>
  <c r="G1168"/>
  <c r="H1168"/>
  <c r="I1168"/>
  <c r="A1169"/>
  <c r="B1169"/>
  <c r="C1169"/>
  <c r="D1169"/>
  <c r="E1169"/>
  <c r="F1169"/>
  <c r="G1169"/>
  <c r="H1169"/>
  <c r="I1169"/>
  <c r="A1170"/>
  <c r="B1170"/>
  <c r="C1170"/>
  <c r="D1170"/>
  <c r="E1170"/>
  <c r="F1170"/>
  <c r="G1170"/>
  <c r="H1170"/>
  <c r="I1170"/>
  <c r="A1171"/>
  <c r="B1171"/>
  <c r="C1171"/>
  <c r="D1171"/>
  <c r="E1171"/>
  <c r="F1171"/>
  <c r="G1171"/>
  <c r="H1171"/>
  <c r="I1171"/>
  <c r="A1172"/>
  <c r="B1172"/>
  <c r="C1172"/>
  <c r="D1172"/>
  <c r="E1172"/>
  <c r="F1172"/>
  <c r="G1172"/>
  <c r="H1172"/>
  <c r="I1172"/>
  <c r="A1173"/>
  <c r="B1173"/>
  <c r="C1173"/>
  <c r="D1173"/>
  <c r="E1173"/>
  <c r="F1173"/>
  <c r="G1173"/>
  <c r="H1173"/>
  <c r="I1173"/>
  <c r="A1174"/>
  <c r="B1174"/>
  <c r="C1174"/>
  <c r="D1174"/>
  <c r="E1174"/>
  <c r="F1174"/>
  <c r="G1174"/>
  <c r="H1174"/>
  <c r="I1174"/>
  <c r="A1175"/>
  <c r="B1175"/>
  <c r="C1175"/>
  <c r="D1175"/>
  <c r="E1175"/>
  <c r="F1175"/>
  <c r="G1175"/>
  <c r="H1175"/>
  <c r="I1175"/>
  <c r="A1176"/>
  <c r="B1176"/>
  <c r="C1176"/>
  <c r="D1176"/>
  <c r="E1176"/>
  <c r="F1176"/>
  <c r="G1176"/>
  <c r="H1176"/>
  <c r="I1176"/>
  <c r="A1177"/>
  <c r="B1177"/>
  <c r="C1177"/>
  <c r="D1177"/>
  <c r="E1177"/>
  <c r="F1177"/>
  <c r="G1177"/>
  <c r="H1177"/>
  <c r="I1177"/>
  <c r="A1178"/>
  <c r="B1178"/>
  <c r="C1178"/>
  <c r="D1178"/>
  <c r="E1178"/>
  <c r="F1178"/>
  <c r="G1178"/>
  <c r="H1178"/>
  <c r="I1178"/>
  <c r="A1179"/>
  <c r="B1179"/>
  <c r="C1179"/>
  <c r="D1179"/>
  <c r="E1179"/>
  <c r="F1179"/>
  <c r="G1179"/>
  <c r="H1179"/>
  <c r="I1179"/>
  <c r="A1180"/>
  <c r="B1180"/>
  <c r="C1180"/>
  <c r="D1180"/>
  <c r="E1180"/>
  <c r="F1180"/>
  <c r="G1180"/>
  <c r="H1180"/>
  <c r="I1180"/>
  <c r="A1181"/>
  <c r="B1181"/>
  <c r="C1181"/>
  <c r="D1181"/>
  <c r="E1181"/>
  <c r="F1181"/>
  <c r="G1181"/>
  <c r="H1181"/>
  <c r="I1181"/>
  <c r="A1182"/>
  <c r="B1182"/>
  <c r="C1182"/>
  <c r="D1182"/>
  <c r="E1182"/>
  <c r="F1182"/>
  <c r="G1182"/>
  <c r="H1182"/>
  <c r="I1182"/>
  <c r="A1183"/>
  <c r="B1183"/>
  <c r="C1183"/>
  <c r="D1183"/>
  <c r="E1183"/>
  <c r="F1183"/>
  <c r="G1183"/>
  <c r="H1183"/>
  <c r="I1183"/>
  <c r="A1184"/>
  <c r="B1184"/>
  <c r="C1184"/>
  <c r="D1184"/>
  <c r="E1184"/>
  <c r="F1184"/>
  <c r="G1184"/>
  <c r="H1184"/>
  <c r="I1184"/>
  <c r="A1185"/>
  <c r="B1185"/>
  <c r="C1185"/>
  <c r="D1185"/>
  <c r="E1185"/>
  <c r="F1185"/>
  <c r="G1185"/>
  <c r="H1185"/>
  <c r="I1185"/>
  <c r="A1186"/>
  <c r="B1186"/>
  <c r="C1186"/>
  <c r="D1186"/>
  <c r="E1186"/>
  <c r="F1186"/>
  <c r="G1186"/>
  <c r="H1186"/>
  <c r="I1186"/>
  <c r="A1187"/>
  <c r="B1187"/>
  <c r="C1187"/>
  <c r="D1187"/>
  <c r="E1187"/>
  <c r="F1187"/>
  <c r="G1187"/>
  <c r="H1187"/>
  <c r="I1187"/>
  <c r="A1188"/>
  <c r="B1188"/>
  <c r="C1188"/>
  <c r="D1188"/>
  <c r="E1188"/>
  <c r="F1188"/>
  <c r="G1188"/>
  <c r="H1188"/>
  <c r="I1188"/>
  <c r="A1189"/>
  <c r="B1189"/>
  <c r="C1189"/>
  <c r="D1189"/>
  <c r="E1189"/>
  <c r="F1189"/>
  <c r="G1189"/>
  <c r="H1189"/>
  <c r="I1189"/>
  <c r="A1190"/>
  <c r="B1190"/>
  <c r="C1190"/>
  <c r="D1190"/>
  <c r="E1190"/>
  <c r="F1190"/>
  <c r="G1190"/>
  <c r="H1190"/>
  <c r="I1190"/>
  <c r="A1191"/>
  <c r="B1191"/>
  <c r="C1191"/>
  <c r="D1191"/>
  <c r="E1191"/>
  <c r="F1191"/>
  <c r="G1191"/>
  <c r="H1191"/>
  <c r="I1191"/>
  <c r="A1192"/>
  <c r="B1192"/>
  <c r="C1192"/>
  <c r="D1192"/>
  <c r="E1192"/>
  <c r="F1192"/>
  <c r="G1192"/>
  <c r="H1192"/>
  <c r="I1192"/>
  <c r="A1193"/>
  <c r="B1193"/>
  <c r="C1193"/>
  <c r="D1193"/>
  <c r="E1193"/>
  <c r="F1193"/>
  <c r="G1193"/>
  <c r="H1193"/>
  <c r="I1193"/>
  <c r="A1194"/>
  <c r="B1194"/>
  <c r="C1194"/>
  <c r="D1194"/>
  <c r="E1194"/>
  <c r="F1194"/>
  <c r="G1194"/>
  <c r="H1194"/>
  <c r="I1194"/>
  <c r="A1195"/>
  <c r="B1195"/>
  <c r="C1195"/>
  <c r="D1195"/>
  <c r="E1195"/>
  <c r="F1195"/>
  <c r="G1195"/>
  <c r="H1195"/>
  <c r="I1195"/>
  <c r="A1196"/>
  <c r="B1196"/>
  <c r="C1196"/>
  <c r="D1196"/>
  <c r="E1196"/>
  <c r="F1196"/>
  <c r="G1196"/>
  <c r="H1196"/>
  <c r="I1196"/>
  <c r="A1197"/>
  <c r="B1197"/>
  <c r="C1197"/>
  <c r="D1197"/>
  <c r="E1197"/>
  <c r="F1197"/>
  <c r="G1197"/>
  <c r="H1197"/>
  <c r="I1197"/>
  <c r="A1198"/>
  <c r="B1198"/>
  <c r="C1198"/>
  <c r="D1198"/>
  <c r="E1198"/>
  <c r="F1198"/>
  <c r="G1198"/>
  <c r="H1198"/>
  <c r="I1198"/>
  <c r="A1199"/>
  <c r="B1199"/>
  <c r="C1199"/>
  <c r="D1199"/>
  <c r="E1199"/>
  <c r="F1199"/>
  <c r="G1199"/>
  <c r="H1199"/>
  <c r="I1199"/>
  <c r="A1200"/>
  <c r="B1200"/>
  <c r="C1200"/>
  <c r="D1200"/>
  <c r="E1200"/>
  <c r="F1200"/>
  <c r="G1200"/>
  <c r="H1200"/>
  <c r="I1200"/>
  <c r="A1201"/>
  <c r="B1201"/>
  <c r="C1201"/>
  <c r="D1201"/>
  <c r="E1201"/>
  <c r="F1201"/>
  <c r="G1201"/>
  <c r="H1201"/>
  <c r="I1201"/>
  <c r="A1202"/>
  <c r="B1202"/>
  <c r="C1202"/>
  <c r="D1202"/>
  <c r="E1202"/>
  <c r="F1202"/>
  <c r="G1202"/>
  <c r="H1202"/>
  <c r="I1202"/>
  <c r="A1203"/>
  <c r="B1203"/>
  <c r="C1203"/>
  <c r="D1203"/>
  <c r="E1203"/>
  <c r="F1203"/>
  <c r="G1203"/>
  <c r="H1203"/>
  <c r="I1203"/>
  <c r="A1204"/>
  <c r="B1204"/>
  <c r="C1204"/>
  <c r="D1204"/>
  <c r="E1204"/>
  <c r="F1204"/>
  <c r="G1204"/>
  <c r="H1204"/>
  <c r="I1204"/>
  <c r="A1205"/>
  <c r="B1205"/>
  <c r="C1205"/>
  <c r="D1205"/>
  <c r="E1205"/>
  <c r="F1205"/>
  <c r="G1205"/>
  <c r="H1205"/>
  <c r="I1205"/>
  <c r="A1206"/>
  <c r="B1206"/>
  <c r="C1206"/>
  <c r="D1206"/>
  <c r="E1206"/>
  <c r="F1206"/>
  <c r="G1206"/>
  <c r="H1206"/>
  <c r="I1206"/>
  <c r="A1207"/>
  <c r="B1207"/>
  <c r="C1207"/>
  <c r="D1207"/>
  <c r="E1207"/>
  <c r="F1207"/>
  <c r="G1207"/>
  <c r="H1207"/>
  <c r="I1207"/>
  <c r="A1208"/>
  <c r="B1208"/>
  <c r="C1208"/>
  <c r="D1208"/>
  <c r="E1208"/>
  <c r="F1208"/>
  <c r="G1208"/>
  <c r="H1208"/>
  <c r="I1208"/>
  <c r="A1209"/>
  <c r="B1209"/>
  <c r="C1209"/>
  <c r="D1209"/>
  <c r="E1209"/>
  <c r="F1209"/>
  <c r="G1209"/>
  <c r="H1209"/>
  <c r="I1209"/>
  <c r="A1210"/>
  <c r="B1210"/>
  <c r="C1210"/>
  <c r="D1210"/>
  <c r="E1210"/>
  <c r="F1210"/>
  <c r="G1210"/>
  <c r="H1210"/>
  <c r="I1210"/>
  <c r="A1211"/>
  <c r="B1211"/>
  <c r="C1211"/>
  <c r="D1211"/>
  <c r="E1211"/>
  <c r="F1211"/>
  <c r="G1211"/>
  <c r="H1211"/>
  <c r="I1211"/>
  <c r="A1212"/>
  <c r="B1212"/>
  <c r="C1212"/>
  <c r="D1212"/>
  <c r="E1212"/>
  <c r="F1212"/>
  <c r="G1212"/>
  <c r="H1212"/>
  <c r="I1212"/>
  <c r="A1213"/>
  <c r="B1213"/>
  <c r="C1213"/>
  <c r="D1213"/>
  <c r="E1213"/>
  <c r="F1213"/>
  <c r="G1213"/>
  <c r="H1213"/>
  <c r="I1213"/>
  <c r="A1214"/>
  <c r="B1214"/>
  <c r="C1214"/>
  <c r="D1214"/>
  <c r="E1214"/>
  <c r="F1214"/>
  <c r="G1214"/>
  <c r="H1214"/>
  <c r="I1214"/>
  <c r="A1215"/>
  <c r="B1215"/>
  <c r="C1215"/>
  <c r="D1215"/>
  <c r="E1215"/>
  <c r="F1215"/>
  <c r="G1215"/>
  <c r="H1215"/>
  <c r="I1215"/>
  <c r="A1216"/>
  <c r="B1216"/>
  <c r="C1216"/>
  <c r="D1216"/>
  <c r="E1216"/>
  <c r="F1216"/>
  <c r="G1216"/>
  <c r="H1216"/>
  <c r="I1216"/>
  <c r="A1217"/>
  <c r="B1217"/>
  <c r="C1217"/>
  <c r="D1217"/>
  <c r="E1217"/>
  <c r="F1217"/>
  <c r="G1217"/>
  <c r="H1217"/>
  <c r="I1217"/>
  <c r="A1218"/>
  <c r="B1218"/>
  <c r="C1218"/>
  <c r="D1218"/>
  <c r="E1218"/>
  <c r="F1218"/>
  <c r="G1218"/>
  <c r="H1218"/>
  <c r="I1218"/>
  <c r="A1219"/>
  <c r="B1219"/>
  <c r="C1219"/>
  <c r="D1219"/>
  <c r="E1219"/>
  <c r="F1219"/>
  <c r="G1219"/>
  <c r="H1219"/>
  <c r="I1219"/>
  <c r="A1220"/>
  <c r="B1220"/>
  <c r="C1220"/>
  <c r="D1220"/>
  <c r="E1220"/>
  <c r="F1220"/>
  <c r="G1220"/>
  <c r="H1220"/>
  <c r="I1220"/>
  <c r="A1221"/>
  <c r="B1221"/>
  <c r="C1221"/>
  <c r="D1221"/>
  <c r="E1221"/>
  <c r="F1221"/>
  <c r="G1221"/>
  <c r="H1221"/>
  <c r="I1221"/>
  <c r="A1222"/>
  <c r="B1222"/>
  <c r="C1222"/>
  <c r="D1222"/>
  <c r="E1222"/>
  <c r="F1222"/>
  <c r="G1222"/>
  <c r="H1222"/>
  <c r="I1222"/>
  <c r="A1223"/>
  <c r="B1223"/>
  <c r="C1223"/>
  <c r="D1223"/>
  <c r="E1223"/>
  <c r="F1223"/>
  <c r="G1223"/>
  <c r="H1223"/>
  <c r="I1223"/>
  <c r="A1224"/>
  <c r="B1224"/>
  <c r="C1224"/>
  <c r="D1224"/>
  <c r="E1224"/>
  <c r="F1224"/>
  <c r="G1224"/>
  <c r="H1224"/>
  <c r="I1224"/>
  <c r="A1225"/>
  <c r="B1225"/>
  <c r="C1225"/>
  <c r="D1225"/>
  <c r="E1225"/>
  <c r="F1225"/>
  <c r="G1225"/>
  <c r="H1225"/>
  <c r="I1225"/>
  <c r="A1226"/>
  <c r="B1226"/>
  <c r="C1226"/>
  <c r="D1226"/>
  <c r="E1226"/>
  <c r="F1226"/>
  <c r="G1226"/>
  <c r="H1226"/>
  <c r="I1226"/>
  <c r="A1227"/>
  <c r="B1227"/>
  <c r="C1227"/>
  <c r="D1227"/>
  <c r="E1227"/>
  <c r="F1227"/>
  <c r="G1227"/>
  <c r="H1227"/>
  <c r="I1227"/>
  <c r="A1228"/>
  <c r="B1228"/>
  <c r="C1228"/>
  <c r="D1228"/>
  <c r="E1228"/>
  <c r="F1228"/>
  <c r="G1228"/>
  <c r="H1228"/>
  <c r="I1228"/>
  <c r="A1229"/>
  <c r="B1229"/>
  <c r="C1229"/>
  <c r="D1229"/>
  <c r="E1229"/>
  <c r="F1229"/>
  <c r="G1229"/>
  <c r="H1229"/>
  <c r="I1229"/>
  <c r="A1230"/>
  <c r="B1230"/>
  <c r="C1230"/>
  <c r="D1230"/>
  <c r="E1230"/>
  <c r="F1230"/>
  <c r="G1230"/>
  <c r="H1230"/>
  <c r="I1230"/>
  <c r="A1231"/>
  <c r="B1231"/>
  <c r="C1231"/>
  <c r="D1231"/>
  <c r="E1231"/>
  <c r="F1231"/>
  <c r="G1231"/>
  <c r="H1231"/>
  <c r="I1231"/>
  <c r="A1232"/>
  <c r="B1232"/>
  <c r="C1232"/>
  <c r="D1232"/>
  <c r="E1232"/>
  <c r="F1232"/>
  <c r="G1232"/>
  <c r="H1232"/>
  <c r="I1232"/>
  <c r="A1233"/>
  <c r="B1233"/>
  <c r="C1233"/>
  <c r="D1233"/>
  <c r="E1233"/>
  <c r="F1233"/>
  <c r="G1233"/>
  <c r="H1233"/>
  <c r="I1233"/>
  <c r="A1234"/>
  <c r="B1234"/>
  <c r="C1234"/>
  <c r="D1234"/>
  <c r="E1234"/>
  <c r="F1234"/>
  <c r="G1234"/>
  <c r="H1234"/>
  <c r="I1234"/>
  <c r="A1235"/>
  <c r="B1235"/>
  <c r="C1235"/>
  <c r="D1235"/>
  <c r="E1235"/>
  <c r="F1235"/>
  <c r="G1235"/>
  <c r="H1235"/>
  <c r="I1235"/>
  <c r="A1236"/>
  <c r="B1236"/>
  <c r="C1236"/>
  <c r="D1236"/>
  <c r="E1236"/>
  <c r="F1236"/>
  <c r="G1236"/>
  <c r="H1236"/>
  <c r="I1236"/>
  <c r="A1237"/>
  <c r="B1237"/>
  <c r="C1237"/>
  <c r="D1237"/>
  <c r="E1237"/>
  <c r="F1237"/>
  <c r="G1237"/>
  <c r="H1237"/>
  <c r="I1237"/>
  <c r="A1238"/>
  <c r="B1238"/>
  <c r="C1238"/>
  <c r="D1238"/>
  <c r="E1238"/>
  <c r="F1238"/>
  <c r="G1238"/>
  <c r="H1238"/>
  <c r="I1238"/>
  <c r="A1239"/>
  <c r="B1239"/>
  <c r="C1239"/>
  <c r="D1239"/>
  <c r="E1239"/>
  <c r="F1239"/>
  <c r="G1239"/>
  <c r="H1239"/>
  <c r="I1239"/>
  <c r="A1240"/>
  <c r="B1240"/>
  <c r="C1240"/>
  <c r="D1240"/>
  <c r="E1240"/>
  <c r="F1240"/>
  <c r="G1240"/>
  <c r="H1240"/>
  <c r="I1240"/>
  <c r="A1241"/>
  <c r="B1241"/>
  <c r="C1241"/>
  <c r="D1241"/>
  <c r="E1241"/>
  <c r="F1241"/>
  <c r="G1241"/>
  <c r="H1241"/>
  <c r="I1241"/>
  <c r="A1242"/>
  <c r="B1242"/>
  <c r="C1242"/>
  <c r="D1242"/>
  <c r="E1242"/>
  <c r="F1242"/>
  <c r="G1242"/>
  <c r="H1242"/>
  <c r="I1242"/>
  <c r="A1243"/>
  <c r="B1243"/>
  <c r="C1243"/>
  <c r="D1243"/>
  <c r="E1243"/>
  <c r="F1243"/>
  <c r="G1243"/>
  <c r="H1243"/>
  <c r="I1243"/>
  <c r="A1244"/>
  <c r="B1244"/>
  <c r="C1244"/>
  <c r="D1244"/>
  <c r="E1244"/>
  <c r="F1244"/>
  <c r="G1244"/>
  <c r="H1244"/>
  <c r="I1244"/>
  <c r="A1245"/>
  <c r="B1245"/>
  <c r="C1245"/>
  <c r="D1245"/>
  <c r="E1245"/>
  <c r="F1245"/>
  <c r="G1245"/>
  <c r="H1245"/>
  <c r="I1245"/>
  <c r="A1246"/>
  <c r="B1246"/>
  <c r="C1246"/>
  <c r="D1246"/>
  <c r="E1246"/>
  <c r="F1246"/>
  <c r="G1246"/>
  <c r="H1246"/>
  <c r="I1246"/>
  <c r="A1247"/>
  <c r="B1247"/>
  <c r="C1247"/>
  <c r="D1247"/>
  <c r="E1247"/>
  <c r="F1247"/>
  <c r="G1247"/>
  <c r="H1247"/>
  <c r="I1247"/>
  <c r="A1248"/>
  <c r="B1248"/>
  <c r="C1248"/>
  <c r="D1248"/>
  <c r="E1248"/>
  <c r="F1248"/>
  <c r="G1248"/>
  <c r="H1248"/>
  <c r="I1248"/>
  <c r="A1249"/>
  <c r="B1249"/>
  <c r="C1249"/>
  <c r="D1249"/>
  <c r="E1249"/>
  <c r="F1249"/>
  <c r="G1249"/>
  <c r="H1249"/>
  <c r="I1249"/>
  <c r="A1250"/>
  <c r="B1250"/>
  <c r="C1250"/>
  <c r="D1250"/>
  <c r="E1250"/>
  <c r="F1250"/>
  <c r="G1250"/>
  <c r="H1250"/>
  <c r="I1250"/>
  <c r="A1251"/>
  <c r="B1251"/>
  <c r="C1251"/>
  <c r="D1251"/>
  <c r="E1251"/>
  <c r="F1251"/>
  <c r="G1251"/>
  <c r="H1251"/>
  <c r="I1251"/>
  <c r="A1252"/>
  <c r="B1252"/>
  <c r="C1252"/>
  <c r="D1252"/>
  <c r="E1252"/>
  <c r="F1252"/>
  <c r="G1252"/>
  <c r="H1252"/>
  <c r="I1252"/>
  <c r="A1253"/>
  <c r="B1253"/>
  <c r="C1253"/>
  <c r="D1253"/>
  <c r="E1253"/>
  <c r="F1253"/>
  <c r="G1253"/>
  <c r="H1253"/>
  <c r="I1253"/>
  <c r="A1254"/>
  <c r="B1254"/>
  <c r="C1254"/>
  <c r="D1254"/>
  <c r="E1254"/>
  <c r="F1254"/>
  <c r="G1254"/>
  <c r="H1254"/>
  <c r="I1254"/>
  <c r="A1255"/>
  <c r="B1255"/>
  <c r="C1255"/>
  <c r="D1255"/>
  <c r="E1255"/>
  <c r="F1255"/>
  <c r="G1255"/>
  <c r="H1255"/>
  <c r="I1255"/>
  <c r="A1256"/>
  <c r="B1256"/>
  <c r="C1256"/>
  <c r="D1256"/>
  <c r="E1256"/>
  <c r="F1256"/>
  <c r="G1256"/>
  <c r="H1256"/>
  <c r="I1256"/>
  <c r="A1257"/>
  <c r="B1257"/>
  <c r="C1257"/>
  <c r="D1257"/>
  <c r="E1257"/>
  <c r="F1257"/>
  <c r="G1257"/>
  <c r="H1257"/>
  <c r="I1257"/>
  <c r="A1258"/>
  <c r="B1258"/>
  <c r="C1258"/>
  <c r="D1258"/>
  <c r="E1258"/>
  <c r="F1258"/>
  <c r="G1258"/>
  <c r="H1258"/>
  <c r="I1258"/>
  <c r="A1259"/>
  <c r="B1259"/>
  <c r="C1259"/>
  <c r="D1259"/>
  <c r="E1259"/>
  <c r="F1259"/>
  <c r="G1259"/>
  <c r="H1259"/>
  <c r="I1259"/>
  <c r="A1260"/>
  <c r="B1260"/>
  <c r="C1260"/>
  <c r="D1260"/>
  <c r="E1260"/>
  <c r="F1260"/>
  <c r="G1260"/>
  <c r="H1260"/>
  <c r="I1260"/>
  <c r="A1261"/>
  <c r="B1261"/>
  <c r="C1261"/>
  <c r="D1261"/>
  <c r="E1261"/>
  <c r="F1261"/>
  <c r="G1261"/>
  <c r="H1261"/>
  <c r="I1261"/>
  <c r="A1262"/>
  <c r="B1262"/>
  <c r="C1262"/>
  <c r="D1262"/>
  <c r="E1262"/>
  <c r="F1262"/>
  <c r="G1262"/>
  <c r="H1262"/>
  <c r="I1262"/>
  <c r="A1263"/>
  <c r="B1263"/>
  <c r="C1263"/>
  <c r="D1263"/>
  <c r="E1263"/>
  <c r="F1263"/>
  <c r="G1263"/>
  <c r="H1263"/>
  <c r="I1263"/>
  <c r="A1264"/>
  <c r="B1264"/>
  <c r="C1264"/>
  <c r="D1264"/>
  <c r="E1264"/>
  <c r="F1264"/>
  <c r="G1264"/>
  <c r="H1264"/>
  <c r="I1264"/>
  <c r="A1265"/>
  <c r="B1265"/>
  <c r="C1265"/>
  <c r="D1265"/>
  <c r="E1265"/>
  <c r="F1265"/>
  <c r="G1265"/>
  <c r="H1265"/>
  <c r="I1265"/>
  <c r="A1266"/>
  <c r="B1266"/>
  <c r="C1266"/>
  <c r="D1266"/>
  <c r="E1266"/>
  <c r="F1266"/>
  <c r="G1266"/>
  <c r="H1266"/>
  <c r="I1266"/>
  <c r="A1267"/>
  <c r="B1267"/>
  <c r="C1267"/>
  <c r="D1267"/>
  <c r="E1267"/>
  <c r="F1267"/>
  <c r="G1267"/>
  <c r="H1267"/>
  <c r="I1267"/>
  <c r="A1268"/>
  <c r="B1268"/>
  <c r="C1268"/>
  <c r="D1268"/>
  <c r="E1268"/>
  <c r="F1268"/>
  <c r="G1268"/>
  <c r="H1268"/>
  <c r="I1268"/>
  <c r="A1269"/>
  <c r="B1269"/>
  <c r="C1269"/>
  <c r="D1269"/>
  <c r="E1269"/>
  <c r="F1269"/>
  <c r="G1269"/>
  <c r="H1269"/>
  <c r="I1269"/>
  <c r="A1270"/>
  <c r="B1270"/>
  <c r="C1270"/>
  <c r="D1270"/>
  <c r="E1270"/>
  <c r="F1270"/>
  <c r="G1270"/>
  <c r="H1270"/>
  <c r="I1270"/>
  <c r="A1271"/>
  <c r="B1271"/>
  <c r="C1271"/>
  <c r="D1271"/>
  <c r="E1271"/>
  <c r="F1271"/>
  <c r="G1271"/>
  <c r="H1271"/>
  <c r="I1271"/>
  <c r="A1272"/>
  <c r="B1272"/>
  <c r="C1272"/>
  <c r="D1272"/>
  <c r="E1272"/>
  <c r="F1272"/>
  <c r="G1272"/>
  <c r="H1272"/>
  <c r="I1272"/>
  <c r="A1273"/>
  <c r="B1273"/>
  <c r="C1273"/>
  <c r="D1273"/>
  <c r="E1273"/>
  <c r="F1273"/>
  <c r="G1273"/>
  <c r="H1273"/>
  <c r="I1273"/>
  <c r="A1274"/>
  <c r="B1274"/>
  <c r="C1274"/>
  <c r="D1274"/>
  <c r="E1274"/>
  <c r="F1274"/>
  <c r="G1274"/>
  <c r="H1274"/>
  <c r="I1274"/>
  <c r="A1275"/>
  <c r="B1275"/>
  <c r="C1275"/>
  <c r="D1275"/>
  <c r="E1275"/>
  <c r="F1275"/>
  <c r="G1275"/>
  <c r="H1275"/>
  <c r="I1275"/>
  <c r="A1276"/>
  <c r="B1276"/>
  <c r="C1276"/>
  <c r="D1276"/>
  <c r="E1276"/>
  <c r="F1276"/>
  <c r="G1276"/>
  <c r="H1276"/>
  <c r="I1276"/>
  <c r="A1277"/>
  <c r="B1277"/>
  <c r="C1277"/>
  <c r="D1277"/>
  <c r="E1277"/>
  <c r="F1277"/>
  <c r="G1277"/>
  <c r="H1277"/>
  <c r="I1277"/>
  <c r="A1278"/>
  <c r="B1278"/>
  <c r="C1278"/>
  <c r="D1278"/>
  <c r="E1278"/>
  <c r="F1278"/>
  <c r="G1278"/>
  <c r="H1278"/>
  <c r="I1278"/>
  <c r="A1279"/>
  <c r="B1279"/>
  <c r="C1279"/>
  <c r="D1279"/>
  <c r="E1279"/>
  <c r="F1279"/>
  <c r="G1279"/>
  <c r="H1279"/>
  <c r="I1279"/>
  <c r="A1280"/>
  <c r="B1280"/>
  <c r="C1280"/>
  <c r="D1280"/>
  <c r="E1280"/>
  <c r="F1280"/>
  <c r="G1280"/>
  <c r="H1280"/>
  <c r="I1280"/>
  <c r="A1281"/>
  <c r="B1281"/>
  <c r="C1281"/>
  <c r="D1281"/>
  <c r="E1281"/>
  <c r="F1281"/>
  <c r="G1281"/>
  <c r="H1281"/>
  <c r="I1281"/>
  <c r="A1282"/>
  <c r="B1282"/>
  <c r="C1282"/>
  <c r="D1282"/>
  <c r="E1282"/>
  <c r="F1282"/>
  <c r="G1282"/>
  <c r="H1282"/>
  <c r="I1282"/>
  <c r="A1283"/>
  <c r="B1283"/>
  <c r="C1283"/>
  <c r="D1283"/>
  <c r="E1283"/>
  <c r="F1283"/>
  <c r="G1283"/>
  <c r="H1283"/>
  <c r="I1283"/>
  <c r="A1284"/>
  <c r="B1284"/>
  <c r="C1284"/>
  <c r="D1284"/>
  <c r="E1284"/>
  <c r="F1284"/>
  <c r="G1284"/>
  <c r="H1284"/>
  <c r="I1284"/>
  <c r="A1285"/>
  <c r="B1285"/>
  <c r="C1285"/>
  <c r="D1285"/>
  <c r="E1285"/>
  <c r="F1285"/>
  <c r="G1285"/>
  <c r="H1285"/>
  <c r="I1285"/>
  <c r="A1286"/>
  <c r="B1286"/>
  <c r="C1286"/>
  <c r="D1286"/>
  <c r="E1286"/>
  <c r="F1286"/>
  <c r="G1286"/>
  <c r="H1286"/>
  <c r="I1286"/>
  <c r="A1287"/>
  <c r="B1287"/>
  <c r="C1287"/>
  <c r="D1287"/>
  <c r="E1287"/>
  <c r="F1287"/>
  <c r="G1287"/>
  <c r="H1287"/>
  <c r="I1287"/>
  <c r="A1288"/>
  <c r="B1288"/>
  <c r="C1288"/>
  <c r="D1288"/>
  <c r="E1288"/>
  <c r="F1288"/>
  <c r="G1288"/>
  <c r="H1288"/>
  <c r="I1288"/>
  <c r="A1289"/>
  <c r="B1289"/>
  <c r="C1289"/>
  <c r="D1289"/>
  <c r="E1289"/>
  <c r="F1289"/>
  <c r="G1289"/>
  <c r="H1289"/>
  <c r="I1289"/>
  <c r="A1290"/>
  <c r="B1290"/>
  <c r="C1290"/>
  <c r="D1290"/>
  <c r="E1290"/>
  <c r="F1290"/>
  <c r="G1290"/>
  <c r="H1290"/>
  <c r="I1290"/>
  <c r="A1291"/>
  <c r="B1291"/>
  <c r="C1291"/>
  <c r="D1291"/>
  <c r="E1291"/>
  <c r="F1291"/>
  <c r="G1291"/>
  <c r="H1291"/>
  <c r="I1291"/>
  <c r="A1292"/>
  <c r="B1292"/>
  <c r="C1292"/>
  <c r="D1292"/>
  <c r="E1292"/>
  <c r="F1292"/>
  <c r="G1292"/>
  <c r="H1292"/>
  <c r="I1292"/>
  <c r="A1293"/>
  <c r="B1293"/>
  <c r="C1293"/>
  <c r="D1293"/>
  <c r="E1293"/>
  <c r="F1293"/>
  <c r="G1293"/>
  <c r="H1293"/>
  <c r="I1293"/>
  <c r="A1294"/>
  <c r="B1294"/>
  <c r="C1294"/>
  <c r="D1294"/>
  <c r="E1294"/>
  <c r="F1294"/>
  <c r="G1294"/>
  <c r="H1294"/>
  <c r="I1294"/>
  <c r="A1295"/>
  <c r="B1295"/>
  <c r="C1295"/>
  <c r="D1295"/>
  <c r="E1295"/>
  <c r="F1295"/>
  <c r="G1295"/>
  <c r="H1295"/>
  <c r="I1295"/>
  <c r="A1296"/>
  <c r="B1296"/>
  <c r="C1296"/>
  <c r="D1296"/>
  <c r="E1296"/>
  <c r="F1296"/>
  <c r="G1296"/>
  <c r="H1296"/>
  <c r="I1296"/>
  <c r="A1297"/>
  <c r="B1297"/>
  <c r="C1297"/>
  <c r="D1297"/>
  <c r="E1297"/>
  <c r="F1297"/>
  <c r="G1297"/>
  <c r="H1297"/>
  <c r="I1297"/>
  <c r="A1298"/>
  <c r="B1298"/>
  <c r="C1298"/>
  <c r="D1298"/>
  <c r="E1298"/>
  <c r="F1298"/>
  <c r="G1298"/>
  <c r="H1298"/>
  <c r="I1298"/>
  <c r="A1299"/>
  <c r="B1299"/>
  <c r="C1299"/>
  <c r="D1299"/>
  <c r="E1299"/>
  <c r="F1299"/>
  <c r="G1299"/>
  <c r="H1299"/>
  <c r="I1299"/>
  <c r="A1300"/>
  <c r="B1300"/>
  <c r="C1300"/>
  <c r="D1300"/>
  <c r="E1300"/>
  <c r="F1300"/>
  <c r="G1300"/>
  <c r="H1300"/>
  <c r="I1300"/>
  <c r="A1301"/>
  <c r="B1301"/>
  <c r="C1301"/>
  <c r="D1301"/>
  <c r="E1301"/>
  <c r="F1301"/>
  <c r="G1301"/>
  <c r="H1301"/>
  <c r="I1301"/>
  <c r="A1302"/>
  <c r="B1302"/>
  <c r="C1302"/>
  <c r="D1302"/>
  <c r="E1302"/>
  <c r="F1302"/>
  <c r="G1302"/>
  <c r="H1302"/>
  <c r="I1302"/>
  <c r="A1303"/>
  <c r="B1303"/>
  <c r="C1303"/>
  <c r="D1303"/>
  <c r="E1303"/>
  <c r="F1303"/>
  <c r="G1303"/>
  <c r="H1303"/>
  <c r="I1303"/>
  <c r="A1304"/>
  <c r="B1304"/>
  <c r="C1304"/>
  <c r="D1304"/>
  <c r="E1304"/>
  <c r="F1304"/>
  <c r="G1304"/>
  <c r="H1304"/>
  <c r="I1304"/>
  <c r="A1305"/>
  <c r="B1305"/>
  <c r="C1305"/>
  <c r="D1305"/>
  <c r="E1305"/>
  <c r="F1305"/>
  <c r="G1305"/>
  <c r="H1305"/>
  <c r="I1305"/>
  <c r="A1306"/>
  <c r="B1306"/>
  <c r="C1306"/>
  <c r="D1306"/>
  <c r="E1306"/>
  <c r="F1306"/>
  <c r="G1306"/>
  <c r="H1306"/>
  <c r="I1306"/>
  <c r="A1307"/>
  <c r="B1307"/>
  <c r="C1307"/>
  <c r="D1307"/>
  <c r="E1307"/>
  <c r="F1307"/>
  <c r="G1307"/>
  <c r="H1307"/>
  <c r="I1307"/>
  <c r="A1308"/>
  <c r="B1308"/>
  <c r="C1308"/>
  <c r="D1308"/>
  <c r="E1308"/>
  <c r="F1308"/>
  <c r="G1308"/>
  <c r="H1308"/>
  <c r="I1308"/>
  <c r="A1309"/>
  <c r="B1309"/>
  <c r="C1309"/>
  <c r="D1309"/>
  <c r="E1309"/>
  <c r="F1309"/>
  <c r="G1309"/>
  <c r="H1309"/>
  <c r="I1309"/>
  <c r="A1310"/>
  <c r="B1310"/>
  <c r="C1310"/>
  <c r="D1310"/>
  <c r="E1310"/>
  <c r="F1310"/>
  <c r="G1310"/>
  <c r="H1310"/>
  <c r="I1310"/>
  <c r="A1311"/>
  <c r="B1311"/>
  <c r="C1311"/>
  <c r="D1311"/>
  <c r="E1311"/>
  <c r="F1311"/>
  <c r="G1311"/>
  <c r="H1311"/>
  <c r="I1311"/>
  <c r="A1312"/>
  <c r="B1312"/>
  <c r="C1312"/>
  <c r="D1312"/>
  <c r="E1312"/>
  <c r="F1312"/>
  <c r="G1312"/>
  <c r="H1312"/>
  <c r="I1312"/>
  <c r="A1313"/>
  <c r="B1313"/>
  <c r="C1313"/>
  <c r="D1313"/>
  <c r="E1313"/>
  <c r="F1313"/>
  <c r="G1313"/>
  <c r="H1313"/>
  <c r="I1313"/>
  <c r="A1314"/>
  <c r="B1314"/>
  <c r="C1314"/>
  <c r="D1314"/>
  <c r="E1314"/>
  <c r="F1314"/>
  <c r="G1314"/>
  <c r="H1314"/>
  <c r="I1314"/>
  <c r="A1315"/>
  <c r="B1315"/>
  <c r="C1315"/>
  <c r="D1315"/>
  <c r="E1315"/>
  <c r="F1315"/>
  <c r="G1315"/>
  <c r="H1315"/>
  <c r="I1315"/>
  <c r="A1316"/>
  <c r="B1316"/>
  <c r="C1316"/>
  <c r="D1316"/>
  <c r="E1316"/>
  <c r="F1316"/>
  <c r="G1316"/>
  <c r="H1316"/>
  <c r="I1316"/>
  <c r="A1317"/>
  <c r="B1317"/>
  <c r="C1317"/>
  <c r="D1317"/>
  <c r="E1317"/>
  <c r="F1317"/>
  <c r="G1317"/>
  <c r="H1317"/>
  <c r="I1317"/>
  <c r="A1318"/>
  <c r="B1318"/>
  <c r="C1318"/>
  <c r="D1318"/>
  <c r="E1318"/>
  <c r="F1318"/>
  <c r="G1318"/>
  <c r="H1318"/>
  <c r="I1318"/>
  <c r="A1319"/>
  <c r="B1319"/>
  <c r="C1319"/>
  <c r="D1319"/>
  <c r="E1319"/>
  <c r="F1319"/>
  <c r="G1319"/>
  <c r="H1319"/>
  <c r="I1319"/>
  <c r="A1320"/>
  <c r="B1320"/>
  <c r="C1320"/>
  <c r="D1320"/>
  <c r="E1320"/>
  <c r="F1320"/>
  <c r="G1320"/>
  <c r="H1320"/>
  <c r="I1320"/>
  <c r="A1321"/>
  <c r="B1321"/>
  <c r="C1321"/>
  <c r="D1321"/>
  <c r="E1321"/>
  <c r="F1321"/>
  <c r="G1321"/>
  <c r="H1321"/>
  <c r="I1321"/>
  <c r="A1322"/>
  <c r="B1322"/>
  <c r="C1322"/>
  <c r="D1322"/>
  <c r="E1322"/>
  <c r="F1322"/>
  <c r="G1322"/>
  <c r="H1322"/>
  <c r="I1322"/>
  <c r="A1323"/>
  <c r="B1323"/>
  <c r="C1323"/>
  <c r="D1323"/>
  <c r="E1323"/>
  <c r="F1323"/>
  <c r="G1323"/>
  <c r="H1323"/>
  <c r="I1323"/>
  <c r="A1324"/>
  <c r="B1324"/>
  <c r="C1324"/>
  <c r="D1324"/>
  <c r="E1324"/>
  <c r="F1324"/>
  <c r="G1324"/>
  <c r="H1324"/>
  <c r="I1324"/>
  <c r="A1325"/>
  <c r="B1325"/>
  <c r="C1325"/>
  <c r="D1325"/>
  <c r="E1325"/>
  <c r="F1325"/>
  <c r="G1325"/>
  <c r="H1325"/>
  <c r="I1325"/>
  <c r="A1326"/>
  <c r="B1326"/>
  <c r="C1326"/>
  <c r="D1326"/>
  <c r="E1326"/>
  <c r="F1326"/>
  <c r="G1326"/>
  <c r="H1326"/>
  <c r="I1326"/>
  <c r="A1327"/>
  <c r="B1327"/>
  <c r="C1327"/>
  <c r="D1327"/>
  <c r="E1327"/>
  <c r="F1327"/>
  <c r="G1327"/>
  <c r="H1327"/>
  <c r="I1327"/>
  <c r="A1328"/>
  <c r="B1328"/>
  <c r="C1328"/>
  <c r="D1328"/>
  <c r="E1328"/>
  <c r="F1328"/>
  <c r="G1328"/>
  <c r="H1328"/>
  <c r="I1328"/>
  <c r="A1329"/>
  <c r="B1329"/>
  <c r="C1329"/>
  <c r="D1329"/>
  <c r="E1329"/>
  <c r="F1329"/>
  <c r="G1329"/>
  <c r="H1329"/>
  <c r="I1329"/>
  <c r="A1330"/>
  <c r="B1330"/>
  <c r="C1330"/>
  <c r="D1330"/>
  <c r="E1330"/>
  <c r="F1330"/>
  <c r="G1330"/>
  <c r="H1330"/>
  <c r="I1330"/>
  <c r="A1331"/>
  <c r="B1331"/>
  <c r="C1331"/>
  <c r="D1331"/>
  <c r="E1331"/>
  <c r="F1331"/>
  <c r="G1331"/>
  <c r="H1331"/>
  <c r="I1331"/>
  <c r="A1332"/>
  <c r="B1332"/>
  <c r="C1332"/>
  <c r="D1332"/>
  <c r="E1332"/>
  <c r="F1332"/>
  <c r="G1332"/>
  <c r="H1332"/>
  <c r="I1332"/>
  <c r="A1333"/>
  <c r="B1333"/>
  <c r="C1333"/>
  <c r="D1333"/>
  <c r="E1333"/>
  <c r="F1333"/>
  <c r="G1333"/>
  <c r="H1333"/>
  <c r="I1333"/>
  <c r="A1334"/>
  <c r="B1334"/>
  <c r="C1334"/>
  <c r="D1334"/>
  <c r="E1334"/>
  <c r="F1334"/>
  <c r="G1334"/>
  <c r="H1334"/>
  <c r="I1334"/>
  <c r="A1335"/>
  <c r="B1335"/>
  <c r="C1335"/>
  <c r="D1335"/>
  <c r="E1335"/>
  <c r="F1335"/>
  <c r="G1335"/>
  <c r="H1335"/>
  <c r="I1335"/>
  <c r="A1336"/>
  <c r="B1336"/>
  <c r="C1336"/>
  <c r="D1336"/>
  <c r="E1336"/>
  <c r="F1336"/>
  <c r="G1336"/>
  <c r="H1336"/>
  <c r="I1336"/>
  <c r="A1337"/>
  <c r="B1337"/>
  <c r="C1337"/>
  <c r="D1337"/>
  <c r="E1337"/>
  <c r="F1337"/>
  <c r="G1337"/>
  <c r="H1337"/>
  <c r="I1337"/>
  <c r="A1338"/>
  <c r="B1338"/>
  <c r="C1338"/>
  <c r="D1338"/>
  <c r="E1338"/>
  <c r="F1338"/>
  <c r="G1338"/>
  <c r="H1338"/>
  <c r="I1338"/>
  <c r="A1339"/>
  <c r="B1339"/>
  <c r="C1339"/>
  <c r="D1339"/>
  <c r="E1339"/>
  <c r="F1339"/>
  <c r="G1339"/>
  <c r="H1339"/>
  <c r="I1339"/>
  <c r="A1340"/>
  <c r="B1340"/>
  <c r="C1340"/>
  <c r="D1340"/>
  <c r="E1340"/>
  <c r="F1340"/>
  <c r="G1340"/>
  <c r="H1340"/>
  <c r="I1340"/>
  <c r="A1341"/>
  <c r="B1341"/>
  <c r="C1341"/>
  <c r="D1341"/>
  <c r="E1341"/>
  <c r="F1341"/>
  <c r="G1341"/>
  <c r="H1341"/>
  <c r="I1341"/>
  <c r="A1342"/>
  <c r="B1342"/>
  <c r="C1342"/>
  <c r="D1342"/>
  <c r="E1342"/>
  <c r="F1342"/>
  <c r="G1342"/>
  <c r="H1342"/>
  <c r="I1342"/>
  <c r="A1343"/>
  <c r="B1343"/>
  <c r="C1343"/>
  <c r="D1343"/>
  <c r="E1343"/>
  <c r="F1343"/>
  <c r="G1343"/>
  <c r="H1343"/>
  <c r="I1343"/>
  <c r="A1344"/>
  <c r="B1344"/>
  <c r="C1344"/>
  <c r="D1344"/>
  <c r="E1344"/>
  <c r="F1344"/>
  <c r="G1344"/>
  <c r="H1344"/>
  <c r="I1344"/>
  <c r="A1345"/>
  <c r="B1345"/>
  <c r="C1345"/>
  <c r="D1345"/>
  <c r="E1345"/>
  <c r="F1345"/>
  <c r="G1345"/>
  <c r="H1345"/>
  <c r="I1345"/>
  <c r="A1346"/>
  <c r="B1346"/>
  <c r="C1346"/>
  <c r="D1346"/>
  <c r="E1346"/>
  <c r="F1346"/>
  <c r="G1346"/>
  <c r="H1346"/>
  <c r="I1346"/>
  <c r="A1347"/>
  <c r="B1347"/>
  <c r="C1347"/>
  <c r="D1347"/>
  <c r="E1347"/>
  <c r="F1347"/>
  <c r="G1347"/>
  <c r="H1347"/>
  <c r="I1347"/>
  <c r="A1348"/>
  <c r="B1348"/>
  <c r="C1348"/>
  <c r="D1348"/>
  <c r="E1348"/>
  <c r="F1348"/>
  <c r="G1348"/>
  <c r="H1348"/>
  <c r="I1348"/>
  <c r="A1349"/>
  <c r="B1349"/>
  <c r="C1349"/>
  <c r="D1349"/>
  <c r="E1349"/>
  <c r="F1349"/>
  <c r="G1349"/>
  <c r="H1349"/>
  <c r="I1349"/>
  <c r="A1350"/>
  <c r="B1350"/>
  <c r="C1350"/>
  <c r="D1350"/>
  <c r="E1350"/>
  <c r="F1350"/>
  <c r="G1350"/>
  <c r="H1350"/>
  <c r="I1350"/>
  <c r="A1351"/>
  <c r="B1351"/>
  <c r="C1351"/>
  <c r="D1351"/>
  <c r="E1351"/>
  <c r="F1351"/>
  <c r="G1351"/>
  <c r="H1351"/>
  <c r="I1351"/>
  <c r="A1352"/>
  <c r="B1352"/>
  <c r="C1352"/>
  <c r="D1352"/>
  <c r="E1352"/>
  <c r="F1352"/>
  <c r="G1352"/>
  <c r="H1352"/>
  <c r="I1352"/>
  <c r="A1353"/>
  <c r="B1353"/>
  <c r="C1353"/>
  <c r="D1353"/>
  <c r="E1353"/>
  <c r="F1353"/>
  <c r="G1353"/>
  <c r="H1353"/>
  <c r="I1353"/>
  <c r="A1354"/>
  <c r="B1354"/>
  <c r="C1354"/>
  <c r="D1354"/>
  <c r="E1354"/>
  <c r="F1354"/>
  <c r="G1354"/>
  <c r="H1354"/>
  <c r="I1354"/>
  <c r="A1355"/>
  <c r="B1355"/>
  <c r="C1355"/>
  <c r="D1355"/>
  <c r="E1355"/>
  <c r="F1355"/>
  <c r="G1355"/>
  <c r="H1355"/>
  <c r="I1355"/>
  <c r="A1356"/>
  <c r="B1356"/>
  <c r="C1356"/>
  <c r="D1356"/>
  <c r="E1356"/>
  <c r="F1356"/>
  <c r="G1356"/>
  <c r="H1356"/>
  <c r="I1356"/>
  <c r="A1357"/>
  <c r="B1357"/>
  <c r="C1357"/>
  <c r="D1357"/>
  <c r="E1357"/>
  <c r="F1357"/>
  <c r="G1357"/>
  <c r="H1357"/>
  <c r="I1357"/>
  <c r="A1358"/>
  <c r="B1358"/>
  <c r="C1358"/>
  <c r="D1358"/>
  <c r="E1358"/>
  <c r="F1358"/>
  <c r="G1358"/>
  <c r="H1358"/>
  <c r="I1358"/>
  <c r="A1359"/>
  <c r="B1359"/>
  <c r="C1359"/>
  <c r="D1359"/>
  <c r="E1359"/>
  <c r="F1359"/>
  <c r="G1359"/>
  <c r="H1359"/>
  <c r="I1359"/>
  <c r="A1360"/>
  <c r="B1360"/>
  <c r="C1360"/>
  <c r="D1360"/>
  <c r="E1360"/>
  <c r="F1360"/>
  <c r="G1360"/>
  <c r="H1360"/>
  <c r="I1360"/>
  <c r="A1361"/>
  <c r="B1361"/>
  <c r="C1361"/>
  <c r="D1361"/>
  <c r="E1361"/>
  <c r="F1361"/>
  <c r="G1361"/>
  <c r="H1361"/>
  <c r="I1361"/>
  <c r="A1362"/>
  <c r="B1362"/>
  <c r="C1362"/>
  <c r="D1362"/>
  <c r="E1362"/>
  <c r="F1362"/>
  <c r="G1362"/>
  <c r="H1362"/>
  <c r="I1362"/>
  <c r="A1363"/>
  <c r="B1363"/>
  <c r="C1363"/>
  <c r="D1363"/>
  <c r="E1363"/>
  <c r="F1363"/>
  <c r="G1363"/>
  <c r="H1363"/>
  <c r="I1363"/>
  <c r="A1364"/>
  <c r="B1364"/>
  <c r="C1364"/>
  <c r="D1364"/>
  <c r="E1364"/>
  <c r="F1364"/>
  <c r="G1364"/>
  <c r="H1364"/>
  <c r="I1364"/>
  <c r="A1365"/>
  <c r="B1365"/>
  <c r="C1365"/>
  <c r="D1365"/>
  <c r="E1365"/>
  <c r="F1365"/>
  <c r="G1365"/>
  <c r="H1365"/>
  <c r="I1365"/>
  <c r="A1366"/>
  <c r="B1366"/>
  <c r="C1366"/>
  <c r="D1366"/>
  <c r="E1366"/>
  <c r="F1366"/>
  <c r="G1366"/>
  <c r="H1366"/>
  <c r="I1366"/>
  <c r="A1367"/>
  <c r="B1367"/>
  <c r="C1367"/>
  <c r="D1367"/>
  <c r="E1367"/>
  <c r="F1367"/>
  <c r="G1367"/>
  <c r="H1367"/>
  <c r="I1367"/>
  <c r="A1368"/>
  <c r="B1368"/>
  <c r="C1368"/>
  <c r="D1368"/>
  <c r="E1368"/>
  <c r="F1368"/>
  <c r="G1368"/>
  <c r="H1368"/>
  <c r="I1368"/>
  <c r="A1369"/>
  <c r="B1369"/>
  <c r="C1369"/>
  <c r="D1369"/>
  <c r="E1369"/>
  <c r="F1369"/>
  <c r="G1369"/>
  <c r="H1369"/>
  <c r="I1369"/>
  <c r="A1370"/>
  <c r="B1370"/>
  <c r="C1370"/>
  <c r="D1370"/>
  <c r="E1370"/>
  <c r="F1370"/>
  <c r="G1370"/>
  <c r="H1370"/>
  <c r="I1370"/>
  <c r="A1371"/>
  <c r="B1371"/>
  <c r="C1371"/>
  <c r="D1371"/>
  <c r="E1371"/>
  <c r="F1371"/>
  <c r="G1371"/>
  <c r="H1371"/>
  <c r="I1371"/>
  <c r="A1372"/>
  <c r="B1372"/>
  <c r="C1372"/>
  <c r="D1372"/>
  <c r="E1372"/>
  <c r="F1372"/>
  <c r="G1372"/>
  <c r="H1372"/>
  <c r="I1372"/>
  <c r="A1373"/>
  <c r="B1373"/>
  <c r="C1373"/>
  <c r="D1373"/>
  <c r="E1373"/>
  <c r="F1373"/>
  <c r="G1373"/>
  <c r="H1373"/>
  <c r="I1373"/>
  <c r="A1374"/>
  <c r="B1374"/>
  <c r="C1374"/>
  <c r="D1374"/>
  <c r="E1374"/>
  <c r="F1374"/>
  <c r="G1374"/>
  <c r="H1374"/>
  <c r="I1374"/>
  <c r="A1375"/>
  <c r="B1375"/>
  <c r="C1375"/>
  <c r="D1375"/>
  <c r="E1375"/>
  <c r="F1375"/>
  <c r="G1375"/>
  <c r="H1375"/>
  <c r="I1375"/>
  <c r="A1376"/>
  <c r="B1376"/>
  <c r="C1376"/>
  <c r="D1376"/>
  <c r="E1376"/>
  <c r="F1376"/>
  <c r="G1376"/>
  <c r="H1376"/>
  <c r="I1376"/>
  <c r="A1377"/>
  <c r="B1377"/>
  <c r="C1377"/>
  <c r="D1377"/>
  <c r="E1377"/>
  <c r="F1377"/>
  <c r="G1377"/>
  <c r="H1377"/>
  <c r="I1377"/>
  <c r="A1378"/>
  <c r="B1378"/>
  <c r="C1378"/>
  <c r="D1378"/>
  <c r="E1378"/>
  <c r="F1378"/>
  <c r="G1378"/>
  <c r="H1378"/>
  <c r="I1378"/>
  <c r="A1379"/>
  <c r="B1379"/>
  <c r="C1379"/>
  <c r="D1379"/>
  <c r="E1379"/>
  <c r="F1379"/>
  <c r="G1379"/>
  <c r="H1379"/>
  <c r="I1379"/>
  <c r="A1380"/>
  <c r="B1380"/>
  <c r="C1380"/>
  <c r="D1380"/>
  <c r="E1380"/>
  <c r="F1380"/>
  <c r="G1380"/>
  <c r="H1380"/>
  <c r="I1380"/>
  <c r="A1381"/>
  <c r="B1381"/>
  <c r="C1381"/>
  <c r="D1381"/>
  <c r="E1381"/>
  <c r="F1381"/>
  <c r="G1381"/>
  <c r="H1381"/>
  <c r="I1381"/>
  <c r="A1382"/>
  <c r="B1382"/>
  <c r="C1382"/>
  <c r="D1382"/>
  <c r="E1382"/>
  <c r="F1382"/>
  <c r="G1382"/>
  <c r="H1382"/>
  <c r="I1382"/>
  <c r="A1383"/>
  <c r="B1383"/>
  <c r="C1383"/>
  <c r="D1383"/>
  <c r="E1383"/>
  <c r="F1383"/>
  <c r="G1383"/>
  <c r="H1383"/>
  <c r="I1383"/>
  <c r="A1384"/>
  <c r="B1384"/>
  <c r="C1384"/>
  <c r="D1384"/>
  <c r="E1384"/>
  <c r="F1384"/>
  <c r="G1384"/>
  <c r="H1384"/>
  <c r="I1384"/>
  <c r="A1385"/>
  <c r="B1385"/>
  <c r="C1385"/>
  <c r="D1385"/>
  <c r="E1385"/>
  <c r="F1385"/>
  <c r="G1385"/>
  <c r="H1385"/>
  <c r="I1385"/>
  <c r="A1386"/>
  <c r="B1386"/>
  <c r="C1386"/>
  <c r="D1386"/>
  <c r="E1386"/>
  <c r="F1386"/>
  <c r="G1386"/>
  <c r="H1386"/>
  <c r="I1386"/>
  <c r="A1387"/>
  <c r="B1387"/>
  <c r="C1387"/>
  <c r="D1387"/>
  <c r="E1387"/>
  <c r="F1387"/>
  <c r="G1387"/>
  <c r="H1387"/>
  <c r="I1387"/>
  <c r="A1388"/>
  <c r="B1388"/>
  <c r="C1388"/>
  <c r="D1388"/>
  <c r="E1388"/>
  <c r="F1388"/>
  <c r="G1388"/>
  <c r="H1388"/>
  <c r="I1388"/>
  <c r="A1389"/>
  <c r="B1389"/>
  <c r="C1389"/>
  <c r="D1389"/>
  <c r="E1389"/>
  <c r="F1389"/>
  <c r="G1389"/>
  <c r="H1389"/>
  <c r="I1389"/>
  <c r="A1390"/>
  <c r="B1390"/>
  <c r="C1390"/>
  <c r="D1390"/>
  <c r="E1390"/>
  <c r="F1390"/>
  <c r="G1390"/>
  <c r="H1390"/>
  <c r="I1390"/>
  <c r="A1391"/>
  <c r="B1391"/>
  <c r="C1391"/>
  <c r="D1391"/>
  <c r="E1391"/>
  <c r="F1391"/>
  <c r="G1391"/>
  <c r="H1391"/>
  <c r="I1391"/>
  <c r="A1392"/>
  <c r="B1392"/>
  <c r="C1392"/>
  <c r="D1392"/>
  <c r="E1392"/>
  <c r="F1392"/>
  <c r="G1392"/>
  <c r="H1392"/>
  <c r="I1392"/>
  <c r="A1393"/>
  <c r="B1393"/>
  <c r="C1393"/>
  <c r="D1393"/>
  <c r="E1393"/>
  <c r="F1393"/>
  <c r="G1393"/>
  <c r="H1393"/>
  <c r="I1393"/>
  <c r="A1394"/>
  <c r="B1394"/>
  <c r="C1394"/>
  <c r="D1394"/>
  <c r="E1394"/>
  <c r="F1394"/>
  <c r="G1394"/>
  <c r="H1394"/>
  <c r="I1394"/>
  <c r="A1395"/>
  <c r="B1395"/>
  <c r="C1395"/>
  <c r="D1395"/>
  <c r="E1395"/>
  <c r="F1395"/>
  <c r="G1395"/>
  <c r="H1395"/>
  <c r="I1395"/>
  <c r="A1396"/>
  <c r="B1396"/>
  <c r="C1396"/>
  <c r="D1396"/>
  <c r="E1396"/>
  <c r="F1396"/>
  <c r="G1396"/>
  <c r="H1396"/>
  <c r="I1396"/>
  <c r="A1397"/>
  <c r="B1397"/>
  <c r="C1397"/>
  <c r="D1397"/>
  <c r="E1397"/>
  <c r="F1397"/>
  <c r="G1397"/>
  <c r="H1397"/>
  <c r="I1397"/>
  <c r="A1398"/>
  <c r="B1398"/>
  <c r="C1398"/>
  <c r="D1398"/>
  <c r="E1398"/>
  <c r="F1398"/>
  <c r="G1398"/>
  <c r="H1398"/>
  <c r="I1398"/>
  <c r="A1399"/>
  <c r="B1399"/>
  <c r="C1399"/>
  <c r="D1399"/>
  <c r="E1399"/>
  <c r="F1399"/>
  <c r="G1399"/>
  <c r="H1399"/>
  <c r="I1399"/>
  <c r="A1400"/>
  <c r="B1400"/>
  <c r="C1400"/>
  <c r="D1400"/>
  <c r="E1400"/>
  <c r="F1400"/>
  <c r="G1400"/>
  <c r="H1400"/>
  <c r="I1400"/>
  <c r="A1401"/>
  <c r="B1401"/>
  <c r="C1401"/>
  <c r="D1401"/>
  <c r="E1401"/>
  <c r="F1401"/>
  <c r="G1401"/>
  <c r="H1401"/>
  <c r="I1401"/>
  <c r="A1402"/>
  <c r="B1402"/>
  <c r="C1402"/>
  <c r="D1402"/>
  <c r="E1402"/>
  <c r="F1402"/>
  <c r="G1402"/>
  <c r="H1402"/>
  <c r="I1402"/>
  <c r="A1403"/>
  <c r="B1403"/>
  <c r="C1403"/>
  <c r="D1403"/>
  <c r="E1403"/>
  <c r="F1403"/>
  <c r="G1403"/>
  <c r="H1403"/>
  <c r="I1403"/>
  <c r="A1404"/>
  <c r="B1404"/>
  <c r="C1404"/>
  <c r="D1404"/>
  <c r="E1404"/>
  <c r="F1404"/>
  <c r="G1404"/>
  <c r="H1404"/>
  <c r="I1404"/>
  <c r="A1405"/>
  <c r="B1405"/>
  <c r="C1405"/>
  <c r="D1405"/>
  <c r="E1405"/>
  <c r="F1405"/>
  <c r="G1405"/>
  <c r="H1405"/>
  <c r="I1405"/>
  <c r="A1406"/>
  <c r="B1406"/>
  <c r="C1406"/>
  <c r="D1406"/>
  <c r="E1406"/>
  <c r="F1406"/>
  <c r="G1406"/>
  <c r="H1406"/>
  <c r="I1406"/>
  <c r="A1407"/>
  <c r="B1407"/>
  <c r="C1407"/>
  <c r="D1407"/>
  <c r="E1407"/>
  <c r="F1407"/>
  <c r="G1407"/>
  <c r="H1407"/>
  <c r="I1407"/>
  <c r="A1408"/>
  <c r="B1408"/>
  <c r="C1408"/>
  <c r="D1408"/>
  <c r="E1408"/>
  <c r="F1408"/>
  <c r="G1408"/>
  <c r="H1408"/>
  <c r="I1408"/>
  <c r="A1409"/>
  <c r="B1409"/>
  <c r="C1409"/>
  <c r="D1409"/>
  <c r="E1409"/>
  <c r="F1409"/>
  <c r="G1409"/>
  <c r="H1409"/>
  <c r="I1409"/>
  <c r="A1410"/>
  <c r="B1410"/>
  <c r="C1410"/>
  <c r="D1410"/>
  <c r="E1410"/>
  <c r="F1410"/>
  <c r="G1410"/>
  <c r="H1410"/>
  <c r="I1410"/>
  <c r="A1411"/>
  <c r="B1411"/>
  <c r="C1411"/>
  <c r="D1411"/>
  <c r="E1411"/>
  <c r="F1411"/>
  <c r="G1411"/>
  <c r="H1411"/>
  <c r="I1411"/>
  <c r="A1412"/>
  <c r="B1412"/>
  <c r="C1412"/>
  <c r="D1412"/>
  <c r="E1412"/>
  <c r="F1412"/>
  <c r="G1412"/>
  <c r="H1412"/>
  <c r="I1412"/>
  <c r="A1413"/>
  <c r="B1413"/>
  <c r="C1413"/>
  <c r="D1413"/>
  <c r="E1413"/>
  <c r="F1413"/>
  <c r="G1413"/>
  <c r="H1413"/>
  <c r="I1413"/>
  <c r="A1414"/>
  <c r="B1414"/>
  <c r="C1414"/>
  <c r="D1414"/>
  <c r="E1414"/>
  <c r="F1414"/>
  <c r="G1414"/>
  <c r="H1414"/>
  <c r="I1414"/>
  <c r="A1415"/>
  <c r="B1415"/>
  <c r="C1415"/>
  <c r="D1415"/>
  <c r="E1415"/>
  <c r="F1415"/>
  <c r="G1415"/>
  <c r="H1415"/>
  <c r="I1415"/>
  <c r="A1416"/>
  <c r="B1416"/>
  <c r="C1416"/>
  <c r="D1416"/>
  <c r="E1416"/>
  <c r="F1416"/>
  <c r="G1416"/>
  <c r="H1416"/>
  <c r="I1416"/>
  <c r="A1417"/>
  <c r="B1417"/>
  <c r="C1417"/>
  <c r="D1417"/>
  <c r="E1417"/>
  <c r="F1417"/>
  <c r="G1417"/>
  <c r="H1417"/>
  <c r="I1417"/>
  <c r="A1418"/>
  <c r="B1418"/>
  <c r="C1418"/>
  <c r="D1418"/>
  <c r="E1418"/>
  <c r="F1418"/>
  <c r="G1418"/>
  <c r="H1418"/>
  <c r="I1418"/>
  <c r="A1419"/>
  <c r="B1419"/>
  <c r="C1419"/>
  <c r="D1419"/>
  <c r="E1419"/>
  <c r="F1419"/>
  <c r="G1419"/>
  <c r="H1419"/>
  <c r="I1419"/>
  <c r="A1420"/>
  <c r="B1420"/>
  <c r="C1420"/>
  <c r="D1420"/>
  <c r="E1420"/>
  <c r="F1420"/>
  <c r="G1420"/>
  <c r="H1420"/>
  <c r="I1420"/>
  <c r="A1421"/>
  <c r="B1421"/>
  <c r="C1421"/>
  <c r="D1421"/>
  <c r="E1421"/>
  <c r="F1421"/>
  <c r="G1421"/>
  <c r="H1421"/>
  <c r="I1421"/>
  <c r="A1422"/>
  <c r="B1422"/>
  <c r="C1422"/>
  <c r="D1422"/>
  <c r="E1422"/>
  <c r="F1422"/>
  <c r="G1422"/>
  <c r="H1422"/>
  <c r="I1422"/>
  <c r="A1423"/>
  <c r="B1423"/>
  <c r="C1423"/>
  <c r="D1423"/>
  <c r="E1423"/>
  <c r="F1423"/>
  <c r="G1423"/>
  <c r="H1423"/>
  <c r="I1423"/>
  <c r="A1424"/>
  <c r="B1424"/>
  <c r="C1424"/>
  <c r="D1424"/>
  <c r="E1424"/>
  <c r="F1424"/>
  <c r="G1424"/>
  <c r="H1424"/>
  <c r="I1424"/>
  <c r="A1425"/>
  <c r="B1425"/>
  <c r="C1425"/>
  <c r="D1425"/>
  <c r="E1425"/>
  <c r="F1425"/>
  <c r="G1425"/>
  <c r="H1425"/>
  <c r="I1425"/>
  <c r="A1426"/>
  <c r="B1426"/>
  <c r="C1426"/>
  <c r="D1426"/>
  <c r="E1426"/>
  <c r="F1426"/>
  <c r="G1426"/>
  <c r="H1426"/>
  <c r="I1426"/>
  <c r="A1427"/>
  <c r="B1427"/>
  <c r="C1427"/>
  <c r="D1427"/>
  <c r="E1427"/>
  <c r="F1427"/>
  <c r="G1427"/>
  <c r="H1427"/>
  <c r="I1427"/>
  <c r="A1428"/>
  <c r="B1428"/>
  <c r="C1428"/>
  <c r="D1428"/>
  <c r="E1428"/>
  <c r="F1428"/>
  <c r="G1428"/>
  <c r="H1428"/>
  <c r="I1428"/>
  <c r="A1429"/>
  <c r="B1429"/>
  <c r="C1429"/>
  <c r="D1429"/>
  <c r="E1429"/>
  <c r="F1429"/>
  <c r="G1429"/>
  <c r="H1429"/>
  <c r="I1429"/>
  <c r="A1430"/>
  <c r="B1430"/>
  <c r="C1430"/>
  <c r="D1430"/>
  <c r="E1430"/>
  <c r="F1430"/>
  <c r="G1430"/>
  <c r="H1430"/>
  <c r="I1430"/>
  <c r="A1431"/>
  <c r="B1431"/>
  <c r="C1431"/>
  <c r="D1431"/>
  <c r="E1431"/>
  <c r="F1431"/>
  <c r="G1431"/>
  <c r="H1431"/>
  <c r="I1431"/>
  <c r="A1432"/>
  <c r="B1432"/>
  <c r="C1432"/>
  <c r="D1432"/>
  <c r="E1432"/>
  <c r="F1432"/>
  <c r="G1432"/>
  <c r="H1432"/>
  <c r="I1432"/>
  <c r="A1433"/>
  <c r="B1433"/>
  <c r="C1433"/>
  <c r="D1433"/>
  <c r="E1433"/>
  <c r="F1433"/>
  <c r="G1433"/>
  <c r="H1433"/>
  <c r="I1433"/>
  <c r="A1434"/>
  <c r="B1434"/>
  <c r="C1434"/>
  <c r="D1434"/>
  <c r="E1434"/>
  <c r="F1434"/>
  <c r="G1434"/>
  <c r="H1434"/>
  <c r="I1434"/>
  <c r="A1435"/>
  <c r="B1435"/>
  <c r="C1435"/>
  <c r="D1435"/>
  <c r="E1435"/>
  <c r="F1435"/>
  <c r="G1435"/>
  <c r="H1435"/>
  <c r="I1435"/>
  <c r="A1436"/>
  <c r="B1436"/>
  <c r="C1436"/>
  <c r="D1436"/>
  <c r="E1436"/>
  <c r="F1436"/>
  <c r="G1436"/>
  <c r="H1436"/>
  <c r="I1436"/>
  <c r="A1437"/>
  <c r="B1437"/>
  <c r="C1437"/>
  <c r="D1437"/>
  <c r="E1437"/>
  <c r="F1437"/>
  <c r="G1437"/>
  <c r="H1437"/>
  <c r="I1437"/>
  <c r="A1438"/>
  <c r="B1438"/>
  <c r="C1438"/>
  <c r="D1438"/>
  <c r="E1438"/>
  <c r="F1438"/>
  <c r="G1438"/>
  <c r="H1438"/>
  <c r="I1438"/>
  <c r="A1439"/>
  <c r="B1439"/>
  <c r="C1439"/>
  <c r="D1439"/>
  <c r="E1439"/>
  <c r="F1439"/>
  <c r="G1439"/>
  <c r="H1439"/>
  <c r="I1439"/>
  <c r="A1440"/>
  <c r="B1440"/>
  <c r="C1440"/>
  <c r="D1440"/>
  <c r="E1440"/>
  <c r="F1440"/>
  <c r="G1440"/>
  <c r="H1440"/>
  <c r="I1440"/>
  <c r="A1441"/>
  <c r="B1441"/>
  <c r="C1441"/>
  <c r="D1441"/>
  <c r="E1441"/>
  <c r="F1441"/>
  <c r="G1441"/>
  <c r="H1441"/>
  <c r="I1441"/>
  <c r="A1442"/>
  <c r="B1442"/>
  <c r="C1442"/>
  <c r="D1442"/>
  <c r="E1442"/>
  <c r="F1442"/>
  <c r="G1442"/>
  <c r="H1442"/>
  <c r="I1442"/>
  <c r="A1443"/>
  <c r="B1443"/>
  <c r="C1443"/>
  <c r="D1443"/>
  <c r="E1443"/>
  <c r="F1443"/>
  <c r="G1443"/>
  <c r="H1443"/>
  <c r="I1443"/>
  <c r="A1444"/>
  <c r="B1444"/>
  <c r="C1444"/>
  <c r="D1444"/>
  <c r="E1444"/>
  <c r="F1444"/>
  <c r="G1444"/>
  <c r="H1444"/>
  <c r="I1444"/>
  <c r="A1445"/>
  <c r="B1445"/>
  <c r="C1445"/>
  <c r="D1445"/>
  <c r="E1445"/>
  <c r="F1445"/>
  <c r="G1445"/>
  <c r="H1445"/>
  <c r="I1445"/>
  <c r="A1446"/>
  <c r="B1446"/>
  <c r="C1446"/>
  <c r="D1446"/>
  <c r="E1446"/>
  <c r="F1446"/>
  <c r="G1446"/>
  <c r="H1446"/>
  <c r="I1446"/>
  <c r="A1447"/>
  <c r="B1447"/>
  <c r="C1447"/>
  <c r="D1447"/>
  <c r="E1447"/>
  <c r="F1447"/>
  <c r="G1447"/>
  <c r="H1447"/>
  <c r="I1447"/>
  <c r="A1448"/>
  <c r="B1448"/>
  <c r="C1448"/>
  <c r="D1448"/>
  <c r="E1448"/>
  <c r="F1448"/>
  <c r="G1448"/>
  <c r="H1448"/>
  <c r="I1448"/>
  <c r="A1449"/>
  <c r="B1449"/>
  <c r="C1449"/>
  <c r="D1449"/>
  <c r="E1449"/>
  <c r="F1449"/>
  <c r="G1449"/>
  <c r="H1449"/>
  <c r="I1449"/>
  <c r="A1450"/>
  <c r="B1450"/>
  <c r="C1450"/>
  <c r="D1450"/>
  <c r="E1450"/>
  <c r="F1450"/>
  <c r="G1450"/>
  <c r="H1450"/>
  <c r="I1450"/>
  <c r="A1451"/>
  <c r="B1451"/>
  <c r="C1451"/>
  <c r="D1451"/>
  <c r="E1451"/>
  <c r="F1451"/>
  <c r="G1451"/>
  <c r="H1451"/>
  <c r="I1451"/>
  <c r="A1452"/>
  <c r="B1452"/>
  <c r="C1452"/>
  <c r="D1452"/>
  <c r="E1452"/>
  <c r="F1452"/>
  <c r="G1452"/>
  <c r="H1452"/>
  <c r="I1452"/>
  <c r="A1453"/>
  <c r="B1453"/>
  <c r="C1453"/>
  <c r="D1453"/>
  <c r="E1453"/>
  <c r="F1453"/>
  <c r="G1453"/>
  <c r="H1453"/>
  <c r="I1453"/>
  <c r="A1454"/>
  <c r="B1454"/>
  <c r="C1454"/>
  <c r="D1454"/>
  <c r="E1454"/>
  <c r="F1454"/>
  <c r="G1454"/>
  <c r="H1454"/>
  <c r="I1454"/>
  <c r="A1455"/>
  <c r="B1455"/>
  <c r="C1455"/>
  <c r="D1455"/>
  <c r="E1455"/>
  <c r="F1455"/>
  <c r="G1455"/>
  <c r="H1455"/>
  <c r="I1455"/>
  <c r="A1456"/>
  <c r="B1456"/>
  <c r="C1456"/>
  <c r="D1456"/>
  <c r="E1456"/>
  <c r="F1456"/>
  <c r="G1456"/>
  <c r="H1456"/>
  <c r="I1456"/>
  <c r="A1457"/>
  <c r="B1457"/>
  <c r="C1457"/>
  <c r="D1457"/>
  <c r="E1457"/>
  <c r="F1457"/>
  <c r="G1457"/>
  <c r="H1457"/>
  <c r="I1457"/>
  <c r="A1458"/>
  <c r="B1458"/>
  <c r="C1458"/>
  <c r="D1458"/>
  <c r="E1458"/>
  <c r="F1458"/>
  <c r="G1458"/>
  <c r="H1458"/>
  <c r="I1458"/>
  <c r="A1459"/>
  <c r="B1459"/>
  <c r="C1459"/>
  <c r="D1459"/>
  <c r="E1459"/>
  <c r="F1459"/>
  <c r="G1459"/>
  <c r="H1459"/>
  <c r="I1459"/>
  <c r="A1460"/>
  <c r="B1460"/>
  <c r="C1460"/>
  <c r="D1460"/>
  <c r="E1460"/>
  <c r="F1460"/>
  <c r="G1460"/>
  <c r="H1460"/>
  <c r="I1460"/>
  <c r="A1461"/>
  <c r="B1461"/>
  <c r="C1461"/>
  <c r="D1461"/>
  <c r="E1461"/>
  <c r="F1461"/>
  <c r="G1461"/>
  <c r="H1461"/>
  <c r="I1461"/>
  <c r="A1462"/>
  <c r="B1462"/>
  <c r="C1462"/>
  <c r="D1462"/>
  <c r="E1462"/>
  <c r="F1462"/>
  <c r="G1462"/>
  <c r="H1462"/>
  <c r="I1462"/>
  <c r="A1463"/>
  <c r="B1463"/>
  <c r="C1463"/>
  <c r="D1463"/>
  <c r="E1463"/>
  <c r="F1463"/>
  <c r="G1463"/>
  <c r="H1463"/>
  <c r="I1463"/>
  <c r="A1464"/>
  <c r="B1464"/>
  <c r="C1464"/>
  <c r="D1464"/>
  <c r="E1464"/>
  <c r="F1464"/>
  <c r="G1464"/>
  <c r="H1464"/>
  <c r="I1464"/>
  <c r="A1465"/>
  <c r="B1465"/>
  <c r="C1465"/>
  <c r="D1465"/>
  <c r="E1465"/>
  <c r="F1465"/>
  <c r="G1465"/>
  <c r="H1465"/>
  <c r="I1465"/>
  <c r="A1466"/>
  <c r="B1466"/>
  <c r="C1466"/>
  <c r="D1466"/>
  <c r="E1466"/>
  <c r="F1466"/>
  <c r="G1466"/>
  <c r="H1466"/>
  <c r="I1466"/>
  <c r="A1467"/>
  <c r="B1467"/>
  <c r="C1467"/>
  <c r="D1467"/>
  <c r="E1467"/>
  <c r="F1467"/>
  <c r="G1467"/>
  <c r="H1467"/>
  <c r="I1467"/>
  <c r="A1468"/>
  <c r="B1468"/>
  <c r="C1468"/>
  <c r="D1468"/>
  <c r="E1468"/>
  <c r="F1468"/>
  <c r="G1468"/>
  <c r="H1468"/>
  <c r="I1468"/>
  <c r="A1469"/>
  <c r="B1469"/>
  <c r="C1469"/>
  <c r="D1469"/>
  <c r="E1469"/>
  <c r="F1469"/>
  <c r="G1469"/>
  <c r="H1469"/>
  <c r="I1469"/>
  <c r="A1470"/>
  <c r="B1470"/>
  <c r="C1470"/>
  <c r="D1470"/>
  <c r="E1470"/>
  <c r="F1470"/>
  <c r="G1470"/>
  <c r="H1470"/>
  <c r="I1470"/>
  <c r="A1471"/>
  <c r="B1471"/>
  <c r="C1471"/>
  <c r="D1471"/>
  <c r="E1471"/>
  <c r="F1471"/>
  <c r="G1471"/>
  <c r="H1471"/>
  <c r="I1471"/>
  <c r="A1472"/>
  <c r="B1472"/>
  <c r="C1472"/>
  <c r="D1472"/>
  <c r="E1472"/>
  <c r="F1472"/>
  <c r="G1472"/>
  <c r="H1472"/>
  <c r="I1472"/>
  <c r="A1473"/>
  <c r="B1473"/>
  <c r="C1473"/>
  <c r="D1473"/>
  <c r="E1473"/>
  <c r="F1473"/>
  <c r="G1473"/>
  <c r="H1473"/>
  <c r="I1473"/>
  <c r="A1474"/>
  <c r="B1474"/>
  <c r="C1474"/>
  <c r="D1474"/>
  <c r="E1474"/>
  <c r="F1474"/>
  <c r="G1474"/>
  <c r="H1474"/>
  <c r="I1474"/>
  <c r="A1475"/>
  <c r="B1475"/>
  <c r="C1475"/>
  <c r="D1475"/>
  <c r="E1475"/>
  <c r="F1475"/>
  <c r="G1475"/>
  <c r="H1475"/>
  <c r="I1475"/>
  <c r="A1476"/>
  <c r="B1476"/>
  <c r="C1476"/>
  <c r="D1476"/>
  <c r="E1476"/>
  <c r="F1476"/>
  <c r="G1476"/>
  <c r="H1476"/>
  <c r="I1476"/>
  <c r="A1477"/>
  <c r="B1477"/>
  <c r="C1477"/>
  <c r="D1477"/>
  <c r="E1477"/>
  <c r="F1477"/>
  <c r="G1477"/>
  <c r="H1477"/>
  <c r="I1477"/>
  <c r="A1478"/>
  <c r="B1478"/>
  <c r="C1478"/>
  <c r="D1478"/>
  <c r="E1478"/>
  <c r="F1478"/>
  <c r="G1478"/>
  <c r="H1478"/>
  <c r="I1478"/>
  <c r="A1479"/>
  <c r="B1479"/>
  <c r="C1479"/>
  <c r="D1479"/>
  <c r="E1479"/>
  <c r="F1479"/>
  <c r="G1479"/>
  <c r="H1479"/>
  <c r="I1479"/>
  <c r="A1480"/>
  <c r="B1480"/>
  <c r="C1480"/>
  <c r="D1480"/>
  <c r="E1480"/>
  <c r="F1480"/>
  <c r="G1480"/>
  <c r="H1480"/>
  <c r="I1480"/>
  <c r="A1481"/>
  <c r="B1481"/>
  <c r="C1481"/>
  <c r="D1481"/>
  <c r="E1481"/>
  <c r="F1481"/>
  <c r="G1481"/>
  <c r="H1481"/>
  <c r="I1481"/>
  <c r="A1482"/>
  <c r="B1482"/>
  <c r="C1482"/>
  <c r="D1482"/>
  <c r="E1482"/>
  <c r="F1482"/>
  <c r="G1482"/>
  <c r="H1482"/>
  <c r="I1482"/>
  <c r="A1483"/>
  <c r="B1483"/>
  <c r="C1483"/>
  <c r="D1483"/>
  <c r="E1483"/>
  <c r="F1483"/>
  <c r="G1483"/>
  <c r="H1483"/>
  <c r="I1483"/>
  <c r="A1484"/>
  <c r="B1484"/>
  <c r="C1484"/>
  <c r="D1484"/>
  <c r="E1484"/>
  <c r="F1484"/>
  <c r="G1484"/>
  <c r="H1484"/>
  <c r="I1484"/>
  <c r="A1485"/>
  <c r="B1485"/>
  <c r="C1485"/>
  <c r="D1485"/>
  <c r="E1485"/>
  <c r="F1485"/>
  <c r="G1485"/>
  <c r="H1485"/>
  <c r="I1485"/>
  <c r="A1486"/>
  <c r="B1486"/>
  <c r="C1486"/>
  <c r="D1486"/>
  <c r="E1486"/>
  <c r="F1486"/>
  <c r="G1486"/>
  <c r="H1486"/>
  <c r="I1486"/>
  <c r="A1487"/>
  <c r="B1487"/>
  <c r="C1487"/>
  <c r="D1487"/>
  <c r="E1487"/>
  <c r="F1487"/>
  <c r="G1487"/>
  <c r="H1487"/>
  <c r="I1487"/>
  <c r="A1488"/>
  <c r="B1488"/>
  <c r="C1488"/>
  <c r="D1488"/>
  <c r="E1488"/>
  <c r="F1488"/>
  <c r="G1488"/>
  <c r="H1488"/>
  <c r="I1488"/>
  <c r="A1489"/>
  <c r="B1489"/>
  <c r="C1489"/>
  <c r="D1489"/>
  <c r="E1489"/>
  <c r="F1489"/>
  <c r="G1489"/>
  <c r="H1489"/>
  <c r="I1489"/>
  <c r="A1490"/>
  <c r="B1490"/>
  <c r="C1490"/>
  <c r="D1490"/>
  <c r="E1490"/>
  <c r="F1490"/>
  <c r="G1490"/>
  <c r="H1490"/>
  <c r="I1490"/>
  <c r="A1491"/>
  <c r="B1491"/>
  <c r="C1491"/>
  <c r="D1491"/>
  <c r="E1491"/>
  <c r="F1491"/>
  <c r="G1491"/>
  <c r="H1491"/>
  <c r="I1491"/>
  <c r="A1492"/>
  <c r="B1492"/>
  <c r="C1492"/>
  <c r="D1492"/>
  <c r="E1492"/>
  <c r="F1492"/>
  <c r="G1492"/>
  <c r="H1492"/>
  <c r="I1492"/>
  <c r="A1493"/>
  <c r="B1493"/>
  <c r="C1493"/>
  <c r="D1493"/>
  <c r="E1493"/>
  <c r="F1493"/>
  <c r="G1493"/>
  <c r="H1493"/>
  <c r="I1493"/>
  <c r="A1494"/>
  <c r="B1494"/>
  <c r="C1494"/>
  <c r="D1494"/>
  <c r="E1494"/>
  <c r="F1494"/>
  <c r="G1494"/>
  <c r="H1494"/>
  <c r="I1494"/>
  <c r="A1495"/>
  <c r="B1495"/>
  <c r="C1495"/>
  <c r="D1495"/>
  <c r="E1495"/>
  <c r="F1495"/>
  <c r="G1495"/>
  <c r="H1495"/>
  <c r="I1495"/>
  <c r="A1496"/>
  <c r="B1496"/>
  <c r="C1496"/>
  <c r="D1496"/>
  <c r="E1496"/>
  <c r="F1496"/>
  <c r="G1496"/>
  <c r="H1496"/>
  <c r="I1496"/>
  <c r="A1497"/>
  <c r="B1497"/>
  <c r="C1497"/>
  <c r="D1497"/>
  <c r="E1497"/>
  <c r="F1497"/>
  <c r="G1497"/>
  <c r="H1497"/>
  <c r="I1497"/>
  <c r="A1498"/>
  <c r="B1498"/>
  <c r="C1498"/>
  <c r="D1498"/>
  <c r="E1498"/>
  <c r="F1498"/>
  <c r="G1498"/>
  <c r="H1498"/>
  <c r="I1498"/>
  <c r="A1499"/>
  <c r="B1499"/>
  <c r="C1499"/>
  <c r="D1499"/>
  <c r="E1499"/>
  <c r="F1499"/>
  <c r="G1499"/>
  <c r="H1499"/>
  <c r="I1499"/>
  <c r="A1500"/>
  <c r="B1500"/>
  <c r="C1500"/>
  <c r="D1500"/>
  <c r="E1500"/>
  <c r="F1500"/>
  <c r="G1500"/>
  <c r="H1500"/>
  <c r="I1500"/>
  <c r="A1501"/>
  <c r="B1501"/>
  <c r="C1501"/>
  <c r="D1501"/>
  <c r="E1501"/>
  <c r="F1501"/>
  <c r="G1501"/>
  <c r="H1501"/>
  <c r="I1501"/>
  <c r="A1502"/>
  <c r="B1502"/>
  <c r="C1502"/>
  <c r="D1502"/>
  <c r="E1502"/>
  <c r="F1502"/>
  <c r="G1502"/>
  <c r="H1502"/>
  <c r="I1502"/>
  <c r="A1503"/>
  <c r="B1503"/>
  <c r="C1503"/>
  <c r="D1503"/>
  <c r="E1503"/>
  <c r="F1503"/>
  <c r="G1503"/>
  <c r="H1503"/>
  <c r="I1503"/>
  <c r="A1504"/>
  <c r="B1504"/>
  <c r="C1504"/>
  <c r="D1504"/>
  <c r="E1504"/>
  <c r="F1504"/>
  <c r="G1504"/>
  <c r="H1504"/>
  <c r="I1504"/>
  <c r="A1505"/>
  <c r="B1505"/>
  <c r="C1505"/>
  <c r="D1505"/>
  <c r="E1505"/>
  <c r="F1505"/>
  <c r="G1505"/>
  <c r="H1505"/>
  <c r="I1505"/>
  <c r="A1506"/>
  <c r="B1506"/>
  <c r="C1506"/>
  <c r="D1506"/>
  <c r="E1506"/>
  <c r="F1506"/>
  <c r="G1506"/>
  <c r="H1506"/>
  <c r="I1506"/>
  <c r="A1507"/>
  <c r="B1507"/>
  <c r="C1507"/>
  <c r="D1507"/>
  <c r="E1507"/>
  <c r="F1507"/>
  <c r="G1507"/>
  <c r="H1507"/>
  <c r="I1507"/>
  <c r="A1508"/>
  <c r="B1508"/>
  <c r="C1508"/>
  <c r="D1508"/>
  <c r="E1508"/>
  <c r="F1508"/>
  <c r="G1508"/>
  <c r="H1508"/>
  <c r="I1508"/>
  <c r="A1509"/>
  <c r="B1509"/>
  <c r="C1509"/>
  <c r="D1509"/>
  <c r="E1509"/>
  <c r="F1509"/>
  <c r="G1509"/>
  <c r="H1509"/>
  <c r="I1509"/>
  <c r="A1510"/>
  <c r="B1510"/>
  <c r="C1510"/>
  <c r="D1510"/>
  <c r="E1510"/>
  <c r="F1510"/>
  <c r="G1510"/>
  <c r="H1510"/>
  <c r="I1510"/>
  <c r="A1511"/>
  <c r="B1511"/>
  <c r="C1511"/>
  <c r="D1511"/>
  <c r="E1511"/>
  <c r="F1511"/>
  <c r="G1511"/>
  <c r="H1511"/>
  <c r="I1511"/>
  <c r="A1512"/>
  <c r="B1512"/>
  <c r="C1512"/>
  <c r="D1512"/>
  <c r="E1512"/>
  <c r="F1512"/>
  <c r="G1512"/>
  <c r="H1512"/>
  <c r="I1512"/>
  <c r="A1513"/>
  <c r="B1513"/>
  <c r="C1513"/>
  <c r="D1513"/>
  <c r="E1513"/>
  <c r="F1513"/>
  <c r="G1513"/>
  <c r="H1513"/>
  <c r="I1513"/>
  <c r="A1514"/>
  <c r="B1514"/>
  <c r="C1514"/>
  <c r="D1514"/>
  <c r="E1514"/>
  <c r="F1514"/>
  <c r="G1514"/>
  <c r="H1514"/>
  <c r="I1514"/>
  <c r="A1515"/>
  <c r="B1515"/>
  <c r="C1515"/>
  <c r="D1515"/>
  <c r="E1515"/>
  <c r="F1515"/>
  <c r="G1515"/>
  <c r="H1515"/>
  <c r="I1515"/>
  <c r="A1516"/>
  <c r="B1516"/>
  <c r="C1516"/>
  <c r="D1516"/>
  <c r="E1516"/>
  <c r="F1516"/>
  <c r="G1516"/>
  <c r="H1516"/>
  <c r="I1516"/>
  <c r="A1517"/>
  <c r="B1517"/>
  <c r="C1517"/>
  <c r="D1517"/>
  <c r="E1517"/>
  <c r="F1517"/>
  <c r="G1517"/>
  <c r="H1517"/>
  <c r="I1517"/>
  <c r="A1518"/>
  <c r="B1518"/>
  <c r="C1518"/>
  <c r="D1518"/>
  <c r="E1518"/>
  <c r="F1518"/>
  <c r="G1518"/>
  <c r="H1518"/>
  <c r="I1518"/>
  <c r="A1519"/>
  <c r="B1519"/>
  <c r="C1519"/>
  <c r="D1519"/>
  <c r="E1519"/>
  <c r="F1519"/>
  <c r="G1519"/>
  <c r="H1519"/>
  <c r="I1519"/>
  <c r="A1520"/>
  <c r="B1520"/>
  <c r="C1520"/>
  <c r="D1520"/>
  <c r="E1520"/>
  <c r="F1520"/>
  <c r="G1520"/>
  <c r="H1520"/>
  <c r="I1520"/>
  <c r="A1521"/>
  <c r="B1521"/>
  <c r="C1521"/>
  <c r="D1521"/>
  <c r="E1521"/>
  <c r="F1521"/>
  <c r="G1521"/>
  <c r="H1521"/>
  <c r="I1521"/>
  <c r="A1522"/>
  <c r="B1522"/>
  <c r="C1522"/>
  <c r="D1522"/>
  <c r="E1522"/>
  <c r="F1522"/>
  <c r="G1522"/>
  <c r="H1522"/>
  <c r="I1522"/>
  <c r="A1523"/>
  <c r="B1523"/>
  <c r="C1523"/>
  <c r="D1523"/>
  <c r="E1523"/>
  <c r="F1523"/>
  <c r="G1523"/>
  <c r="H1523"/>
  <c r="I1523"/>
  <c r="A1524"/>
  <c r="B1524"/>
  <c r="C1524"/>
  <c r="D1524"/>
  <c r="E1524"/>
  <c r="F1524"/>
  <c r="G1524"/>
  <c r="H1524"/>
  <c r="I1524"/>
  <c r="A1525"/>
  <c r="B1525"/>
  <c r="C1525"/>
  <c r="D1525"/>
  <c r="E1525"/>
  <c r="F1525"/>
  <c r="G1525"/>
  <c r="H1525"/>
  <c r="I1525"/>
  <c r="A1526"/>
  <c r="B1526"/>
  <c r="C1526"/>
  <c r="D1526"/>
  <c r="E1526"/>
  <c r="F1526"/>
  <c r="G1526"/>
  <c r="H1526"/>
  <c r="I1526"/>
  <c r="A1527"/>
  <c r="B1527"/>
  <c r="C1527"/>
  <c r="D1527"/>
  <c r="E1527"/>
  <c r="F1527"/>
  <c r="G1527"/>
  <c r="H1527"/>
  <c r="I1527"/>
  <c r="A1528"/>
  <c r="B1528"/>
  <c r="C1528"/>
  <c r="D1528"/>
  <c r="E1528"/>
  <c r="F1528"/>
  <c r="G1528"/>
  <c r="H1528"/>
  <c r="I1528"/>
  <c r="A1529"/>
  <c r="B1529"/>
  <c r="C1529"/>
  <c r="D1529"/>
  <c r="E1529"/>
  <c r="F1529"/>
  <c r="G1529"/>
  <c r="H1529"/>
  <c r="I1529"/>
  <c r="A1530"/>
  <c r="B1530"/>
  <c r="C1530"/>
  <c r="D1530"/>
  <c r="E1530"/>
  <c r="F1530"/>
  <c r="G1530"/>
  <c r="H1530"/>
  <c r="I1530"/>
  <c r="A1531"/>
  <c r="B1531"/>
  <c r="C1531"/>
  <c r="D1531"/>
  <c r="E1531"/>
  <c r="F1531"/>
  <c r="G1531"/>
  <c r="H1531"/>
  <c r="I1531"/>
  <c r="A1532"/>
  <c r="B1532"/>
  <c r="C1532"/>
  <c r="D1532"/>
  <c r="E1532"/>
  <c r="F1532"/>
  <c r="G1532"/>
  <c r="H1532"/>
  <c r="I1532"/>
  <c r="A1533"/>
  <c r="B1533"/>
  <c r="C1533"/>
  <c r="D1533"/>
  <c r="E1533"/>
  <c r="F1533"/>
  <c r="G1533"/>
  <c r="H1533"/>
  <c r="I1533"/>
  <c r="A1534"/>
  <c r="B1534"/>
  <c r="C1534"/>
  <c r="D1534"/>
  <c r="E1534"/>
  <c r="F1534"/>
  <c r="G1534"/>
  <c r="H1534"/>
  <c r="I1534"/>
  <c r="A1535"/>
  <c r="B1535"/>
  <c r="C1535"/>
  <c r="D1535"/>
  <c r="E1535"/>
  <c r="F1535"/>
  <c r="G1535"/>
  <c r="H1535"/>
  <c r="I1535"/>
  <c r="A1536"/>
  <c r="B1536"/>
  <c r="C1536"/>
  <c r="D1536"/>
  <c r="E1536"/>
  <c r="F1536"/>
  <c r="G1536"/>
  <c r="H1536"/>
  <c r="I1536"/>
  <c r="A1537"/>
  <c r="B1537"/>
  <c r="C1537"/>
  <c r="D1537"/>
  <c r="E1537"/>
  <c r="F1537"/>
  <c r="G1537"/>
  <c r="H1537"/>
  <c r="I1537"/>
  <c r="A1538"/>
  <c r="B1538"/>
  <c r="C1538"/>
  <c r="D1538"/>
  <c r="E1538"/>
  <c r="F1538"/>
  <c r="G1538"/>
  <c r="H1538"/>
  <c r="I1538"/>
  <c r="A1539"/>
  <c r="B1539"/>
  <c r="C1539"/>
  <c r="D1539"/>
  <c r="E1539"/>
  <c r="F1539"/>
  <c r="G1539"/>
  <c r="H1539"/>
  <c r="I1539"/>
  <c r="A1540"/>
  <c r="B1540"/>
  <c r="C1540"/>
  <c r="D1540"/>
  <c r="E1540"/>
  <c r="F1540"/>
  <c r="G1540"/>
  <c r="H1540"/>
  <c r="I1540"/>
  <c r="A1541"/>
  <c r="B1541"/>
  <c r="C1541"/>
  <c r="D1541"/>
  <c r="E1541"/>
  <c r="F1541"/>
  <c r="G1541"/>
  <c r="H1541"/>
  <c r="I1541"/>
  <c r="A1542"/>
  <c r="B1542"/>
  <c r="C1542"/>
  <c r="D1542"/>
  <c r="E1542"/>
  <c r="F1542"/>
  <c r="G1542"/>
  <c r="H1542"/>
  <c r="I1542"/>
  <c r="A1543"/>
  <c r="B1543"/>
  <c r="C1543"/>
  <c r="D1543"/>
  <c r="E1543"/>
  <c r="F1543"/>
  <c r="G1543"/>
  <c r="H1543"/>
  <c r="I1543"/>
  <c r="A1544"/>
  <c r="B1544"/>
  <c r="C1544"/>
  <c r="D1544"/>
  <c r="E1544"/>
  <c r="F1544"/>
  <c r="G1544"/>
  <c r="H1544"/>
  <c r="I1544"/>
  <c r="A1545"/>
  <c r="B1545"/>
  <c r="C1545"/>
  <c r="D1545"/>
  <c r="E1545"/>
  <c r="F1545"/>
  <c r="G1545"/>
  <c r="H1545"/>
  <c r="I1545"/>
  <c r="A1546"/>
  <c r="B1546"/>
  <c r="C1546"/>
  <c r="D1546"/>
  <c r="E1546"/>
  <c r="F1546"/>
  <c r="G1546"/>
  <c r="H1546"/>
  <c r="I1546"/>
  <c r="A1547"/>
  <c r="B1547"/>
  <c r="C1547"/>
  <c r="D1547"/>
  <c r="E1547"/>
  <c r="F1547"/>
  <c r="G1547"/>
  <c r="H1547"/>
  <c r="I1547"/>
  <c r="A1548"/>
  <c r="B1548"/>
  <c r="C1548"/>
  <c r="D1548"/>
  <c r="E1548"/>
  <c r="F1548"/>
  <c r="G1548"/>
  <c r="H1548"/>
  <c r="I1548"/>
  <c r="A1549"/>
  <c r="B1549"/>
  <c r="C1549"/>
  <c r="D1549"/>
  <c r="E1549"/>
  <c r="F1549"/>
  <c r="G1549"/>
  <c r="H1549"/>
  <c r="I1549"/>
  <c r="A1550"/>
  <c r="B1550"/>
  <c r="C1550"/>
  <c r="D1550"/>
  <c r="E1550"/>
  <c r="F1550"/>
  <c r="G1550"/>
  <c r="H1550"/>
  <c r="I1550"/>
  <c r="A1551"/>
  <c r="B1551"/>
  <c r="C1551"/>
  <c r="D1551"/>
  <c r="E1551"/>
  <c r="F1551"/>
  <c r="G1551"/>
  <c r="H1551"/>
  <c r="I1551"/>
  <c r="A1552"/>
  <c r="B1552"/>
  <c r="C1552"/>
  <c r="D1552"/>
  <c r="E1552"/>
  <c r="F1552"/>
  <c r="G1552"/>
  <c r="H1552"/>
  <c r="I1552"/>
  <c r="A1553"/>
  <c r="B1553"/>
  <c r="C1553"/>
  <c r="D1553"/>
  <c r="E1553"/>
  <c r="F1553"/>
  <c r="G1553"/>
  <c r="H1553"/>
  <c r="I1553"/>
  <c r="A1554"/>
  <c r="B1554"/>
  <c r="C1554"/>
  <c r="D1554"/>
  <c r="E1554"/>
  <c r="F1554"/>
  <c r="G1554"/>
  <c r="H1554"/>
  <c r="I1554"/>
  <c r="A1555"/>
  <c r="B1555"/>
  <c r="C1555"/>
  <c r="D1555"/>
  <c r="E1555"/>
  <c r="F1555"/>
  <c r="G1555"/>
  <c r="H1555"/>
  <c r="I1555"/>
  <c r="A1556"/>
  <c r="B1556"/>
  <c r="C1556"/>
  <c r="D1556"/>
  <c r="E1556"/>
  <c r="F1556"/>
  <c r="G1556"/>
  <c r="H1556"/>
  <c r="I1556"/>
  <c r="A1557"/>
  <c r="B1557"/>
  <c r="C1557"/>
  <c r="D1557"/>
  <c r="E1557"/>
  <c r="F1557"/>
  <c r="G1557"/>
  <c r="H1557"/>
  <c r="I1557"/>
  <c r="A1558"/>
  <c r="B1558"/>
  <c r="C1558"/>
  <c r="D1558"/>
  <c r="E1558"/>
  <c r="F1558"/>
  <c r="G1558"/>
  <c r="H1558"/>
  <c r="I1558"/>
  <c r="A1559"/>
  <c r="B1559"/>
  <c r="C1559"/>
  <c r="D1559"/>
  <c r="E1559"/>
  <c r="F1559"/>
  <c r="G1559"/>
  <c r="H1559"/>
  <c r="I1559"/>
  <c r="A1560"/>
  <c r="B1560"/>
  <c r="C1560"/>
  <c r="D1560"/>
  <c r="E1560"/>
  <c r="F1560"/>
  <c r="G1560"/>
  <c r="H1560"/>
  <c r="I1560"/>
  <c r="A1561"/>
  <c r="B1561"/>
  <c r="C1561"/>
  <c r="D1561"/>
  <c r="E1561"/>
  <c r="F1561"/>
  <c r="G1561"/>
  <c r="H1561"/>
  <c r="I1561"/>
  <c r="A1562"/>
  <c r="B1562"/>
  <c r="C1562"/>
  <c r="D1562"/>
  <c r="E1562"/>
  <c r="F1562"/>
  <c r="G1562"/>
  <c r="H1562"/>
  <c r="I1562"/>
  <c r="A1563"/>
  <c r="B1563"/>
  <c r="C1563"/>
  <c r="D1563"/>
  <c r="E1563"/>
  <c r="F1563"/>
  <c r="G1563"/>
  <c r="H1563"/>
  <c r="I1563"/>
  <c r="A1564"/>
  <c r="B1564"/>
  <c r="C1564"/>
  <c r="D1564"/>
  <c r="E1564"/>
  <c r="F1564"/>
  <c r="G1564"/>
  <c r="H1564"/>
  <c r="I1564"/>
  <c r="A1565"/>
  <c r="B1565"/>
  <c r="C1565"/>
  <c r="D1565"/>
  <c r="E1565"/>
  <c r="F1565"/>
  <c r="G1565"/>
  <c r="H1565"/>
  <c r="I1565"/>
  <c r="A1566"/>
  <c r="B1566"/>
  <c r="C1566"/>
  <c r="D1566"/>
  <c r="E1566"/>
  <c r="F1566"/>
  <c r="G1566"/>
  <c r="H1566"/>
  <c r="I1566"/>
  <c r="A1567"/>
  <c r="B1567"/>
  <c r="C1567"/>
  <c r="D1567"/>
  <c r="E1567"/>
  <c r="F1567"/>
  <c r="G1567"/>
  <c r="H1567"/>
  <c r="I1567"/>
  <c r="A1568"/>
  <c r="B1568"/>
  <c r="C1568"/>
  <c r="D1568"/>
  <c r="E1568"/>
  <c r="F1568"/>
  <c r="G1568"/>
  <c r="H1568"/>
  <c r="I1568"/>
  <c r="A1569"/>
  <c r="B1569"/>
  <c r="C1569"/>
  <c r="D1569"/>
  <c r="E1569"/>
  <c r="F1569"/>
  <c r="G1569"/>
  <c r="H1569"/>
  <c r="I1569"/>
  <c r="A1570"/>
  <c r="B1570"/>
  <c r="C1570"/>
  <c r="D1570"/>
  <c r="E1570"/>
  <c r="F1570"/>
  <c r="G1570"/>
  <c r="H1570"/>
  <c r="I1570"/>
  <c r="A1571"/>
  <c r="B1571"/>
  <c r="C1571"/>
  <c r="D1571"/>
  <c r="E1571"/>
  <c r="F1571"/>
  <c r="G1571"/>
  <c r="H1571"/>
  <c r="I1571"/>
  <c r="A1572"/>
  <c r="B1572"/>
  <c r="C1572"/>
  <c r="D1572"/>
  <c r="E1572"/>
  <c r="F1572"/>
  <c r="G1572"/>
  <c r="H1572"/>
  <c r="I1572"/>
  <c r="A1573"/>
  <c r="B1573"/>
  <c r="C1573"/>
  <c r="D1573"/>
  <c r="E1573"/>
  <c r="F1573"/>
  <c r="G1573"/>
  <c r="H1573"/>
  <c r="I1573"/>
  <c r="A1574"/>
  <c r="B1574"/>
  <c r="C1574"/>
  <c r="D1574"/>
  <c r="E1574"/>
  <c r="F1574"/>
  <c r="G1574"/>
  <c r="H1574"/>
  <c r="I1574"/>
  <c r="A1575"/>
  <c r="B1575"/>
  <c r="C1575"/>
  <c r="D1575"/>
  <c r="E1575"/>
  <c r="F1575"/>
  <c r="G1575"/>
  <c r="H1575"/>
  <c r="I1575"/>
  <c r="A1576"/>
  <c r="B1576"/>
  <c r="C1576"/>
  <c r="D1576"/>
  <c r="E1576"/>
  <c r="F1576"/>
  <c r="G1576"/>
  <c r="H1576"/>
  <c r="I1576"/>
  <c r="A1577"/>
  <c r="B1577"/>
  <c r="C1577"/>
  <c r="D1577"/>
  <c r="E1577"/>
  <c r="F1577"/>
  <c r="G1577"/>
  <c r="H1577"/>
  <c r="I1577"/>
  <c r="A1578"/>
  <c r="B1578"/>
  <c r="C1578"/>
  <c r="D1578"/>
  <c r="E1578"/>
  <c r="F1578"/>
  <c r="G1578"/>
  <c r="H1578"/>
  <c r="I1578"/>
  <c r="A1579"/>
  <c r="B1579"/>
  <c r="C1579"/>
  <c r="D1579"/>
  <c r="E1579"/>
  <c r="F1579"/>
  <c r="G1579"/>
  <c r="H1579"/>
  <c r="I1579"/>
  <c r="A1580"/>
  <c r="B1580"/>
  <c r="C1580"/>
  <c r="D1580"/>
  <c r="E1580"/>
  <c r="F1580"/>
  <c r="G1580"/>
  <c r="H1580"/>
  <c r="I1580"/>
  <c r="A1581"/>
  <c r="B1581"/>
  <c r="C1581"/>
  <c r="D1581"/>
  <c r="E1581"/>
  <c r="F1581"/>
  <c r="G1581"/>
  <c r="H1581"/>
  <c r="I1581"/>
  <c r="A1582"/>
  <c r="B1582"/>
  <c r="C1582"/>
  <c r="D1582"/>
  <c r="E1582"/>
  <c r="F1582"/>
  <c r="G1582"/>
  <c r="H1582"/>
  <c r="I1582"/>
  <c r="A1583"/>
  <c r="B1583"/>
  <c r="C1583"/>
  <c r="D1583"/>
  <c r="E1583"/>
  <c r="F1583"/>
  <c r="G1583"/>
  <c r="H1583"/>
  <c r="I1583"/>
  <c r="A1584"/>
  <c r="B1584"/>
  <c r="C1584"/>
  <c r="D1584"/>
  <c r="E1584"/>
  <c r="F1584"/>
  <c r="G1584"/>
  <c r="H1584"/>
  <c r="I1584"/>
  <c r="A1585"/>
  <c r="B1585"/>
  <c r="C1585"/>
  <c r="D1585"/>
  <c r="E1585"/>
  <c r="F1585"/>
  <c r="G1585"/>
  <c r="H1585"/>
  <c r="I1585"/>
  <c r="A1586"/>
  <c r="B1586"/>
  <c r="C1586"/>
  <c r="D1586"/>
  <c r="E1586"/>
  <c r="F1586"/>
  <c r="G1586"/>
  <c r="H1586"/>
  <c r="I1586"/>
  <c r="A1587"/>
  <c r="B1587"/>
  <c r="C1587"/>
  <c r="D1587"/>
  <c r="E1587"/>
  <c r="F1587"/>
  <c r="G1587"/>
  <c r="H1587"/>
  <c r="I1587"/>
  <c r="A1588"/>
  <c r="B1588"/>
  <c r="C1588"/>
  <c r="D1588"/>
  <c r="E1588"/>
  <c r="F1588"/>
  <c r="G1588"/>
  <c r="H1588"/>
  <c r="I1588"/>
  <c r="A1589"/>
  <c r="B1589"/>
  <c r="C1589"/>
  <c r="D1589"/>
  <c r="E1589"/>
  <c r="F1589"/>
  <c r="G1589"/>
  <c r="H1589"/>
  <c r="I1589"/>
  <c r="A1590"/>
  <c r="B1590"/>
  <c r="C1590"/>
  <c r="D1590"/>
  <c r="E1590"/>
  <c r="F1590"/>
  <c r="G1590"/>
  <c r="H1590"/>
  <c r="I1590"/>
  <c r="A1591"/>
  <c r="B1591"/>
  <c r="C1591"/>
  <c r="D1591"/>
  <c r="E1591"/>
  <c r="F1591"/>
  <c r="G1591"/>
  <c r="H1591"/>
  <c r="I1591"/>
  <c r="A1592"/>
  <c r="B1592"/>
  <c r="C1592"/>
  <c r="D1592"/>
  <c r="E1592"/>
  <c r="F1592"/>
  <c r="G1592"/>
  <c r="H1592"/>
  <c r="I1592"/>
  <c r="A1593"/>
  <c r="B1593"/>
  <c r="C1593"/>
  <c r="D1593"/>
  <c r="E1593"/>
  <c r="F1593"/>
  <c r="G1593"/>
  <c r="H1593"/>
  <c r="I1593"/>
  <c r="A1594"/>
  <c r="B1594"/>
  <c r="C1594"/>
  <c r="D1594"/>
  <c r="E1594"/>
  <c r="F1594"/>
  <c r="G1594"/>
  <c r="H1594"/>
  <c r="I1594"/>
  <c r="A1595"/>
  <c r="B1595"/>
  <c r="C1595"/>
  <c r="D1595"/>
  <c r="E1595"/>
  <c r="F1595"/>
  <c r="G1595"/>
  <c r="H1595"/>
  <c r="I1595"/>
  <c r="A1596"/>
  <c r="B1596"/>
  <c r="C1596"/>
  <c r="D1596"/>
  <c r="E1596"/>
  <c r="F1596"/>
  <c r="G1596"/>
  <c r="H1596"/>
  <c r="I1596"/>
  <c r="A1597"/>
  <c r="B1597"/>
  <c r="C1597"/>
  <c r="D1597"/>
  <c r="E1597"/>
  <c r="F1597"/>
  <c r="G1597"/>
  <c r="H1597"/>
  <c r="I1597"/>
  <c r="A1598"/>
  <c r="B1598"/>
  <c r="C1598"/>
  <c r="D1598"/>
  <c r="E1598"/>
  <c r="F1598"/>
  <c r="G1598"/>
  <c r="H1598"/>
  <c r="I1598"/>
  <c r="A1599"/>
  <c r="B1599"/>
  <c r="C1599"/>
  <c r="D1599"/>
  <c r="E1599"/>
  <c r="F1599"/>
  <c r="G1599"/>
  <c r="H1599"/>
  <c r="I1599"/>
  <c r="A1600"/>
  <c r="B1600"/>
  <c r="C1600"/>
  <c r="D1600"/>
  <c r="E1600"/>
  <c r="F1600"/>
  <c r="G1600"/>
  <c r="H1600"/>
  <c r="I1600"/>
  <c r="A1601"/>
  <c r="B1601"/>
  <c r="C1601"/>
  <c r="D1601"/>
  <c r="E1601"/>
  <c r="F1601"/>
  <c r="G1601"/>
  <c r="H1601"/>
  <c r="I1601"/>
  <c r="A1602"/>
  <c r="B1602"/>
  <c r="C1602"/>
  <c r="D1602"/>
  <c r="E1602"/>
  <c r="F1602"/>
  <c r="G1602"/>
  <c r="H1602"/>
  <c r="I1602"/>
  <c r="A1603"/>
  <c r="B1603"/>
  <c r="C1603"/>
  <c r="D1603"/>
  <c r="E1603"/>
  <c r="F1603"/>
  <c r="G1603"/>
  <c r="H1603"/>
  <c r="I1603"/>
  <c r="A1604"/>
  <c r="B1604"/>
  <c r="C1604"/>
  <c r="D1604"/>
  <c r="E1604"/>
  <c r="F1604"/>
  <c r="G1604"/>
  <c r="H1604"/>
  <c r="I1604"/>
  <c r="A1605"/>
  <c r="B1605"/>
  <c r="C1605"/>
  <c r="D1605"/>
  <c r="E1605"/>
  <c r="F1605"/>
  <c r="G1605"/>
  <c r="H1605"/>
  <c r="I1605"/>
  <c r="A1606"/>
  <c r="B1606"/>
  <c r="C1606"/>
  <c r="D1606"/>
  <c r="E1606"/>
  <c r="F1606"/>
  <c r="G1606"/>
  <c r="H1606"/>
  <c r="I1606"/>
  <c r="A1607"/>
  <c r="B1607"/>
  <c r="C1607"/>
  <c r="D1607"/>
  <c r="E1607"/>
  <c r="F1607"/>
  <c r="G1607"/>
  <c r="H1607"/>
  <c r="I1607"/>
  <c r="A1608"/>
  <c r="B1608"/>
  <c r="C1608"/>
  <c r="D1608"/>
  <c r="E1608"/>
  <c r="F1608"/>
  <c r="G1608"/>
  <c r="H1608"/>
  <c r="I1608"/>
  <c r="A1609"/>
  <c r="B1609"/>
  <c r="C1609"/>
  <c r="D1609"/>
  <c r="E1609"/>
  <c r="F1609"/>
  <c r="G1609"/>
  <c r="H1609"/>
  <c r="I1609"/>
  <c r="A1610"/>
  <c r="B1610"/>
  <c r="C1610"/>
  <c r="D1610"/>
  <c r="E1610"/>
  <c r="F1610"/>
  <c r="G1610"/>
  <c r="H1610"/>
  <c r="I1610"/>
  <c r="A1611"/>
  <c r="B1611"/>
  <c r="C1611"/>
  <c r="D1611"/>
  <c r="E1611"/>
  <c r="F1611"/>
  <c r="G1611"/>
  <c r="H1611"/>
  <c r="I1611"/>
  <c r="A1612"/>
  <c r="B1612"/>
  <c r="C1612"/>
  <c r="D1612"/>
  <c r="E1612"/>
  <c r="F1612"/>
  <c r="G1612"/>
  <c r="H1612"/>
  <c r="I1612"/>
  <c r="A1613"/>
  <c r="B1613"/>
  <c r="C1613"/>
  <c r="D1613"/>
  <c r="E1613"/>
  <c r="F1613"/>
  <c r="G1613"/>
  <c r="H1613"/>
  <c r="I1613"/>
  <c r="A1614"/>
  <c r="B1614"/>
  <c r="C1614"/>
  <c r="D1614"/>
  <c r="E1614"/>
  <c r="F1614"/>
  <c r="G1614"/>
  <c r="H1614"/>
  <c r="I1614"/>
  <c r="A1615"/>
  <c r="B1615"/>
  <c r="C1615"/>
  <c r="D1615"/>
  <c r="E1615"/>
  <c r="F1615"/>
  <c r="G1615"/>
  <c r="H1615"/>
  <c r="I1615"/>
  <c r="A1616"/>
  <c r="B1616"/>
  <c r="C1616"/>
  <c r="D1616"/>
  <c r="E1616"/>
  <c r="F1616"/>
  <c r="G1616"/>
  <c r="H1616"/>
  <c r="I1616"/>
  <c r="A1617"/>
  <c r="B1617"/>
  <c r="C1617"/>
  <c r="D1617"/>
  <c r="E1617"/>
  <c r="F1617"/>
  <c r="G1617"/>
  <c r="H1617"/>
  <c r="I1617"/>
  <c r="A1618"/>
  <c r="B1618"/>
  <c r="C1618"/>
  <c r="D1618"/>
  <c r="E1618"/>
  <c r="F1618"/>
  <c r="G1618"/>
  <c r="H1618"/>
  <c r="I1618"/>
  <c r="A1619"/>
  <c r="B1619"/>
  <c r="C1619"/>
  <c r="D1619"/>
  <c r="E1619"/>
  <c r="F1619"/>
  <c r="G1619"/>
  <c r="H1619"/>
  <c r="I1619"/>
  <c r="A1620"/>
  <c r="B1620"/>
  <c r="C1620"/>
  <c r="D1620"/>
  <c r="E1620"/>
  <c r="F1620"/>
  <c r="G1620"/>
  <c r="H1620"/>
  <c r="I1620"/>
  <c r="A1621"/>
  <c r="B1621"/>
  <c r="C1621"/>
  <c r="D1621"/>
  <c r="E1621"/>
  <c r="F1621"/>
  <c r="G1621"/>
  <c r="H1621"/>
  <c r="I1621"/>
  <c r="A1622"/>
  <c r="B1622"/>
  <c r="C1622"/>
  <c r="D1622"/>
  <c r="E1622"/>
  <c r="F1622"/>
  <c r="G1622"/>
  <c r="H1622"/>
  <c r="I1622"/>
  <c r="A1623"/>
  <c r="B1623"/>
  <c r="C1623"/>
  <c r="D1623"/>
  <c r="E1623"/>
  <c r="F1623"/>
  <c r="G1623"/>
  <c r="H1623"/>
  <c r="I1623"/>
  <c r="A1624"/>
  <c r="B1624"/>
  <c r="C1624"/>
  <c r="D1624"/>
  <c r="E1624"/>
  <c r="F1624"/>
  <c r="G1624"/>
  <c r="H1624"/>
  <c r="I1624"/>
  <c r="A1625"/>
  <c r="B1625"/>
  <c r="C1625"/>
  <c r="D1625"/>
  <c r="E1625"/>
  <c r="F1625"/>
  <c r="G1625"/>
  <c r="H1625"/>
  <c r="I1625"/>
  <c r="A1626"/>
  <c r="B1626"/>
  <c r="C1626"/>
  <c r="D1626"/>
  <c r="E1626"/>
  <c r="F1626"/>
  <c r="G1626"/>
  <c r="H1626"/>
  <c r="I1626"/>
  <c r="A1627"/>
  <c r="B1627"/>
  <c r="C1627"/>
  <c r="D1627"/>
  <c r="E1627"/>
  <c r="F1627"/>
  <c r="G1627"/>
  <c r="H1627"/>
  <c r="I1627"/>
  <c r="A1628"/>
  <c r="B1628"/>
  <c r="C1628"/>
  <c r="D1628"/>
  <c r="E1628"/>
  <c r="F1628"/>
  <c r="G1628"/>
  <c r="H1628"/>
  <c r="I1628"/>
  <c r="A1629"/>
  <c r="B1629"/>
  <c r="C1629"/>
  <c r="D1629"/>
  <c r="E1629"/>
  <c r="F1629"/>
  <c r="G1629"/>
  <c r="H1629"/>
  <c r="I1629"/>
  <c r="A1630"/>
  <c r="B1630"/>
  <c r="C1630"/>
  <c r="D1630"/>
  <c r="E1630"/>
  <c r="F1630"/>
  <c r="G1630"/>
  <c r="H1630"/>
  <c r="I1630"/>
  <c r="A1631"/>
  <c r="B1631"/>
  <c r="C1631"/>
  <c r="D1631"/>
  <c r="E1631"/>
  <c r="F1631"/>
  <c r="G1631"/>
  <c r="H1631"/>
  <c r="I1631"/>
  <c r="A1632"/>
  <c r="B1632"/>
  <c r="C1632"/>
  <c r="D1632"/>
  <c r="E1632"/>
  <c r="F1632"/>
  <c r="G1632"/>
  <c r="H1632"/>
  <c r="I1632"/>
  <c r="A1633"/>
  <c r="B1633"/>
  <c r="C1633"/>
  <c r="D1633"/>
  <c r="E1633"/>
  <c r="F1633"/>
  <c r="G1633"/>
  <c r="H1633"/>
  <c r="I1633"/>
  <c r="A1634"/>
  <c r="B1634"/>
  <c r="C1634"/>
  <c r="D1634"/>
  <c r="E1634"/>
  <c r="F1634"/>
  <c r="G1634"/>
  <c r="H1634"/>
  <c r="I1634"/>
  <c r="A1635"/>
  <c r="B1635"/>
  <c r="C1635"/>
  <c r="D1635"/>
  <c r="E1635"/>
  <c r="F1635"/>
  <c r="G1635"/>
  <c r="H1635"/>
  <c r="I1635"/>
  <c r="A1636"/>
  <c r="B1636"/>
  <c r="C1636"/>
  <c r="D1636"/>
  <c r="E1636"/>
  <c r="F1636"/>
  <c r="G1636"/>
  <c r="H1636"/>
  <c r="I1636"/>
  <c r="A1637"/>
  <c r="B1637"/>
  <c r="C1637"/>
  <c r="D1637"/>
  <c r="E1637"/>
  <c r="F1637"/>
  <c r="G1637"/>
  <c r="H1637"/>
  <c r="I1637"/>
  <c r="A1638"/>
  <c r="B1638"/>
  <c r="C1638"/>
  <c r="D1638"/>
  <c r="E1638"/>
  <c r="F1638"/>
  <c r="G1638"/>
  <c r="H1638"/>
  <c r="I1638"/>
  <c r="A1639"/>
  <c r="B1639"/>
  <c r="C1639"/>
  <c r="D1639"/>
  <c r="E1639"/>
  <c r="F1639"/>
  <c r="G1639"/>
  <c r="H1639"/>
  <c r="I1639"/>
  <c r="A1640"/>
  <c r="B1640"/>
  <c r="C1640"/>
  <c r="D1640"/>
  <c r="E1640"/>
  <c r="F1640"/>
  <c r="G1640"/>
  <c r="H1640"/>
  <c r="I1640"/>
  <c r="A1641"/>
  <c r="B1641"/>
  <c r="C1641"/>
  <c r="D1641"/>
  <c r="E1641"/>
  <c r="F1641"/>
  <c r="G1641"/>
  <c r="H1641"/>
  <c r="I1641"/>
  <c r="A1642"/>
  <c r="B1642"/>
  <c r="C1642"/>
  <c r="D1642"/>
  <c r="E1642"/>
  <c r="F1642"/>
  <c r="G1642"/>
  <c r="H1642"/>
  <c r="I1642"/>
  <c r="A1643"/>
  <c r="B1643"/>
  <c r="C1643"/>
  <c r="D1643"/>
  <c r="E1643"/>
  <c r="F1643"/>
  <c r="G1643"/>
  <c r="H1643"/>
  <c r="I1643"/>
  <c r="A1644"/>
  <c r="B1644"/>
  <c r="C1644"/>
  <c r="D1644"/>
  <c r="E1644"/>
  <c r="F1644"/>
  <c r="G1644"/>
  <c r="H1644"/>
  <c r="I1644"/>
  <c r="A1645"/>
  <c r="B1645"/>
  <c r="C1645"/>
  <c r="D1645"/>
  <c r="E1645"/>
  <c r="F1645"/>
  <c r="G1645"/>
  <c r="H1645"/>
  <c r="I1645"/>
  <c r="A1646"/>
  <c r="B1646"/>
  <c r="C1646"/>
  <c r="D1646"/>
  <c r="E1646"/>
  <c r="F1646"/>
  <c r="G1646"/>
  <c r="H1646"/>
  <c r="I1646"/>
  <c r="A1647"/>
  <c r="B1647"/>
  <c r="C1647"/>
  <c r="D1647"/>
  <c r="E1647"/>
  <c r="F1647"/>
  <c r="G1647"/>
  <c r="H1647"/>
  <c r="I1647"/>
  <c r="A1648"/>
  <c r="B1648"/>
  <c r="C1648"/>
  <c r="D1648"/>
  <c r="E1648"/>
  <c r="F1648"/>
  <c r="G1648"/>
  <c r="H1648"/>
  <c r="I1648"/>
  <c r="A1649"/>
  <c r="B1649"/>
  <c r="C1649"/>
  <c r="D1649"/>
  <c r="E1649"/>
  <c r="F1649"/>
  <c r="G1649"/>
  <c r="H1649"/>
  <c r="I1649"/>
  <c r="A1650"/>
  <c r="B1650"/>
  <c r="C1650"/>
  <c r="D1650"/>
  <c r="E1650"/>
  <c r="F1650"/>
  <c r="G1650"/>
  <c r="H1650"/>
  <c r="I1650"/>
  <c r="A1651"/>
  <c r="B1651"/>
  <c r="C1651"/>
  <c r="D1651"/>
  <c r="E1651"/>
  <c r="F1651"/>
  <c r="G1651"/>
  <c r="H1651"/>
  <c r="I1651"/>
  <c r="A1652"/>
  <c r="B1652"/>
  <c r="C1652"/>
  <c r="D1652"/>
  <c r="E1652"/>
  <c r="F1652"/>
  <c r="G1652"/>
  <c r="H1652"/>
  <c r="I1652"/>
  <c r="A1653"/>
  <c r="B1653"/>
  <c r="C1653"/>
  <c r="D1653"/>
  <c r="E1653"/>
  <c r="F1653"/>
  <c r="G1653"/>
  <c r="H1653"/>
  <c r="I1653"/>
  <c r="A1654"/>
  <c r="B1654"/>
  <c r="C1654"/>
  <c r="D1654"/>
  <c r="E1654"/>
  <c r="F1654"/>
  <c r="G1654"/>
  <c r="H1654"/>
  <c r="I1654"/>
  <c r="A1655"/>
  <c r="B1655"/>
  <c r="C1655"/>
  <c r="D1655"/>
  <c r="E1655"/>
  <c r="F1655"/>
  <c r="G1655"/>
  <c r="H1655"/>
  <c r="I1655"/>
  <c r="A1656"/>
  <c r="B1656"/>
  <c r="C1656"/>
  <c r="D1656"/>
  <c r="E1656"/>
  <c r="F1656"/>
  <c r="G1656"/>
  <c r="H1656"/>
  <c r="I1656"/>
  <c r="A1657"/>
  <c r="B1657"/>
  <c r="C1657"/>
  <c r="D1657"/>
  <c r="E1657"/>
  <c r="F1657"/>
  <c r="G1657"/>
  <c r="H1657"/>
  <c r="I1657"/>
  <c r="A1658"/>
  <c r="B1658"/>
  <c r="C1658"/>
  <c r="D1658"/>
  <c r="E1658"/>
  <c r="F1658"/>
  <c r="G1658"/>
  <c r="H1658"/>
  <c r="I1658"/>
  <c r="A1659"/>
  <c r="B1659"/>
  <c r="C1659"/>
  <c r="D1659"/>
  <c r="E1659"/>
  <c r="F1659"/>
  <c r="G1659"/>
  <c r="H1659"/>
  <c r="I1659"/>
  <c r="A1660"/>
  <c r="B1660"/>
  <c r="C1660"/>
  <c r="D1660"/>
  <c r="E1660"/>
  <c r="F1660"/>
  <c r="G1660"/>
  <c r="H1660"/>
  <c r="I1660"/>
  <c r="A1661"/>
  <c r="B1661"/>
  <c r="C1661"/>
  <c r="D1661"/>
  <c r="E1661"/>
  <c r="F1661"/>
  <c r="G1661"/>
  <c r="H1661"/>
  <c r="I1661"/>
  <c r="A1662"/>
  <c r="B1662"/>
  <c r="C1662"/>
  <c r="D1662"/>
  <c r="E1662"/>
  <c r="F1662"/>
  <c r="G1662"/>
  <c r="H1662"/>
  <c r="I1662"/>
  <c r="A1663"/>
  <c r="B1663"/>
  <c r="C1663"/>
  <c r="D1663"/>
  <c r="E1663"/>
  <c r="F1663"/>
  <c r="G1663"/>
  <c r="H1663"/>
  <c r="I1663"/>
  <c r="A1664"/>
  <c r="B1664"/>
  <c r="C1664"/>
  <c r="D1664"/>
  <c r="E1664"/>
  <c r="F1664"/>
  <c r="G1664"/>
  <c r="H1664"/>
  <c r="I1664"/>
  <c r="A1665"/>
  <c r="B1665"/>
  <c r="C1665"/>
  <c r="D1665"/>
  <c r="E1665"/>
  <c r="F1665"/>
  <c r="G1665"/>
  <c r="H1665"/>
  <c r="I1665"/>
  <c r="A1666"/>
  <c r="B1666"/>
  <c r="C1666"/>
  <c r="D1666"/>
  <c r="E1666"/>
  <c r="F1666"/>
  <c r="G1666"/>
  <c r="H1666"/>
  <c r="I1666"/>
  <c r="A1667"/>
  <c r="B1667"/>
  <c r="C1667"/>
  <c r="D1667"/>
  <c r="E1667"/>
  <c r="F1667"/>
  <c r="G1667"/>
  <c r="H1667"/>
  <c r="I1667"/>
  <c r="A1668"/>
  <c r="B1668"/>
  <c r="C1668"/>
  <c r="D1668"/>
  <c r="E1668"/>
  <c r="F1668"/>
  <c r="G1668"/>
  <c r="H1668"/>
  <c r="I1668"/>
  <c r="A1669"/>
  <c r="B1669"/>
  <c r="C1669"/>
  <c r="D1669"/>
  <c r="E1669"/>
  <c r="F1669"/>
  <c r="G1669"/>
  <c r="H1669"/>
  <c r="I1669"/>
  <c r="A1670"/>
  <c r="B1670"/>
  <c r="C1670"/>
  <c r="D1670"/>
  <c r="E1670"/>
  <c r="F1670"/>
  <c r="G1670"/>
  <c r="H1670"/>
  <c r="I1670"/>
  <c r="A1671"/>
  <c r="B1671"/>
  <c r="C1671"/>
  <c r="D1671"/>
  <c r="E1671"/>
  <c r="F1671"/>
  <c r="G1671"/>
  <c r="H1671"/>
  <c r="I1671"/>
  <c r="A1672"/>
  <c r="B1672"/>
  <c r="C1672"/>
  <c r="D1672"/>
  <c r="E1672"/>
  <c r="F1672"/>
  <c r="G1672"/>
  <c r="H1672"/>
  <c r="I1672"/>
  <c r="A1673"/>
  <c r="B1673"/>
  <c r="C1673"/>
  <c r="D1673"/>
  <c r="E1673"/>
  <c r="F1673"/>
  <c r="G1673"/>
  <c r="H1673"/>
  <c r="I1673"/>
  <c r="A1674"/>
  <c r="B1674"/>
  <c r="C1674"/>
  <c r="D1674"/>
  <c r="E1674"/>
  <c r="F1674"/>
  <c r="G1674"/>
  <c r="H1674"/>
  <c r="I1674"/>
  <c r="A1675"/>
  <c r="B1675"/>
  <c r="C1675"/>
  <c r="D1675"/>
  <c r="E1675"/>
  <c r="F1675"/>
  <c r="G1675"/>
  <c r="H1675"/>
  <c r="I1675"/>
  <c r="A1676"/>
  <c r="B1676"/>
  <c r="C1676"/>
  <c r="D1676"/>
  <c r="E1676"/>
  <c r="F1676"/>
  <c r="G1676"/>
  <c r="H1676"/>
  <c r="I1676"/>
  <c r="A1677"/>
  <c r="B1677"/>
  <c r="C1677"/>
  <c r="D1677"/>
  <c r="E1677"/>
  <c r="F1677"/>
  <c r="G1677"/>
  <c r="H1677"/>
  <c r="I1677"/>
  <c r="A1678"/>
  <c r="B1678"/>
  <c r="C1678"/>
  <c r="D1678"/>
  <c r="E1678"/>
  <c r="F1678"/>
  <c r="G1678"/>
  <c r="H1678"/>
  <c r="I1678"/>
  <c r="A1679"/>
  <c r="B1679"/>
  <c r="C1679"/>
  <c r="D1679"/>
  <c r="E1679"/>
  <c r="F1679"/>
  <c r="G1679"/>
  <c r="H1679"/>
  <c r="I1679"/>
  <c r="A1680"/>
  <c r="B1680"/>
  <c r="C1680"/>
  <c r="D1680"/>
  <c r="E1680"/>
  <c r="F1680"/>
  <c r="G1680"/>
  <c r="H1680"/>
  <c r="I1680"/>
  <c r="A1681"/>
  <c r="B1681"/>
  <c r="C1681"/>
  <c r="D1681"/>
  <c r="E1681"/>
  <c r="F1681"/>
  <c r="G1681"/>
  <c r="H1681"/>
  <c r="I1681"/>
  <c r="A1682"/>
  <c r="B1682"/>
  <c r="C1682"/>
  <c r="D1682"/>
  <c r="E1682"/>
  <c r="F1682"/>
  <c r="G1682"/>
  <c r="H1682"/>
  <c r="I1682"/>
  <c r="A1683"/>
  <c r="B1683"/>
  <c r="C1683"/>
  <c r="D1683"/>
  <c r="E1683"/>
  <c r="F1683"/>
  <c r="G1683"/>
  <c r="H1683"/>
  <c r="I1683"/>
  <c r="A1684"/>
  <c r="B1684"/>
  <c r="C1684"/>
  <c r="D1684"/>
  <c r="E1684"/>
  <c r="F1684"/>
  <c r="G1684"/>
  <c r="H1684"/>
  <c r="I1684"/>
  <c r="A1685"/>
  <c r="B1685"/>
  <c r="C1685"/>
  <c r="D1685"/>
  <c r="E1685"/>
  <c r="F1685"/>
  <c r="G1685"/>
  <c r="H1685"/>
  <c r="I1685"/>
  <c r="A1686"/>
  <c r="B1686"/>
  <c r="C1686"/>
  <c r="D1686"/>
  <c r="E1686"/>
  <c r="F1686"/>
  <c r="G1686"/>
  <c r="H1686"/>
  <c r="I1686"/>
  <c r="A1687"/>
  <c r="B1687"/>
  <c r="C1687"/>
  <c r="D1687"/>
  <c r="E1687"/>
  <c r="F1687"/>
  <c r="G1687"/>
  <c r="H1687"/>
  <c r="I1687"/>
  <c r="A1688"/>
  <c r="B1688"/>
  <c r="C1688"/>
  <c r="D1688"/>
  <c r="E1688"/>
  <c r="F1688"/>
  <c r="G1688"/>
  <c r="H1688"/>
  <c r="I1688"/>
  <c r="A1689"/>
  <c r="B1689"/>
  <c r="C1689"/>
  <c r="D1689"/>
  <c r="E1689"/>
  <c r="F1689"/>
  <c r="G1689"/>
  <c r="H1689"/>
  <c r="I1689"/>
  <c r="A1690"/>
  <c r="B1690"/>
  <c r="C1690"/>
  <c r="D1690"/>
  <c r="E1690"/>
  <c r="F1690"/>
  <c r="G1690"/>
  <c r="H1690"/>
  <c r="I1690"/>
  <c r="A1691"/>
  <c r="B1691"/>
  <c r="C1691"/>
  <c r="D1691"/>
  <c r="E1691"/>
  <c r="F1691"/>
  <c r="G1691"/>
  <c r="H1691"/>
  <c r="I1691"/>
  <c r="A1692"/>
  <c r="B1692"/>
  <c r="C1692"/>
  <c r="D1692"/>
  <c r="E1692"/>
  <c r="F1692"/>
  <c r="G1692"/>
  <c r="H1692"/>
  <c r="I1692"/>
  <c r="A1693"/>
  <c r="B1693"/>
  <c r="C1693"/>
  <c r="D1693"/>
  <c r="E1693"/>
  <c r="F1693"/>
  <c r="G1693"/>
  <c r="H1693"/>
  <c r="I1693"/>
  <c r="A1694"/>
  <c r="B1694"/>
  <c r="C1694"/>
  <c r="D1694"/>
  <c r="E1694"/>
  <c r="F1694"/>
  <c r="G1694"/>
  <c r="H1694"/>
  <c r="I1694"/>
  <c r="A1695"/>
  <c r="B1695"/>
  <c r="C1695"/>
  <c r="D1695"/>
  <c r="E1695"/>
  <c r="F1695"/>
  <c r="G1695"/>
  <c r="H1695"/>
  <c r="I1695"/>
  <c r="A1696"/>
  <c r="B1696"/>
  <c r="C1696"/>
  <c r="D1696"/>
  <c r="E1696"/>
  <c r="F1696"/>
  <c r="G1696"/>
  <c r="H1696"/>
  <c r="I1696"/>
  <c r="A1697"/>
  <c r="B1697"/>
  <c r="C1697"/>
  <c r="D1697"/>
  <c r="E1697"/>
  <c r="F1697"/>
  <c r="G1697"/>
  <c r="H1697"/>
  <c r="I1697"/>
  <c r="A1698"/>
  <c r="B1698"/>
  <c r="C1698"/>
  <c r="D1698"/>
  <c r="E1698"/>
  <c r="F1698"/>
  <c r="G1698"/>
  <c r="H1698"/>
  <c r="I1698"/>
  <c r="A1699"/>
  <c r="B1699"/>
  <c r="C1699"/>
  <c r="D1699"/>
  <c r="E1699"/>
  <c r="F1699"/>
  <c r="G1699"/>
  <c r="H1699"/>
  <c r="I1699"/>
  <c r="A1700"/>
  <c r="B1700"/>
  <c r="C1700"/>
  <c r="D1700"/>
  <c r="E1700"/>
  <c r="F1700"/>
  <c r="G1700"/>
  <c r="H1700"/>
  <c r="I1700"/>
  <c r="A1701"/>
  <c r="B1701"/>
  <c r="C1701"/>
  <c r="D1701"/>
  <c r="E1701"/>
  <c r="F1701"/>
  <c r="G1701"/>
  <c r="H1701"/>
  <c r="I1701"/>
  <c r="A1702"/>
  <c r="B1702"/>
  <c r="C1702"/>
  <c r="D1702"/>
  <c r="E1702"/>
  <c r="F1702"/>
  <c r="G1702"/>
  <c r="H1702"/>
  <c r="I1702"/>
  <c r="A1703"/>
  <c r="B1703"/>
  <c r="C1703"/>
  <c r="D1703"/>
  <c r="E1703"/>
  <c r="F1703"/>
  <c r="G1703"/>
  <c r="H1703"/>
  <c r="I1703"/>
  <c r="A1704"/>
  <c r="B1704"/>
  <c r="C1704"/>
  <c r="D1704"/>
  <c r="E1704"/>
  <c r="F1704"/>
  <c r="G1704"/>
  <c r="H1704"/>
  <c r="I1704"/>
  <c r="A1705"/>
  <c r="B1705"/>
  <c r="C1705"/>
  <c r="D1705"/>
  <c r="E1705"/>
  <c r="F1705"/>
  <c r="G1705"/>
  <c r="H1705"/>
  <c r="I1705"/>
  <c r="A1706"/>
  <c r="B1706"/>
  <c r="C1706"/>
  <c r="D1706"/>
  <c r="E1706"/>
  <c r="F1706"/>
  <c r="G1706"/>
  <c r="H1706"/>
  <c r="I1706"/>
  <c r="A1707"/>
  <c r="B1707"/>
  <c r="C1707"/>
  <c r="D1707"/>
  <c r="E1707"/>
  <c r="F1707"/>
  <c r="G1707"/>
  <c r="H1707"/>
  <c r="I1707"/>
  <c r="A1708"/>
  <c r="B1708"/>
  <c r="C1708"/>
  <c r="D1708"/>
  <c r="E1708"/>
  <c r="F1708"/>
  <c r="G1708"/>
  <c r="H1708"/>
  <c r="I1708"/>
  <c r="A1709"/>
  <c r="B1709"/>
  <c r="C1709"/>
  <c r="D1709"/>
  <c r="E1709"/>
  <c r="F1709"/>
  <c r="G1709"/>
  <c r="H1709"/>
  <c r="I1709"/>
  <c r="A1710"/>
  <c r="B1710"/>
  <c r="C1710"/>
  <c r="D1710"/>
  <c r="E1710"/>
  <c r="F1710"/>
  <c r="G1710"/>
  <c r="H1710"/>
  <c r="I1710"/>
  <c r="A1711"/>
  <c r="B1711"/>
  <c r="C1711"/>
  <c r="D1711"/>
  <c r="E1711"/>
  <c r="F1711"/>
  <c r="G1711"/>
  <c r="H1711"/>
  <c r="I1711"/>
  <c r="A1712"/>
  <c r="B1712"/>
  <c r="C1712"/>
  <c r="D1712"/>
  <c r="E1712"/>
  <c r="F1712"/>
  <c r="G1712"/>
  <c r="H1712"/>
  <c r="I1712"/>
  <c r="A1713"/>
  <c r="B1713"/>
  <c r="C1713"/>
  <c r="D1713"/>
  <c r="E1713"/>
  <c r="F1713"/>
  <c r="G1713"/>
  <c r="H1713"/>
  <c r="I1713"/>
  <c r="A1714"/>
  <c r="B1714"/>
  <c r="C1714"/>
  <c r="D1714"/>
  <c r="E1714"/>
  <c r="F1714"/>
  <c r="G1714"/>
  <c r="H1714"/>
  <c r="I1714"/>
  <c r="A1715"/>
  <c r="B1715"/>
  <c r="C1715"/>
  <c r="D1715"/>
  <c r="E1715"/>
  <c r="F1715"/>
  <c r="G1715"/>
  <c r="H1715"/>
  <c r="I1715"/>
  <c r="A1716"/>
  <c r="B1716"/>
  <c r="C1716"/>
  <c r="D1716"/>
  <c r="E1716"/>
  <c r="F1716"/>
  <c r="G1716"/>
  <c r="H1716"/>
  <c r="I1716"/>
  <c r="A1717"/>
  <c r="B1717"/>
  <c r="C1717"/>
  <c r="D1717"/>
  <c r="E1717"/>
  <c r="F1717"/>
  <c r="G1717"/>
  <c r="H1717"/>
  <c r="I1717"/>
  <c r="A1718"/>
  <c r="B1718"/>
  <c r="C1718"/>
  <c r="D1718"/>
  <c r="E1718"/>
  <c r="F1718"/>
  <c r="G1718"/>
  <c r="H1718"/>
  <c r="I1718"/>
  <c r="A1719"/>
  <c r="B1719"/>
  <c r="C1719"/>
  <c r="D1719"/>
  <c r="E1719"/>
  <c r="F1719"/>
  <c r="G1719"/>
  <c r="H1719"/>
  <c r="I1719"/>
  <c r="A1720"/>
  <c r="B1720"/>
  <c r="C1720"/>
  <c r="D1720"/>
  <c r="E1720"/>
  <c r="F1720"/>
  <c r="G1720"/>
  <c r="H1720"/>
  <c r="I1720"/>
  <c r="A1721"/>
  <c r="B1721"/>
  <c r="C1721"/>
  <c r="D1721"/>
  <c r="E1721"/>
  <c r="F1721"/>
  <c r="G1721"/>
  <c r="H1721"/>
  <c r="I1721"/>
  <c r="A1722"/>
  <c r="B1722"/>
  <c r="C1722"/>
  <c r="D1722"/>
  <c r="E1722"/>
  <c r="F1722"/>
  <c r="G1722"/>
  <c r="H1722"/>
  <c r="I1722"/>
  <c r="A1723"/>
  <c r="B1723"/>
  <c r="C1723"/>
  <c r="D1723"/>
  <c r="E1723"/>
  <c r="F1723"/>
  <c r="G1723"/>
  <c r="H1723"/>
  <c r="I1723"/>
  <c r="A1724"/>
  <c r="B1724"/>
  <c r="C1724"/>
  <c r="D1724"/>
  <c r="E1724"/>
  <c r="F1724"/>
  <c r="G1724"/>
  <c r="H1724"/>
  <c r="I1724"/>
  <c r="A1725"/>
  <c r="B1725"/>
  <c r="C1725"/>
  <c r="D1725"/>
  <c r="E1725"/>
  <c r="F1725"/>
  <c r="G1725"/>
  <c r="H1725"/>
  <c r="I1725"/>
  <c r="A1726"/>
  <c r="B1726"/>
  <c r="C1726"/>
  <c r="D1726"/>
  <c r="E1726"/>
  <c r="F1726"/>
  <c r="G1726"/>
  <c r="H1726"/>
  <c r="I1726"/>
  <c r="A1727"/>
  <c r="B1727"/>
  <c r="C1727"/>
  <c r="D1727"/>
  <c r="E1727"/>
  <c r="F1727"/>
  <c r="G1727"/>
  <c r="H1727"/>
  <c r="I1727"/>
  <c r="A1728"/>
  <c r="B1728"/>
  <c r="C1728"/>
  <c r="D1728"/>
  <c r="E1728"/>
  <c r="F1728"/>
  <c r="G1728"/>
  <c r="H1728"/>
  <c r="I1728"/>
  <c r="A1729"/>
  <c r="B1729"/>
  <c r="C1729"/>
  <c r="D1729"/>
  <c r="E1729"/>
  <c r="F1729"/>
  <c r="G1729"/>
  <c r="H1729"/>
  <c r="I1729"/>
  <c r="A1730"/>
  <c r="B1730"/>
  <c r="C1730"/>
  <c r="D1730"/>
  <c r="E1730"/>
  <c r="F1730"/>
  <c r="G1730"/>
  <c r="H1730"/>
  <c r="I1730"/>
  <c r="A1731"/>
  <c r="B1731"/>
  <c r="C1731"/>
  <c r="D1731"/>
  <c r="E1731"/>
  <c r="F1731"/>
  <c r="G1731"/>
  <c r="H1731"/>
  <c r="I1731"/>
  <c r="A1732"/>
  <c r="B1732"/>
  <c r="C1732"/>
  <c r="D1732"/>
  <c r="E1732"/>
  <c r="F1732"/>
  <c r="G1732"/>
  <c r="H1732"/>
  <c r="I1732"/>
  <c r="A1733"/>
  <c r="B1733"/>
  <c r="C1733"/>
  <c r="D1733"/>
  <c r="E1733"/>
  <c r="F1733"/>
  <c r="G1733"/>
  <c r="H1733"/>
  <c r="I1733"/>
  <c r="A1734"/>
  <c r="B1734"/>
  <c r="C1734"/>
  <c r="D1734"/>
  <c r="E1734"/>
  <c r="F1734"/>
  <c r="G1734"/>
  <c r="H1734"/>
  <c r="I1734"/>
  <c r="A1735"/>
  <c r="B1735"/>
  <c r="C1735"/>
  <c r="D1735"/>
  <c r="E1735"/>
  <c r="F1735"/>
  <c r="G1735"/>
  <c r="H1735"/>
  <c r="I1735"/>
  <c r="A1736"/>
  <c r="B1736"/>
  <c r="C1736"/>
  <c r="D1736"/>
  <c r="E1736"/>
  <c r="F1736"/>
  <c r="G1736"/>
  <c r="H1736"/>
  <c r="I1736"/>
  <c r="A1737"/>
  <c r="B1737"/>
  <c r="C1737"/>
  <c r="D1737"/>
  <c r="E1737"/>
  <c r="F1737"/>
  <c r="G1737"/>
  <c r="H1737"/>
  <c r="I1737"/>
  <c r="A1738"/>
  <c r="B1738"/>
  <c r="C1738"/>
  <c r="D1738"/>
  <c r="E1738"/>
  <c r="F1738"/>
  <c r="G1738"/>
  <c r="H1738"/>
  <c r="I1738"/>
  <c r="A1739"/>
  <c r="B1739"/>
  <c r="C1739"/>
  <c r="D1739"/>
  <c r="E1739"/>
  <c r="F1739"/>
  <c r="G1739"/>
  <c r="H1739"/>
  <c r="I1739"/>
  <c r="A1740"/>
  <c r="B1740"/>
  <c r="C1740"/>
  <c r="D1740"/>
  <c r="E1740"/>
  <c r="F1740"/>
  <c r="G1740"/>
  <c r="H1740"/>
  <c r="I1740"/>
  <c r="A1741"/>
  <c r="B1741"/>
  <c r="C1741"/>
  <c r="D1741"/>
  <c r="E1741"/>
  <c r="F1741"/>
  <c r="G1741"/>
  <c r="H1741"/>
  <c r="I1741"/>
  <c r="A1742"/>
  <c r="B1742"/>
  <c r="C1742"/>
  <c r="D1742"/>
  <c r="E1742"/>
  <c r="F1742"/>
  <c r="G1742"/>
  <c r="H1742"/>
  <c r="I1742"/>
  <c r="A1743"/>
  <c r="B1743"/>
  <c r="C1743"/>
  <c r="D1743"/>
  <c r="E1743"/>
  <c r="F1743"/>
  <c r="G1743"/>
  <c r="H1743"/>
  <c r="I1743"/>
  <c r="A1744"/>
  <c r="B1744"/>
  <c r="C1744"/>
  <c r="D1744"/>
  <c r="E1744"/>
  <c r="F1744"/>
  <c r="G1744"/>
  <c r="H1744"/>
  <c r="I1744"/>
  <c r="A1745"/>
  <c r="B1745"/>
  <c r="C1745"/>
  <c r="D1745"/>
  <c r="E1745"/>
  <c r="F1745"/>
  <c r="G1745"/>
  <c r="H1745"/>
  <c r="I1745"/>
  <c r="A1746"/>
  <c r="B1746"/>
  <c r="C1746"/>
  <c r="D1746"/>
  <c r="E1746"/>
  <c r="F1746"/>
  <c r="G1746"/>
  <c r="H1746"/>
  <c r="I1746"/>
  <c r="A1747"/>
  <c r="B1747"/>
  <c r="C1747"/>
  <c r="D1747"/>
  <c r="E1747"/>
  <c r="F1747"/>
  <c r="G1747"/>
  <c r="H1747"/>
  <c r="I1747"/>
  <c r="A1748"/>
  <c r="B1748"/>
  <c r="C1748"/>
  <c r="D1748"/>
  <c r="E1748"/>
  <c r="F1748"/>
  <c r="G1748"/>
  <c r="H1748"/>
  <c r="I1748"/>
  <c r="A1749"/>
  <c r="B1749"/>
  <c r="C1749"/>
  <c r="D1749"/>
  <c r="E1749"/>
  <c r="F1749"/>
  <c r="G1749"/>
  <c r="H1749"/>
  <c r="I1749"/>
  <c r="A1750"/>
  <c r="B1750"/>
  <c r="C1750"/>
  <c r="D1750"/>
  <c r="E1750"/>
  <c r="F1750"/>
  <c r="G1750"/>
  <c r="H1750"/>
  <c r="I1750"/>
  <c r="A1751"/>
  <c r="B1751"/>
  <c r="C1751"/>
  <c r="D1751"/>
  <c r="E1751"/>
  <c r="F1751"/>
  <c r="G1751"/>
  <c r="H1751"/>
  <c r="I1751"/>
  <c r="A1752"/>
  <c r="B1752"/>
  <c r="C1752"/>
  <c r="D1752"/>
  <c r="E1752"/>
  <c r="F1752"/>
  <c r="G1752"/>
  <c r="H1752"/>
  <c r="I1752"/>
  <c r="A1753"/>
  <c r="B1753"/>
  <c r="C1753"/>
  <c r="D1753"/>
  <c r="E1753"/>
  <c r="F1753"/>
  <c r="G1753"/>
  <c r="H1753"/>
  <c r="I1753"/>
  <c r="A1754"/>
  <c r="B1754"/>
  <c r="C1754"/>
  <c r="D1754"/>
  <c r="E1754"/>
  <c r="F1754"/>
  <c r="G1754"/>
  <c r="H1754"/>
  <c r="I1754"/>
  <c r="A1755"/>
  <c r="B1755"/>
  <c r="C1755"/>
  <c r="D1755"/>
  <c r="E1755"/>
  <c r="F1755"/>
  <c r="G1755"/>
  <c r="H1755"/>
  <c r="I1755"/>
  <c r="A1756"/>
  <c r="B1756"/>
  <c r="C1756"/>
  <c r="D1756"/>
  <c r="E1756"/>
  <c r="F1756"/>
  <c r="G1756"/>
  <c r="H1756"/>
  <c r="I1756"/>
  <c r="A1757"/>
  <c r="B1757"/>
  <c r="C1757"/>
  <c r="D1757"/>
  <c r="E1757"/>
  <c r="F1757"/>
  <c r="G1757"/>
  <c r="H1757"/>
  <c r="I1757"/>
  <c r="A1758"/>
  <c r="B1758"/>
  <c r="C1758"/>
  <c r="D1758"/>
  <c r="E1758"/>
  <c r="F1758"/>
  <c r="G1758"/>
  <c r="H1758"/>
  <c r="I1758"/>
  <c r="A1759"/>
  <c r="B1759"/>
  <c r="C1759"/>
  <c r="D1759"/>
  <c r="E1759"/>
  <c r="F1759"/>
  <c r="G1759"/>
  <c r="H1759"/>
  <c r="I1759"/>
  <c r="A1760"/>
  <c r="B1760"/>
  <c r="C1760"/>
  <c r="D1760"/>
  <c r="E1760"/>
  <c r="F1760"/>
  <c r="G1760"/>
  <c r="H1760"/>
  <c r="I1760"/>
  <c r="A1761"/>
  <c r="B1761"/>
  <c r="C1761"/>
  <c r="D1761"/>
  <c r="E1761"/>
  <c r="F1761"/>
  <c r="G1761"/>
  <c r="H1761"/>
  <c r="I1761"/>
  <c r="A1762"/>
  <c r="B1762"/>
  <c r="C1762"/>
  <c r="D1762"/>
  <c r="E1762"/>
  <c r="F1762"/>
  <c r="G1762"/>
  <c r="H1762"/>
  <c r="I1762"/>
  <c r="A1763"/>
  <c r="B1763"/>
  <c r="C1763"/>
  <c r="D1763"/>
  <c r="E1763"/>
  <c r="F1763"/>
  <c r="G1763"/>
  <c r="H1763"/>
  <c r="I1763"/>
  <c r="A1764"/>
  <c r="B1764"/>
  <c r="C1764"/>
  <c r="D1764"/>
  <c r="E1764"/>
  <c r="F1764"/>
  <c r="G1764"/>
  <c r="H1764"/>
  <c r="I1764"/>
  <c r="A1765"/>
  <c r="B1765"/>
  <c r="C1765"/>
  <c r="D1765"/>
  <c r="E1765"/>
  <c r="F1765"/>
  <c r="G1765"/>
  <c r="H1765"/>
  <c r="I1765"/>
  <c r="A1766"/>
  <c r="B1766"/>
  <c r="C1766"/>
  <c r="D1766"/>
  <c r="E1766"/>
  <c r="F1766"/>
  <c r="G1766"/>
  <c r="H1766"/>
  <c r="I1766"/>
  <c r="A1767"/>
  <c r="B1767"/>
  <c r="C1767"/>
  <c r="D1767"/>
  <c r="E1767"/>
  <c r="F1767"/>
  <c r="G1767"/>
  <c r="H1767"/>
  <c r="I1767"/>
  <c r="A1768"/>
  <c r="B1768"/>
  <c r="C1768"/>
  <c r="D1768"/>
  <c r="E1768"/>
  <c r="F1768"/>
  <c r="G1768"/>
  <c r="H1768"/>
  <c r="I1768"/>
  <c r="A1769"/>
  <c r="B1769"/>
  <c r="C1769"/>
  <c r="D1769"/>
  <c r="E1769"/>
  <c r="F1769"/>
  <c r="G1769"/>
  <c r="H1769"/>
  <c r="I1769"/>
  <c r="A1770"/>
  <c r="B1770"/>
  <c r="C1770"/>
  <c r="D1770"/>
  <c r="E1770"/>
  <c r="F1770"/>
  <c r="G1770"/>
  <c r="H1770"/>
  <c r="I1770"/>
  <c r="A1771"/>
  <c r="B1771"/>
  <c r="C1771"/>
  <c r="D1771"/>
  <c r="E1771"/>
  <c r="F1771"/>
  <c r="G1771"/>
  <c r="H1771"/>
  <c r="I1771"/>
  <c r="A1772"/>
  <c r="B1772"/>
  <c r="C1772"/>
  <c r="D1772"/>
  <c r="E1772"/>
  <c r="F1772"/>
  <c r="G1772"/>
  <c r="H1772"/>
  <c r="I1772"/>
  <c r="A1773"/>
  <c r="B1773"/>
  <c r="C1773"/>
  <c r="D1773"/>
  <c r="E1773"/>
  <c r="F1773"/>
  <c r="G1773"/>
  <c r="H1773"/>
  <c r="I1773"/>
  <c r="A1774"/>
  <c r="B1774"/>
  <c r="C1774"/>
  <c r="D1774"/>
  <c r="E1774"/>
  <c r="F1774"/>
  <c r="G1774"/>
  <c r="H1774"/>
  <c r="I1774"/>
  <c r="A1775"/>
  <c r="B1775"/>
  <c r="C1775"/>
  <c r="D1775"/>
  <c r="E1775"/>
  <c r="F1775"/>
  <c r="G1775"/>
  <c r="H1775"/>
  <c r="I1775"/>
  <c r="A1776"/>
  <c r="B1776"/>
  <c r="C1776"/>
  <c r="D1776"/>
  <c r="E1776"/>
  <c r="F1776"/>
  <c r="G1776"/>
  <c r="H1776"/>
  <c r="I1776"/>
  <c r="A1777"/>
  <c r="B1777"/>
  <c r="C1777"/>
  <c r="D1777"/>
  <c r="E1777"/>
  <c r="F1777"/>
  <c r="G1777"/>
  <c r="H1777"/>
  <c r="I1777"/>
  <c r="A1778"/>
  <c r="B1778"/>
  <c r="C1778"/>
  <c r="D1778"/>
  <c r="E1778"/>
  <c r="F1778"/>
  <c r="G1778"/>
  <c r="H1778"/>
  <c r="I1778"/>
  <c r="A1779"/>
  <c r="B1779"/>
  <c r="C1779"/>
  <c r="D1779"/>
  <c r="E1779"/>
  <c r="F1779"/>
  <c r="G1779"/>
  <c r="H1779"/>
  <c r="I1779"/>
  <c r="A1780"/>
  <c r="B1780"/>
  <c r="C1780"/>
  <c r="D1780"/>
  <c r="E1780"/>
  <c r="F1780"/>
  <c r="G1780"/>
  <c r="H1780"/>
  <c r="I1780"/>
  <c r="A1781"/>
  <c r="B1781"/>
  <c r="C1781"/>
  <c r="D1781"/>
  <c r="E1781"/>
  <c r="F1781"/>
  <c r="G1781"/>
  <c r="H1781"/>
  <c r="I1781"/>
  <c r="A1782"/>
  <c r="B1782"/>
  <c r="C1782"/>
  <c r="D1782"/>
  <c r="E1782"/>
  <c r="F1782"/>
  <c r="G1782"/>
  <c r="H1782"/>
  <c r="I1782"/>
  <c r="A1783"/>
  <c r="B1783"/>
  <c r="C1783"/>
  <c r="D1783"/>
  <c r="E1783"/>
  <c r="F1783"/>
  <c r="G1783"/>
  <c r="H1783"/>
  <c r="I1783"/>
  <c r="A1784"/>
  <c r="B1784"/>
  <c r="C1784"/>
  <c r="D1784"/>
  <c r="E1784"/>
  <c r="F1784"/>
  <c r="G1784"/>
  <c r="H1784"/>
  <c r="I1784"/>
  <c r="A1785"/>
  <c r="B1785"/>
  <c r="C1785"/>
  <c r="D1785"/>
  <c r="E1785"/>
  <c r="F1785"/>
  <c r="G1785"/>
  <c r="H1785"/>
  <c r="I1785"/>
  <c r="A1786"/>
  <c r="B1786"/>
  <c r="C1786"/>
  <c r="D1786"/>
  <c r="E1786"/>
  <c r="F1786"/>
  <c r="G1786"/>
  <c r="H1786"/>
  <c r="I1786"/>
  <c r="A1787"/>
  <c r="B1787"/>
  <c r="C1787"/>
  <c r="D1787"/>
  <c r="E1787"/>
  <c r="F1787"/>
  <c r="G1787"/>
  <c r="H1787"/>
  <c r="I1787"/>
  <c r="A1788"/>
  <c r="B1788"/>
  <c r="C1788"/>
  <c r="D1788"/>
  <c r="E1788"/>
  <c r="F1788"/>
  <c r="G1788"/>
  <c r="H1788"/>
  <c r="I1788"/>
  <c r="A1789"/>
  <c r="B1789"/>
  <c r="C1789"/>
  <c r="D1789"/>
  <c r="E1789"/>
  <c r="F1789"/>
  <c r="G1789"/>
  <c r="H1789"/>
  <c r="I1789"/>
  <c r="A1790"/>
  <c r="B1790"/>
  <c r="C1790"/>
  <c r="D1790"/>
  <c r="E1790"/>
  <c r="F1790"/>
  <c r="G1790"/>
  <c r="H1790"/>
  <c r="I1790"/>
  <c r="A1791"/>
  <c r="B1791"/>
  <c r="C1791"/>
  <c r="D1791"/>
  <c r="E1791"/>
  <c r="F1791"/>
  <c r="G1791"/>
  <c r="H1791"/>
  <c r="I1791"/>
  <c r="A1792"/>
  <c r="B1792"/>
  <c r="C1792"/>
  <c r="D1792"/>
  <c r="E1792"/>
  <c r="F1792"/>
  <c r="G1792"/>
  <c r="H1792"/>
  <c r="I1792"/>
  <c r="A1793"/>
  <c r="B1793"/>
  <c r="C1793"/>
  <c r="D1793"/>
  <c r="E1793"/>
  <c r="F1793"/>
  <c r="G1793"/>
  <c r="H1793"/>
  <c r="I1793"/>
  <c r="A1794"/>
  <c r="B1794"/>
  <c r="C1794"/>
  <c r="D1794"/>
  <c r="E1794"/>
  <c r="F1794"/>
  <c r="G1794"/>
  <c r="H1794"/>
  <c r="I1794"/>
  <c r="A1795"/>
  <c r="B1795"/>
  <c r="C1795"/>
  <c r="D1795"/>
  <c r="E1795"/>
  <c r="F1795"/>
  <c r="G1795"/>
  <c r="H1795"/>
  <c r="I1795"/>
  <c r="A1796"/>
  <c r="B1796"/>
  <c r="C1796"/>
  <c r="D1796"/>
  <c r="E1796"/>
  <c r="F1796"/>
  <c r="G1796"/>
  <c r="H1796"/>
  <c r="I1796"/>
  <c r="A1797"/>
  <c r="B1797"/>
  <c r="C1797"/>
  <c r="D1797"/>
  <c r="E1797"/>
  <c r="F1797"/>
  <c r="G1797"/>
  <c r="H1797"/>
  <c r="I1797"/>
  <c r="A1798"/>
  <c r="B1798"/>
  <c r="C1798"/>
  <c r="D1798"/>
  <c r="E1798"/>
  <c r="F1798"/>
  <c r="G1798"/>
  <c r="H1798"/>
  <c r="I1798"/>
  <c r="A1799"/>
  <c r="B1799"/>
  <c r="C1799"/>
  <c r="D1799"/>
  <c r="E1799"/>
  <c r="F1799"/>
  <c r="G1799"/>
  <c r="H1799"/>
  <c r="I1799"/>
  <c r="A1800"/>
  <c r="B1800"/>
  <c r="C1800"/>
  <c r="D1800"/>
  <c r="E1800"/>
  <c r="F1800"/>
  <c r="G1800"/>
  <c r="H1800"/>
  <c r="I1800"/>
  <c r="A1801"/>
  <c r="B1801"/>
  <c r="C1801"/>
  <c r="D1801"/>
  <c r="E1801"/>
  <c r="F1801"/>
  <c r="G1801"/>
  <c r="H1801"/>
  <c r="I1801"/>
  <c r="A1802"/>
  <c r="B1802"/>
  <c r="C1802"/>
  <c r="D1802"/>
  <c r="E1802"/>
  <c r="F1802"/>
  <c r="G1802"/>
  <c r="H1802"/>
  <c r="I1802"/>
  <c r="A1803"/>
  <c r="B1803"/>
  <c r="C1803"/>
  <c r="D1803"/>
  <c r="E1803"/>
  <c r="F1803"/>
  <c r="G1803"/>
  <c r="H1803"/>
  <c r="I1803"/>
  <c r="A1804"/>
  <c r="B1804"/>
  <c r="C1804"/>
  <c r="D1804"/>
  <c r="E1804"/>
  <c r="F1804"/>
  <c r="G1804"/>
  <c r="H1804"/>
  <c r="I1804"/>
  <c r="A1805"/>
  <c r="B1805"/>
  <c r="C1805"/>
  <c r="D1805"/>
  <c r="E1805"/>
  <c r="F1805"/>
  <c r="G1805"/>
  <c r="H1805"/>
  <c r="I1805"/>
  <c r="A1806"/>
  <c r="B1806"/>
  <c r="C1806"/>
  <c r="D1806"/>
  <c r="E1806"/>
  <c r="F1806"/>
  <c r="G1806"/>
  <c r="H1806"/>
  <c r="I1806"/>
  <c r="A1807"/>
  <c r="B1807"/>
  <c r="C1807"/>
  <c r="D1807"/>
  <c r="E1807"/>
  <c r="F1807"/>
  <c r="G1807"/>
  <c r="H1807"/>
  <c r="I1807"/>
  <c r="A1808"/>
  <c r="B1808"/>
  <c r="C1808"/>
  <c r="D1808"/>
  <c r="E1808"/>
  <c r="F1808"/>
  <c r="G1808"/>
  <c r="H1808"/>
  <c r="I1808"/>
  <c r="A1809"/>
  <c r="B1809"/>
  <c r="C1809"/>
  <c r="D1809"/>
  <c r="E1809"/>
  <c r="F1809"/>
  <c r="G1809"/>
  <c r="H1809"/>
  <c r="I1809"/>
  <c r="A1810"/>
  <c r="B1810"/>
  <c r="C1810"/>
  <c r="D1810"/>
  <c r="E1810"/>
  <c r="F1810"/>
  <c r="G1810"/>
  <c r="H1810"/>
  <c r="I1810"/>
  <c r="A1811"/>
  <c r="B1811"/>
  <c r="C1811"/>
  <c r="D1811"/>
  <c r="E1811"/>
  <c r="F1811"/>
  <c r="G1811"/>
  <c r="H1811"/>
  <c r="I1811"/>
  <c r="A1812"/>
  <c r="B1812"/>
  <c r="C1812"/>
  <c r="D1812"/>
  <c r="E1812"/>
  <c r="F1812"/>
  <c r="G1812"/>
  <c r="H1812"/>
  <c r="I1812"/>
  <c r="A1813"/>
  <c r="B1813"/>
  <c r="C1813"/>
  <c r="D1813"/>
  <c r="E1813"/>
  <c r="F1813"/>
  <c r="G1813"/>
  <c r="H1813"/>
  <c r="I1813"/>
  <c r="A1814"/>
  <c r="B1814"/>
  <c r="C1814"/>
  <c r="D1814"/>
  <c r="E1814"/>
  <c r="F1814"/>
  <c r="G1814"/>
  <c r="H1814"/>
  <c r="I1814"/>
  <c r="A1815"/>
  <c r="B1815"/>
  <c r="C1815"/>
  <c r="D1815"/>
  <c r="E1815"/>
  <c r="F1815"/>
  <c r="G1815"/>
  <c r="H1815"/>
  <c r="I1815"/>
  <c r="A1816"/>
  <c r="B1816"/>
  <c r="C1816"/>
  <c r="D1816"/>
  <c r="E1816"/>
  <c r="F1816"/>
  <c r="G1816"/>
  <c r="H1816"/>
  <c r="I1816"/>
  <c r="A1817"/>
  <c r="B1817"/>
  <c r="C1817"/>
  <c r="D1817"/>
  <c r="E1817"/>
  <c r="F1817"/>
  <c r="G1817"/>
  <c r="H1817"/>
  <c r="I1817"/>
  <c r="A1818"/>
  <c r="B1818"/>
  <c r="C1818"/>
  <c r="D1818"/>
  <c r="E1818"/>
  <c r="F1818"/>
  <c r="G1818"/>
  <c r="H1818"/>
  <c r="I1818"/>
  <c r="A1819"/>
  <c r="B1819"/>
  <c r="C1819"/>
  <c r="D1819"/>
  <c r="E1819"/>
  <c r="F1819"/>
  <c r="G1819"/>
  <c r="H1819"/>
  <c r="I1819"/>
  <c r="A1820"/>
  <c r="B1820"/>
  <c r="C1820"/>
  <c r="D1820"/>
  <c r="E1820"/>
  <c r="F1820"/>
  <c r="G1820"/>
  <c r="H1820"/>
  <c r="I1820"/>
  <c r="A1821"/>
  <c r="B1821"/>
  <c r="C1821"/>
  <c r="D1821"/>
  <c r="E1821"/>
  <c r="F1821"/>
  <c r="G1821"/>
  <c r="H1821"/>
  <c r="I1821"/>
  <c r="A1822"/>
  <c r="B1822"/>
  <c r="C1822"/>
  <c r="D1822"/>
  <c r="E1822"/>
  <c r="F1822"/>
  <c r="G1822"/>
  <c r="H1822"/>
  <c r="I1822"/>
  <c r="A1823"/>
  <c r="B1823"/>
  <c r="C1823"/>
  <c r="D1823"/>
  <c r="E1823"/>
  <c r="F1823"/>
  <c r="G1823"/>
  <c r="H1823"/>
  <c r="I1823"/>
  <c r="A1824"/>
  <c r="B1824"/>
  <c r="C1824"/>
  <c r="D1824"/>
  <c r="E1824"/>
  <c r="F1824"/>
  <c r="G1824"/>
  <c r="H1824"/>
  <c r="I1824"/>
  <c r="A1825"/>
  <c r="B1825"/>
  <c r="C1825"/>
  <c r="D1825"/>
  <c r="E1825"/>
  <c r="F1825"/>
  <c r="G1825"/>
  <c r="H1825"/>
  <c r="I1825"/>
  <c r="A1826"/>
  <c r="B1826"/>
  <c r="C1826"/>
  <c r="D1826"/>
  <c r="E1826"/>
  <c r="F1826"/>
  <c r="G1826"/>
  <c r="H1826"/>
  <c r="I1826"/>
  <c r="A1827"/>
  <c r="B1827"/>
  <c r="C1827"/>
  <c r="D1827"/>
  <c r="E1827"/>
  <c r="F1827"/>
  <c r="G1827"/>
  <c r="H1827"/>
  <c r="I1827"/>
  <c r="A1828"/>
  <c r="B1828"/>
  <c r="C1828"/>
  <c r="D1828"/>
  <c r="E1828"/>
  <c r="F1828"/>
  <c r="G1828"/>
  <c r="H1828"/>
  <c r="I1828"/>
  <c r="A1829"/>
  <c r="B1829"/>
  <c r="C1829"/>
  <c r="D1829"/>
  <c r="E1829"/>
  <c r="F1829"/>
  <c r="G1829"/>
  <c r="H1829"/>
  <c r="I1829"/>
  <c r="A1830"/>
  <c r="B1830"/>
  <c r="C1830"/>
  <c r="D1830"/>
  <c r="E1830"/>
  <c r="F1830"/>
  <c r="G1830"/>
  <c r="H1830"/>
  <c r="I1830"/>
  <c r="A1831"/>
  <c r="B1831"/>
  <c r="C1831"/>
  <c r="D1831"/>
  <c r="E1831"/>
  <c r="F1831"/>
  <c r="G1831"/>
  <c r="H1831"/>
  <c r="I1831"/>
  <c r="A1832"/>
  <c r="B1832"/>
  <c r="C1832"/>
  <c r="D1832"/>
  <c r="E1832"/>
  <c r="F1832"/>
  <c r="G1832"/>
  <c r="H1832"/>
  <c r="I1832"/>
  <c r="A1833"/>
  <c r="B1833"/>
  <c r="C1833"/>
  <c r="D1833"/>
  <c r="E1833"/>
  <c r="F1833"/>
  <c r="G1833"/>
  <c r="H1833"/>
  <c r="I1833"/>
  <c r="A1834"/>
  <c r="B1834"/>
  <c r="C1834"/>
  <c r="D1834"/>
  <c r="E1834"/>
  <c r="F1834"/>
  <c r="G1834"/>
  <c r="H1834"/>
  <c r="I1834"/>
  <c r="A1835"/>
  <c r="B1835"/>
  <c r="C1835"/>
  <c r="D1835"/>
  <c r="E1835"/>
  <c r="F1835"/>
  <c r="G1835"/>
  <c r="H1835"/>
  <c r="I1835"/>
  <c r="A1836"/>
  <c r="B1836"/>
  <c r="C1836"/>
  <c r="D1836"/>
  <c r="E1836"/>
  <c r="F1836"/>
  <c r="G1836"/>
  <c r="H1836"/>
  <c r="I1836"/>
  <c r="A1837"/>
  <c r="B1837"/>
  <c r="C1837"/>
  <c r="D1837"/>
  <c r="E1837"/>
  <c r="F1837"/>
  <c r="G1837"/>
  <c r="H1837"/>
  <c r="I1837"/>
  <c r="A1838"/>
  <c r="B1838"/>
  <c r="C1838"/>
  <c r="D1838"/>
  <c r="E1838"/>
  <c r="F1838"/>
  <c r="G1838"/>
  <c r="H1838"/>
  <c r="I1838"/>
  <c r="A1839"/>
  <c r="B1839"/>
  <c r="C1839"/>
  <c r="D1839"/>
  <c r="E1839"/>
  <c r="F1839"/>
  <c r="G1839"/>
  <c r="H1839"/>
  <c r="I1839"/>
  <c r="A1840"/>
  <c r="B1840"/>
  <c r="C1840"/>
  <c r="D1840"/>
  <c r="E1840"/>
  <c r="F1840"/>
  <c r="G1840"/>
  <c r="H1840"/>
  <c r="I1840"/>
  <c r="A1841"/>
  <c r="B1841"/>
  <c r="C1841"/>
  <c r="D1841"/>
  <c r="E1841"/>
  <c r="F1841"/>
  <c r="G1841"/>
  <c r="H1841"/>
  <c r="I1841"/>
  <c r="A1842"/>
  <c r="B1842"/>
  <c r="C1842"/>
  <c r="D1842"/>
  <c r="E1842"/>
  <c r="F1842"/>
  <c r="G1842"/>
  <c r="H1842"/>
  <c r="I1842"/>
  <c r="A1843"/>
  <c r="B1843"/>
  <c r="C1843"/>
  <c r="D1843"/>
  <c r="E1843"/>
  <c r="F1843"/>
  <c r="G1843"/>
  <c r="H1843"/>
  <c r="I1843"/>
  <c r="A1844"/>
  <c r="B1844"/>
  <c r="C1844"/>
  <c r="D1844"/>
  <c r="E1844"/>
  <c r="F1844"/>
  <c r="G1844"/>
  <c r="H1844"/>
  <c r="I1844"/>
  <c r="A1845"/>
  <c r="B1845"/>
  <c r="C1845"/>
  <c r="D1845"/>
  <c r="E1845"/>
  <c r="F1845"/>
  <c r="G1845"/>
  <c r="H1845"/>
  <c r="I1845"/>
  <c r="A1846"/>
  <c r="B1846"/>
  <c r="C1846"/>
  <c r="D1846"/>
  <c r="E1846"/>
  <c r="F1846"/>
  <c r="G1846"/>
  <c r="H1846"/>
  <c r="I1846"/>
  <c r="A1847"/>
  <c r="B1847"/>
  <c r="C1847"/>
  <c r="D1847"/>
  <c r="E1847"/>
  <c r="F1847"/>
  <c r="G1847"/>
  <c r="H1847"/>
  <c r="I1847"/>
  <c r="A1848"/>
  <c r="B1848"/>
  <c r="C1848"/>
  <c r="D1848"/>
  <c r="E1848"/>
  <c r="F1848"/>
  <c r="G1848"/>
  <c r="H1848"/>
  <c r="I1848"/>
  <c r="A1849"/>
  <c r="B1849"/>
  <c r="C1849"/>
  <c r="D1849"/>
  <c r="E1849"/>
  <c r="F1849"/>
  <c r="G1849"/>
  <c r="H1849"/>
  <c r="I1849"/>
  <c r="A1850"/>
  <c r="B1850"/>
  <c r="C1850"/>
  <c r="D1850"/>
  <c r="E1850"/>
  <c r="F1850"/>
  <c r="G1850"/>
  <c r="H1850"/>
  <c r="I1850"/>
  <c r="A1851"/>
  <c r="B1851"/>
  <c r="C1851"/>
  <c r="D1851"/>
  <c r="E1851"/>
  <c r="F1851"/>
  <c r="G1851"/>
  <c r="H1851"/>
  <c r="I1851"/>
  <c r="A1852"/>
  <c r="B1852"/>
  <c r="C1852"/>
  <c r="D1852"/>
  <c r="E1852"/>
  <c r="F1852"/>
  <c r="G1852"/>
  <c r="H1852"/>
  <c r="I1852"/>
  <c r="A1853"/>
  <c r="B1853"/>
  <c r="C1853"/>
  <c r="D1853"/>
  <c r="E1853"/>
  <c r="F1853"/>
  <c r="G1853"/>
  <c r="H1853"/>
  <c r="I1853"/>
  <c r="A1854"/>
  <c r="B1854"/>
  <c r="C1854"/>
  <c r="D1854"/>
  <c r="E1854"/>
  <c r="F1854"/>
  <c r="G1854"/>
  <c r="H1854"/>
  <c r="I1854"/>
  <c r="A1855"/>
  <c r="B1855"/>
  <c r="C1855"/>
  <c r="D1855"/>
  <c r="E1855"/>
  <c r="F1855"/>
  <c r="G1855"/>
  <c r="H1855"/>
  <c r="I1855"/>
  <c r="A1856"/>
  <c r="B1856"/>
  <c r="C1856"/>
  <c r="D1856"/>
  <c r="E1856"/>
  <c r="F1856"/>
  <c r="G1856"/>
  <c r="H1856"/>
  <c r="I1856"/>
  <c r="A1857"/>
  <c r="B1857"/>
  <c r="C1857"/>
  <c r="D1857"/>
  <c r="E1857"/>
  <c r="F1857"/>
  <c r="G1857"/>
  <c r="H1857"/>
  <c r="I1857"/>
  <c r="A1858"/>
  <c r="B1858"/>
  <c r="C1858"/>
  <c r="D1858"/>
  <c r="E1858"/>
  <c r="F1858"/>
  <c r="G1858"/>
  <c r="H1858"/>
  <c r="I1858"/>
  <c r="A1859"/>
  <c r="B1859"/>
  <c r="C1859"/>
  <c r="D1859"/>
  <c r="E1859"/>
  <c r="F1859"/>
  <c r="G1859"/>
  <c r="H1859"/>
  <c r="I1859"/>
  <c r="A1860"/>
  <c r="B1860"/>
  <c r="C1860"/>
  <c r="D1860"/>
  <c r="E1860"/>
  <c r="F1860"/>
  <c r="G1860"/>
  <c r="H1860"/>
  <c r="I1860"/>
  <c r="A1861"/>
  <c r="B1861"/>
  <c r="C1861"/>
  <c r="D1861"/>
  <c r="E1861"/>
  <c r="F1861"/>
  <c r="G1861"/>
  <c r="H1861"/>
  <c r="I1861"/>
  <c r="A1862"/>
  <c r="B1862"/>
  <c r="C1862"/>
  <c r="D1862"/>
  <c r="E1862"/>
  <c r="F1862"/>
  <c r="G1862"/>
  <c r="H1862"/>
  <c r="I1862"/>
  <c r="A1863"/>
  <c r="B1863"/>
  <c r="C1863"/>
  <c r="D1863"/>
  <c r="E1863"/>
  <c r="F1863"/>
  <c r="G1863"/>
  <c r="H1863"/>
  <c r="I1863"/>
  <c r="A1864"/>
  <c r="B1864"/>
  <c r="C1864"/>
  <c r="D1864"/>
  <c r="E1864"/>
  <c r="F1864"/>
  <c r="G1864"/>
  <c r="H1864"/>
  <c r="I1864"/>
  <c r="A1865"/>
  <c r="B1865"/>
  <c r="C1865"/>
  <c r="D1865"/>
  <c r="E1865"/>
  <c r="F1865"/>
  <c r="G1865"/>
  <c r="H1865"/>
  <c r="I1865"/>
  <c r="A1866"/>
  <c r="B1866"/>
  <c r="C1866"/>
  <c r="D1866"/>
  <c r="E1866"/>
  <c r="F1866"/>
  <c r="G1866"/>
  <c r="H1866"/>
  <c r="I1866"/>
  <c r="A1867"/>
  <c r="B1867"/>
  <c r="C1867"/>
  <c r="D1867"/>
  <c r="E1867"/>
  <c r="F1867"/>
  <c r="G1867"/>
  <c r="H1867"/>
  <c r="I1867"/>
  <c r="A1868"/>
  <c r="B1868"/>
  <c r="C1868"/>
  <c r="D1868"/>
  <c r="E1868"/>
  <c r="F1868"/>
  <c r="G1868"/>
  <c r="H1868"/>
  <c r="I1868"/>
  <c r="A1869"/>
  <c r="B1869"/>
  <c r="C1869"/>
  <c r="D1869"/>
  <c r="E1869"/>
  <c r="F1869"/>
  <c r="G1869"/>
  <c r="H1869"/>
  <c r="I1869"/>
  <c r="A1870"/>
  <c r="B1870"/>
  <c r="C1870"/>
  <c r="D1870"/>
  <c r="E1870"/>
  <c r="F1870"/>
  <c r="G1870"/>
  <c r="H1870"/>
  <c r="I1870"/>
  <c r="A1871"/>
  <c r="B1871"/>
  <c r="C1871"/>
  <c r="D1871"/>
  <c r="E1871"/>
  <c r="F1871"/>
  <c r="G1871"/>
  <c r="H1871"/>
  <c r="I1871"/>
  <c r="A1872"/>
  <c r="B1872"/>
  <c r="C1872"/>
  <c r="D1872"/>
  <c r="E1872"/>
  <c r="F1872"/>
  <c r="G1872"/>
  <c r="H1872"/>
  <c r="I1872"/>
  <c r="A1873"/>
  <c r="B1873"/>
  <c r="C1873"/>
  <c r="D1873"/>
  <c r="E1873"/>
  <c r="F1873"/>
  <c r="G1873"/>
  <c r="H1873"/>
  <c r="I1873"/>
  <c r="A1874"/>
  <c r="B1874"/>
  <c r="C1874"/>
  <c r="D1874"/>
  <c r="E1874"/>
  <c r="F1874"/>
  <c r="G1874"/>
  <c r="H1874"/>
  <c r="I1874"/>
  <c r="A1875"/>
  <c r="B1875"/>
  <c r="C1875"/>
  <c r="D1875"/>
  <c r="E1875"/>
  <c r="F1875"/>
  <c r="G1875"/>
  <c r="H1875"/>
  <c r="I1875"/>
  <c r="A1876"/>
  <c r="B1876"/>
  <c r="C1876"/>
  <c r="D1876"/>
  <c r="E1876"/>
  <c r="F1876"/>
  <c r="G1876"/>
  <c r="H1876"/>
  <c r="I1876"/>
  <c r="A1877"/>
  <c r="B1877"/>
  <c r="C1877"/>
  <c r="D1877"/>
  <c r="E1877"/>
  <c r="F1877"/>
  <c r="G1877"/>
  <c r="H1877"/>
  <c r="I1877"/>
  <c r="A1878"/>
  <c r="B1878"/>
  <c r="C1878"/>
  <c r="D1878"/>
  <c r="E1878"/>
  <c r="F1878"/>
  <c r="G1878"/>
  <c r="H1878"/>
  <c r="I1878"/>
  <c r="A1879"/>
  <c r="B1879"/>
  <c r="C1879"/>
  <c r="D1879"/>
  <c r="E1879"/>
  <c r="F1879"/>
  <c r="G1879"/>
  <c r="H1879"/>
  <c r="I1879"/>
  <c r="A1880"/>
  <c r="B1880"/>
  <c r="C1880"/>
  <c r="D1880"/>
  <c r="E1880"/>
  <c r="F1880"/>
  <c r="G1880"/>
  <c r="H1880"/>
  <c r="I1880"/>
  <c r="A1881"/>
  <c r="B1881"/>
  <c r="C1881"/>
  <c r="D1881"/>
  <c r="E1881"/>
  <c r="F1881"/>
  <c r="G1881"/>
  <c r="H1881"/>
  <c r="I1881"/>
  <c r="A1882"/>
  <c r="B1882"/>
  <c r="C1882"/>
  <c r="D1882"/>
  <c r="E1882"/>
  <c r="F1882"/>
  <c r="G1882"/>
  <c r="H1882"/>
  <c r="I1882"/>
  <c r="A1883"/>
  <c r="B1883"/>
  <c r="C1883"/>
  <c r="D1883"/>
  <c r="E1883"/>
  <c r="F1883"/>
  <c r="G1883"/>
  <c r="H1883"/>
  <c r="I1883"/>
  <c r="A1884"/>
  <c r="B1884"/>
  <c r="C1884"/>
  <c r="D1884"/>
  <c r="E1884"/>
  <c r="F1884"/>
  <c r="G1884"/>
  <c r="H1884"/>
  <c r="I1884"/>
  <c r="A1885"/>
  <c r="B1885"/>
  <c r="C1885"/>
  <c r="D1885"/>
  <c r="E1885"/>
  <c r="F1885"/>
  <c r="G1885"/>
  <c r="H1885"/>
  <c r="I1885"/>
  <c r="A1886"/>
  <c r="B1886"/>
  <c r="C1886"/>
  <c r="D1886"/>
  <c r="E1886"/>
  <c r="F1886"/>
  <c r="G1886"/>
  <c r="H1886"/>
  <c r="I1886"/>
  <c r="A1887"/>
  <c r="B1887"/>
  <c r="C1887"/>
  <c r="D1887"/>
  <c r="E1887"/>
  <c r="F1887"/>
  <c r="G1887"/>
  <c r="H1887"/>
  <c r="I1887"/>
  <c r="A1888"/>
  <c r="B1888"/>
  <c r="C1888"/>
  <c r="D1888"/>
  <c r="E1888"/>
  <c r="F1888"/>
  <c r="G1888"/>
  <c r="H1888"/>
  <c r="I1888"/>
  <c r="A1889"/>
  <c r="B1889"/>
  <c r="C1889"/>
  <c r="D1889"/>
  <c r="E1889"/>
  <c r="F1889"/>
  <c r="G1889"/>
  <c r="H1889"/>
  <c r="I1889"/>
  <c r="A1890"/>
  <c r="B1890"/>
  <c r="C1890"/>
  <c r="D1890"/>
  <c r="E1890"/>
  <c r="F1890"/>
  <c r="G1890"/>
  <c r="H1890"/>
  <c r="I1890"/>
  <c r="A1891"/>
  <c r="B1891"/>
  <c r="C1891"/>
  <c r="D1891"/>
  <c r="E1891"/>
  <c r="F1891"/>
  <c r="G1891"/>
  <c r="H1891"/>
  <c r="I1891"/>
  <c r="A1892"/>
  <c r="B1892"/>
  <c r="C1892"/>
  <c r="D1892"/>
  <c r="E1892"/>
  <c r="F1892"/>
  <c r="G1892"/>
  <c r="H1892"/>
  <c r="I1892"/>
  <c r="A1893"/>
  <c r="B1893"/>
  <c r="C1893"/>
  <c r="D1893"/>
  <c r="E1893"/>
  <c r="F1893"/>
  <c r="G1893"/>
  <c r="H1893"/>
  <c r="I1893"/>
  <c r="A1894"/>
  <c r="B1894"/>
  <c r="C1894"/>
  <c r="D1894"/>
  <c r="E1894"/>
  <c r="F1894"/>
  <c r="G1894"/>
  <c r="H1894"/>
  <c r="I1894"/>
  <c r="A1895"/>
  <c r="B1895"/>
  <c r="C1895"/>
  <c r="D1895"/>
  <c r="E1895"/>
  <c r="F1895"/>
  <c r="G1895"/>
  <c r="H1895"/>
  <c r="I1895"/>
  <c r="A1896"/>
  <c r="B1896"/>
  <c r="C1896"/>
  <c r="D1896"/>
  <c r="E1896"/>
  <c r="F1896"/>
  <c r="G1896"/>
  <c r="H1896"/>
  <c r="I1896"/>
  <c r="A1897"/>
  <c r="B1897"/>
  <c r="C1897"/>
  <c r="D1897"/>
  <c r="E1897"/>
  <c r="F1897"/>
  <c r="G1897"/>
  <c r="H1897"/>
  <c r="I1897"/>
  <c r="A1898"/>
  <c r="B1898"/>
  <c r="C1898"/>
  <c r="D1898"/>
  <c r="E1898"/>
  <c r="F1898"/>
  <c r="G1898"/>
  <c r="H1898"/>
  <c r="I1898"/>
  <c r="A1899"/>
  <c r="B1899"/>
  <c r="C1899"/>
  <c r="D1899"/>
  <c r="E1899"/>
  <c r="F1899"/>
  <c r="G1899"/>
  <c r="H1899"/>
  <c r="I1899"/>
  <c r="A1900"/>
  <c r="B1900"/>
  <c r="C1900"/>
  <c r="D1900"/>
  <c r="E1900"/>
  <c r="F1900"/>
  <c r="G1900"/>
  <c r="H1900"/>
  <c r="I1900"/>
  <c r="A1901"/>
  <c r="B1901"/>
  <c r="C1901"/>
  <c r="D1901"/>
  <c r="E1901"/>
  <c r="F1901"/>
  <c r="G1901"/>
  <c r="H1901"/>
  <c r="I1901"/>
  <c r="A1902"/>
  <c r="B1902"/>
  <c r="C1902"/>
  <c r="D1902"/>
  <c r="E1902"/>
  <c r="F1902"/>
  <c r="G1902"/>
  <c r="H1902"/>
  <c r="I1902"/>
  <c r="A1903"/>
  <c r="B1903"/>
  <c r="C1903"/>
  <c r="D1903"/>
  <c r="E1903"/>
  <c r="F1903"/>
  <c r="G1903"/>
  <c r="H1903"/>
  <c r="I1903"/>
  <c r="A1904"/>
  <c r="B1904"/>
  <c r="C1904"/>
  <c r="D1904"/>
  <c r="E1904"/>
  <c r="F1904"/>
  <c r="G1904"/>
  <c r="H1904"/>
  <c r="I1904"/>
  <c r="A1905"/>
  <c r="B1905"/>
  <c r="C1905"/>
  <c r="D1905"/>
  <c r="E1905"/>
  <c r="F1905"/>
  <c r="G1905"/>
  <c r="H1905"/>
  <c r="I1905"/>
  <c r="A1906"/>
  <c r="B1906"/>
  <c r="C1906"/>
  <c r="D1906"/>
  <c r="E1906"/>
  <c r="F1906"/>
  <c r="G1906"/>
  <c r="H1906"/>
  <c r="I1906"/>
  <c r="A1907"/>
  <c r="B1907"/>
  <c r="C1907"/>
  <c r="D1907"/>
  <c r="E1907"/>
  <c r="F1907"/>
  <c r="G1907"/>
  <c r="H1907"/>
  <c r="I1907"/>
  <c r="A1908"/>
  <c r="B1908"/>
  <c r="C1908"/>
  <c r="D1908"/>
  <c r="E1908"/>
  <c r="F1908"/>
  <c r="G1908"/>
  <c r="H1908"/>
  <c r="I1908"/>
  <c r="A1909"/>
  <c r="B1909"/>
  <c r="C1909"/>
  <c r="D1909"/>
  <c r="E1909"/>
  <c r="F1909"/>
  <c r="G1909"/>
  <c r="H1909"/>
  <c r="I1909"/>
  <c r="A1910"/>
  <c r="B1910"/>
  <c r="C1910"/>
  <c r="D1910"/>
  <c r="E1910"/>
  <c r="F1910"/>
  <c r="G1910"/>
  <c r="H1910"/>
  <c r="I1910"/>
  <c r="A1911"/>
  <c r="B1911"/>
  <c r="C1911"/>
  <c r="D1911"/>
  <c r="E1911"/>
  <c r="F1911"/>
  <c r="G1911"/>
  <c r="H1911"/>
  <c r="I1911"/>
  <c r="A1912"/>
  <c r="B1912"/>
  <c r="C1912"/>
  <c r="D1912"/>
  <c r="E1912"/>
  <c r="F1912"/>
  <c r="G1912"/>
  <c r="H1912"/>
  <c r="I1912"/>
  <c r="A1913"/>
  <c r="B1913"/>
  <c r="C1913"/>
  <c r="D1913"/>
  <c r="E1913"/>
  <c r="F1913"/>
  <c r="G1913"/>
  <c r="H1913"/>
  <c r="I1913"/>
  <c r="A1914"/>
  <c r="B1914"/>
  <c r="C1914"/>
  <c r="D1914"/>
  <c r="E1914"/>
  <c r="F1914"/>
  <c r="G1914"/>
  <c r="H1914"/>
  <c r="I1914"/>
  <c r="A1915"/>
  <c r="B1915"/>
  <c r="C1915"/>
  <c r="D1915"/>
  <c r="E1915"/>
  <c r="F1915"/>
  <c r="G1915"/>
  <c r="H1915"/>
  <c r="I1915"/>
  <c r="A1916"/>
  <c r="B1916"/>
  <c r="C1916"/>
  <c r="D1916"/>
  <c r="E1916"/>
  <c r="F1916"/>
  <c r="G1916"/>
  <c r="H1916"/>
  <c r="I1916"/>
  <c r="A1917"/>
  <c r="B1917"/>
  <c r="C1917"/>
  <c r="D1917"/>
  <c r="E1917"/>
  <c r="F1917"/>
  <c r="G1917"/>
  <c r="H1917"/>
  <c r="I1917"/>
  <c r="A1918"/>
  <c r="B1918"/>
  <c r="C1918"/>
  <c r="D1918"/>
  <c r="E1918"/>
  <c r="F1918"/>
  <c r="G1918"/>
  <c r="H1918"/>
  <c r="I1918"/>
  <c r="A1919"/>
  <c r="B1919"/>
  <c r="C1919"/>
  <c r="D1919"/>
  <c r="E1919"/>
  <c r="F1919"/>
  <c r="G1919"/>
  <c r="H1919"/>
  <c r="I1919"/>
  <c r="A1920"/>
  <c r="B1920"/>
  <c r="C1920"/>
  <c r="D1920"/>
  <c r="E1920"/>
  <c r="F1920"/>
  <c r="G1920"/>
  <c r="H1920"/>
  <c r="I1920"/>
  <c r="A1921"/>
  <c r="B1921"/>
  <c r="C1921"/>
  <c r="D1921"/>
  <c r="E1921"/>
  <c r="F1921"/>
  <c r="G1921"/>
  <c r="H1921"/>
  <c r="I1921"/>
  <c r="A1922"/>
  <c r="B1922"/>
  <c r="C1922"/>
  <c r="D1922"/>
  <c r="E1922"/>
  <c r="F1922"/>
  <c r="G1922"/>
  <c r="H1922"/>
  <c r="I1922"/>
  <c r="A1923"/>
  <c r="B1923"/>
  <c r="C1923"/>
  <c r="D1923"/>
  <c r="E1923"/>
  <c r="F1923"/>
  <c r="G1923"/>
  <c r="H1923"/>
  <c r="I1923"/>
  <c r="A1924"/>
  <c r="B1924"/>
  <c r="C1924"/>
  <c r="D1924"/>
  <c r="E1924"/>
  <c r="F1924"/>
  <c r="G1924"/>
  <c r="H1924"/>
  <c r="I1924"/>
  <c r="A1925"/>
  <c r="B1925"/>
  <c r="C1925"/>
  <c r="D1925"/>
  <c r="E1925"/>
  <c r="F1925"/>
  <c r="G1925"/>
  <c r="H1925"/>
  <c r="I1925"/>
  <c r="A1926"/>
  <c r="B1926"/>
  <c r="C1926"/>
  <c r="D1926"/>
  <c r="E1926"/>
  <c r="F1926"/>
  <c r="G1926"/>
  <c r="H1926"/>
  <c r="I1926"/>
  <c r="A1927"/>
  <c r="B1927"/>
  <c r="C1927"/>
  <c r="D1927"/>
  <c r="E1927"/>
  <c r="F1927"/>
  <c r="G1927"/>
  <c r="H1927"/>
  <c r="I1927"/>
  <c r="A1928"/>
  <c r="B1928"/>
  <c r="C1928"/>
  <c r="D1928"/>
  <c r="E1928"/>
  <c r="F1928"/>
  <c r="G1928"/>
  <c r="H1928"/>
  <c r="I1928"/>
  <c r="A1929"/>
  <c r="B1929"/>
  <c r="C1929"/>
  <c r="D1929"/>
  <c r="E1929"/>
  <c r="F1929"/>
  <c r="G1929"/>
  <c r="H1929"/>
  <c r="I1929"/>
  <c r="A1930"/>
  <c r="B1930"/>
  <c r="C1930"/>
  <c r="D1930"/>
  <c r="E1930"/>
  <c r="F1930"/>
  <c r="G1930"/>
  <c r="H1930"/>
  <c r="I1930"/>
  <c r="A1931"/>
  <c r="B1931"/>
  <c r="C1931"/>
  <c r="D1931"/>
  <c r="E1931"/>
  <c r="F1931"/>
  <c r="G1931"/>
  <c r="H1931"/>
  <c r="I1931"/>
  <c r="A1932"/>
  <c r="B1932"/>
  <c r="C1932"/>
  <c r="D1932"/>
  <c r="E1932"/>
  <c r="F1932"/>
  <c r="G1932"/>
  <c r="H1932"/>
  <c r="I1932"/>
  <c r="A1933"/>
  <c r="B1933"/>
  <c r="C1933"/>
  <c r="D1933"/>
  <c r="E1933"/>
  <c r="F1933"/>
  <c r="G1933"/>
  <c r="H1933"/>
  <c r="I1933"/>
  <c r="A1934"/>
  <c r="B1934"/>
  <c r="C1934"/>
  <c r="D1934"/>
  <c r="E1934"/>
  <c r="F1934"/>
  <c r="G1934"/>
  <c r="H1934"/>
  <c r="I1934"/>
  <c r="A1935"/>
  <c r="B1935"/>
  <c r="C1935"/>
  <c r="D1935"/>
  <c r="E1935"/>
  <c r="F1935"/>
  <c r="G1935"/>
  <c r="H1935"/>
  <c r="I1935"/>
  <c r="A1936"/>
  <c r="B1936"/>
  <c r="C1936"/>
  <c r="D1936"/>
  <c r="E1936"/>
  <c r="F1936"/>
  <c r="G1936"/>
  <c r="H1936"/>
  <c r="I1936"/>
  <c r="A1937"/>
  <c r="B1937"/>
  <c r="C1937"/>
  <c r="D1937"/>
  <c r="E1937"/>
  <c r="F1937"/>
  <c r="G1937"/>
  <c r="H1937"/>
  <c r="I1937"/>
  <c r="A1938"/>
  <c r="B1938"/>
  <c r="C1938"/>
  <c r="D1938"/>
  <c r="E1938"/>
  <c r="F1938"/>
  <c r="G1938"/>
  <c r="H1938"/>
  <c r="I1938"/>
  <c r="A1939"/>
  <c r="B1939"/>
  <c r="C1939"/>
  <c r="D1939"/>
  <c r="E1939"/>
  <c r="F1939"/>
  <c r="G1939"/>
  <c r="H1939"/>
  <c r="I1939"/>
  <c r="A1940"/>
  <c r="B1940"/>
  <c r="C1940"/>
  <c r="D1940"/>
  <c r="E1940"/>
  <c r="F1940"/>
  <c r="G1940"/>
  <c r="H1940"/>
  <c r="I1940"/>
  <c r="A1941"/>
  <c r="B1941"/>
  <c r="C1941"/>
  <c r="D1941"/>
  <c r="E1941"/>
  <c r="F1941"/>
  <c r="G1941"/>
  <c r="H1941"/>
  <c r="I1941"/>
  <c r="A1942"/>
  <c r="B1942"/>
  <c r="C1942"/>
  <c r="D1942"/>
  <c r="E1942"/>
  <c r="F1942"/>
  <c r="G1942"/>
  <c r="H1942"/>
  <c r="I1942"/>
  <c r="A1943"/>
  <c r="B1943"/>
  <c r="C1943"/>
  <c r="D1943"/>
  <c r="E1943"/>
  <c r="F1943"/>
  <c r="G1943"/>
  <c r="H1943"/>
  <c r="I1943"/>
  <c r="A1944"/>
  <c r="B1944"/>
  <c r="C1944"/>
  <c r="D1944"/>
  <c r="E1944"/>
  <c r="F1944"/>
  <c r="G1944"/>
  <c r="H1944"/>
  <c r="I1944"/>
  <c r="A1945"/>
  <c r="B1945"/>
  <c r="C1945"/>
  <c r="D1945"/>
  <c r="E1945"/>
  <c r="F1945"/>
  <c r="G1945"/>
  <c r="H1945"/>
  <c r="I1945"/>
  <c r="A1946"/>
  <c r="B1946"/>
  <c r="C1946"/>
  <c r="D1946"/>
  <c r="E1946"/>
  <c r="F1946"/>
  <c r="G1946"/>
  <c r="H1946"/>
  <c r="I1946"/>
  <c r="A1947"/>
  <c r="B1947"/>
  <c r="C1947"/>
  <c r="D1947"/>
  <c r="E1947"/>
  <c r="F1947"/>
  <c r="G1947"/>
  <c r="H1947"/>
  <c r="I1947"/>
  <c r="A1948"/>
  <c r="B1948"/>
  <c r="C1948"/>
  <c r="D1948"/>
  <c r="E1948"/>
  <c r="F1948"/>
  <c r="G1948"/>
  <c r="H1948"/>
  <c r="I1948"/>
  <c r="A1949"/>
  <c r="B1949"/>
  <c r="C1949"/>
  <c r="D1949"/>
  <c r="E1949"/>
  <c r="F1949"/>
  <c r="G1949"/>
  <c r="H1949"/>
  <c r="I1949"/>
  <c r="A1950"/>
  <c r="B1950"/>
  <c r="C1950"/>
  <c r="D1950"/>
  <c r="E1950"/>
  <c r="F1950"/>
  <c r="G1950"/>
  <c r="H1950"/>
  <c r="I1950"/>
  <c r="A1951"/>
  <c r="B1951"/>
  <c r="C1951"/>
  <c r="D1951"/>
  <c r="E1951"/>
  <c r="F1951"/>
  <c r="G1951"/>
  <c r="H1951"/>
  <c r="I1951"/>
  <c r="A1952"/>
  <c r="B1952"/>
  <c r="C1952"/>
  <c r="D1952"/>
  <c r="E1952"/>
  <c r="F1952"/>
  <c r="G1952"/>
  <c r="H1952"/>
  <c r="I1952"/>
  <c r="A1953"/>
  <c r="B1953"/>
  <c r="C1953"/>
  <c r="D1953"/>
  <c r="E1953"/>
  <c r="F1953"/>
  <c r="G1953"/>
  <c r="H1953"/>
  <c r="I1953"/>
  <c r="A1954"/>
  <c r="B1954"/>
  <c r="C1954"/>
  <c r="D1954"/>
  <c r="E1954"/>
  <c r="F1954"/>
  <c r="G1954"/>
  <c r="H1954"/>
  <c r="I1954"/>
  <c r="A1955"/>
  <c r="B1955"/>
  <c r="C1955"/>
  <c r="D1955"/>
  <c r="E1955"/>
  <c r="F1955"/>
  <c r="G1955"/>
  <c r="H1955"/>
  <c r="I1955"/>
  <c r="A1956"/>
  <c r="B1956"/>
  <c r="C1956"/>
  <c r="D1956"/>
  <c r="E1956"/>
  <c r="F1956"/>
  <c r="G1956"/>
  <c r="H1956"/>
  <c r="I1956"/>
  <c r="A1957"/>
  <c r="B1957"/>
  <c r="C1957"/>
  <c r="D1957"/>
  <c r="E1957"/>
  <c r="F1957"/>
  <c r="G1957"/>
  <c r="H1957"/>
  <c r="I1957"/>
  <c r="A1958"/>
  <c r="B1958"/>
  <c r="C1958"/>
  <c r="D1958"/>
  <c r="E1958"/>
  <c r="F1958"/>
  <c r="G1958"/>
  <c r="H1958"/>
  <c r="I1958"/>
  <c r="A1959"/>
  <c r="B1959"/>
  <c r="C1959"/>
  <c r="D1959"/>
  <c r="E1959"/>
  <c r="F1959"/>
  <c r="G1959"/>
  <c r="H1959"/>
  <c r="I1959"/>
  <c r="A1960"/>
  <c r="B1960"/>
  <c r="C1960"/>
  <c r="D1960"/>
  <c r="E1960"/>
  <c r="F1960"/>
  <c r="G1960"/>
  <c r="H1960"/>
  <c r="I1960"/>
  <c r="A1961"/>
  <c r="B1961"/>
  <c r="C1961"/>
  <c r="D1961"/>
  <c r="E1961"/>
  <c r="F1961"/>
  <c r="G1961"/>
  <c r="H1961"/>
  <c r="I1961"/>
  <c r="A1962"/>
  <c r="B1962"/>
  <c r="C1962"/>
  <c r="D1962"/>
  <c r="E1962"/>
  <c r="F1962"/>
  <c r="G1962"/>
  <c r="H1962"/>
  <c r="I1962"/>
  <c r="A1963"/>
  <c r="B1963"/>
  <c r="C1963"/>
  <c r="D1963"/>
  <c r="E1963"/>
  <c r="F1963"/>
  <c r="G1963"/>
  <c r="H1963"/>
  <c r="I1963"/>
  <c r="A1964"/>
  <c r="B1964"/>
  <c r="C1964"/>
  <c r="D1964"/>
  <c r="E1964"/>
  <c r="F1964"/>
  <c r="G1964"/>
  <c r="H1964"/>
  <c r="I1964"/>
  <c r="A1965"/>
  <c r="B1965"/>
  <c r="C1965"/>
  <c r="D1965"/>
  <c r="E1965"/>
  <c r="F1965"/>
  <c r="G1965"/>
  <c r="H1965"/>
  <c r="I1965"/>
  <c r="A1966"/>
  <c r="B1966"/>
  <c r="C1966"/>
  <c r="D1966"/>
  <c r="E1966"/>
  <c r="F1966"/>
  <c r="G1966"/>
  <c r="H1966"/>
  <c r="I1966"/>
  <c r="A1967"/>
  <c r="B1967"/>
  <c r="C1967"/>
  <c r="D1967"/>
  <c r="E1967"/>
  <c r="F1967"/>
  <c r="G1967"/>
  <c r="H1967"/>
  <c r="I1967"/>
  <c r="A1968"/>
  <c r="B1968"/>
  <c r="C1968"/>
  <c r="D1968"/>
  <c r="E1968"/>
  <c r="F1968"/>
  <c r="G1968"/>
  <c r="H1968"/>
  <c r="I1968"/>
  <c r="A1969"/>
  <c r="B1969"/>
  <c r="C1969"/>
  <c r="D1969"/>
  <c r="E1969"/>
  <c r="F1969"/>
  <c r="G1969"/>
  <c r="H1969"/>
  <c r="I1969"/>
  <c r="A1970"/>
  <c r="B1970"/>
  <c r="C1970"/>
  <c r="D1970"/>
  <c r="E1970"/>
  <c r="F1970"/>
  <c r="G1970"/>
  <c r="H1970"/>
  <c r="I1970"/>
  <c r="A1971"/>
  <c r="B1971"/>
  <c r="C1971"/>
  <c r="D1971"/>
  <c r="E1971"/>
  <c r="F1971"/>
  <c r="G1971"/>
  <c r="H1971"/>
  <c r="I1971"/>
  <c r="A1972"/>
  <c r="B1972"/>
  <c r="C1972"/>
  <c r="D1972"/>
  <c r="E1972"/>
  <c r="F1972"/>
  <c r="G1972"/>
  <c r="H1972"/>
  <c r="I1972"/>
  <c r="A1973"/>
  <c r="B1973"/>
  <c r="C1973"/>
  <c r="D1973"/>
  <c r="E1973"/>
  <c r="F1973"/>
  <c r="G1973"/>
  <c r="H1973"/>
  <c r="I1973"/>
  <c r="A1974"/>
  <c r="B1974"/>
  <c r="C1974"/>
  <c r="D1974"/>
  <c r="E1974"/>
  <c r="F1974"/>
  <c r="G1974"/>
  <c r="H1974"/>
  <c r="I1974"/>
  <c r="A1975"/>
  <c r="B1975"/>
  <c r="C1975"/>
  <c r="D1975"/>
  <c r="E1975"/>
  <c r="F1975"/>
  <c r="G1975"/>
  <c r="H1975"/>
  <c r="I1975"/>
  <c r="A1976"/>
  <c r="B1976"/>
  <c r="C1976"/>
  <c r="D1976"/>
  <c r="E1976"/>
  <c r="F1976"/>
  <c r="G1976"/>
  <c r="H1976"/>
  <c r="I1976"/>
  <c r="A1977"/>
  <c r="B1977"/>
  <c r="C1977"/>
  <c r="D1977"/>
  <c r="E1977"/>
  <c r="F1977"/>
  <c r="G1977"/>
  <c r="H1977"/>
  <c r="I1977"/>
  <c r="A1978"/>
  <c r="B1978"/>
  <c r="C1978"/>
  <c r="D1978"/>
  <c r="E1978"/>
  <c r="F1978"/>
  <c r="G1978"/>
  <c r="H1978"/>
  <c r="I1978"/>
  <c r="A1979"/>
  <c r="B1979"/>
  <c r="C1979"/>
  <c r="D1979"/>
  <c r="E1979"/>
  <c r="F1979"/>
  <c r="G1979"/>
  <c r="H1979"/>
  <c r="I1979"/>
  <c r="A1980"/>
  <c r="B1980"/>
  <c r="C1980"/>
  <c r="D1980"/>
  <c r="E1980"/>
  <c r="F1980"/>
  <c r="G1980"/>
  <c r="H1980"/>
  <c r="I1980"/>
  <c r="A1981"/>
  <c r="B1981"/>
  <c r="C1981"/>
  <c r="D1981"/>
  <c r="E1981"/>
  <c r="F1981"/>
  <c r="G1981"/>
  <c r="H1981"/>
  <c r="I1981"/>
  <c r="A1982"/>
  <c r="B1982"/>
  <c r="C1982"/>
  <c r="D1982"/>
  <c r="E1982"/>
  <c r="F1982"/>
  <c r="G1982"/>
  <c r="H1982"/>
  <c r="I1982"/>
  <c r="A1983"/>
  <c r="B1983"/>
  <c r="C1983"/>
  <c r="D1983"/>
  <c r="E1983"/>
  <c r="F1983"/>
  <c r="G1983"/>
  <c r="H1983"/>
  <c r="I1983"/>
  <c r="A1984"/>
  <c r="B1984"/>
  <c r="C1984"/>
  <c r="D1984"/>
  <c r="E1984"/>
  <c r="F1984"/>
  <c r="G1984"/>
  <c r="H1984"/>
  <c r="I1984"/>
  <c r="A1985"/>
  <c r="B1985"/>
  <c r="C1985"/>
  <c r="D1985"/>
  <c r="E1985"/>
  <c r="F1985"/>
  <c r="G1985"/>
  <c r="H1985"/>
  <c r="I1985"/>
  <c r="A1986"/>
  <c r="B1986"/>
  <c r="C1986"/>
  <c r="D1986"/>
  <c r="E1986"/>
  <c r="F1986"/>
  <c r="G1986"/>
  <c r="H1986"/>
  <c r="I1986"/>
  <c r="A1987"/>
  <c r="B1987"/>
  <c r="C1987"/>
  <c r="D1987"/>
  <c r="E1987"/>
  <c r="F1987"/>
  <c r="G1987"/>
  <c r="H1987"/>
  <c r="I1987"/>
  <c r="A1988"/>
  <c r="B1988"/>
  <c r="C1988"/>
  <c r="D1988"/>
  <c r="E1988"/>
  <c r="F1988"/>
  <c r="G1988"/>
  <c r="H1988"/>
  <c r="I1988"/>
  <c r="A1989"/>
  <c r="B1989"/>
  <c r="C1989"/>
  <c r="D1989"/>
  <c r="E1989"/>
  <c r="F1989"/>
  <c r="G1989"/>
  <c r="H1989"/>
  <c r="I1989"/>
  <c r="A1990"/>
  <c r="B1990"/>
  <c r="C1990"/>
  <c r="D1990"/>
  <c r="E1990"/>
  <c r="F1990"/>
  <c r="G1990"/>
  <c r="H1990"/>
  <c r="I1990"/>
  <c r="A1991"/>
  <c r="B1991"/>
  <c r="C1991"/>
  <c r="D1991"/>
  <c r="E1991"/>
  <c r="F1991"/>
  <c r="G1991"/>
  <c r="H1991"/>
  <c r="I1991"/>
  <c r="A1992"/>
  <c r="B1992"/>
  <c r="C1992"/>
  <c r="D1992"/>
  <c r="E1992"/>
  <c r="F1992"/>
  <c r="G1992"/>
  <c r="H1992"/>
  <c r="I1992"/>
  <c r="A1993"/>
  <c r="B1993"/>
  <c r="C1993"/>
  <c r="D1993"/>
  <c r="E1993"/>
  <c r="F1993"/>
  <c r="G1993"/>
  <c r="H1993"/>
  <c r="I1993"/>
  <c r="A1994"/>
  <c r="B1994"/>
  <c r="C1994"/>
  <c r="D1994"/>
  <c r="E1994"/>
  <c r="F1994"/>
  <c r="G1994"/>
  <c r="H1994"/>
  <c r="I1994"/>
  <c r="A1995"/>
  <c r="B1995"/>
  <c r="C1995"/>
  <c r="D1995"/>
  <c r="E1995"/>
  <c r="F1995"/>
  <c r="G1995"/>
  <c r="H1995"/>
  <c r="I1995"/>
  <c r="A1996"/>
  <c r="B1996"/>
  <c r="C1996"/>
  <c r="D1996"/>
  <c r="E1996"/>
  <c r="F1996"/>
  <c r="G1996"/>
  <c r="H1996"/>
  <c r="I1996"/>
  <c r="A1997"/>
  <c r="B1997"/>
  <c r="C1997"/>
  <c r="D1997"/>
  <c r="E1997"/>
  <c r="F1997"/>
  <c r="G1997"/>
  <c r="H1997"/>
  <c r="I1997"/>
  <c r="A1998"/>
  <c r="B1998"/>
  <c r="C1998"/>
  <c r="D1998"/>
  <c r="E1998"/>
  <c r="F1998"/>
  <c r="G1998"/>
  <c r="H1998"/>
  <c r="I1998"/>
  <c r="A1999"/>
  <c r="B1999"/>
  <c r="C1999"/>
  <c r="D1999"/>
  <c r="E1999"/>
  <c r="F1999"/>
  <c r="G1999"/>
  <c r="H1999"/>
  <c r="I1999"/>
  <c r="A2000"/>
  <c r="B2000"/>
  <c r="C2000"/>
  <c r="D2000"/>
  <c r="E2000"/>
  <c r="F2000"/>
  <c r="G2000"/>
  <c r="H2000"/>
  <c r="I2000"/>
  <c r="A2001"/>
  <c r="B2001"/>
  <c r="C2001"/>
  <c r="D2001"/>
  <c r="E2001"/>
  <c r="F2001"/>
  <c r="G2001"/>
  <c r="H2001"/>
  <c r="I2001"/>
  <c r="A2002"/>
  <c r="B2002"/>
  <c r="C2002"/>
  <c r="D2002"/>
  <c r="E2002"/>
  <c r="F2002"/>
  <c r="G2002"/>
  <c r="H2002"/>
  <c r="I2002"/>
  <c r="A2003"/>
  <c r="B2003"/>
  <c r="C2003"/>
  <c r="D2003"/>
  <c r="E2003"/>
  <c r="F2003"/>
  <c r="G2003"/>
  <c r="H2003"/>
  <c r="I2003"/>
  <c r="A2004"/>
  <c r="B2004"/>
  <c r="C2004"/>
  <c r="D2004"/>
  <c r="E2004"/>
  <c r="F2004"/>
  <c r="G2004"/>
  <c r="H2004"/>
  <c r="I2004"/>
  <c r="A2005"/>
  <c r="B2005"/>
  <c r="C2005"/>
  <c r="D2005"/>
  <c r="E2005"/>
  <c r="F2005"/>
  <c r="G2005"/>
  <c r="H2005"/>
  <c r="I2005"/>
  <c r="A2006"/>
  <c r="B2006"/>
  <c r="C2006"/>
  <c r="D2006"/>
  <c r="E2006"/>
  <c r="F2006"/>
  <c r="G2006"/>
  <c r="H2006"/>
  <c r="I2006"/>
  <c r="A2007"/>
  <c r="B2007"/>
  <c r="C2007"/>
  <c r="D2007"/>
  <c r="E2007"/>
  <c r="F2007"/>
  <c r="G2007"/>
  <c r="H2007"/>
  <c r="I2007"/>
  <c r="A2008"/>
  <c r="B2008"/>
  <c r="C2008"/>
  <c r="D2008"/>
  <c r="E2008"/>
  <c r="F2008"/>
  <c r="G2008"/>
  <c r="H2008"/>
  <c r="I2008"/>
  <c r="A2009"/>
  <c r="B2009"/>
  <c r="C2009"/>
  <c r="D2009"/>
  <c r="E2009"/>
  <c r="F2009"/>
  <c r="G2009"/>
  <c r="H2009"/>
  <c r="I2009"/>
  <c r="A2010"/>
  <c r="B2010"/>
  <c r="C2010"/>
  <c r="D2010"/>
  <c r="E2010"/>
  <c r="F2010"/>
  <c r="G2010"/>
  <c r="H2010"/>
  <c r="I2010"/>
  <c r="A2011"/>
  <c r="B2011"/>
  <c r="C2011"/>
  <c r="D2011"/>
  <c r="E2011"/>
  <c r="F2011"/>
  <c r="G2011"/>
  <c r="H2011"/>
  <c r="I2011"/>
  <c r="A2012"/>
  <c r="B2012"/>
  <c r="C2012"/>
  <c r="D2012"/>
  <c r="E2012"/>
  <c r="F2012"/>
  <c r="G2012"/>
  <c r="H2012"/>
  <c r="I2012"/>
  <c r="A2013"/>
  <c r="B2013"/>
  <c r="C2013"/>
  <c r="D2013"/>
  <c r="E2013"/>
  <c r="F2013"/>
  <c r="G2013"/>
  <c r="H2013"/>
  <c r="I2013"/>
  <c r="A2014"/>
  <c r="B2014"/>
  <c r="C2014"/>
  <c r="D2014"/>
  <c r="E2014"/>
  <c r="F2014"/>
  <c r="G2014"/>
  <c r="H2014"/>
  <c r="I2014"/>
  <c r="A2015"/>
  <c r="B2015"/>
  <c r="C2015"/>
  <c r="D2015"/>
  <c r="E2015"/>
  <c r="F2015"/>
  <c r="G2015"/>
  <c r="H2015"/>
  <c r="I2015"/>
  <c r="A2016"/>
  <c r="B2016"/>
  <c r="C2016"/>
  <c r="D2016"/>
  <c r="E2016"/>
  <c r="F2016"/>
  <c r="G2016"/>
  <c r="H2016"/>
  <c r="I2016"/>
  <c r="A2017"/>
  <c r="B2017"/>
  <c r="C2017"/>
  <c r="D2017"/>
  <c r="E2017"/>
  <c r="F2017"/>
  <c r="G2017"/>
  <c r="H2017"/>
  <c r="I2017"/>
  <c r="A2018"/>
  <c r="B2018"/>
  <c r="C2018"/>
  <c r="D2018"/>
  <c r="E2018"/>
  <c r="F2018"/>
  <c r="G2018"/>
  <c r="H2018"/>
  <c r="I2018"/>
  <c r="A2019"/>
  <c r="B2019"/>
  <c r="C2019"/>
  <c r="D2019"/>
  <c r="E2019"/>
  <c r="F2019"/>
  <c r="G2019"/>
  <c r="H2019"/>
  <c r="I2019"/>
  <c r="A2020"/>
  <c r="B2020"/>
  <c r="C2020"/>
  <c r="D2020"/>
  <c r="E2020"/>
  <c r="F2020"/>
  <c r="G2020"/>
  <c r="H2020"/>
  <c r="I2020"/>
  <c r="A2021"/>
  <c r="B2021"/>
  <c r="C2021"/>
  <c r="D2021"/>
  <c r="E2021"/>
  <c r="F2021"/>
  <c r="G2021"/>
  <c r="H2021"/>
  <c r="I2021"/>
  <c r="A2022"/>
  <c r="B2022"/>
  <c r="C2022"/>
  <c r="D2022"/>
  <c r="E2022"/>
  <c r="F2022"/>
  <c r="G2022"/>
  <c r="H2022"/>
  <c r="I2022"/>
  <c r="A2023"/>
  <c r="B2023"/>
  <c r="C2023"/>
  <c r="D2023"/>
  <c r="E2023"/>
  <c r="F2023"/>
  <c r="G2023"/>
  <c r="H2023"/>
  <c r="I2023"/>
  <c r="A2024"/>
  <c r="B2024"/>
  <c r="C2024"/>
  <c r="D2024"/>
  <c r="E2024"/>
  <c r="F2024"/>
  <c r="G2024"/>
  <c r="H2024"/>
  <c r="I2024"/>
  <c r="A2025"/>
  <c r="B2025"/>
  <c r="C2025"/>
  <c r="D2025"/>
  <c r="E2025"/>
  <c r="F2025"/>
  <c r="G2025"/>
  <c r="H2025"/>
  <c r="I2025"/>
  <c r="A2026"/>
  <c r="B2026"/>
  <c r="C2026"/>
  <c r="D2026"/>
  <c r="E2026"/>
  <c r="F2026"/>
  <c r="G2026"/>
  <c r="H2026"/>
  <c r="I2026"/>
  <c r="A2027"/>
  <c r="B2027"/>
  <c r="C2027"/>
  <c r="D2027"/>
  <c r="E2027"/>
  <c r="F2027"/>
  <c r="G2027"/>
  <c r="H2027"/>
  <c r="I2027"/>
  <c r="A2028"/>
  <c r="B2028"/>
  <c r="C2028"/>
  <c r="D2028"/>
  <c r="E2028"/>
  <c r="F2028"/>
  <c r="G2028"/>
  <c r="H2028"/>
  <c r="I2028"/>
  <c r="A2029"/>
  <c r="B2029"/>
  <c r="C2029"/>
  <c r="D2029"/>
  <c r="E2029"/>
  <c r="F2029"/>
  <c r="G2029"/>
  <c r="H2029"/>
  <c r="I2029"/>
  <c r="A2030"/>
  <c r="B2030"/>
  <c r="C2030"/>
  <c r="D2030"/>
  <c r="E2030"/>
  <c r="F2030"/>
  <c r="G2030"/>
  <c r="H2030"/>
  <c r="I2030"/>
  <c r="A2031"/>
  <c r="B2031"/>
  <c r="C2031"/>
  <c r="D2031"/>
  <c r="E2031"/>
  <c r="F2031"/>
  <c r="G2031"/>
  <c r="H2031"/>
  <c r="I2031"/>
  <c r="A2032"/>
  <c r="B2032"/>
  <c r="C2032"/>
  <c r="D2032"/>
  <c r="E2032"/>
  <c r="F2032"/>
  <c r="G2032"/>
  <c r="H2032"/>
  <c r="I2032"/>
  <c r="A2033"/>
  <c r="B2033"/>
  <c r="C2033"/>
  <c r="D2033"/>
  <c r="E2033"/>
  <c r="F2033"/>
  <c r="G2033"/>
  <c r="H2033"/>
  <c r="I2033"/>
  <c r="A2034"/>
  <c r="B2034"/>
  <c r="C2034"/>
  <c r="D2034"/>
  <c r="E2034"/>
  <c r="F2034"/>
  <c r="G2034"/>
  <c r="H2034"/>
  <c r="I2034"/>
  <c r="A2035"/>
  <c r="B2035"/>
  <c r="C2035"/>
  <c r="D2035"/>
  <c r="E2035"/>
  <c r="F2035"/>
  <c r="G2035"/>
  <c r="H2035"/>
  <c r="I2035"/>
  <c r="A2036"/>
  <c r="B2036"/>
  <c r="C2036"/>
  <c r="D2036"/>
  <c r="E2036"/>
  <c r="F2036"/>
  <c r="G2036"/>
  <c r="H2036"/>
  <c r="I2036"/>
  <c r="A2037"/>
  <c r="B2037"/>
  <c r="C2037"/>
  <c r="D2037"/>
  <c r="E2037"/>
  <c r="F2037"/>
  <c r="G2037"/>
  <c r="H2037"/>
  <c r="I2037"/>
  <c r="A2038"/>
  <c r="B2038"/>
  <c r="C2038"/>
  <c r="D2038"/>
  <c r="E2038"/>
  <c r="F2038"/>
  <c r="G2038"/>
  <c r="H2038"/>
  <c r="I2038"/>
  <c r="A2039"/>
  <c r="B2039"/>
  <c r="C2039"/>
  <c r="D2039"/>
  <c r="E2039"/>
  <c r="F2039"/>
  <c r="G2039"/>
  <c r="H2039"/>
  <c r="I2039"/>
  <c r="A2040"/>
  <c r="B2040"/>
  <c r="C2040"/>
  <c r="D2040"/>
  <c r="E2040"/>
  <c r="F2040"/>
  <c r="G2040"/>
  <c r="H2040"/>
  <c r="I2040"/>
  <c r="A2041"/>
  <c r="B2041"/>
  <c r="C2041"/>
  <c r="D2041"/>
  <c r="E2041"/>
  <c r="F2041"/>
  <c r="G2041"/>
  <c r="H2041"/>
  <c r="I2041"/>
  <c r="A2042"/>
  <c r="B2042"/>
  <c r="C2042"/>
  <c r="D2042"/>
  <c r="E2042"/>
  <c r="F2042"/>
  <c r="G2042"/>
  <c r="H2042"/>
  <c r="I2042"/>
  <c r="A2043"/>
  <c r="B2043"/>
  <c r="C2043"/>
  <c r="D2043"/>
  <c r="E2043"/>
  <c r="F2043"/>
  <c r="G2043"/>
  <c r="H2043"/>
  <c r="I2043"/>
  <c r="A2044"/>
  <c r="B2044"/>
  <c r="C2044"/>
  <c r="D2044"/>
  <c r="E2044"/>
  <c r="F2044"/>
  <c r="G2044"/>
  <c r="H2044"/>
  <c r="I2044"/>
  <c r="A2045"/>
  <c r="B2045"/>
  <c r="C2045"/>
  <c r="D2045"/>
  <c r="E2045"/>
  <c r="F2045"/>
  <c r="G2045"/>
  <c r="H2045"/>
  <c r="I2045"/>
  <c r="A2046"/>
  <c r="B2046"/>
  <c r="C2046"/>
  <c r="D2046"/>
  <c r="E2046"/>
  <c r="F2046"/>
  <c r="G2046"/>
  <c r="H2046"/>
  <c r="I2046"/>
  <c r="A2047"/>
  <c r="B2047"/>
  <c r="C2047"/>
  <c r="D2047"/>
  <c r="E2047"/>
  <c r="F2047"/>
  <c r="G2047"/>
  <c r="H2047"/>
  <c r="I2047"/>
  <c r="A2048"/>
  <c r="B2048"/>
  <c r="C2048"/>
  <c r="D2048"/>
  <c r="E2048"/>
  <c r="F2048"/>
  <c r="G2048"/>
  <c r="H2048"/>
  <c r="I2048"/>
  <c r="A2049"/>
  <c r="B2049"/>
  <c r="C2049"/>
  <c r="D2049"/>
  <c r="E2049"/>
  <c r="F2049"/>
  <c r="G2049"/>
  <c r="H2049"/>
  <c r="I2049"/>
  <c r="A2050"/>
  <c r="B2050"/>
  <c r="C2050"/>
  <c r="D2050"/>
  <c r="E2050"/>
  <c r="F2050"/>
  <c r="G2050"/>
  <c r="H2050"/>
  <c r="I2050"/>
  <c r="A2051"/>
  <c r="B2051"/>
  <c r="C2051"/>
  <c r="D2051"/>
  <c r="E2051"/>
  <c r="F2051"/>
  <c r="G2051"/>
  <c r="H2051"/>
  <c r="I2051"/>
  <c r="A2052"/>
  <c r="B2052"/>
  <c r="C2052"/>
  <c r="D2052"/>
  <c r="E2052"/>
  <c r="F2052"/>
  <c r="G2052"/>
  <c r="H2052"/>
  <c r="I2052"/>
  <c r="A2053"/>
  <c r="B2053"/>
  <c r="C2053"/>
  <c r="D2053"/>
  <c r="E2053"/>
  <c r="F2053"/>
  <c r="G2053"/>
  <c r="H2053"/>
  <c r="I2053"/>
  <c r="A2054"/>
  <c r="B2054"/>
  <c r="C2054"/>
  <c r="D2054"/>
  <c r="E2054"/>
  <c r="F2054"/>
  <c r="G2054"/>
  <c r="H2054"/>
  <c r="I2054"/>
  <c r="A2055"/>
  <c r="B2055"/>
  <c r="C2055"/>
  <c r="D2055"/>
  <c r="E2055"/>
  <c r="F2055"/>
  <c r="G2055"/>
  <c r="H2055"/>
  <c r="I2055"/>
  <c r="A2056"/>
  <c r="B2056"/>
  <c r="C2056"/>
  <c r="D2056"/>
  <c r="E2056"/>
  <c r="F2056"/>
  <c r="G2056"/>
  <c r="H2056"/>
  <c r="I2056"/>
  <c r="A2057"/>
  <c r="B2057"/>
  <c r="C2057"/>
  <c r="D2057"/>
  <c r="E2057"/>
  <c r="F2057"/>
  <c r="G2057"/>
  <c r="H2057"/>
  <c r="I2057"/>
  <c r="A2058"/>
  <c r="B2058"/>
  <c r="C2058"/>
  <c r="D2058"/>
  <c r="E2058"/>
  <c r="F2058"/>
  <c r="G2058"/>
  <c r="H2058"/>
  <c r="I2058"/>
  <c r="A2059"/>
  <c r="B2059"/>
  <c r="C2059"/>
  <c r="D2059"/>
  <c r="E2059"/>
  <c r="F2059"/>
  <c r="G2059"/>
  <c r="H2059"/>
  <c r="I2059"/>
  <c r="A2060"/>
  <c r="B2060"/>
  <c r="C2060"/>
  <c r="D2060"/>
  <c r="E2060"/>
  <c r="F2060"/>
  <c r="G2060"/>
  <c r="H2060"/>
  <c r="I2060"/>
  <c r="A2061"/>
  <c r="B2061"/>
  <c r="C2061"/>
  <c r="D2061"/>
  <c r="E2061"/>
  <c r="F2061"/>
  <c r="G2061"/>
  <c r="H2061"/>
  <c r="I2061"/>
  <c r="A2062"/>
  <c r="B2062"/>
  <c r="C2062"/>
  <c r="D2062"/>
  <c r="E2062"/>
  <c r="F2062"/>
  <c r="G2062"/>
  <c r="H2062"/>
  <c r="I2062"/>
  <c r="A2063"/>
  <c r="B2063"/>
  <c r="C2063"/>
  <c r="D2063"/>
  <c r="E2063"/>
  <c r="F2063"/>
  <c r="G2063"/>
  <c r="H2063"/>
  <c r="I2063"/>
  <c r="A2064"/>
  <c r="B2064"/>
  <c r="C2064"/>
  <c r="D2064"/>
  <c r="E2064"/>
  <c r="F2064"/>
  <c r="G2064"/>
  <c r="H2064"/>
  <c r="I2064"/>
  <c r="A2065"/>
  <c r="B2065"/>
  <c r="C2065"/>
  <c r="D2065"/>
  <c r="E2065"/>
  <c r="F2065"/>
  <c r="G2065"/>
  <c r="H2065"/>
  <c r="I2065"/>
  <c r="A2066"/>
  <c r="B2066"/>
  <c r="C2066"/>
  <c r="D2066"/>
  <c r="E2066"/>
  <c r="F2066"/>
  <c r="G2066"/>
  <c r="H2066"/>
  <c r="I2066"/>
  <c r="A2067"/>
  <c r="B2067"/>
  <c r="C2067"/>
  <c r="D2067"/>
  <c r="E2067"/>
  <c r="F2067"/>
  <c r="G2067"/>
  <c r="H2067"/>
  <c r="I2067"/>
  <c r="A2068"/>
  <c r="B2068"/>
  <c r="C2068"/>
  <c r="D2068"/>
  <c r="E2068"/>
  <c r="F2068"/>
  <c r="G2068"/>
  <c r="H2068"/>
  <c r="I2068"/>
  <c r="A2069"/>
  <c r="B2069"/>
  <c r="C2069"/>
  <c r="D2069"/>
  <c r="E2069"/>
  <c r="F2069"/>
  <c r="G2069"/>
  <c r="H2069"/>
  <c r="I2069"/>
  <c r="A2070"/>
  <c r="B2070"/>
  <c r="C2070"/>
  <c r="D2070"/>
  <c r="E2070"/>
  <c r="F2070"/>
  <c r="G2070"/>
  <c r="H2070"/>
  <c r="I2070"/>
  <c r="A2071"/>
  <c r="B2071"/>
  <c r="C2071"/>
  <c r="D2071"/>
  <c r="E2071"/>
  <c r="F2071"/>
  <c r="G2071"/>
  <c r="H2071"/>
  <c r="I2071"/>
  <c r="A2072"/>
  <c r="B2072"/>
  <c r="C2072"/>
  <c r="D2072"/>
  <c r="E2072"/>
  <c r="F2072"/>
  <c r="G2072"/>
  <c r="H2072"/>
  <c r="I2072"/>
  <c r="A2073"/>
  <c r="B2073"/>
  <c r="C2073"/>
  <c r="D2073"/>
  <c r="E2073"/>
  <c r="F2073"/>
  <c r="G2073"/>
  <c r="H2073"/>
  <c r="I2073"/>
  <c r="A2074"/>
  <c r="B2074"/>
  <c r="C2074"/>
  <c r="D2074"/>
  <c r="E2074"/>
  <c r="F2074"/>
  <c r="G2074"/>
  <c r="H2074"/>
  <c r="I2074"/>
  <c r="A2075"/>
  <c r="B2075"/>
  <c r="C2075"/>
  <c r="D2075"/>
  <c r="E2075"/>
  <c r="F2075"/>
  <c r="G2075"/>
  <c r="H2075"/>
  <c r="I2075"/>
  <c r="A2076"/>
  <c r="B2076"/>
  <c r="C2076"/>
  <c r="D2076"/>
  <c r="E2076"/>
  <c r="F2076"/>
  <c r="G2076"/>
  <c r="H2076"/>
  <c r="I2076"/>
  <c r="A2077"/>
  <c r="B2077"/>
  <c r="C2077"/>
  <c r="D2077"/>
  <c r="E2077"/>
  <c r="F2077"/>
  <c r="G2077"/>
  <c r="H2077"/>
  <c r="I2077"/>
  <c r="A2078"/>
  <c r="B2078"/>
  <c r="C2078"/>
  <c r="D2078"/>
  <c r="E2078"/>
  <c r="F2078"/>
  <c r="G2078"/>
  <c r="H2078"/>
  <c r="I2078"/>
  <c r="A2079"/>
  <c r="B2079"/>
  <c r="C2079"/>
  <c r="D2079"/>
  <c r="E2079"/>
  <c r="F2079"/>
  <c r="G2079"/>
  <c r="H2079"/>
  <c r="I2079"/>
  <c r="A2080"/>
  <c r="B2080"/>
  <c r="C2080"/>
  <c r="D2080"/>
  <c r="E2080"/>
  <c r="F2080"/>
  <c r="G2080"/>
  <c r="H2080"/>
  <c r="I2080"/>
  <c r="A2081"/>
  <c r="B2081"/>
  <c r="C2081"/>
  <c r="D2081"/>
  <c r="E2081"/>
  <c r="F2081"/>
  <c r="G2081"/>
  <c r="H2081"/>
  <c r="I2081"/>
  <c r="A2082"/>
  <c r="B2082"/>
  <c r="C2082"/>
  <c r="D2082"/>
  <c r="E2082"/>
  <c r="F2082"/>
  <c r="G2082"/>
  <c r="H2082"/>
  <c r="I2082"/>
  <c r="A2083"/>
  <c r="B2083"/>
  <c r="C2083"/>
  <c r="D2083"/>
  <c r="E2083"/>
  <c r="F2083"/>
  <c r="G2083"/>
  <c r="H2083"/>
  <c r="I2083"/>
  <c r="A2084"/>
  <c r="B2084"/>
  <c r="C2084"/>
  <c r="D2084"/>
  <c r="E2084"/>
  <c r="F2084"/>
  <c r="G2084"/>
  <c r="H2084"/>
  <c r="I2084"/>
  <c r="A2085"/>
  <c r="B2085"/>
  <c r="C2085"/>
  <c r="D2085"/>
  <c r="E2085"/>
  <c r="F2085"/>
  <c r="G2085"/>
  <c r="H2085"/>
  <c r="I2085"/>
  <c r="A2086"/>
  <c r="B2086"/>
  <c r="C2086"/>
  <c r="D2086"/>
  <c r="E2086"/>
  <c r="F2086"/>
  <c r="G2086"/>
  <c r="H2086"/>
  <c r="I2086"/>
  <c r="A2087"/>
  <c r="B2087"/>
  <c r="C2087"/>
  <c r="D2087"/>
  <c r="E2087"/>
  <c r="F2087"/>
  <c r="G2087"/>
  <c r="H2087"/>
  <c r="I2087"/>
  <c r="A2088"/>
  <c r="B2088"/>
  <c r="C2088"/>
  <c r="D2088"/>
  <c r="E2088"/>
  <c r="F2088"/>
  <c r="G2088"/>
  <c r="H2088"/>
  <c r="I2088"/>
  <c r="A2089"/>
  <c r="B2089"/>
  <c r="C2089"/>
  <c r="D2089"/>
  <c r="E2089"/>
  <c r="F2089"/>
  <c r="G2089"/>
  <c r="H2089"/>
  <c r="I2089"/>
  <c r="A2090"/>
  <c r="B2090"/>
  <c r="C2090"/>
  <c r="D2090"/>
  <c r="E2090"/>
  <c r="F2090"/>
  <c r="G2090"/>
  <c r="H2090"/>
  <c r="I2090"/>
  <c r="A2091"/>
  <c r="B2091"/>
  <c r="C2091"/>
  <c r="D2091"/>
  <c r="E2091"/>
  <c r="F2091"/>
  <c r="G2091"/>
  <c r="H2091"/>
  <c r="I2091"/>
  <c r="A2092"/>
  <c r="B2092"/>
  <c r="C2092"/>
  <c r="D2092"/>
  <c r="E2092"/>
  <c r="F2092"/>
  <c r="G2092"/>
  <c r="H2092"/>
  <c r="I2092"/>
  <c r="A2093"/>
  <c r="B2093"/>
  <c r="C2093"/>
  <c r="D2093"/>
  <c r="E2093"/>
  <c r="F2093"/>
  <c r="G2093"/>
  <c r="H2093"/>
  <c r="I2093"/>
  <c r="A2094"/>
  <c r="B2094"/>
  <c r="C2094"/>
  <c r="D2094"/>
  <c r="E2094"/>
  <c r="F2094"/>
  <c r="G2094"/>
  <c r="H2094"/>
  <c r="I2094"/>
  <c r="A2095"/>
  <c r="B2095"/>
  <c r="C2095"/>
  <c r="D2095"/>
  <c r="E2095"/>
  <c r="F2095"/>
  <c r="G2095"/>
  <c r="H2095"/>
  <c r="I2095"/>
  <c r="A2096"/>
  <c r="B2096"/>
  <c r="C2096"/>
  <c r="D2096"/>
  <c r="E2096"/>
  <c r="F2096"/>
  <c r="G2096"/>
  <c r="H2096"/>
  <c r="I2096"/>
  <c r="A2097"/>
  <c r="B2097"/>
  <c r="C2097"/>
  <c r="D2097"/>
  <c r="E2097"/>
  <c r="F2097"/>
  <c r="G2097"/>
  <c r="H2097"/>
  <c r="I2097"/>
  <c r="A2098"/>
  <c r="B2098"/>
  <c r="C2098"/>
  <c r="D2098"/>
  <c r="E2098"/>
  <c r="F2098"/>
  <c r="G2098"/>
  <c r="H2098"/>
  <c r="I2098"/>
  <c r="A2099"/>
  <c r="B2099"/>
  <c r="C2099"/>
  <c r="D2099"/>
  <c r="E2099"/>
  <c r="F2099"/>
  <c r="G2099"/>
  <c r="H2099"/>
  <c r="I2099"/>
  <c r="A2100"/>
  <c r="B2100"/>
  <c r="C2100"/>
  <c r="D2100"/>
  <c r="E2100"/>
  <c r="F2100"/>
  <c r="G2100"/>
  <c r="H2100"/>
  <c r="I2100"/>
  <c r="A2101"/>
  <c r="B2101"/>
  <c r="C2101"/>
  <c r="D2101"/>
  <c r="E2101"/>
  <c r="F2101"/>
  <c r="G2101"/>
  <c r="H2101"/>
  <c r="I2101"/>
  <c r="A2102"/>
  <c r="B2102"/>
  <c r="C2102"/>
  <c r="D2102"/>
  <c r="E2102"/>
  <c r="F2102"/>
  <c r="G2102"/>
  <c r="H2102"/>
  <c r="I2102"/>
  <c r="A2103"/>
  <c r="B2103"/>
  <c r="C2103"/>
  <c r="D2103"/>
  <c r="E2103"/>
  <c r="F2103"/>
  <c r="G2103"/>
  <c r="H2103"/>
  <c r="I2103"/>
  <c r="A2104"/>
  <c r="B2104"/>
  <c r="C2104"/>
  <c r="D2104"/>
  <c r="E2104"/>
  <c r="F2104"/>
  <c r="G2104"/>
  <c r="H2104"/>
  <c r="I2104"/>
  <c r="A2105"/>
  <c r="B2105"/>
  <c r="C2105"/>
  <c r="D2105"/>
  <c r="E2105"/>
  <c r="F2105"/>
  <c r="G2105"/>
  <c r="H2105"/>
  <c r="I2105"/>
  <c r="A2106"/>
  <c r="B2106"/>
  <c r="C2106"/>
  <c r="D2106"/>
  <c r="E2106"/>
  <c r="F2106"/>
  <c r="G2106"/>
  <c r="H2106"/>
  <c r="I2106"/>
  <c r="A2107"/>
  <c r="B2107"/>
  <c r="C2107"/>
  <c r="D2107"/>
  <c r="E2107"/>
  <c r="F2107"/>
  <c r="G2107"/>
  <c r="H2107"/>
  <c r="I2107"/>
  <c r="A2108"/>
  <c r="B2108"/>
  <c r="C2108"/>
  <c r="D2108"/>
  <c r="E2108"/>
  <c r="F2108"/>
  <c r="G2108"/>
  <c r="H2108"/>
  <c r="I2108"/>
  <c r="A2109"/>
  <c r="B2109"/>
  <c r="C2109"/>
  <c r="D2109"/>
  <c r="E2109"/>
  <c r="F2109"/>
  <c r="G2109"/>
  <c r="H2109"/>
  <c r="I2109"/>
  <c r="A2110"/>
  <c r="B2110"/>
  <c r="C2110"/>
  <c r="D2110"/>
  <c r="E2110"/>
  <c r="F2110"/>
  <c r="G2110"/>
  <c r="H2110"/>
  <c r="I2110"/>
  <c r="A2111"/>
  <c r="B2111"/>
  <c r="C2111"/>
  <c r="D2111"/>
  <c r="E2111"/>
  <c r="F2111"/>
  <c r="G2111"/>
  <c r="H2111"/>
  <c r="I2111"/>
  <c r="A2112"/>
  <c r="B2112"/>
  <c r="C2112"/>
  <c r="D2112"/>
  <c r="E2112"/>
  <c r="F2112"/>
  <c r="G2112"/>
  <c r="H2112"/>
  <c r="I2112"/>
  <c r="A2113"/>
  <c r="B2113"/>
  <c r="C2113"/>
  <c r="D2113"/>
  <c r="E2113"/>
  <c r="F2113"/>
  <c r="G2113"/>
  <c r="H2113"/>
  <c r="I2113"/>
  <c r="A2114"/>
  <c r="B2114"/>
  <c r="C2114"/>
  <c r="D2114"/>
  <c r="E2114"/>
  <c r="F2114"/>
  <c r="G2114"/>
  <c r="H2114"/>
  <c r="I2114"/>
  <c r="A2115"/>
  <c r="B2115"/>
  <c r="C2115"/>
  <c r="D2115"/>
  <c r="E2115"/>
  <c r="F2115"/>
  <c r="G2115"/>
  <c r="H2115"/>
  <c r="I2115"/>
  <c r="A2116"/>
  <c r="B2116"/>
  <c r="C2116"/>
  <c r="D2116"/>
  <c r="E2116"/>
  <c r="F2116"/>
  <c r="G2116"/>
  <c r="H2116"/>
  <c r="I2116"/>
  <c r="A2117"/>
  <c r="B2117"/>
  <c r="C2117"/>
  <c r="D2117"/>
  <c r="E2117"/>
  <c r="F2117"/>
  <c r="G2117"/>
  <c r="H2117"/>
  <c r="I2117"/>
  <c r="A2118"/>
  <c r="B2118"/>
  <c r="C2118"/>
  <c r="D2118"/>
  <c r="E2118"/>
  <c r="F2118"/>
  <c r="G2118"/>
  <c r="H2118"/>
  <c r="I2118"/>
  <c r="A2119"/>
  <c r="B2119"/>
  <c r="C2119"/>
  <c r="D2119"/>
  <c r="E2119"/>
  <c r="F2119"/>
  <c r="G2119"/>
  <c r="H2119"/>
  <c r="I2119"/>
  <c r="A2120"/>
  <c r="B2120"/>
  <c r="C2120"/>
  <c r="D2120"/>
  <c r="E2120"/>
  <c r="F2120"/>
  <c r="G2120"/>
  <c r="H2120"/>
  <c r="I2120"/>
  <c r="A2121"/>
  <c r="B2121"/>
  <c r="C2121"/>
  <c r="D2121"/>
  <c r="E2121"/>
  <c r="F2121"/>
  <c r="G2121"/>
  <c r="H2121"/>
  <c r="I2121"/>
  <c r="A2122"/>
  <c r="B2122"/>
  <c r="C2122"/>
  <c r="D2122"/>
  <c r="E2122"/>
  <c r="F2122"/>
  <c r="G2122"/>
  <c r="H2122"/>
  <c r="I2122"/>
  <c r="A2123"/>
  <c r="B2123"/>
  <c r="C2123"/>
  <c r="D2123"/>
  <c r="E2123"/>
  <c r="F2123"/>
  <c r="G2123"/>
  <c r="H2123"/>
  <c r="I2123"/>
  <c r="A2124"/>
  <c r="B2124"/>
  <c r="C2124"/>
  <c r="D2124"/>
  <c r="E2124"/>
  <c r="F2124"/>
  <c r="G2124"/>
  <c r="H2124"/>
  <c r="I2124"/>
  <c r="A2125"/>
  <c r="B2125"/>
  <c r="C2125"/>
  <c r="D2125"/>
  <c r="E2125"/>
  <c r="F2125"/>
  <c r="G2125"/>
  <c r="H2125"/>
  <c r="I2125"/>
  <c r="A2126"/>
  <c r="B2126"/>
  <c r="C2126"/>
  <c r="D2126"/>
  <c r="E2126"/>
  <c r="F2126"/>
  <c r="G2126"/>
  <c r="H2126"/>
  <c r="I2126"/>
  <c r="A2127"/>
  <c r="B2127"/>
  <c r="C2127"/>
  <c r="D2127"/>
  <c r="E2127"/>
  <c r="F2127"/>
  <c r="G2127"/>
  <c r="H2127"/>
  <c r="I2127"/>
  <c r="A2128"/>
  <c r="B2128"/>
  <c r="C2128"/>
  <c r="D2128"/>
  <c r="E2128"/>
  <c r="F2128"/>
  <c r="G2128"/>
  <c r="H2128"/>
  <c r="I2128"/>
  <c r="A2129"/>
  <c r="B2129"/>
  <c r="C2129"/>
  <c r="D2129"/>
  <c r="E2129"/>
  <c r="F2129"/>
  <c r="G2129"/>
  <c r="H2129"/>
  <c r="I2129"/>
  <c r="A2130"/>
  <c r="B2130"/>
  <c r="C2130"/>
  <c r="D2130"/>
  <c r="E2130"/>
  <c r="F2130"/>
  <c r="G2130"/>
  <c r="H2130"/>
  <c r="I2130"/>
  <c r="A2131"/>
  <c r="B2131"/>
  <c r="C2131"/>
  <c r="D2131"/>
  <c r="E2131"/>
  <c r="F2131"/>
  <c r="G2131"/>
  <c r="H2131"/>
  <c r="I2131"/>
  <c r="A2132"/>
  <c r="B2132"/>
  <c r="C2132"/>
  <c r="D2132"/>
  <c r="E2132"/>
  <c r="F2132"/>
  <c r="G2132"/>
  <c r="H2132"/>
  <c r="I2132"/>
  <c r="A2133"/>
  <c r="B2133"/>
  <c r="C2133"/>
  <c r="D2133"/>
  <c r="E2133"/>
  <c r="F2133"/>
  <c r="G2133"/>
  <c r="H2133"/>
  <c r="I2133"/>
  <c r="A2134"/>
  <c r="B2134"/>
  <c r="C2134"/>
  <c r="D2134"/>
  <c r="E2134"/>
  <c r="F2134"/>
  <c r="G2134"/>
  <c r="H2134"/>
  <c r="I2134"/>
  <c r="A2135"/>
  <c r="B2135"/>
  <c r="C2135"/>
  <c r="D2135"/>
  <c r="E2135"/>
  <c r="F2135"/>
  <c r="G2135"/>
  <c r="H2135"/>
  <c r="I2135"/>
  <c r="A2136"/>
  <c r="B2136"/>
  <c r="C2136"/>
  <c r="D2136"/>
  <c r="E2136"/>
  <c r="F2136"/>
  <c r="G2136"/>
  <c r="H2136"/>
  <c r="I2136"/>
  <c r="A2137"/>
  <c r="B2137"/>
  <c r="C2137"/>
  <c r="D2137"/>
  <c r="E2137"/>
  <c r="F2137"/>
  <c r="G2137"/>
  <c r="H2137"/>
  <c r="I2137"/>
  <c r="A2138"/>
  <c r="B2138"/>
  <c r="C2138"/>
  <c r="D2138"/>
  <c r="E2138"/>
  <c r="F2138"/>
  <c r="G2138"/>
  <c r="H2138"/>
  <c r="I2138"/>
  <c r="A2139"/>
  <c r="B2139"/>
  <c r="C2139"/>
  <c r="D2139"/>
  <c r="E2139"/>
  <c r="F2139"/>
  <c r="G2139"/>
  <c r="H2139"/>
  <c r="I2139"/>
  <c r="A2140"/>
  <c r="B2140"/>
  <c r="C2140"/>
  <c r="D2140"/>
  <c r="E2140"/>
  <c r="F2140"/>
  <c r="G2140"/>
  <c r="H2140"/>
  <c r="I2140"/>
  <c r="A2141"/>
  <c r="B2141"/>
  <c r="C2141"/>
  <c r="D2141"/>
  <c r="E2141"/>
  <c r="F2141"/>
  <c r="G2141"/>
  <c r="H2141"/>
  <c r="I2141"/>
  <c r="A2142"/>
  <c r="B2142"/>
  <c r="C2142"/>
  <c r="D2142"/>
  <c r="E2142"/>
  <c r="F2142"/>
  <c r="G2142"/>
  <c r="H2142"/>
  <c r="I2142"/>
  <c r="A2143"/>
  <c r="B2143"/>
  <c r="C2143"/>
  <c r="D2143"/>
  <c r="E2143"/>
  <c r="F2143"/>
  <c r="G2143"/>
  <c r="H2143"/>
  <c r="I2143"/>
  <c r="A2144"/>
  <c r="B2144"/>
  <c r="C2144"/>
  <c r="D2144"/>
  <c r="E2144"/>
  <c r="F2144"/>
  <c r="G2144"/>
  <c r="H2144"/>
  <c r="I2144"/>
  <c r="A2145"/>
  <c r="B2145"/>
  <c r="C2145"/>
  <c r="D2145"/>
  <c r="E2145"/>
  <c r="F2145"/>
  <c r="G2145"/>
  <c r="H2145"/>
  <c r="I2145"/>
  <c r="A2146"/>
  <c r="B2146"/>
  <c r="C2146"/>
  <c r="D2146"/>
  <c r="E2146"/>
  <c r="F2146"/>
  <c r="G2146"/>
  <c r="H2146"/>
  <c r="I2146"/>
  <c r="A2147"/>
  <c r="B2147"/>
  <c r="C2147"/>
  <c r="D2147"/>
  <c r="E2147"/>
  <c r="F2147"/>
  <c r="G2147"/>
  <c r="H2147"/>
  <c r="I2147"/>
  <c r="A2148"/>
  <c r="B2148"/>
  <c r="C2148"/>
  <c r="D2148"/>
  <c r="E2148"/>
  <c r="F2148"/>
  <c r="G2148"/>
  <c r="H2148"/>
  <c r="I2148"/>
  <c r="A2149"/>
  <c r="B2149"/>
  <c r="C2149"/>
  <c r="D2149"/>
  <c r="E2149"/>
  <c r="F2149"/>
  <c r="G2149"/>
  <c r="H2149"/>
  <c r="I2149"/>
  <c r="A2150"/>
  <c r="B2150"/>
  <c r="C2150"/>
  <c r="D2150"/>
  <c r="E2150"/>
  <c r="F2150"/>
  <c r="G2150"/>
  <c r="H2150"/>
  <c r="I2150"/>
  <c r="A2151"/>
  <c r="B2151"/>
  <c r="C2151"/>
  <c r="D2151"/>
  <c r="E2151"/>
  <c r="F2151"/>
  <c r="G2151"/>
  <c r="H2151"/>
  <c r="I2151"/>
  <c r="A2152"/>
  <c r="B2152"/>
  <c r="C2152"/>
  <c r="D2152"/>
  <c r="E2152"/>
  <c r="F2152"/>
  <c r="G2152"/>
  <c r="H2152"/>
  <c r="I2152"/>
  <c r="A2153"/>
  <c r="B2153"/>
  <c r="C2153"/>
  <c r="D2153"/>
  <c r="E2153"/>
  <c r="F2153"/>
  <c r="G2153"/>
  <c r="H2153"/>
  <c r="I2153"/>
  <c r="A2154"/>
  <c r="B2154"/>
  <c r="C2154"/>
  <c r="D2154"/>
  <c r="E2154"/>
  <c r="F2154"/>
  <c r="G2154"/>
  <c r="H2154"/>
  <c r="I2154"/>
  <c r="A2155"/>
  <c r="B2155"/>
  <c r="C2155"/>
  <c r="D2155"/>
  <c r="E2155"/>
  <c r="F2155"/>
  <c r="G2155"/>
  <c r="H2155"/>
  <c r="I2155"/>
  <c r="A2156"/>
  <c r="B2156"/>
  <c r="C2156"/>
  <c r="D2156"/>
  <c r="E2156"/>
  <c r="F2156"/>
  <c r="G2156"/>
  <c r="H2156"/>
  <c r="I2156"/>
  <c r="A2157"/>
  <c r="B2157"/>
  <c r="C2157"/>
  <c r="D2157"/>
  <c r="E2157"/>
  <c r="F2157"/>
  <c r="G2157"/>
  <c r="H2157"/>
  <c r="I2157"/>
  <c r="A2158"/>
  <c r="B2158"/>
  <c r="C2158"/>
  <c r="D2158"/>
  <c r="E2158"/>
  <c r="F2158"/>
  <c r="G2158"/>
  <c r="H2158"/>
  <c r="I2158"/>
  <c r="A2159"/>
  <c r="B2159"/>
  <c r="C2159"/>
  <c r="D2159"/>
  <c r="E2159"/>
  <c r="F2159"/>
  <c r="G2159"/>
  <c r="H2159"/>
  <c r="I2159"/>
  <c r="A2160"/>
  <c r="B2160"/>
  <c r="C2160"/>
  <c r="D2160"/>
  <c r="E2160"/>
  <c r="F2160"/>
  <c r="G2160"/>
  <c r="H2160"/>
  <c r="I2160"/>
  <c r="A2161"/>
  <c r="B2161"/>
  <c r="C2161"/>
  <c r="D2161"/>
  <c r="E2161"/>
  <c r="F2161"/>
  <c r="G2161"/>
  <c r="H2161"/>
  <c r="I2161"/>
  <c r="A2162"/>
  <c r="B2162"/>
  <c r="C2162"/>
  <c r="D2162"/>
  <c r="E2162"/>
  <c r="F2162"/>
  <c r="G2162"/>
  <c r="H2162"/>
  <c r="I2162"/>
  <c r="A2163"/>
  <c r="B2163"/>
  <c r="C2163"/>
  <c r="D2163"/>
  <c r="E2163"/>
  <c r="F2163"/>
  <c r="G2163"/>
  <c r="H2163"/>
  <c r="I2163"/>
  <c r="A2164"/>
  <c r="B2164"/>
  <c r="C2164"/>
  <c r="D2164"/>
  <c r="E2164"/>
  <c r="F2164"/>
  <c r="G2164"/>
  <c r="H2164"/>
  <c r="I2164"/>
  <c r="A2165"/>
  <c r="B2165"/>
  <c r="C2165"/>
  <c r="D2165"/>
  <c r="E2165"/>
  <c r="F2165"/>
  <c r="G2165"/>
  <c r="H2165"/>
  <c r="I2165"/>
  <c r="A2166"/>
  <c r="B2166"/>
  <c r="C2166"/>
  <c r="D2166"/>
  <c r="E2166"/>
  <c r="F2166"/>
  <c r="G2166"/>
  <c r="H2166"/>
  <c r="I2166"/>
  <c r="A2167"/>
  <c r="B2167"/>
  <c r="C2167"/>
  <c r="D2167"/>
  <c r="E2167"/>
  <c r="F2167"/>
  <c r="G2167"/>
  <c r="H2167"/>
  <c r="I2167"/>
  <c r="A2168"/>
  <c r="B2168"/>
  <c r="C2168"/>
  <c r="D2168"/>
  <c r="E2168"/>
  <c r="F2168"/>
  <c r="G2168"/>
  <c r="H2168"/>
  <c r="I2168"/>
  <c r="A2169"/>
  <c r="B2169"/>
  <c r="C2169"/>
  <c r="D2169"/>
  <c r="E2169"/>
  <c r="F2169"/>
  <c r="G2169"/>
  <c r="H2169"/>
  <c r="I2169"/>
  <c r="A2170"/>
  <c r="B2170"/>
  <c r="C2170"/>
  <c r="D2170"/>
  <c r="E2170"/>
  <c r="F2170"/>
  <c r="G2170"/>
  <c r="H2170"/>
  <c r="I2170"/>
  <c r="A2171"/>
  <c r="B2171"/>
  <c r="C2171"/>
  <c r="D2171"/>
  <c r="E2171"/>
  <c r="F2171"/>
  <c r="G2171"/>
  <c r="H2171"/>
  <c r="I2171"/>
  <c r="A2172"/>
  <c r="B2172"/>
  <c r="C2172"/>
  <c r="D2172"/>
  <c r="E2172"/>
  <c r="F2172"/>
  <c r="G2172"/>
  <c r="H2172"/>
  <c r="I2172"/>
  <c r="A2173"/>
  <c r="B2173"/>
  <c r="C2173"/>
  <c r="D2173"/>
  <c r="E2173"/>
  <c r="F2173"/>
  <c r="G2173"/>
  <c r="H2173"/>
  <c r="I2173"/>
  <c r="A2174"/>
  <c r="B2174"/>
  <c r="C2174"/>
  <c r="D2174"/>
  <c r="E2174"/>
  <c r="F2174"/>
  <c r="G2174"/>
  <c r="H2174"/>
  <c r="I2174"/>
  <c r="A2175"/>
  <c r="B2175"/>
  <c r="C2175"/>
  <c r="D2175"/>
  <c r="E2175"/>
  <c r="F2175"/>
  <c r="G2175"/>
  <c r="H2175"/>
  <c r="I2175"/>
  <c r="A2176"/>
  <c r="B2176"/>
  <c r="C2176"/>
  <c r="D2176"/>
  <c r="E2176"/>
  <c r="F2176"/>
  <c r="G2176"/>
  <c r="H2176"/>
  <c r="I2176"/>
  <c r="A2177"/>
  <c r="B2177"/>
  <c r="C2177"/>
  <c r="D2177"/>
  <c r="E2177"/>
  <c r="F2177"/>
  <c r="G2177"/>
  <c r="H2177"/>
  <c r="I2177"/>
  <c r="A2178"/>
  <c r="B2178"/>
  <c r="C2178"/>
  <c r="D2178"/>
  <c r="E2178"/>
  <c r="F2178"/>
  <c r="G2178"/>
  <c r="H2178"/>
  <c r="I2178"/>
  <c r="A2179"/>
  <c r="B2179"/>
  <c r="C2179"/>
  <c r="D2179"/>
  <c r="E2179"/>
  <c r="F2179"/>
  <c r="G2179"/>
  <c r="H2179"/>
  <c r="I2179"/>
  <c r="A2180"/>
  <c r="B2180"/>
  <c r="C2180"/>
  <c r="D2180"/>
  <c r="E2180"/>
  <c r="F2180"/>
  <c r="G2180"/>
  <c r="H2180"/>
  <c r="I2180"/>
  <c r="A2181"/>
  <c r="B2181"/>
  <c r="C2181"/>
  <c r="D2181"/>
  <c r="E2181"/>
  <c r="F2181"/>
  <c r="G2181"/>
  <c r="H2181"/>
  <c r="I2181"/>
  <c r="A2182"/>
  <c r="B2182"/>
  <c r="C2182"/>
  <c r="D2182"/>
  <c r="E2182"/>
  <c r="F2182"/>
  <c r="G2182"/>
  <c r="H2182"/>
  <c r="I2182"/>
  <c r="A2183"/>
  <c r="B2183"/>
  <c r="C2183"/>
  <c r="D2183"/>
  <c r="E2183"/>
  <c r="F2183"/>
  <c r="G2183"/>
  <c r="H2183"/>
  <c r="I2183"/>
  <c r="A2184"/>
  <c r="B2184"/>
  <c r="C2184"/>
  <c r="D2184"/>
  <c r="E2184"/>
  <c r="F2184"/>
  <c r="G2184"/>
  <c r="H2184"/>
  <c r="I2184"/>
  <c r="A2185"/>
  <c r="B2185"/>
  <c r="C2185"/>
  <c r="D2185"/>
  <c r="E2185"/>
  <c r="F2185"/>
  <c r="G2185"/>
  <c r="H2185"/>
  <c r="I2185"/>
  <c r="A2186"/>
  <c r="B2186"/>
  <c r="C2186"/>
  <c r="D2186"/>
  <c r="E2186"/>
  <c r="F2186"/>
  <c r="G2186"/>
  <c r="H2186"/>
  <c r="I2186"/>
  <c r="A2187"/>
  <c r="B2187"/>
  <c r="C2187"/>
  <c r="D2187"/>
  <c r="E2187"/>
  <c r="F2187"/>
  <c r="G2187"/>
  <c r="H2187"/>
  <c r="I2187"/>
  <c r="A2188"/>
  <c r="B2188"/>
  <c r="C2188"/>
  <c r="D2188"/>
  <c r="E2188"/>
  <c r="F2188"/>
  <c r="G2188"/>
  <c r="H2188"/>
  <c r="I2188"/>
  <c r="A2189"/>
  <c r="B2189"/>
  <c r="C2189"/>
  <c r="D2189"/>
  <c r="E2189"/>
  <c r="F2189"/>
  <c r="G2189"/>
  <c r="H2189"/>
  <c r="I2189"/>
  <c r="A2190"/>
  <c r="B2190"/>
  <c r="C2190"/>
  <c r="D2190"/>
  <c r="E2190"/>
  <c r="F2190"/>
  <c r="G2190"/>
  <c r="H2190"/>
  <c r="I2190"/>
  <c r="A2191"/>
  <c r="B2191"/>
  <c r="C2191"/>
  <c r="D2191"/>
  <c r="E2191"/>
  <c r="F2191"/>
  <c r="G2191"/>
  <c r="H2191"/>
  <c r="I2191"/>
  <c r="A2192"/>
  <c r="B2192"/>
  <c r="C2192"/>
  <c r="D2192"/>
  <c r="E2192"/>
  <c r="F2192"/>
  <c r="G2192"/>
  <c r="H2192"/>
  <c r="I2192"/>
  <c r="A2193"/>
  <c r="B2193"/>
  <c r="C2193"/>
  <c r="D2193"/>
  <c r="E2193"/>
  <c r="F2193"/>
  <c r="G2193"/>
  <c r="H2193"/>
  <c r="I2193"/>
  <c r="A2194"/>
  <c r="B2194"/>
  <c r="C2194"/>
  <c r="D2194"/>
  <c r="E2194"/>
  <c r="F2194"/>
  <c r="G2194"/>
  <c r="H2194"/>
  <c r="I2194"/>
  <c r="A2195"/>
  <c r="B2195"/>
  <c r="C2195"/>
  <c r="D2195"/>
  <c r="E2195"/>
  <c r="F2195"/>
  <c r="G2195"/>
  <c r="H2195"/>
  <c r="I2195"/>
  <c r="A2196"/>
  <c r="B2196"/>
  <c r="C2196"/>
  <c r="D2196"/>
  <c r="E2196"/>
  <c r="F2196"/>
  <c r="G2196"/>
  <c r="H2196"/>
  <c r="I2196"/>
  <c r="A2197"/>
  <c r="B2197"/>
  <c r="C2197"/>
  <c r="D2197"/>
  <c r="E2197"/>
  <c r="F2197"/>
  <c r="G2197"/>
  <c r="H2197"/>
  <c r="I2197"/>
  <c r="A2198"/>
  <c r="B2198"/>
  <c r="C2198"/>
  <c r="D2198"/>
  <c r="E2198"/>
  <c r="F2198"/>
  <c r="G2198"/>
  <c r="H2198"/>
  <c r="I2198"/>
  <c r="A2199"/>
  <c r="B2199"/>
  <c r="C2199"/>
  <c r="D2199"/>
  <c r="E2199"/>
  <c r="F2199"/>
  <c r="G2199"/>
  <c r="H2199"/>
  <c r="I2199"/>
  <c r="A2200"/>
  <c r="B2200"/>
  <c r="C2200"/>
  <c r="D2200"/>
  <c r="E2200"/>
  <c r="F2200"/>
  <c r="G2200"/>
  <c r="H2200"/>
  <c r="I2200"/>
  <c r="A2201"/>
  <c r="B2201"/>
  <c r="C2201"/>
  <c r="D2201"/>
  <c r="E2201"/>
  <c r="F2201"/>
  <c r="G2201"/>
  <c r="H2201"/>
  <c r="I2201"/>
  <c r="A2202"/>
  <c r="B2202"/>
  <c r="C2202"/>
  <c r="D2202"/>
  <c r="E2202"/>
  <c r="F2202"/>
  <c r="G2202"/>
  <c r="H2202"/>
  <c r="I2202"/>
  <c r="A2203"/>
  <c r="B2203"/>
  <c r="C2203"/>
  <c r="D2203"/>
  <c r="E2203"/>
  <c r="F2203"/>
  <c r="G2203"/>
  <c r="H2203"/>
  <c r="I2203"/>
  <c r="A2204"/>
  <c r="B2204"/>
  <c r="C2204"/>
  <c r="D2204"/>
  <c r="E2204"/>
  <c r="F2204"/>
  <c r="G2204"/>
  <c r="H2204"/>
  <c r="I2204"/>
  <c r="A2205"/>
  <c r="B2205"/>
  <c r="C2205"/>
  <c r="D2205"/>
  <c r="E2205"/>
  <c r="F2205"/>
  <c r="G2205"/>
  <c r="H2205"/>
  <c r="I2205"/>
  <c r="A2206"/>
  <c r="B2206"/>
  <c r="C2206"/>
  <c r="D2206"/>
  <c r="E2206"/>
  <c r="F2206"/>
  <c r="G2206"/>
  <c r="H2206"/>
  <c r="I2206"/>
  <c r="A2207"/>
  <c r="B2207"/>
  <c r="C2207"/>
  <c r="D2207"/>
  <c r="E2207"/>
  <c r="F2207"/>
  <c r="G2207"/>
  <c r="H2207"/>
  <c r="I2207"/>
  <c r="A2208"/>
  <c r="B2208"/>
  <c r="C2208"/>
  <c r="D2208"/>
  <c r="E2208"/>
  <c r="F2208"/>
  <c r="G2208"/>
  <c r="H2208"/>
  <c r="I2208"/>
  <c r="A2209"/>
  <c r="B2209"/>
  <c r="C2209"/>
  <c r="D2209"/>
  <c r="E2209"/>
  <c r="F2209"/>
  <c r="G2209"/>
  <c r="H2209"/>
  <c r="I2209"/>
  <c r="A2210"/>
  <c r="B2210"/>
  <c r="C2210"/>
  <c r="D2210"/>
  <c r="E2210"/>
  <c r="F2210"/>
  <c r="G2210"/>
  <c r="H2210"/>
  <c r="I2210"/>
  <c r="A2211"/>
  <c r="B2211"/>
  <c r="C2211"/>
  <c r="D2211"/>
  <c r="E2211"/>
  <c r="F2211"/>
  <c r="G2211"/>
  <c r="H2211"/>
  <c r="I2211"/>
  <c r="A2212"/>
  <c r="B2212"/>
  <c r="C2212"/>
  <c r="D2212"/>
  <c r="E2212"/>
  <c r="F2212"/>
  <c r="G2212"/>
  <c r="H2212"/>
  <c r="I2212"/>
  <c r="A2213"/>
  <c r="B2213"/>
  <c r="C2213"/>
  <c r="D2213"/>
  <c r="E2213"/>
  <c r="F2213"/>
  <c r="G2213"/>
  <c r="H2213"/>
  <c r="I2213"/>
  <c r="A2214"/>
  <c r="B2214"/>
  <c r="C2214"/>
  <c r="D2214"/>
  <c r="E2214"/>
  <c r="F2214"/>
  <c r="G2214"/>
  <c r="H2214"/>
  <c r="I2214"/>
  <c r="A2215"/>
  <c r="B2215"/>
  <c r="C2215"/>
  <c r="D2215"/>
  <c r="E2215"/>
  <c r="F2215"/>
  <c r="G2215"/>
  <c r="H2215"/>
  <c r="I2215"/>
  <c r="A2216"/>
  <c r="B2216"/>
  <c r="C2216"/>
  <c r="D2216"/>
  <c r="E2216"/>
  <c r="F2216"/>
  <c r="G2216"/>
  <c r="H2216"/>
  <c r="I2216"/>
  <c r="A2217"/>
  <c r="B2217"/>
  <c r="C2217"/>
  <c r="D2217"/>
  <c r="E2217"/>
  <c r="F2217"/>
  <c r="G2217"/>
  <c r="H2217"/>
  <c r="I2217"/>
  <c r="A2218"/>
  <c r="B2218"/>
  <c r="C2218"/>
  <c r="D2218"/>
  <c r="E2218"/>
  <c r="F2218"/>
  <c r="G2218"/>
  <c r="H2218"/>
  <c r="I2218"/>
  <c r="A2219"/>
  <c r="B2219"/>
  <c r="C2219"/>
  <c r="D2219"/>
  <c r="E2219"/>
  <c r="F2219"/>
  <c r="G2219"/>
  <c r="H2219"/>
  <c r="I2219"/>
  <c r="A2220"/>
  <c r="B2220"/>
  <c r="C2220"/>
  <c r="D2220"/>
  <c r="E2220"/>
  <c r="F2220"/>
  <c r="G2220"/>
  <c r="H2220"/>
  <c r="I2220"/>
  <c r="A2221"/>
  <c r="B2221"/>
  <c r="C2221"/>
  <c r="D2221"/>
  <c r="E2221"/>
  <c r="F2221"/>
  <c r="G2221"/>
  <c r="H2221"/>
  <c r="I2221"/>
  <c r="A2222"/>
  <c r="B2222"/>
  <c r="C2222"/>
  <c r="D2222"/>
  <c r="E2222"/>
  <c r="F2222"/>
  <c r="G2222"/>
  <c r="H2222"/>
  <c r="I2222"/>
  <c r="A2223"/>
  <c r="B2223"/>
  <c r="C2223"/>
  <c r="D2223"/>
  <c r="E2223"/>
  <c r="F2223"/>
  <c r="G2223"/>
  <c r="H2223"/>
  <c r="I2223"/>
  <c r="A2224"/>
  <c r="B2224"/>
  <c r="C2224"/>
  <c r="D2224"/>
  <c r="E2224"/>
  <c r="F2224"/>
  <c r="G2224"/>
  <c r="H2224"/>
  <c r="I2224"/>
  <c r="A2225"/>
  <c r="B2225"/>
  <c r="C2225"/>
  <c r="D2225"/>
  <c r="E2225"/>
  <c r="F2225"/>
  <c r="G2225"/>
  <c r="H2225"/>
  <c r="I2225"/>
  <c r="A2226"/>
  <c r="B2226"/>
  <c r="C2226"/>
  <c r="D2226"/>
  <c r="E2226"/>
  <c r="F2226"/>
  <c r="G2226"/>
  <c r="H2226"/>
  <c r="I2226"/>
  <c r="A2227"/>
  <c r="B2227"/>
  <c r="C2227"/>
  <c r="D2227"/>
  <c r="E2227"/>
  <c r="F2227"/>
  <c r="G2227"/>
  <c r="H2227"/>
  <c r="I2227"/>
  <c r="A2228"/>
  <c r="B2228"/>
  <c r="C2228"/>
  <c r="D2228"/>
  <c r="E2228"/>
  <c r="F2228"/>
  <c r="G2228"/>
  <c r="H2228"/>
  <c r="I2228"/>
  <c r="A2229"/>
  <c r="B2229"/>
  <c r="C2229"/>
  <c r="D2229"/>
  <c r="E2229"/>
  <c r="F2229"/>
  <c r="G2229"/>
  <c r="H2229"/>
  <c r="I2229"/>
  <c r="A2230"/>
  <c r="B2230"/>
  <c r="C2230"/>
  <c r="D2230"/>
  <c r="E2230"/>
  <c r="F2230"/>
  <c r="G2230"/>
  <c r="H2230"/>
  <c r="I2230"/>
  <c r="A2231"/>
  <c r="B2231"/>
  <c r="C2231"/>
  <c r="D2231"/>
  <c r="E2231"/>
  <c r="F2231"/>
  <c r="G2231"/>
  <c r="H2231"/>
  <c r="I2231"/>
  <c r="A2232"/>
  <c r="B2232"/>
  <c r="C2232"/>
  <c r="D2232"/>
  <c r="E2232"/>
  <c r="F2232"/>
  <c r="G2232"/>
  <c r="H2232"/>
  <c r="I2232"/>
  <c r="A2233"/>
  <c r="B2233"/>
  <c r="C2233"/>
  <c r="D2233"/>
  <c r="E2233"/>
  <c r="F2233"/>
  <c r="G2233"/>
  <c r="H2233"/>
  <c r="I2233"/>
  <c r="A2234"/>
  <c r="B2234"/>
  <c r="C2234"/>
  <c r="D2234"/>
  <c r="E2234"/>
  <c r="F2234"/>
  <c r="G2234"/>
  <c r="H2234"/>
  <c r="I2234"/>
  <c r="A2235"/>
  <c r="B2235"/>
  <c r="C2235"/>
  <c r="D2235"/>
  <c r="E2235"/>
  <c r="F2235"/>
  <c r="G2235"/>
  <c r="H2235"/>
  <c r="I2235"/>
  <c r="A2236"/>
  <c r="B2236"/>
  <c r="C2236"/>
  <c r="D2236"/>
  <c r="E2236"/>
  <c r="F2236"/>
  <c r="G2236"/>
  <c r="H2236"/>
  <c r="I2236"/>
  <c r="A2237"/>
  <c r="B2237"/>
  <c r="C2237"/>
  <c r="D2237"/>
  <c r="E2237"/>
  <c r="F2237"/>
  <c r="G2237"/>
  <c r="H2237"/>
  <c r="I2237"/>
  <c r="A2238"/>
  <c r="B2238"/>
  <c r="C2238"/>
  <c r="D2238"/>
  <c r="E2238"/>
  <c r="F2238"/>
  <c r="G2238"/>
  <c r="H2238"/>
  <c r="I2238"/>
  <c r="A2239"/>
  <c r="B2239"/>
  <c r="C2239"/>
  <c r="D2239"/>
  <c r="E2239"/>
  <c r="F2239"/>
  <c r="G2239"/>
  <c r="H2239"/>
  <c r="I2239"/>
  <c r="A2240"/>
  <c r="B2240"/>
  <c r="C2240"/>
  <c r="D2240"/>
  <c r="E2240"/>
  <c r="F2240"/>
  <c r="G2240"/>
  <c r="H2240"/>
  <c r="I2240"/>
  <c r="A2241"/>
  <c r="B2241"/>
  <c r="C2241"/>
  <c r="D2241"/>
  <c r="E2241"/>
  <c r="F2241"/>
  <c r="G2241"/>
  <c r="H2241"/>
  <c r="I2241"/>
  <c r="A2242"/>
  <c r="B2242"/>
  <c r="C2242"/>
  <c r="D2242"/>
  <c r="E2242"/>
  <c r="F2242"/>
  <c r="G2242"/>
  <c r="H2242"/>
  <c r="I2242"/>
  <c r="A2243"/>
  <c r="B2243"/>
  <c r="C2243"/>
  <c r="D2243"/>
  <c r="E2243"/>
  <c r="F2243"/>
  <c r="G2243"/>
  <c r="H2243"/>
  <c r="I2243"/>
  <c r="A2244"/>
  <c r="B2244"/>
  <c r="C2244"/>
  <c r="D2244"/>
  <c r="E2244"/>
  <c r="F2244"/>
  <c r="G2244"/>
  <c r="H2244"/>
  <c r="I2244"/>
  <c r="A2245"/>
  <c r="B2245"/>
  <c r="C2245"/>
  <c r="D2245"/>
  <c r="E2245"/>
  <c r="F2245"/>
  <c r="G2245"/>
  <c r="H2245"/>
  <c r="I2245"/>
  <c r="A2246"/>
  <c r="B2246"/>
  <c r="C2246"/>
  <c r="D2246"/>
  <c r="E2246"/>
  <c r="F2246"/>
  <c r="G2246"/>
  <c r="H2246"/>
  <c r="I2246"/>
  <c r="A2247"/>
  <c r="B2247"/>
  <c r="C2247"/>
  <c r="D2247"/>
  <c r="E2247"/>
  <c r="F2247"/>
  <c r="G2247"/>
  <c r="H2247"/>
  <c r="I2247"/>
  <c r="A2248"/>
  <c r="B2248"/>
  <c r="C2248"/>
  <c r="D2248"/>
  <c r="E2248"/>
  <c r="F2248"/>
  <c r="G2248"/>
  <c r="H2248"/>
  <c r="I2248"/>
  <c r="A2249"/>
  <c r="B2249"/>
  <c r="C2249"/>
  <c r="D2249"/>
  <c r="E2249"/>
  <c r="F2249"/>
  <c r="G2249"/>
  <c r="H2249"/>
  <c r="I2249"/>
  <c r="A2250"/>
  <c r="B2250"/>
  <c r="C2250"/>
  <c r="D2250"/>
  <c r="E2250"/>
  <c r="F2250"/>
  <c r="G2250"/>
  <c r="H2250"/>
  <c r="I2250"/>
  <c r="A2251"/>
  <c r="B2251"/>
  <c r="C2251"/>
  <c r="D2251"/>
  <c r="E2251"/>
  <c r="F2251"/>
  <c r="G2251"/>
  <c r="H2251"/>
  <c r="I2251"/>
  <c r="A2252"/>
  <c r="B2252"/>
  <c r="C2252"/>
  <c r="D2252"/>
  <c r="E2252"/>
  <c r="F2252"/>
  <c r="G2252"/>
  <c r="H2252"/>
  <c r="I2252"/>
  <c r="A2253"/>
  <c r="B2253"/>
  <c r="C2253"/>
  <c r="D2253"/>
  <c r="E2253"/>
  <c r="F2253"/>
  <c r="G2253"/>
  <c r="H2253"/>
  <c r="I2253"/>
  <c r="A2254"/>
  <c r="B2254"/>
  <c r="C2254"/>
  <c r="D2254"/>
  <c r="E2254"/>
  <c r="F2254"/>
  <c r="G2254"/>
  <c r="H2254"/>
  <c r="I2254"/>
  <c r="A2255"/>
  <c r="B2255"/>
  <c r="C2255"/>
  <c r="D2255"/>
  <c r="E2255"/>
  <c r="F2255"/>
  <c r="G2255"/>
  <c r="H2255"/>
  <c r="I2255"/>
  <c r="A2256"/>
  <c r="B2256"/>
  <c r="C2256"/>
  <c r="D2256"/>
  <c r="E2256"/>
  <c r="F2256"/>
  <c r="G2256"/>
  <c r="H2256"/>
  <c r="I2256"/>
  <c r="A2257"/>
  <c r="B2257"/>
  <c r="C2257"/>
  <c r="D2257"/>
  <c r="E2257"/>
  <c r="F2257"/>
  <c r="G2257"/>
  <c r="H2257"/>
  <c r="I2257"/>
  <c r="A2258"/>
  <c r="B2258"/>
  <c r="C2258"/>
  <c r="D2258"/>
  <c r="E2258"/>
  <c r="F2258"/>
  <c r="G2258"/>
  <c r="H2258"/>
  <c r="I2258"/>
  <c r="A2259"/>
  <c r="B2259"/>
  <c r="C2259"/>
  <c r="D2259"/>
  <c r="E2259"/>
  <c r="F2259"/>
  <c r="G2259"/>
  <c r="H2259"/>
  <c r="I2259"/>
  <c r="A2260"/>
  <c r="B2260"/>
  <c r="C2260"/>
  <c r="D2260"/>
  <c r="E2260"/>
  <c r="F2260"/>
  <c r="G2260"/>
  <c r="H2260"/>
  <c r="I2260"/>
  <c r="A2261"/>
  <c r="B2261"/>
  <c r="C2261"/>
  <c r="D2261"/>
  <c r="E2261"/>
  <c r="F2261"/>
  <c r="G2261"/>
  <c r="H2261"/>
  <c r="I2261"/>
  <c r="A2262"/>
  <c r="B2262"/>
  <c r="C2262"/>
  <c r="D2262"/>
  <c r="E2262"/>
  <c r="F2262"/>
  <c r="G2262"/>
  <c r="H2262"/>
  <c r="I2262"/>
  <c r="A2263"/>
  <c r="B2263"/>
  <c r="C2263"/>
  <c r="D2263"/>
  <c r="E2263"/>
  <c r="F2263"/>
  <c r="G2263"/>
  <c r="H2263"/>
  <c r="I2263"/>
  <c r="A2264"/>
  <c r="B2264"/>
  <c r="C2264"/>
  <c r="D2264"/>
  <c r="E2264"/>
  <c r="F2264"/>
  <c r="G2264"/>
  <c r="H2264"/>
  <c r="I2264"/>
  <c r="A2265"/>
  <c r="B2265"/>
  <c r="C2265"/>
  <c r="D2265"/>
  <c r="E2265"/>
  <c r="F2265"/>
  <c r="G2265"/>
  <c r="H2265"/>
  <c r="I2265"/>
  <c r="A2266"/>
  <c r="B2266"/>
  <c r="C2266"/>
  <c r="D2266"/>
  <c r="E2266"/>
  <c r="F2266"/>
  <c r="G2266"/>
  <c r="H2266"/>
  <c r="I2266"/>
  <c r="A2267"/>
  <c r="B2267"/>
  <c r="C2267"/>
  <c r="D2267"/>
  <c r="E2267"/>
  <c r="F2267"/>
  <c r="G2267"/>
  <c r="H2267"/>
  <c r="I2267"/>
  <c r="A2268"/>
  <c r="B2268"/>
  <c r="C2268"/>
  <c r="D2268"/>
  <c r="E2268"/>
  <c r="F2268"/>
  <c r="G2268"/>
  <c r="H2268"/>
  <c r="I2268"/>
  <c r="A2269"/>
  <c r="B2269"/>
  <c r="C2269"/>
  <c r="D2269"/>
  <c r="E2269"/>
  <c r="F2269"/>
  <c r="G2269"/>
  <c r="H2269"/>
  <c r="I2269"/>
  <c r="A2270"/>
  <c r="B2270"/>
  <c r="C2270"/>
  <c r="D2270"/>
  <c r="E2270"/>
  <c r="F2270"/>
  <c r="G2270"/>
  <c r="H2270"/>
  <c r="I2270"/>
  <c r="A2271"/>
  <c r="B2271"/>
  <c r="C2271"/>
  <c r="D2271"/>
  <c r="E2271"/>
  <c r="F2271"/>
  <c r="G2271"/>
  <c r="H2271"/>
  <c r="I2271"/>
  <c r="A2272"/>
  <c r="B2272"/>
  <c r="C2272"/>
  <c r="D2272"/>
  <c r="E2272"/>
  <c r="F2272"/>
  <c r="G2272"/>
  <c r="H2272"/>
  <c r="I2272"/>
  <c r="A2273"/>
  <c r="B2273"/>
  <c r="C2273"/>
  <c r="D2273"/>
  <c r="E2273"/>
  <c r="F2273"/>
  <c r="G2273"/>
  <c r="H2273"/>
  <c r="I2273"/>
  <c r="A2274"/>
  <c r="B2274"/>
  <c r="C2274"/>
  <c r="D2274"/>
  <c r="E2274"/>
  <c r="F2274"/>
  <c r="G2274"/>
  <c r="H2274"/>
  <c r="I2274"/>
  <c r="A2275"/>
  <c r="B2275"/>
  <c r="C2275"/>
  <c r="D2275"/>
  <c r="E2275"/>
  <c r="F2275"/>
  <c r="G2275"/>
  <c r="H2275"/>
  <c r="I2275"/>
  <c r="A2276"/>
  <c r="B2276"/>
  <c r="C2276"/>
  <c r="D2276"/>
  <c r="E2276"/>
  <c r="F2276"/>
  <c r="G2276"/>
  <c r="H2276"/>
  <c r="I2276"/>
  <c r="A2277"/>
  <c r="B2277"/>
  <c r="C2277"/>
  <c r="D2277"/>
  <c r="E2277"/>
  <c r="F2277"/>
  <c r="G2277"/>
  <c r="H2277"/>
  <c r="I2277"/>
  <c r="A2278"/>
  <c r="B2278"/>
  <c r="C2278"/>
  <c r="D2278"/>
  <c r="E2278"/>
  <c r="F2278"/>
  <c r="G2278"/>
  <c r="H2278"/>
  <c r="I2278"/>
  <c r="A2279"/>
  <c r="B2279"/>
  <c r="C2279"/>
  <c r="D2279"/>
  <c r="E2279"/>
  <c r="F2279"/>
  <c r="G2279"/>
  <c r="H2279"/>
  <c r="I2279"/>
  <c r="A2280"/>
  <c r="B2280"/>
  <c r="C2280"/>
  <c r="D2280"/>
  <c r="E2280"/>
  <c r="F2280"/>
  <c r="G2280"/>
  <c r="H2280"/>
  <c r="I2280"/>
  <c r="A2281"/>
  <c r="B2281"/>
  <c r="C2281"/>
  <c r="D2281"/>
  <c r="E2281"/>
  <c r="F2281"/>
  <c r="G2281"/>
  <c r="H2281"/>
  <c r="I2281"/>
  <c r="A2282"/>
  <c r="B2282"/>
  <c r="C2282"/>
  <c r="D2282"/>
  <c r="E2282"/>
  <c r="F2282"/>
  <c r="G2282"/>
  <c r="H2282"/>
  <c r="I2282"/>
  <c r="A2283"/>
  <c r="B2283"/>
  <c r="C2283"/>
  <c r="D2283"/>
  <c r="E2283"/>
  <c r="F2283"/>
  <c r="G2283"/>
  <c r="H2283"/>
  <c r="I2283"/>
  <c r="A2284"/>
  <c r="B2284"/>
  <c r="C2284"/>
  <c r="D2284"/>
  <c r="E2284"/>
  <c r="F2284"/>
  <c r="G2284"/>
  <c r="H2284"/>
  <c r="I2284"/>
  <c r="A2285"/>
  <c r="B2285"/>
  <c r="C2285"/>
  <c r="D2285"/>
  <c r="E2285"/>
  <c r="F2285"/>
  <c r="G2285"/>
  <c r="H2285"/>
  <c r="I2285"/>
  <c r="A2286"/>
  <c r="B2286"/>
  <c r="C2286"/>
  <c r="D2286"/>
  <c r="E2286"/>
  <c r="F2286"/>
  <c r="G2286"/>
  <c r="H2286"/>
  <c r="I2286"/>
  <c r="A2287"/>
  <c r="B2287"/>
  <c r="C2287"/>
  <c r="D2287"/>
  <c r="E2287"/>
  <c r="F2287"/>
  <c r="G2287"/>
  <c r="H2287"/>
  <c r="I2287"/>
  <c r="A2288"/>
  <c r="B2288"/>
  <c r="C2288"/>
  <c r="D2288"/>
  <c r="E2288"/>
  <c r="F2288"/>
  <c r="G2288"/>
  <c r="H2288"/>
  <c r="I2288"/>
  <c r="A2289"/>
  <c r="B2289"/>
  <c r="C2289"/>
  <c r="D2289"/>
  <c r="E2289"/>
  <c r="F2289"/>
  <c r="G2289"/>
  <c r="H2289"/>
  <c r="I2289"/>
  <c r="A2290"/>
  <c r="B2290"/>
  <c r="C2290"/>
  <c r="D2290"/>
  <c r="E2290"/>
  <c r="F2290"/>
  <c r="G2290"/>
  <c r="H2290"/>
  <c r="I2290"/>
  <c r="A2291"/>
  <c r="B2291"/>
  <c r="C2291"/>
  <c r="D2291"/>
  <c r="E2291"/>
  <c r="F2291"/>
  <c r="G2291"/>
  <c r="H2291"/>
  <c r="I2291"/>
  <c r="A2292"/>
  <c r="B2292"/>
  <c r="C2292"/>
  <c r="D2292"/>
  <c r="E2292"/>
  <c r="F2292"/>
  <c r="G2292"/>
  <c r="H2292"/>
  <c r="I2292"/>
  <c r="A2293"/>
  <c r="B2293"/>
  <c r="C2293"/>
  <c r="D2293"/>
  <c r="E2293"/>
  <c r="F2293"/>
  <c r="G2293"/>
  <c r="H2293"/>
  <c r="I2293"/>
  <c r="A2294"/>
  <c r="B2294"/>
  <c r="C2294"/>
  <c r="D2294"/>
  <c r="E2294"/>
  <c r="F2294"/>
  <c r="G2294"/>
  <c r="H2294"/>
  <c r="I2294"/>
  <c r="A2295"/>
  <c r="B2295"/>
  <c r="C2295"/>
  <c r="D2295"/>
  <c r="E2295"/>
  <c r="F2295"/>
  <c r="G2295"/>
  <c r="H2295"/>
  <c r="I2295"/>
  <c r="A2296"/>
  <c r="B2296"/>
  <c r="C2296"/>
  <c r="D2296"/>
  <c r="E2296"/>
  <c r="F2296"/>
  <c r="G2296"/>
  <c r="H2296"/>
  <c r="I2296"/>
  <c r="A2297"/>
  <c r="B2297"/>
  <c r="C2297"/>
  <c r="D2297"/>
  <c r="E2297"/>
  <c r="F2297"/>
  <c r="G2297"/>
  <c r="H2297"/>
  <c r="I2297"/>
  <c r="A2298"/>
  <c r="B2298"/>
  <c r="C2298"/>
  <c r="D2298"/>
  <c r="E2298"/>
  <c r="F2298"/>
  <c r="G2298"/>
  <c r="H2298"/>
  <c r="I2298"/>
  <c r="A2299"/>
  <c r="B2299"/>
  <c r="C2299"/>
  <c r="D2299"/>
  <c r="E2299"/>
  <c r="F2299"/>
  <c r="G2299"/>
  <c r="H2299"/>
  <c r="I2299"/>
  <c r="A2300"/>
  <c r="B2300"/>
  <c r="C2300"/>
  <c r="D2300"/>
  <c r="E2300"/>
  <c r="F2300"/>
  <c r="G2300"/>
  <c r="H2300"/>
  <c r="I2300"/>
  <c r="A2301"/>
  <c r="B2301"/>
  <c r="C2301"/>
  <c r="D2301"/>
  <c r="E2301"/>
  <c r="F2301"/>
  <c r="G2301"/>
  <c r="H2301"/>
  <c r="I2301"/>
  <c r="A2302"/>
  <c r="B2302"/>
  <c r="C2302"/>
  <c r="D2302"/>
  <c r="E2302"/>
  <c r="F2302"/>
  <c r="G2302"/>
  <c r="H2302"/>
  <c r="I2302"/>
  <c r="A2303"/>
  <c r="B2303"/>
  <c r="C2303"/>
  <c r="D2303"/>
  <c r="E2303"/>
  <c r="F2303"/>
  <c r="G2303"/>
  <c r="H2303"/>
  <c r="I2303"/>
  <c r="A2304"/>
  <c r="B2304"/>
  <c r="C2304"/>
  <c r="D2304"/>
  <c r="E2304"/>
  <c r="F2304"/>
  <c r="G2304"/>
  <c r="H2304"/>
  <c r="I2304"/>
  <c r="A2305"/>
  <c r="B2305"/>
  <c r="C2305"/>
  <c r="D2305"/>
  <c r="E2305"/>
  <c r="F2305"/>
  <c r="G2305"/>
  <c r="H2305"/>
  <c r="I2305"/>
  <c r="A2306"/>
  <c r="B2306"/>
  <c r="C2306"/>
  <c r="D2306"/>
  <c r="E2306"/>
  <c r="F2306"/>
  <c r="G2306"/>
  <c r="H2306"/>
  <c r="I2306"/>
  <c r="A2307"/>
  <c r="B2307"/>
  <c r="C2307"/>
  <c r="D2307"/>
  <c r="E2307"/>
  <c r="F2307"/>
  <c r="G2307"/>
  <c r="H2307"/>
  <c r="I2307"/>
  <c r="A2308"/>
  <c r="B2308"/>
  <c r="C2308"/>
  <c r="D2308"/>
  <c r="E2308"/>
  <c r="F2308"/>
  <c r="G2308"/>
  <c r="H2308"/>
  <c r="I2308"/>
  <c r="A2309"/>
  <c r="B2309"/>
  <c r="C2309"/>
  <c r="D2309"/>
  <c r="E2309"/>
  <c r="F2309"/>
  <c r="G2309"/>
  <c r="H2309"/>
  <c r="I2309"/>
  <c r="A2310"/>
  <c r="B2310"/>
  <c r="C2310"/>
  <c r="D2310"/>
  <c r="E2310"/>
  <c r="F2310"/>
  <c r="G2310"/>
  <c r="H2310"/>
  <c r="I2310"/>
  <c r="A2311"/>
  <c r="B2311"/>
  <c r="C2311"/>
  <c r="D2311"/>
  <c r="E2311"/>
  <c r="F2311"/>
  <c r="G2311"/>
  <c r="H2311"/>
  <c r="I2311"/>
  <c r="A2312"/>
  <c r="B2312"/>
  <c r="C2312"/>
  <c r="D2312"/>
  <c r="E2312"/>
  <c r="F2312"/>
  <c r="G2312"/>
  <c r="H2312"/>
  <c r="I2312"/>
  <c r="A2313"/>
  <c r="B2313"/>
  <c r="C2313"/>
  <c r="D2313"/>
  <c r="E2313"/>
  <c r="F2313"/>
  <c r="G2313"/>
  <c r="H2313"/>
  <c r="I2313"/>
  <c r="A2314"/>
  <c r="B2314"/>
  <c r="C2314"/>
  <c r="D2314"/>
  <c r="E2314"/>
  <c r="F2314"/>
  <c r="G2314"/>
  <c r="H2314"/>
  <c r="I2314"/>
  <c r="A2315"/>
  <c r="B2315"/>
  <c r="C2315"/>
  <c r="D2315"/>
  <c r="E2315"/>
  <c r="F2315"/>
  <c r="G2315"/>
  <c r="H2315"/>
  <c r="I2315"/>
  <c r="A2316"/>
  <c r="B2316"/>
  <c r="C2316"/>
  <c r="D2316"/>
  <c r="E2316"/>
  <c r="F2316"/>
  <c r="G2316"/>
  <c r="H2316"/>
  <c r="I2316"/>
  <c r="A2317"/>
  <c r="B2317"/>
  <c r="C2317"/>
  <c r="D2317"/>
  <c r="E2317"/>
  <c r="F2317"/>
  <c r="G2317"/>
  <c r="H2317"/>
  <c r="I2317"/>
  <c r="A2318"/>
  <c r="B2318"/>
  <c r="C2318"/>
  <c r="D2318"/>
  <c r="E2318"/>
  <c r="F2318"/>
  <c r="G2318"/>
  <c r="H2318"/>
  <c r="I2318"/>
  <c r="A2319"/>
  <c r="B2319"/>
  <c r="C2319"/>
  <c r="D2319"/>
  <c r="E2319"/>
  <c r="F2319"/>
  <c r="G2319"/>
  <c r="H2319"/>
  <c r="I2319"/>
  <c r="A2320"/>
  <c r="B2320"/>
  <c r="C2320"/>
  <c r="D2320"/>
  <c r="E2320"/>
  <c r="F2320"/>
  <c r="G2320"/>
  <c r="H2320"/>
  <c r="I2320"/>
  <c r="A2321"/>
  <c r="B2321"/>
  <c r="C2321"/>
  <c r="D2321"/>
  <c r="E2321"/>
  <c r="F2321"/>
  <c r="G2321"/>
  <c r="H2321"/>
  <c r="I2321"/>
  <c r="A2322"/>
  <c r="B2322"/>
  <c r="C2322"/>
  <c r="D2322"/>
  <c r="E2322"/>
  <c r="F2322"/>
  <c r="G2322"/>
  <c r="H2322"/>
  <c r="I2322"/>
  <c r="A2323"/>
  <c r="B2323"/>
  <c r="C2323"/>
  <c r="D2323"/>
  <c r="E2323"/>
  <c r="F2323"/>
  <c r="G2323"/>
  <c r="H2323"/>
  <c r="I2323"/>
  <c r="A2324"/>
  <c r="B2324"/>
  <c r="C2324"/>
  <c r="D2324"/>
  <c r="E2324"/>
  <c r="F2324"/>
  <c r="G2324"/>
  <c r="H2324"/>
  <c r="I2324"/>
  <c r="A2325"/>
  <c r="B2325"/>
  <c r="C2325"/>
  <c r="D2325"/>
  <c r="E2325"/>
  <c r="F2325"/>
  <c r="G2325"/>
  <c r="H2325"/>
  <c r="I2325"/>
  <c r="A2326"/>
  <c r="B2326"/>
  <c r="C2326"/>
  <c r="D2326"/>
  <c r="E2326"/>
  <c r="F2326"/>
  <c r="G2326"/>
  <c r="H2326"/>
  <c r="I2326"/>
  <c r="A2327"/>
  <c r="B2327"/>
  <c r="C2327"/>
  <c r="D2327"/>
  <c r="E2327"/>
  <c r="F2327"/>
  <c r="G2327"/>
  <c r="H2327"/>
  <c r="I2327"/>
  <c r="A2328"/>
  <c r="B2328"/>
  <c r="C2328"/>
  <c r="D2328"/>
  <c r="E2328"/>
  <c r="F2328"/>
  <c r="G2328"/>
  <c r="H2328"/>
  <c r="I2328"/>
  <c r="A2329"/>
  <c r="B2329"/>
  <c r="C2329"/>
  <c r="D2329"/>
  <c r="E2329"/>
  <c r="F2329"/>
  <c r="G2329"/>
  <c r="H2329"/>
  <c r="I2329"/>
  <c r="A2330"/>
  <c r="B2330"/>
  <c r="C2330"/>
  <c r="D2330"/>
  <c r="E2330"/>
  <c r="F2330"/>
  <c r="G2330"/>
  <c r="H2330"/>
  <c r="I2330"/>
  <c r="A2331"/>
  <c r="B2331"/>
  <c r="C2331"/>
  <c r="D2331"/>
  <c r="E2331"/>
  <c r="F2331"/>
  <c r="G2331"/>
  <c r="H2331"/>
  <c r="I2331"/>
  <c r="A2332"/>
  <c r="B2332"/>
  <c r="C2332"/>
  <c r="D2332"/>
  <c r="E2332"/>
  <c r="F2332"/>
  <c r="G2332"/>
  <c r="H2332"/>
  <c r="I2332"/>
  <c r="A2333"/>
  <c r="B2333"/>
  <c r="C2333"/>
  <c r="D2333"/>
  <c r="E2333"/>
  <c r="F2333"/>
  <c r="G2333"/>
  <c r="H2333"/>
  <c r="I2333"/>
  <c r="A2334"/>
  <c r="B2334"/>
  <c r="C2334"/>
  <c r="D2334"/>
  <c r="E2334"/>
  <c r="F2334"/>
  <c r="G2334"/>
  <c r="H2334"/>
  <c r="I2334"/>
  <c r="A2335"/>
  <c r="B2335"/>
  <c r="C2335"/>
  <c r="D2335"/>
  <c r="E2335"/>
  <c r="F2335"/>
  <c r="G2335"/>
  <c r="H2335"/>
  <c r="I2335"/>
  <c r="A2336"/>
  <c r="B2336"/>
  <c r="C2336"/>
  <c r="D2336"/>
  <c r="E2336"/>
  <c r="F2336"/>
  <c r="G2336"/>
  <c r="H2336"/>
  <c r="I2336"/>
  <c r="A2337"/>
  <c r="B2337"/>
  <c r="C2337"/>
  <c r="D2337"/>
  <c r="E2337"/>
  <c r="F2337"/>
  <c r="G2337"/>
  <c r="H2337"/>
  <c r="I2337"/>
  <c r="A2338"/>
  <c r="B2338"/>
  <c r="C2338"/>
  <c r="D2338"/>
  <c r="E2338"/>
  <c r="F2338"/>
  <c r="G2338"/>
  <c r="H2338"/>
  <c r="I2338"/>
  <c r="A2339"/>
  <c r="B2339"/>
  <c r="C2339"/>
  <c r="D2339"/>
  <c r="E2339"/>
  <c r="F2339"/>
  <c r="G2339"/>
  <c r="H2339"/>
  <c r="I2339"/>
  <c r="A2340"/>
  <c r="B2340"/>
  <c r="C2340"/>
  <c r="D2340"/>
  <c r="E2340"/>
  <c r="F2340"/>
  <c r="G2340"/>
  <c r="H2340"/>
  <c r="I2340"/>
  <c r="A2341"/>
  <c r="B2341"/>
  <c r="C2341"/>
  <c r="D2341"/>
  <c r="E2341"/>
  <c r="F2341"/>
  <c r="G2341"/>
  <c r="H2341"/>
  <c r="I2341"/>
  <c r="A2342"/>
  <c r="B2342"/>
  <c r="C2342"/>
  <c r="D2342"/>
  <c r="E2342"/>
  <c r="F2342"/>
  <c r="G2342"/>
  <c r="H2342"/>
  <c r="I2342"/>
  <c r="A2343"/>
  <c r="B2343"/>
  <c r="C2343"/>
  <c r="D2343"/>
  <c r="E2343"/>
  <c r="F2343"/>
  <c r="G2343"/>
  <c r="H2343"/>
  <c r="I2343"/>
  <c r="A2344"/>
  <c r="B2344"/>
  <c r="C2344"/>
  <c r="D2344"/>
  <c r="E2344"/>
  <c r="F2344"/>
  <c r="G2344"/>
  <c r="H2344"/>
  <c r="I2344"/>
  <c r="A2345"/>
  <c r="B2345"/>
  <c r="C2345"/>
  <c r="D2345"/>
  <c r="E2345"/>
  <c r="F2345"/>
  <c r="G2345"/>
  <c r="H2345"/>
  <c r="I2345"/>
  <c r="A2346"/>
  <c r="B2346"/>
  <c r="C2346"/>
  <c r="D2346"/>
  <c r="E2346"/>
  <c r="F2346"/>
  <c r="G2346"/>
  <c r="H2346"/>
  <c r="I2346"/>
  <c r="A2347"/>
  <c r="B2347"/>
  <c r="C2347"/>
  <c r="D2347"/>
  <c r="E2347"/>
  <c r="F2347"/>
  <c r="G2347"/>
  <c r="H2347"/>
  <c r="I2347"/>
  <c r="A2348"/>
  <c r="B2348"/>
  <c r="C2348"/>
  <c r="D2348"/>
  <c r="E2348"/>
  <c r="F2348"/>
  <c r="G2348"/>
  <c r="H2348"/>
  <c r="I2348"/>
  <c r="A2349"/>
  <c r="B2349"/>
  <c r="C2349"/>
  <c r="D2349"/>
  <c r="E2349"/>
  <c r="F2349"/>
  <c r="G2349"/>
  <c r="H2349"/>
  <c r="I2349"/>
  <c r="A2350"/>
  <c r="B2350"/>
  <c r="C2350"/>
  <c r="D2350"/>
  <c r="E2350"/>
  <c r="F2350"/>
  <c r="G2350"/>
  <c r="H2350"/>
  <c r="I2350"/>
  <c r="A2351"/>
  <c r="B2351"/>
  <c r="C2351"/>
  <c r="D2351"/>
  <c r="E2351"/>
  <c r="F2351"/>
  <c r="G2351"/>
  <c r="H2351"/>
  <c r="I2351"/>
  <c r="A2352"/>
  <c r="B2352"/>
  <c r="C2352"/>
  <c r="D2352"/>
  <c r="E2352"/>
  <c r="F2352"/>
  <c r="G2352"/>
  <c r="H2352"/>
  <c r="I2352"/>
  <c r="A2353"/>
  <c r="B2353"/>
  <c r="C2353"/>
  <c r="D2353"/>
  <c r="E2353"/>
  <c r="F2353"/>
  <c r="G2353"/>
  <c r="H2353"/>
  <c r="I2353"/>
  <c r="A2354"/>
  <c r="B2354"/>
  <c r="C2354"/>
  <c r="D2354"/>
  <c r="E2354"/>
  <c r="F2354"/>
  <c r="G2354"/>
  <c r="H2354"/>
  <c r="I2354"/>
  <c r="A2355"/>
  <c r="B2355"/>
  <c r="C2355"/>
  <c r="D2355"/>
  <c r="E2355"/>
  <c r="F2355"/>
  <c r="G2355"/>
  <c r="H2355"/>
  <c r="I2355"/>
  <c r="A2356"/>
  <c r="B2356"/>
  <c r="C2356"/>
  <c r="D2356"/>
  <c r="E2356"/>
  <c r="F2356"/>
  <c r="G2356"/>
  <c r="H2356"/>
  <c r="I2356"/>
  <c r="A2357"/>
  <c r="B2357"/>
  <c r="C2357"/>
  <c r="D2357"/>
  <c r="E2357"/>
  <c r="F2357"/>
  <c r="G2357"/>
  <c r="H2357"/>
  <c r="I2357"/>
  <c r="A2358"/>
  <c r="B2358"/>
  <c r="C2358"/>
  <c r="D2358"/>
  <c r="E2358"/>
  <c r="F2358"/>
  <c r="G2358"/>
  <c r="H2358"/>
  <c r="I2358"/>
  <c r="A2359"/>
  <c r="B2359"/>
  <c r="C2359"/>
  <c r="D2359"/>
  <c r="E2359"/>
  <c r="F2359"/>
  <c r="G2359"/>
  <c r="H2359"/>
  <c r="I2359"/>
  <c r="A2360"/>
  <c r="B2360"/>
  <c r="C2360"/>
  <c r="D2360"/>
  <c r="E2360"/>
  <c r="F2360"/>
  <c r="G2360"/>
  <c r="H2360"/>
  <c r="I2360"/>
  <c r="A2361"/>
  <c r="B2361"/>
  <c r="C2361"/>
  <c r="D2361"/>
  <c r="E2361"/>
  <c r="F2361"/>
  <c r="G2361"/>
  <c r="H2361"/>
  <c r="I2361"/>
  <c r="A2362"/>
  <c r="B2362"/>
  <c r="C2362"/>
  <c r="D2362"/>
  <c r="E2362"/>
  <c r="F2362"/>
  <c r="G2362"/>
  <c r="H2362"/>
  <c r="I2362"/>
  <c r="A2363"/>
  <c r="B2363"/>
  <c r="C2363"/>
  <c r="D2363"/>
  <c r="E2363"/>
  <c r="F2363"/>
  <c r="G2363"/>
  <c r="H2363"/>
  <c r="I2363"/>
  <c r="A2364"/>
  <c r="B2364"/>
  <c r="C2364"/>
  <c r="D2364"/>
  <c r="E2364"/>
  <c r="F2364"/>
  <c r="G2364"/>
  <c r="H2364"/>
  <c r="I2364"/>
  <c r="A2365"/>
  <c r="B2365"/>
  <c r="C2365"/>
  <c r="D2365"/>
  <c r="E2365"/>
  <c r="F2365"/>
  <c r="G2365"/>
  <c r="H2365"/>
  <c r="I2365"/>
  <c r="A2366"/>
  <c r="B2366"/>
  <c r="C2366"/>
  <c r="D2366"/>
  <c r="E2366"/>
  <c r="F2366"/>
  <c r="G2366"/>
  <c r="H2366"/>
  <c r="I2366"/>
  <c r="A2367"/>
  <c r="B2367"/>
  <c r="C2367"/>
  <c r="D2367"/>
  <c r="E2367"/>
  <c r="F2367"/>
  <c r="G2367"/>
  <c r="H2367"/>
  <c r="I2367"/>
  <c r="A2368"/>
  <c r="B2368"/>
  <c r="C2368"/>
  <c r="D2368"/>
  <c r="E2368"/>
  <c r="F2368"/>
  <c r="G2368"/>
  <c r="H2368"/>
  <c r="I2368"/>
  <c r="A2369"/>
  <c r="B2369"/>
  <c r="C2369"/>
  <c r="D2369"/>
  <c r="E2369"/>
  <c r="F2369"/>
  <c r="G2369"/>
  <c r="H2369"/>
  <c r="I2369"/>
  <c r="A2370"/>
  <c r="B2370"/>
  <c r="C2370"/>
  <c r="D2370"/>
  <c r="E2370"/>
  <c r="F2370"/>
  <c r="G2370"/>
  <c r="H2370"/>
  <c r="I2370"/>
  <c r="A2371"/>
  <c r="B2371"/>
  <c r="C2371"/>
  <c r="D2371"/>
  <c r="E2371"/>
  <c r="F2371"/>
  <c r="G2371"/>
  <c r="H2371"/>
  <c r="I2371"/>
  <c r="A2372"/>
  <c r="B2372"/>
  <c r="C2372"/>
  <c r="D2372"/>
  <c r="E2372"/>
  <c r="F2372"/>
  <c r="G2372"/>
  <c r="H2372"/>
  <c r="I2372"/>
  <c r="A2373"/>
  <c r="B2373"/>
  <c r="C2373"/>
  <c r="D2373"/>
  <c r="E2373"/>
  <c r="F2373"/>
  <c r="G2373"/>
  <c r="H2373"/>
  <c r="I2373"/>
  <c r="A2374"/>
  <c r="B2374"/>
  <c r="C2374"/>
  <c r="D2374"/>
  <c r="E2374"/>
  <c r="F2374"/>
  <c r="G2374"/>
  <c r="H2374"/>
  <c r="I2374"/>
  <c r="A2375"/>
  <c r="B2375"/>
  <c r="C2375"/>
  <c r="D2375"/>
  <c r="E2375"/>
  <c r="F2375"/>
  <c r="G2375"/>
  <c r="H2375"/>
  <c r="I2375"/>
  <c r="A2376"/>
  <c r="B2376"/>
  <c r="C2376"/>
  <c r="D2376"/>
  <c r="E2376"/>
  <c r="F2376"/>
  <c r="G2376"/>
  <c r="H2376"/>
  <c r="I2376"/>
  <c r="A2377"/>
  <c r="B2377"/>
  <c r="C2377"/>
  <c r="D2377"/>
  <c r="E2377"/>
  <c r="F2377"/>
  <c r="G2377"/>
  <c r="H2377"/>
  <c r="I2377"/>
  <c r="A2378"/>
  <c r="B2378"/>
  <c r="C2378"/>
  <c r="D2378"/>
  <c r="E2378"/>
  <c r="F2378"/>
  <c r="G2378"/>
  <c r="H2378"/>
  <c r="I2378"/>
  <c r="A2379"/>
  <c r="B2379"/>
  <c r="C2379"/>
  <c r="D2379"/>
  <c r="E2379"/>
  <c r="F2379"/>
  <c r="G2379"/>
  <c r="H2379"/>
  <c r="I2379"/>
  <c r="A2380"/>
  <c r="B2380"/>
  <c r="C2380"/>
  <c r="D2380"/>
  <c r="E2380"/>
  <c r="F2380"/>
  <c r="G2380"/>
  <c r="H2380"/>
  <c r="I2380"/>
  <c r="A2381"/>
  <c r="B2381"/>
  <c r="C2381"/>
  <c r="D2381"/>
  <c r="E2381"/>
  <c r="F2381"/>
  <c r="G2381"/>
  <c r="H2381"/>
  <c r="I2381"/>
  <c r="A2382"/>
  <c r="B2382"/>
  <c r="C2382"/>
  <c r="D2382"/>
  <c r="E2382"/>
  <c r="F2382"/>
  <c r="G2382"/>
  <c r="H2382"/>
  <c r="I2382"/>
  <c r="A2383"/>
  <c r="B2383"/>
  <c r="C2383"/>
  <c r="D2383"/>
  <c r="E2383"/>
  <c r="F2383"/>
  <c r="G2383"/>
  <c r="H2383"/>
  <c r="I2383"/>
  <c r="A2384"/>
  <c r="B2384"/>
  <c r="C2384"/>
  <c r="D2384"/>
  <c r="E2384"/>
  <c r="F2384"/>
  <c r="G2384"/>
  <c r="H2384"/>
  <c r="I2384"/>
  <c r="A2385"/>
  <c r="B2385"/>
  <c r="C2385"/>
  <c r="D2385"/>
  <c r="E2385"/>
  <c r="F2385"/>
  <c r="G2385"/>
  <c r="H2385"/>
  <c r="I2385"/>
  <c r="A2386"/>
  <c r="B2386"/>
  <c r="C2386"/>
  <c r="D2386"/>
  <c r="E2386"/>
  <c r="F2386"/>
  <c r="G2386"/>
  <c r="H2386"/>
  <c r="I2386"/>
  <c r="A2387"/>
  <c r="B2387"/>
  <c r="C2387"/>
  <c r="D2387"/>
  <c r="E2387"/>
  <c r="F2387"/>
  <c r="G2387"/>
  <c r="H2387"/>
  <c r="I2387"/>
  <c r="A2388"/>
  <c r="B2388"/>
  <c r="C2388"/>
  <c r="D2388"/>
  <c r="E2388"/>
  <c r="F2388"/>
  <c r="G2388"/>
  <c r="H2388"/>
  <c r="I2388"/>
  <c r="A2389"/>
  <c r="B2389"/>
  <c r="C2389"/>
  <c r="D2389"/>
  <c r="E2389"/>
  <c r="F2389"/>
  <c r="G2389"/>
  <c r="H2389"/>
  <c r="I2389"/>
  <c r="A2390"/>
  <c r="B2390"/>
  <c r="C2390"/>
  <c r="D2390"/>
  <c r="E2390"/>
  <c r="F2390"/>
  <c r="G2390"/>
  <c r="H2390"/>
  <c r="I2390"/>
  <c r="A2391"/>
  <c r="B2391"/>
  <c r="C2391"/>
  <c r="D2391"/>
  <c r="E2391"/>
  <c r="F2391"/>
  <c r="G2391"/>
  <c r="H2391"/>
  <c r="I2391"/>
  <c r="A2392"/>
  <c r="B2392"/>
  <c r="C2392"/>
  <c r="D2392"/>
  <c r="E2392"/>
  <c r="F2392"/>
  <c r="G2392"/>
  <c r="H2392"/>
  <c r="I2392"/>
  <c r="A2393"/>
  <c r="B2393"/>
  <c r="C2393"/>
  <c r="D2393"/>
  <c r="E2393"/>
  <c r="F2393"/>
  <c r="G2393"/>
  <c r="H2393"/>
  <c r="I2393"/>
  <c r="A2394"/>
  <c r="B2394"/>
  <c r="C2394"/>
  <c r="D2394"/>
  <c r="E2394"/>
  <c r="F2394"/>
  <c r="G2394"/>
  <c r="H2394"/>
  <c r="I2394"/>
  <c r="A2395"/>
  <c r="B2395"/>
  <c r="C2395"/>
  <c r="D2395"/>
  <c r="E2395"/>
  <c r="F2395"/>
  <c r="G2395"/>
  <c r="H2395"/>
  <c r="I2395"/>
  <c r="A2396"/>
  <c r="B2396"/>
  <c r="C2396"/>
  <c r="D2396"/>
  <c r="E2396"/>
  <c r="F2396"/>
  <c r="G2396"/>
  <c r="H2396"/>
  <c r="I2396"/>
  <c r="A2397"/>
  <c r="B2397"/>
  <c r="C2397"/>
  <c r="D2397"/>
  <c r="E2397"/>
  <c r="F2397"/>
  <c r="G2397"/>
  <c r="H2397"/>
  <c r="I2397"/>
  <c r="A2398"/>
  <c r="B2398"/>
  <c r="C2398"/>
  <c r="D2398"/>
  <c r="E2398"/>
  <c r="F2398"/>
  <c r="G2398"/>
  <c r="H2398"/>
  <c r="I2398"/>
  <c r="A2399"/>
  <c r="B2399"/>
  <c r="C2399"/>
  <c r="D2399"/>
  <c r="E2399"/>
  <c r="F2399"/>
  <c r="G2399"/>
  <c r="H2399"/>
  <c r="I2399"/>
  <c r="A2400"/>
  <c r="B2400"/>
  <c r="C2400"/>
  <c r="D2400"/>
  <c r="E2400"/>
  <c r="F2400"/>
  <c r="G2400"/>
  <c r="H2400"/>
  <c r="I2400"/>
  <c r="A2401"/>
  <c r="B2401"/>
  <c r="C2401"/>
  <c r="D2401"/>
  <c r="E2401"/>
  <c r="F2401"/>
  <c r="G2401"/>
  <c r="H2401"/>
  <c r="I2401"/>
  <c r="A2402"/>
  <c r="B2402"/>
  <c r="C2402"/>
  <c r="D2402"/>
  <c r="E2402"/>
  <c r="F2402"/>
  <c r="G2402"/>
  <c r="H2402"/>
  <c r="I2402"/>
  <c r="A2403"/>
  <c r="B2403"/>
  <c r="C2403"/>
  <c r="D2403"/>
  <c r="E2403"/>
  <c r="F2403"/>
  <c r="G2403"/>
  <c r="H2403"/>
  <c r="I2403"/>
  <c r="A2404"/>
  <c r="B2404"/>
  <c r="C2404"/>
  <c r="D2404"/>
  <c r="E2404"/>
  <c r="F2404"/>
  <c r="G2404"/>
  <c r="H2404"/>
  <c r="I2404"/>
  <c r="A2405"/>
  <c r="B2405"/>
  <c r="C2405"/>
  <c r="D2405"/>
  <c r="E2405"/>
  <c r="F2405"/>
  <c r="G2405"/>
  <c r="H2405"/>
  <c r="I2405"/>
  <c r="A2406"/>
  <c r="B2406"/>
  <c r="C2406"/>
  <c r="D2406"/>
  <c r="E2406"/>
  <c r="F2406"/>
  <c r="G2406"/>
  <c r="H2406"/>
  <c r="I2406"/>
  <c r="A2407"/>
  <c r="B2407"/>
  <c r="C2407"/>
  <c r="D2407"/>
  <c r="E2407"/>
  <c r="F2407"/>
  <c r="G2407"/>
  <c r="H2407"/>
  <c r="I2407"/>
  <c r="A2408"/>
  <c r="B2408"/>
  <c r="C2408"/>
  <c r="D2408"/>
  <c r="E2408"/>
  <c r="F2408"/>
  <c r="G2408"/>
  <c r="H2408"/>
  <c r="I2408"/>
  <c r="A2409"/>
  <c r="B2409"/>
  <c r="C2409"/>
  <c r="D2409"/>
  <c r="E2409"/>
  <c r="F2409"/>
  <c r="G2409"/>
  <c r="H2409"/>
  <c r="I2409"/>
  <c r="A2410"/>
  <c r="B2410"/>
  <c r="C2410"/>
  <c r="D2410"/>
  <c r="E2410"/>
  <c r="F2410"/>
  <c r="G2410"/>
  <c r="H2410"/>
  <c r="I2410"/>
  <c r="A2411"/>
  <c r="B2411"/>
  <c r="C2411"/>
  <c r="D2411"/>
  <c r="E2411"/>
  <c r="F2411"/>
  <c r="G2411"/>
  <c r="H2411"/>
  <c r="I2411"/>
  <c r="A2412"/>
  <c r="B2412"/>
  <c r="C2412"/>
  <c r="D2412"/>
  <c r="E2412"/>
  <c r="F2412"/>
  <c r="G2412"/>
  <c r="H2412"/>
  <c r="I2412"/>
  <c r="A2413"/>
  <c r="B2413"/>
  <c r="C2413"/>
  <c r="D2413"/>
  <c r="E2413"/>
  <c r="F2413"/>
  <c r="G2413"/>
  <c r="H2413"/>
  <c r="I2413"/>
  <c r="A2414"/>
  <c r="B2414"/>
  <c r="C2414"/>
  <c r="D2414"/>
  <c r="E2414"/>
  <c r="F2414"/>
  <c r="G2414"/>
  <c r="H2414"/>
  <c r="I2414"/>
  <c r="A2415"/>
  <c r="B2415"/>
  <c r="C2415"/>
  <c r="D2415"/>
  <c r="E2415"/>
  <c r="F2415"/>
  <c r="G2415"/>
  <c r="H2415"/>
  <c r="I2415"/>
  <c r="A2416"/>
  <c r="B2416"/>
  <c r="C2416"/>
  <c r="D2416"/>
  <c r="E2416"/>
  <c r="F2416"/>
  <c r="G2416"/>
  <c r="H2416"/>
  <c r="I2416"/>
  <c r="A2417"/>
  <c r="B2417"/>
  <c r="C2417"/>
  <c r="D2417"/>
  <c r="E2417"/>
  <c r="F2417"/>
  <c r="G2417"/>
  <c r="H2417"/>
  <c r="I2417"/>
  <c r="A2418"/>
  <c r="B2418"/>
  <c r="C2418"/>
  <c r="D2418"/>
  <c r="E2418"/>
  <c r="F2418"/>
  <c r="G2418"/>
  <c r="H2418"/>
  <c r="I2418"/>
  <c r="A2419"/>
  <c r="B2419"/>
  <c r="C2419"/>
  <c r="D2419"/>
  <c r="E2419"/>
  <c r="F2419"/>
  <c r="G2419"/>
  <c r="H2419"/>
  <c r="I2419"/>
  <c r="A2420"/>
  <c r="B2420"/>
  <c r="C2420"/>
  <c r="D2420"/>
  <c r="E2420"/>
  <c r="F2420"/>
  <c r="G2420"/>
  <c r="H2420"/>
  <c r="I2420"/>
  <c r="A2421"/>
  <c r="B2421"/>
  <c r="C2421"/>
  <c r="D2421"/>
  <c r="E2421"/>
  <c r="F2421"/>
  <c r="G2421"/>
  <c r="H2421"/>
  <c r="I2421"/>
  <c r="A2422"/>
  <c r="B2422"/>
  <c r="C2422"/>
  <c r="D2422"/>
  <c r="E2422"/>
  <c r="F2422"/>
  <c r="G2422"/>
  <c r="H2422"/>
  <c r="I2422"/>
  <c r="A2423"/>
  <c r="B2423"/>
  <c r="C2423"/>
  <c r="D2423"/>
  <c r="E2423"/>
  <c r="F2423"/>
  <c r="G2423"/>
  <c r="H2423"/>
  <c r="I2423"/>
  <c r="A2424"/>
  <c r="B2424"/>
  <c r="C2424"/>
  <c r="D2424"/>
  <c r="E2424"/>
  <c r="F2424"/>
  <c r="G2424"/>
  <c r="H2424"/>
  <c r="I2424"/>
  <c r="A2425"/>
  <c r="B2425"/>
  <c r="C2425"/>
  <c r="D2425"/>
  <c r="E2425"/>
  <c r="F2425"/>
  <c r="G2425"/>
  <c r="H2425"/>
  <c r="I2425"/>
  <c r="A2426"/>
  <c r="B2426"/>
  <c r="C2426"/>
  <c r="D2426"/>
  <c r="E2426"/>
  <c r="F2426"/>
  <c r="G2426"/>
  <c r="H2426"/>
  <c r="I2426"/>
  <c r="A2427"/>
  <c r="B2427"/>
  <c r="C2427"/>
  <c r="D2427"/>
  <c r="E2427"/>
  <c r="F2427"/>
  <c r="G2427"/>
  <c r="H2427"/>
  <c r="I2427"/>
  <c r="A2428"/>
  <c r="B2428"/>
  <c r="C2428"/>
  <c r="D2428"/>
  <c r="E2428"/>
  <c r="F2428"/>
  <c r="G2428"/>
  <c r="H2428"/>
  <c r="I2428"/>
  <c r="A2429"/>
  <c r="B2429"/>
  <c r="C2429"/>
  <c r="D2429"/>
  <c r="E2429"/>
  <c r="F2429"/>
  <c r="G2429"/>
  <c r="H2429"/>
  <c r="I2429"/>
  <c r="A2430"/>
  <c r="B2430"/>
  <c r="C2430"/>
  <c r="D2430"/>
  <c r="E2430"/>
  <c r="F2430"/>
  <c r="G2430"/>
  <c r="H2430"/>
  <c r="I2430"/>
  <c r="A2431"/>
  <c r="B2431"/>
  <c r="C2431"/>
  <c r="D2431"/>
  <c r="E2431"/>
  <c r="F2431"/>
  <c r="G2431"/>
  <c r="H2431"/>
  <c r="I2431"/>
  <c r="A2432"/>
  <c r="B2432"/>
  <c r="C2432"/>
  <c r="D2432"/>
  <c r="E2432"/>
  <c r="F2432"/>
  <c r="G2432"/>
  <c r="H2432"/>
  <c r="I2432"/>
  <c r="A2433"/>
  <c r="B2433"/>
  <c r="C2433"/>
  <c r="D2433"/>
  <c r="E2433"/>
  <c r="F2433"/>
  <c r="G2433"/>
  <c r="H2433"/>
  <c r="I2433"/>
  <c r="A2434"/>
  <c r="B2434"/>
  <c r="C2434"/>
  <c r="D2434"/>
  <c r="E2434"/>
  <c r="F2434"/>
  <c r="G2434"/>
  <c r="H2434"/>
  <c r="I2434"/>
  <c r="A2435"/>
  <c r="B2435"/>
  <c r="C2435"/>
  <c r="D2435"/>
  <c r="E2435"/>
  <c r="F2435"/>
  <c r="G2435"/>
  <c r="H2435"/>
  <c r="I2435"/>
  <c r="A2436"/>
  <c r="B2436"/>
  <c r="C2436"/>
  <c r="D2436"/>
  <c r="E2436"/>
  <c r="F2436"/>
  <c r="G2436"/>
  <c r="H2436"/>
  <c r="I2436"/>
  <c r="A2437"/>
  <c r="B2437"/>
  <c r="C2437"/>
  <c r="D2437"/>
  <c r="E2437"/>
  <c r="F2437"/>
  <c r="G2437"/>
  <c r="H2437"/>
  <c r="I2437"/>
  <c r="A2438"/>
  <c r="B2438"/>
  <c r="C2438"/>
  <c r="D2438"/>
  <c r="E2438"/>
  <c r="F2438"/>
  <c r="G2438"/>
  <c r="H2438"/>
  <c r="I2438"/>
  <c r="A2439"/>
  <c r="B2439"/>
  <c r="C2439"/>
  <c r="D2439"/>
  <c r="E2439"/>
  <c r="F2439"/>
  <c r="G2439"/>
  <c r="H2439"/>
  <c r="I2439"/>
  <c r="A2440"/>
  <c r="B2440"/>
  <c r="C2440"/>
  <c r="D2440"/>
  <c r="E2440"/>
  <c r="F2440"/>
  <c r="G2440"/>
  <c r="H2440"/>
  <c r="I2440"/>
  <c r="A2441"/>
  <c r="B2441"/>
  <c r="C2441"/>
  <c r="D2441"/>
  <c r="E2441"/>
  <c r="F2441"/>
  <c r="G2441"/>
  <c r="H2441"/>
  <c r="I2441"/>
  <c r="A2442"/>
  <c r="B2442"/>
  <c r="C2442"/>
  <c r="D2442"/>
  <c r="E2442"/>
  <c r="F2442"/>
  <c r="G2442"/>
  <c r="H2442"/>
  <c r="I2442"/>
  <c r="A2443"/>
  <c r="B2443"/>
  <c r="C2443"/>
  <c r="D2443"/>
  <c r="E2443"/>
  <c r="F2443"/>
  <c r="G2443"/>
  <c r="H2443"/>
  <c r="I2443"/>
  <c r="A2444"/>
  <c r="B2444"/>
  <c r="C2444"/>
  <c r="D2444"/>
  <c r="E2444"/>
  <c r="F2444"/>
  <c r="G2444"/>
  <c r="H2444"/>
  <c r="I2444"/>
  <c r="A2445"/>
  <c r="B2445"/>
  <c r="C2445"/>
  <c r="D2445"/>
  <c r="E2445"/>
  <c r="F2445"/>
  <c r="G2445"/>
  <c r="H2445"/>
  <c r="I2445"/>
  <c r="A2446"/>
  <c r="B2446"/>
  <c r="C2446"/>
  <c r="D2446"/>
  <c r="E2446"/>
  <c r="F2446"/>
  <c r="G2446"/>
  <c r="H2446"/>
  <c r="I2446"/>
  <c r="A2447"/>
  <c r="B2447"/>
  <c r="C2447"/>
  <c r="D2447"/>
  <c r="E2447"/>
  <c r="F2447"/>
  <c r="G2447"/>
  <c r="H2447"/>
  <c r="I2447"/>
  <c r="A2448"/>
  <c r="B2448"/>
  <c r="C2448"/>
  <c r="D2448"/>
  <c r="E2448"/>
  <c r="F2448"/>
  <c r="G2448"/>
  <c r="H2448"/>
  <c r="I2448"/>
  <c r="A2449"/>
  <c r="B2449"/>
  <c r="C2449"/>
  <c r="D2449"/>
  <c r="E2449"/>
  <c r="F2449"/>
  <c r="G2449"/>
  <c r="H2449"/>
  <c r="I2449"/>
  <c r="A2450"/>
  <c r="B2450"/>
  <c r="C2450"/>
  <c r="D2450"/>
  <c r="E2450"/>
  <c r="F2450"/>
  <c r="G2450"/>
  <c r="H2450"/>
  <c r="I2450"/>
  <c r="A2451"/>
  <c r="B2451"/>
  <c r="C2451"/>
  <c r="D2451"/>
  <c r="E2451"/>
  <c r="F2451"/>
  <c r="G2451"/>
  <c r="H2451"/>
  <c r="I2451"/>
  <c r="A2452"/>
  <c r="B2452"/>
  <c r="C2452"/>
  <c r="D2452"/>
  <c r="E2452"/>
  <c r="F2452"/>
  <c r="G2452"/>
  <c r="H2452"/>
  <c r="I2452"/>
  <c r="A2453"/>
  <c r="B2453"/>
  <c r="C2453"/>
  <c r="D2453"/>
  <c r="E2453"/>
  <c r="F2453"/>
  <c r="G2453"/>
  <c r="H2453"/>
  <c r="I2453"/>
  <c r="A2454"/>
  <c r="B2454"/>
  <c r="C2454"/>
  <c r="D2454"/>
  <c r="E2454"/>
  <c r="F2454"/>
  <c r="G2454"/>
  <c r="H2454"/>
  <c r="I2454"/>
  <c r="A2455"/>
  <c r="B2455"/>
  <c r="C2455"/>
  <c r="D2455"/>
  <c r="E2455"/>
  <c r="F2455"/>
  <c r="G2455"/>
  <c r="H2455"/>
  <c r="I2455"/>
  <c r="A2456"/>
  <c r="B2456"/>
  <c r="C2456"/>
  <c r="D2456"/>
  <c r="E2456"/>
  <c r="F2456"/>
  <c r="G2456"/>
  <c r="H2456"/>
  <c r="I2456"/>
  <c r="A2457"/>
  <c r="B2457"/>
  <c r="C2457"/>
  <c r="D2457"/>
  <c r="E2457"/>
  <c r="F2457"/>
  <c r="G2457"/>
  <c r="H2457"/>
  <c r="I2457"/>
  <c r="A2458"/>
  <c r="B2458"/>
  <c r="C2458"/>
  <c r="D2458"/>
  <c r="E2458"/>
  <c r="F2458"/>
  <c r="G2458"/>
  <c r="H2458"/>
  <c r="I2458"/>
  <c r="A2459"/>
  <c r="B2459"/>
  <c r="C2459"/>
  <c r="D2459"/>
  <c r="E2459"/>
  <c r="F2459"/>
  <c r="G2459"/>
  <c r="H2459"/>
  <c r="I2459"/>
  <c r="A2460"/>
  <c r="B2460"/>
  <c r="C2460"/>
  <c r="D2460"/>
  <c r="E2460"/>
  <c r="F2460"/>
  <c r="G2460"/>
  <c r="H2460"/>
  <c r="I2460"/>
  <c r="A2461"/>
  <c r="B2461"/>
  <c r="C2461"/>
  <c r="D2461"/>
  <c r="E2461"/>
  <c r="F2461"/>
  <c r="G2461"/>
  <c r="H2461"/>
  <c r="I2461"/>
  <c r="A2462"/>
  <c r="B2462"/>
  <c r="C2462"/>
  <c r="D2462"/>
  <c r="E2462"/>
  <c r="F2462"/>
  <c r="G2462"/>
  <c r="H2462"/>
  <c r="I2462"/>
  <c r="A2463"/>
  <c r="B2463"/>
  <c r="C2463"/>
  <c r="D2463"/>
  <c r="E2463"/>
  <c r="F2463"/>
  <c r="G2463"/>
  <c r="H2463"/>
  <c r="I2463"/>
  <c r="A2464"/>
  <c r="B2464"/>
  <c r="C2464"/>
  <c r="D2464"/>
  <c r="E2464"/>
  <c r="F2464"/>
  <c r="G2464"/>
  <c r="H2464"/>
  <c r="I2464"/>
  <c r="A2465"/>
  <c r="B2465"/>
  <c r="C2465"/>
  <c r="D2465"/>
  <c r="E2465"/>
  <c r="F2465"/>
  <c r="G2465"/>
  <c r="H2465"/>
  <c r="I2465"/>
  <c r="A2466"/>
  <c r="B2466"/>
  <c r="C2466"/>
  <c r="D2466"/>
  <c r="E2466"/>
  <c r="F2466"/>
  <c r="G2466"/>
  <c r="H2466"/>
  <c r="I2466"/>
  <c r="A2467"/>
  <c r="B2467"/>
  <c r="C2467"/>
  <c r="D2467"/>
  <c r="E2467"/>
  <c r="F2467"/>
  <c r="G2467"/>
  <c r="H2467"/>
  <c r="I2467"/>
  <c r="A2468"/>
  <c r="B2468"/>
  <c r="C2468"/>
  <c r="D2468"/>
  <c r="E2468"/>
  <c r="F2468"/>
  <c r="G2468"/>
  <c r="H2468"/>
  <c r="I2468"/>
  <c r="A2469"/>
  <c r="B2469"/>
  <c r="C2469"/>
  <c r="D2469"/>
  <c r="E2469"/>
  <c r="F2469"/>
  <c r="G2469"/>
  <c r="H2469"/>
  <c r="I2469"/>
  <c r="A2470"/>
  <c r="B2470"/>
  <c r="C2470"/>
  <c r="D2470"/>
  <c r="E2470"/>
  <c r="F2470"/>
  <c r="G2470"/>
  <c r="H2470"/>
  <c r="I2470"/>
  <c r="A2471"/>
  <c r="B2471"/>
  <c r="C2471"/>
  <c r="D2471"/>
  <c r="E2471"/>
  <c r="F2471"/>
  <c r="G2471"/>
  <c r="H2471"/>
  <c r="I2471"/>
  <c r="A2472"/>
  <c r="B2472"/>
  <c r="C2472"/>
  <c r="D2472"/>
  <c r="E2472"/>
  <c r="F2472"/>
  <c r="G2472"/>
  <c r="H2472"/>
  <c r="I2472"/>
  <c r="A2473"/>
  <c r="B2473"/>
  <c r="C2473"/>
  <c r="D2473"/>
  <c r="E2473"/>
  <c r="F2473"/>
  <c r="G2473"/>
  <c r="H2473"/>
  <c r="I2473"/>
  <c r="A2474"/>
  <c r="B2474"/>
  <c r="C2474"/>
  <c r="D2474"/>
  <c r="E2474"/>
  <c r="F2474"/>
  <c r="G2474"/>
  <c r="H2474"/>
  <c r="I2474"/>
  <c r="A2475"/>
  <c r="B2475"/>
  <c r="C2475"/>
  <c r="D2475"/>
  <c r="E2475"/>
  <c r="F2475"/>
  <c r="G2475"/>
  <c r="H2475"/>
  <c r="I2475"/>
  <c r="A2476"/>
  <c r="B2476"/>
  <c r="C2476"/>
  <c r="D2476"/>
  <c r="E2476"/>
  <c r="F2476"/>
  <c r="G2476"/>
  <c r="H2476"/>
  <c r="I2476"/>
  <c r="A2477"/>
  <c r="B2477"/>
  <c r="C2477"/>
  <c r="D2477"/>
  <c r="E2477"/>
  <c r="F2477"/>
  <c r="G2477"/>
  <c r="H2477"/>
  <c r="I2477"/>
  <c r="A2478"/>
  <c r="B2478"/>
  <c r="C2478"/>
  <c r="D2478"/>
  <c r="E2478"/>
  <c r="F2478"/>
  <c r="G2478"/>
  <c r="H2478"/>
  <c r="I2478"/>
  <c r="A2479"/>
  <c r="B2479"/>
  <c r="C2479"/>
  <c r="D2479"/>
  <c r="E2479"/>
  <c r="F2479"/>
  <c r="G2479"/>
  <c r="H2479"/>
  <c r="I2479"/>
  <c r="A2480"/>
  <c r="B2480"/>
  <c r="C2480"/>
  <c r="D2480"/>
  <c r="E2480"/>
  <c r="F2480"/>
  <c r="G2480"/>
  <c r="H2480"/>
  <c r="I2480"/>
  <c r="A2481"/>
  <c r="B2481"/>
  <c r="C2481"/>
  <c r="D2481"/>
  <c r="E2481"/>
  <c r="F2481"/>
  <c r="G2481"/>
  <c r="H2481"/>
  <c r="I2481"/>
  <c r="A2482"/>
  <c r="B2482"/>
  <c r="C2482"/>
  <c r="D2482"/>
  <c r="E2482"/>
  <c r="F2482"/>
  <c r="G2482"/>
  <c r="H2482"/>
  <c r="I2482"/>
  <c r="A2483"/>
  <c r="B2483"/>
  <c r="C2483"/>
  <c r="D2483"/>
  <c r="E2483"/>
  <c r="F2483"/>
  <c r="G2483"/>
  <c r="H2483"/>
  <c r="I2483"/>
  <c r="A2484"/>
  <c r="B2484"/>
  <c r="C2484"/>
  <c r="D2484"/>
  <c r="E2484"/>
  <c r="F2484"/>
  <c r="G2484"/>
  <c r="H2484"/>
  <c r="I2484"/>
  <c r="A2485"/>
  <c r="B2485"/>
  <c r="C2485"/>
  <c r="D2485"/>
  <c r="E2485"/>
  <c r="F2485"/>
  <c r="G2485"/>
  <c r="H2485"/>
  <c r="I2485"/>
  <c r="A2486"/>
  <c r="B2486"/>
  <c r="C2486"/>
  <c r="D2486"/>
  <c r="E2486"/>
  <c r="F2486"/>
  <c r="G2486"/>
  <c r="H2486"/>
  <c r="I2486"/>
  <c r="A2487"/>
  <c r="B2487"/>
  <c r="C2487"/>
  <c r="D2487"/>
  <c r="E2487"/>
  <c r="F2487"/>
  <c r="G2487"/>
  <c r="H2487"/>
  <c r="I2487"/>
  <c r="A2488"/>
  <c r="B2488"/>
  <c r="C2488"/>
  <c r="D2488"/>
  <c r="E2488"/>
  <c r="F2488"/>
  <c r="G2488"/>
  <c r="H2488"/>
  <c r="I2488"/>
  <c r="A2489"/>
  <c r="B2489"/>
  <c r="C2489"/>
  <c r="D2489"/>
  <c r="E2489"/>
  <c r="F2489"/>
  <c r="G2489"/>
  <c r="H2489"/>
  <c r="I2489"/>
  <c r="A2490"/>
  <c r="B2490"/>
  <c r="C2490"/>
  <c r="D2490"/>
  <c r="E2490"/>
  <c r="F2490"/>
  <c r="G2490"/>
  <c r="H2490"/>
  <c r="I2490"/>
  <c r="A2491"/>
  <c r="B2491"/>
  <c r="C2491"/>
  <c r="D2491"/>
  <c r="E2491"/>
  <c r="F2491"/>
  <c r="G2491"/>
  <c r="H2491"/>
  <c r="I2491"/>
  <c r="A2492"/>
  <c r="B2492"/>
  <c r="C2492"/>
  <c r="D2492"/>
  <c r="E2492"/>
  <c r="F2492"/>
  <c r="G2492"/>
  <c r="H2492"/>
  <c r="I2492"/>
  <c r="A2493"/>
  <c r="B2493"/>
  <c r="C2493"/>
  <c r="D2493"/>
  <c r="E2493"/>
  <c r="F2493"/>
  <c r="G2493"/>
  <c r="H2493"/>
  <c r="I2493"/>
  <c r="A2494"/>
  <c r="B2494"/>
  <c r="C2494"/>
  <c r="D2494"/>
  <c r="E2494"/>
  <c r="F2494"/>
  <c r="G2494"/>
  <c r="H2494"/>
  <c r="I2494"/>
  <c r="A2495"/>
  <c r="B2495"/>
  <c r="C2495"/>
  <c r="D2495"/>
  <c r="E2495"/>
  <c r="F2495"/>
  <c r="G2495"/>
  <c r="H2495"/>
  <c r="I2495"/>
  <c r="A2496"/>
  <c r="B2496"/>
  <c r="C2496"/>
  <c r="D2496"/>
  <c r="E2496"/>
  <c r="F2496"/>
  <c r="G2496"/>
  <c r="H2496"/>
  <c r="I2496"/>
  <c r="A2497"/>
  <c r="B2497"/>
  <c r="C2497"/>
  <c r="D2497"/>
  <c r="E2497"/>
  <c r="F2497"/>
  <c r="G2497"/>
  <c r="H2497"/>
  <c r="I2497"/>
  <c r="A2498"/>
  <c r="B2498"/>
  <c r="C2498"/>
  <c r="D2498"/>
  <c r="E2498"/>
  <c r="F2498"/>
  <c r="G2498"/>
  <c r="H2498"/>
  <c r="I2498"/>
  <c r="A2499"/>
  <c r="B2499"/>
  <c r="C2499"/>
  <c r="D2499"/>
  <c r="E2499"/>
  <c r="F2499"/>
  <c r="G2499"/>
  <c r="H2499"/>
  <c r="I2499"/>
  <c r="A2500"/>
  <c r="B2500"/>
  <c r="C2500"/>
  <c r="D2500"/>
  <c r="E2500"/>
  <c r="F2500"/>
  <c r="G2500"/>
  <c r="H2500"/>
  <c r="I2500"/>
  <c r="A2501"/>
  <c r="B2501"/>
  <c r="C2501"/>
  <c r="D2501"/>
  <c r="E2501"/>
  <c r="F2501"/>
  <c r="G2501"/>
  <c r="H2501"/>
  <c r="I2501"/>
  <c r="A2502"/>
  <c r="B2502"/>
  <c r="C2502"/>
  <c r="D2502"/>
  <c r="E2502"/>
  <c r="F2502"/>
  <c r="G2502"/>
  <c r="H2502"/>
  <c r="I2502"/>
  <c r="A2503"/>
  <c r="B2503"/>
  <c r="C2503"/>
  <c r="D2503"/>
  <c r="E2503"/>
  <c r="F2503"/>
  <c r="G2503"/>
  <c r="H2503"/>
  <c r="I2503"/>
  <c r="A2504"/>
  <c r="B2504"/>
  <c r="C2504"/>
  <c r="D2504"/>
  <c r="E2504"/>
  <c r="F2504"/>
  <c r="G2504"/>
  <c r="H2504"/>
  <c r="I2504"/>
  <c r="A2505"/>
  <c r="B2505"/>
  <c r="C2505"/>
  <c r="D2505"/>
  <c r="E2505"/>
  <c r="F2505"/>
  <c r="G2505"/>
  <c r="H2505"/>
  <c r="I2505"/>
  <c r="A2506"/>
  <c r="B2506"/>
  <c r="C2506"/>
  <c r="D2506"/>
  <c r="E2506"/>
  <c r="F2506"/>
  <c r="G2506"/>
  <c r="H2506"/>
  <c r="I2506"/>
  <c r="A2507"/>
  <c r="B2507"/>
  <c r="C2507"/>
  <c r="D2507"/>
  <c r="E2507"/>
  <c r="F2507"/>
  <c r="G2507"/>
  <c r="H2507"/>
  <c r="I2507"/>
  <c r="A2508"/>
  <c r="B2508"/>
  <c r="C2508"/>
  <c r="D2508"/>
  <c r="E2508"/>
  <c r="F2508"/>
  <c r="G2508"/>
  <c r="H2508"/>
  <c r="I2508"/>
  <c r="A2509"/>
  <c r="B2509"/>
  <c r="C2509"/>
  <c r="D2509"/>
  <c r="E2509"/>
  <c r="F2509"/>
  <c r="G2509"/>
  <c r="H2509"/>
  <c r="I2509"/>
  <c r="A2510"/>
  <c r="B2510"/>
  <c r="C2510"/>
  <c r="D2510"/>
  <c r="E2510"/>
  <c r="F2510"/>
  <c r="G2510"/>
  <c r="H2510"/>
  <c r="I2510"/>
  <c r="A2511"/>
  <c r="B2511"/>
  <c r="C2511"/>
  <c r="D2511"/>
  <c r="E2511"/>
  <c r="F2511"/>
  <c r="G2511"/>
  <c r="H2511"/>
  <c r="I2511"/>
  <c r="A2512"/>
  <c r="B2512"/>
  <c r="C2512"/>
  <c r="D2512"/>
  <c r="E2512"/>
  <c r="F2512"/>
  <c r="G2512"/>
  <c r="H2512"/>
  <c r="I2512"/>
  <c r="A2513"/>
  <c r="B2513"/>
  <c r="C2513"/>
  <c r="D2513"/>
  <c r="E2513"/>
  <c r="F2513"/>
  <c r="G2513"/>
  <c r="H2513"/>
  <c r="I2513"/>
  <c r="A2514"/>
  <c r="B2514"/>
  <c r="C2514"/>
  <c r="D2514"/>
  <c r="E2514"/>
  <c r="F2514"/>
  <c r="G2514"/>
  <c r="H2514"/>
  <c r="I2514"/>
  <c r="A2515"/>
  <c r="B2515"/>
  <c r="C2515"/>
  <c r="D2515"/>
  <c r="E2515"/>
  <c r="F2515"/>
  <c r="G2515"/>
  <c r="H2515"/>
  <c r="I2515"/>
  <c r="A2516"/>
  <c r="B2516"/>
  <c r="C2516"/>
  <c r="D2516"/>
  <c r="E2516"/>
  <c r="F2516"/>
  <c r="G2516"/>
  <c r="H2516"/>
  <c r="I2516"/>
  <c r="A2517"/>
  <c r="B2517"/>
  <c r="C2517"/>
  <c r="D2517"/>
  <c r="E2517"/>
  <c r="F2517"/>
  <c r="G2517"/>
  <c r="H2517"/>
  <c r="I2517"/>
  <c r="A2518"/>
  <c r="B2518"/>
  <c r="C2518"/>
  <c r="D2518"/>
  <c r="E2518"/>
  <c r="F2518"/>
  <c r="G2518"/>
  <c r="H2518"/>
  <c r="I2518"/>
  <c r="A2519"/>
  <c r="B2519"/>
  <c r="C2519"/>
  <c r="D2519"/>
  <c r="E2519"/>
  <c r="F2519"/>
  <c r="G2519"/>
  <c r="H2519"/>
  <c r="I2519"/>
  <c r="A2520"/>
  <c r="B2520"/>
  <c r="C2520"/>
  <c r="D2520"/>
  <c r="E2520"/>
  <c r="F2520"/>
  <c r="G2520"/>
  <c r="H2520"/>
  <c r="I2520"/>
  <c r="A2521"/>
  <c r="B2521"/>
  <c r="C2521"/>
  <c r="D2521"/>
  <c r="E2521"/>
  <c r="F2521"/>
  <c r="G2521"/>
  <c r="H2521"/>
  <c r="I2521"/>
  <c r="A2522"/>
  <c r="B2522"/>
  <c r="C2522"/>
  <c r="D2522"/>
  <c r="E2522"/>
  <c r="F2522"/>
  <c r="G2522"/>
  <c r="H2522"/>
  <c r="I2522"/>
  <c r="A2523"/>
  <c r="B2523"/>
  <c r="C2523"/>
  <c r="D2523"/>
  <c r="E2523"/>
  <c r="F2523"/>
  <c r="G2523"/>
  <c r="H2523"/>
  <c r="I2523"/>
  <c r="A2524"/>
  <c r="B2524"/>
  <c r="C2524"/>
  <c r="D2524"/>
  <c r="E2524"/>
  <c r="F2524"/>
  <c r="G2524"/>
  <c r="H2524"/>
  <c r="I2524"/>
  <c r="A2525"/>
  <c r="B2525"/>
  <c r="C2525"/>
  <c r="D2525"/>
  <c r="E2525"/>
  <c r="F2525"/>
  <c r="G2525"/>
  <c r="H2525"/>
  <c r="I2525"/>
  <c r="A2526"/>
  <c r="B2526"/>
  <c r="C2526"/>
  <c r="D2526"/>
  <c r="E2526"/>
  <c r="F2526"/>
  <c r="G2526"/>
  <c r="H2526"/>
  <c r="I2526"/>
  <c r="A2527"/>
  <c r="B2527"/>
  <c r="C2527"/>
  <c r="D2527"/>
  <c r="E2527"/>
  <c r="F2527"/>
  <c r="G2527"/>
  <c r="H2527"/>
  <c r="I2527"/>
  <c r="A2528"/>
  <c r="B2528"/>
  <c r="C2528"/>
  <c r="D2528"/>
  <c r="E2528"/>
  <c r="F2528"/>
  <c r="G2528"/>
  <c r="H2528"/>
  <c r="I2528"/>
  <c r="A2529"/>
  <c r="B2529"/>
  <c r="C2529"/>
  <c r="D2529"/>
  <c r="E2529"/>
  <c r="F2529"/>
  <c r="G2529"/>
  <c r="H2529"/>
  <c r="I2529"/>
  <c r="A2530"/>
  <c r="B2530"/>
  <c r="C2530"/>
  <c r="D2530"/>
  <c r="E2530"/>
  <c r="F2530"/>
  <c r="G2530"/>
  <c r="H2530"/>
  <c r="I2530"/>
  <c r="A2531"/>
  <c r="B2531"/>
  <c r="C2531"/>
  <c r="D2531"/>
  <c r="E2531"/>
  <c r="F2531"/>
  <c r="G2531"/>
  <c r="H2531"/>
  <c r="I2531"/>
  <c r="A2532"/>
  <c r="B2532"/>
  <c r="C2532"/>
  <c r="D2532"/>
  <c r="E2532"/>
  <c r="F2532"/>
  <c r="G2532"/>
  <c r="H2532"/>
  <c r="I2532"/>
  <c r="A2533"/>
  <c r="B2533"/>
  <c r="C2533"/>
  <c r="D2533"/>
  <c r="E2533"/>
  <c r="F2533"/>
  <c r="G2533"/>
  <c r="H2533"/>
  <c r="I2533"/>
  <c r="A2534"/>
  <c r="B2534"/>
  <c r="C2534"/>
  <c r="D2534"/>
  <c r="E2534"/>
  <c r="F2534"/>
  <c r="G2534"/>
  <c r="H2534"/>
  <c r="I2534"/>
  <c r="A2535"/>
  <c r="B2535"/>
  <c r="C2535"/>
  <c r="D2535"/>
  <c r="E2535"/>
  <c r="F2535"/>
  <c r="G2535"/>
  <c r="H2535"/>
  <c r="I2535"/>
  <c r="A2536"/>
  <c r="B2536"/>
  <c r="C2536"/>
  <c r="D2536"/>
  <c r="E2536"/>
  <c r="F2536"/>
  <c r="G2536"/>
  <c r="H2536"/>
  <c r="I2536"/>
  <c r="A2537"/>
  <c r="B2537"/>
  <c r="C2537"/>
  <c r="D2537"/>
  <c r="E2537"/>
  <c r="F2537"/>
  <c r="G2537"/>
  <c r="H2537"/>
  <c r="I2537"/>
  <c r="A2538"/>
  <c r="B2538"/>
  <c r="C2538"/>
  <c r="D2538"/>
  <c r="E2538"/>
  <c r="F2538"/>
  <c r="G2538"/>
  <c r="H2538"/>
  <c r="I2538"/>
  <c r="A2539"/>
  <c r="B2539"/>
  <c r="C2539"/>
  <c r="D2539"/>
  <c r="E2539"/>
  <c r="F2539"/>
  <c r="G2539"/>
  <c r="H2539"/>
  <c r="I2539"/>
  <c r="A2540"/>
  <c r="B2540"/>
  <c r="C2540"/>
  <c r="D2540"/>
  <c r="E2540"/>
  <c r="F2540"/>
  <c r="G2540"/>
  <c r="H2540"/>
  <c r="I2540"/>
  <c r="A2541"/>
  <c r="B2541"/>
  <c r="C2541"/>
  <c r="D2541"/>
  <c r="E2541"/>
  <c r="F2541"/>
  <c r="G2541"/>
  <c r="H2541"/>
  <c r="I2541"/>
  <c r="A2542"/>
  <c r="B2542"/>
  <c r="C2542"/>
  <c r="D2542"/>
  <c r="E2542"/>
  <c r="F2542"/>
  <c r="G2542"/>
  <c r="H2542"/>
  <c r="I2542"/>
  <c r="A2543"/>
  <c r="B2543"/>
  <c r="C2543"/>
  <c r="D2543"/>
  <c r="E2543"/>
  <c r="F2543"/>
  <c r="G2543"/>
  <c r="H2543"/>
  <c r="I2543"/>
  <c r="A2544"/>
  <c r="B2544"/>
  <c r="C2544"/>
  <c r="D2544"/>
  <c r="E2544"/>
  <c r="F2544"/>
  <c r="G2544"/>
  <c r="H2544"/>
  <c r="I2544"/>
  <c r="A2545"/>
  <c r="B2545"/>
  <c r="C2545"/>
  <c r="D2545"/>
  <c r="E2545"/>
  <c r="F2545"/>
  <c r="G2545"/>
  <c r="H2545"/>
  <c r="I2545"/>
  <c r="A2546"/>
  <c r="B2546"/>
  <c r="C2546"/>
  <c r="D2546"/>
  <c r="E2546"/>
  <c r="F2546"/>
  <c r="G2546"/>
  <c r="H2546"/>
  <c r="I2546"/>
  <c r="A2547"/>
  <c r="B2547"/>
  <c r="C2547"/>
  <c r="D2547"/>
  <c r="E2547"/>
  <c r="F2547"/>
  <c r="G2547"/>
  <c r="H2547"/>
  <c r="I2547"/>
  <c r="A2548"/>
  <c r="B2548"/>
  <c r="C2548"/>
  <c r="D2548"/>
  <c r="E2548"/>
  <c r="F2548"/>
  <c r="G2548"/>
  <c r="H2548"/>
  <c r="I2548"/>
  <c r="A2549"/>
  <c r="B2549"/>
  <c r="C2549"/>
  <c r="D2549"/>
  <c r="E2549"/>
  <c r="F2549"/>
  <c r="G2549"/>
  <c r="H2549"/>
  <c r="I2549"/>
  <c r="A2550"/>
  <c r="B2550"/>
  <c r="C2550"/>
  <c r="D2550"/>
  <c r="E2550"/>
  <c r="F2550"/>
  <c r="G2550"/>
  <c r="H2550"/>
  <c r="I2550"/>
  <c r="A2551"/>
  <c r="B2551"/>
  <c r="C2551"/>
  <c r="D2551"/>
  <c r="E2551"/>
  <c r="F2551"/>
  <c r="G2551"/>
  <c r="H2551"/>
  <c r="I2551"/>
  <c r="A2552"/>
  <c r="B2552"/>
  <c r="C2552"/>
  <c r="D2552"/>
  <c r="E2552"/>
  <c r="F2552"/>
  <c r="G2552"/>
  <c r="H2552"/>
  <c r="I2552"/>
  <c r="A2553"/>
  <c r="B2553"/>
  <c r="C2553"/>
  <c r="D2553"/>
  <c r="E2553"/>
  <c r="F2553"/>
  <c r="G2553"/>
  <c r="H2553"/>
  <c r="I2553"/>
  <c r="A2554"/>
  <c r="B2554"/>
  <c r="C2554"/>
  <c r="D2554"/>
  <c r="E2554"/>
  <c r="F2554"/>
  <c r="G2554"/>
  <c r="H2554"/>
  <c r="I2554"/>
  <c r="A2555"/>
  <c r="B2555"/>
  <c r="C2555"/>
  <c r="D2555"/>
  <c r="E2555"/>
  <c r="F2555"/>
  <c r="G2555"/>
  <c r="H2555"/>
  <c r="I2555"/>
  <c r="A2556"/>
  <c r="B2556"/>
  <c r="C2556"/>
  <c r="D2556"/>
  <c r="E2556"/>
  <c r="F2556"/>
  <c r="G2556"/>
  <c r="H2556"/>
  <c r="I2556"/>
  <c r="A2557"/>
  <c r="B2557"/>
  <c r="C2557"/>
  <c r="D2557"/>
  <c r="E2557"/>
  <c r="F2557"/>
  <c r="G2557"/>
  <c r="H2557"/>
  <c r="I2557"/>
  <c r="A2558"/>
  <c r="B2558"/>
  <c r="C2558"/>
  <c r="D2558"/>
  <c r="E2558"/>
  <c r="F2558"/>
  <c r="G2558"/>
  <c r="H2558"/>
  <c r="I2558"/>
  <c r="A2559"/>
  <c r="B2559"/>
  <c r="C2559"/>
  <c r="D2559"/>
  <c r="E2559"/>
  <c r="F2559"/>
  <c r="G2559"/>
  <c r="H2559"/>
  <c r="I2559"/>
  <c r="A2560"/>
  <c r="B2560"/>
  <c r="C2560"/>
  <c r="D2560"/>
  <c r="E2560"/>
  <c r="F2560"/>
  <c r="G2560"/>
  <c r="H2560"/>
  <c r="I2560"/>
  <c r="A2561"/>
  <c r="B2561"/>
  <c r="C2561"/>
  <c r="D2561"/>
  <c r="E2561"/>
  <c r="F2561"/>
  <c r="G2561"/>
  <c r="H2561"/>
  <c r="I2561"/>
  <c r="A2562"/>
  <c r="B2562"/>
  <c r="C2562"/>
  <c r="D2562"/>
  <c r="E2562"/>
  <c r="F2562"/>
  <c r="G2562"/>
  <c r="H2562"/>
  <c r="I2562"/>
  <c r="A2563"/>
  <c r="B2563"/>
  <c r="C2563"/>
  <c r="D2563"/>
  <c r="E2563"/>
  <c r="F2563"/>
  <c r="G2563"/>
  <c r="H2563"/>
  <c r="I2563"/>
  <c r="A2564"/>
  <c r="B2564"/>
  <c r="C2564"/>
  <c r="D2564"/>
  <c r="E2564"/>
  <c r="F2564"/>
  <c r="G2564"/>
  <c r="H2564"/>
  <c r="I2564"/>
  <c r="A2565"/>
  <c r="B2565"/>
  <c r="C2565"/>
  <c r="D2565"/>
  <c r="E2565"/>
  <c r="F2565"/>
  <c r="G2565"/>
  <c r="H2565"/>
  <c r="I2565"/>
  <c r="A2566"/>
  <c r="B2566"/>
  <c r="C2566"/>
  <c r="D2566"/>
  <c r="E2566"/>
  <c r="F2566"/>
  <c r="G2566"/>
  <c r="H2566"/>
  <c r="I2566"/>
  <c r="A2567"/>
  <c r="B2567"/>
  <c r="C2567"/>
  <c r="D2567"/>
  <c r="E2567"/>
  <c r="F2567"/>
  <c r="G2567"/>
  <c r="H2567"/>
  <c r="I2567"/>
  <c r="A2568"/>
  <c r="B2568"/>
  <c r="C2568"/>
  <c r="D2568"/>
  <c r="E2568"/>
  <c r="F2568"/>
  <c r="G2568"/>
  <c r="H2568"/>
  <c r="I2568"/>
  <c r="A2569"/>
  <c r="B2569"/>
  <c r="C2569"/>
  <c r="D2569"/>
  <c r="E2569"/>
  <c r="F2569"/>
  <c r="G2569"/>
  <c r="H2569"/>
  <c r="I2569"/>
  <c r="A2570"/>
  <c r="B2570"/>
  <c r="C2570"/>
  <c r="D2570"/>
  <c r="E2570"/>
  <c r="F2570"/>
  <c r="G2570"/>
  <c r="H2570"/>
  <c r="I2570"/>
  <c r="A2571"/>
  <c r="B2571"/>
  <c r="C2571"/>
  <c r="D2571"/>
  <c r="E2571"/>
  <c r="F2571"/>
  <c r="G2571"/>
  <c r="H2571"/>
  <c r="I2571"/>
  <c r="A2572"/>
  <c r="B2572"/>
  <c r="C2572"/>
  <c r="D2572"/>
  <c r="E2572"/>
  <c r="F2572"/>
  <c r="G2572"/>
  <c r="H2572"/>
  <c r="I2572"/>
  <c r="A2573"/>
  <c r="B2573"/>
  <c r="C2573"/>
  <c r="D2573"/>
  <c r="E2573"/>
  <c r="F2573"/>
  <c r="G2573"/>
  <c r="H2573"/>
  <c r="I2573"/>
  <c r="A2574"/>
  <c r="B2574"/>
  <c r="C2574"/>
  <c r="D2574"/>
  <c r="E2574"/>
  <c r="F2574"/>
  <c r="G2574"/>
  <c r="H2574"/>
  <c r="I2574"/>
  <c r="A2575"/>
  <c r="B2575"/>
  <c r="C2575"/>
  <c r="D2575"/>
  <c r="E2575"/>
  <c r="F2575"/>
  <c r="G2575"/>
  <c r="H2575"/>
  <c r="I2575"/>
  <c r="A2576"/>
  <c r="B2576"/>
  <c r="C2576"/>
  <c r="D2576"/>
  <c r="E2576"/>
  <c r="F2576"/>
  <c r="G2576"/>
  <c r="H2576"/>
  <c r="I2576"/>
  <c r="A2577"/>
  <c r="B2577"/>
  <c r="C2577"/>
  <c r="D2577"/>
  <c r="E2577"/>
  <c r="F2577"/>
  <c r="G2577"/>
  <c r="H2577"/>
  <c r="I2577"/>
  <c r="A2578"/>
  <c r="B2578"/>
  <c r="C2578"/>
  <c r="D2578"/>
  <c r="E2578"/>
  <c r="F2578"/>
  <c r="G2578"/>
  <c r="H2578"/>
  <c r="I2578"/>
  <c r="A2579"/>
  <c r="B2579"/>
  <c r="C2579"/>
  <c r="D2579"/>
  <c r="E2579"/>
  <c r="F2579"/>
  <c r="G2579"/>
  <c r="H2579"/>
  <c r="I2579"/>
  <c r="A2580"/>
  <c r="B2580"/>
  <c r="C2580"/>
  <c r="D2580"/>
  <c r="E2580"/>
  <c r="F2580"/>
  <c r="G2580"/>
  <c r="H2580"/>
  <c r="I2580"/>
  <c r="A2581"/>
  <c r="B2581"/>
  <c r="C2581"/>
  <c r="D2581"/>
  <c r="E2581"/>
  <c r="F2581"/>
  <c r="G2581"/>
  <c r="H2581"/>
  <c r="I2581"/>
  <c r="A2582"/>
  <c r="B2582"/>
  <c r="C2582"/>
  <c r="D2582"/>
  <c r="E2582"/>
  <c r="F2582"/>
  <c r="G2582"/>
  <c r="H2582"/>
  <c r="I2582"/>
  <c r="A2583"/>
  <c r="B2583"/>
  <c r="C2583"/>
  <c r="D2583"/>
  <c r="E2583"/>
  <c r="F2583"/>
  <c r="G2583"/>
  <c r="H2583"/>
  <c r="I2583"/>
  <c r="A2584"/>
  <c r="B2584"/>
  <c r="C2584"/>
  <c r="D2584"/>
  <c r="E2584"/>
  <c r="F2584"/>
  <c r="G2584"/>
  <c r="H2584"/>
  <c r="I2584"/>
  <c r="A2585"/>
  <c r="B2585"/>
  <c r="C2585"/>
  <c r="D2585"/>
  <c r="E2585"/>
  <c r="F2585"/>
  <c r="G2585"/>
  <c r="H2585"/>
  <c r="I2585"/>
  <c r="A2586"/>
  <c r="B2586"/>
  <c r="C2586"/>
  <c r="D2586"/>
  <c r="E2586"/>
  <c r="F2586"/>
  <c r="G2586"/>
  <c r="H2586"/>
  <c r="I2586"/>
  <c r="A2587"/>
  <c r="B2587"/>
  <c r="C2587"/>
  <c r="D2587"/>
  <c r="E2587"/>
  <c r="F2587"/>
  <c r="G2587"/>
  <c r="H2587"/>
  <c r="I2587"/>
  <c r="A2588"/>
  <c r="B2588"/>
  <c r="C2588"/>
  <c r="D2588"/>
  <c r="E2588"/>
  <c r="F2588"/>
  <c r="G2588"/>
  <c r="H2588"/>
  <c r="I2588"/>
  <c r="A2589"/>
  <c r="B2589"/>
  <c r="C2589"/>
  <c r="D2589"/>
  <c r="E2589"/>
  <c r="F2589"/>
  <c r="G2589"/>
  <c r="H2589"/>
  <c r="I2589"/>
  <c r="A2590"/>
  <c r="B2590"/>
  <c r="C2590"/>
  <c r="D2590"/>
  <c r="E2590"/>
  <c r="F2590"/>
  <c r="G2590"/>
  <c r="H2590"/>
  <c r="I2590"/>
  <c r="A2591"/>
  <c r="B2591"/>
  <c r="C2591"/>
  <c r="D2591"/>
  <c r="E2591"/>
  <c r="F2591"/>
  <c r="G2591"/>
  <c r="H2591"/>
  <c r="I2591"/>
  <c r="A2592"/>
  <c r="B2592"/>
  <c r="C2592"/>
  <c r="D2592"/>
  <c r="E2592"/>
  <c r="F2592"/>
  <c r="G2592"/>
  <c r="H2592"/>
  <c r="I2592"/>
  <c r="A2593"/>
  <c r="B2593"/>
  <c r="C2593"/>
  <c r="D2593"/>
  <c r="E2593"/>
  <c r="F2593"/>
  <c r="G2593"/>
  <c r="H2593"/>
  <c r="I2593"/>
  <c r="A2594"/>
  <c r="B2594"/>
  <c r="C2594"/>
  <c r="D2594"/>
  <c r="E2594"/>
  <c r="F2594"/>
  <c r="G2594"/>
  <c r="H2594"/>
  <c r="I2594"/>
  <c r="A2595"/>
  <c r="B2595"/>
  <c r="C2595"/>
  <c r="D2595"/>
  <c r="E2595"/>
  <c r="F2595"/>
  <c r="G2595"/>
  <c r="H2595"/>
  <c r="I2595"/>
  <c r="A2596"/>
  <c r="B2596"/>
  <c r="C2596"/>
  <c r="D2596"/>
  <c r="E2596"/>
  <c r="F2596"/>
  <c r="G2596"/>
  <c r="H2596"/>
  <c r="I2596"/>
  <c r="A2597"/>
  <c r="B2597"/>
  <c r="C2597"/>
  <c r="D2597"/>
  <c r="E2597"/>
  <c r="F2597"/>
  <c r="G2597"/>
  <c r="H2597"/>
  <c r="I2597"/>
  <c r="A2598"/>
  <c r="B2598"/>
  <c r="C2598"/>
  <c r="D2598"/>
  <c r="E2598"/>
  <c r="F2598"/>
  <c r="G2598"/>
  <c r="H2598"/>
  <c r="I2598"/>
  <c r="A2599"/>
  <c r="B2599"/>
  <c r="C2599"/>
  <c r="D2599"/>
  <c r="E2599"/>
  <c r="F2599"/>
  <c r="G2599"/>
  <c r="H2599"/>
  <c r="I2599"/>
  <c r="A2600"/>
  <c r="B2600"/>
  <c r="C2600"/>
  <c r="D2600"/>
  <c r="E2600"/>
  <c r="F2600"/>
  <c r="G2600"/>
  <c r="H2600"/>
  <c r="I2600"/>
  <c r="A2601"/>
  <c r="B2601"/>
  <c r="C2601"/>
  <c r="D2601"/>
  <c r="E2601"/>
  <c r="F2601"/>
  <c r="G2601"/>
  <c r="H2601"/>
  <c r="I2601"/>
  <c r="A2602"/>
  <c r="B2602"/>
  <c r="C2602"/>
  <c r="D2602"/>
  <c r="E2602"/>
  <c r="F2602"/>
  <c r="G2602"/>
  <c r="H2602"/>
  <c r="I2602"/>
  <c r="A2603"/>
  <c r="B2603"/>
  <c r="C2603"/>
  <c r="D2603"/>
  <c r="E2603"/>
  <c r="F2603"/>
  <c r="G2603"/>
  <c r="H2603"/>
  <c r="I2603"/>
  <c r="A2604"/>
  <c r="B2604"/>
  <c r="C2604"/>
  <c r="D2604"/>
  <c r="E2604"/>
  <c r="F2604"/>
  <c r="G2604"/>
  <c r="H2604"/>
  <c r="I2604"/>
  <c r="A2605"/>
  <c r="B2605"/>
  <c r="C2605"/>
  <c r="D2605"/>
  <c r="E2605"/>
  <c r="F2605"/>
  <c r="G2605"/>
  <c r="H2605"/>
  <c r="I2605"/>
  <c r="A2606"/>
  <c r="B2606"/>
  <c r="C2606"/>
  <c r="D2606"/>
  <c r="E2606"/>
  <c r="F2606"/>
  <c r="G2606"/>
  <c r="H2606"/>
  <c r="I2606"/>
  <c r="A2607"/>
  <c r="B2607"/>
  <c r="C2607"/>
  <c r="D2607"/>
  <c r="E2607"/>
  <c r="F2607"/>
  <c r="G2607"/>
  <c r="H2607"/>
  <c r="I2607"/>
  <c r="A2608"/>
  <c r="B2608"/>
  <c r="C2608"/>
  <c r="D2608"/>
  <c r="E2608"/>
  <c r="F2608"/>
  <c r="G2608"/>
  <c r="H2608"/>
  <c r="I2608"/>
  <c r="A2609"/>
  <c r="B2609"/>
  <c r="C2609"/>
  <c r="D2609"/>
  <c r="E2609"/>
  <c r="F2609"/>
  <c r="G2609"/>
  <c r="H2609"/>
  <c r="I2609"/>
  <c r="A2610"/>
  <c r="B2610"/>
  <c r="C2610"/>
  <c r="D2610"/>
  <c r="E2610"/>
  <c r="F2610"/>
  <c r="G2610"/>
  <c r="H2610"/>
  <c r="I2610"/>
  <c r="A2611"/>
  <c r="B2611"/>
  <c r="C2611"/>
  <c r="D2611"/>
  <c r="E2611"/>
  <c r="F2611"/>
  <c r="G2611"/>
  <c r="H2611"/>
  <c r="I2611"/>
  <c r="A2612"/>
  <c r="B2612"/>
  <c r="C2612"/>
  <c r="D2612"/>
  <c r="E2612"/>
  <c r="F2612"/>
  <c r="G2612"/>
  <c r="H2612"/>
  <c r="I2612"/>
  <c r="A2613"/>
  <c r="B2613"/>
  <c r="C2613"/>
  <c r="D2613"/>
  <c r="E2613"/>
  <c r="F2613"/>
  <c r="G2613"/>
  <c r="H2613"/>
  <c r="I2613"/>
  <c r="A2614"/>
  <c r="B2614"/>
  <c r="C2614"/>
  <c r="D2614"/>
  <c r="E2614"/>
  <c r="F2614"/>
  <c r="G2614"/>
  <c r="H2614"/>
  <c r="I2614"/>
  <c r="A2615"/>
  <c r="B2615"/>
  <c r="C2615"/>
  <c r="D2615"/>
  <c r="E2615"/>
  <c r="F2615"/>
  <c r="G2615"/>
  <c r="H2615"/>
  <c r="I2615"/>
  <c r="A2616"/>
  <c r="B2616"/>
  <c r="C2616"/>
  <c r="D2616"/>
  <c r="E2616"/>
  <c r="F2616"/>
  <c r="G2616"/>
  <c r="H2616"/>
  <c r="I2616"/>
  <c r="A2617"/>
  <c r="B2617"/>
  <c r="C2617"/>
  <c r="D2617"/>
  <c r="E2617"/>
  <c r="F2617"/>
  <c r="G2617"/>
  <c r="H2617"/>
  <c r="I2617"/>
  <c r="A2618"/>
  <c r="B2618"/>
  <c r="C2618"/>
  <c r="D2618"/>
  <c r="E2618"/>
  <c r="F2618"/>
  <c r="G2618"/>
  <c r="H2618"/>
  <c r="I2618"/>
  <c r="A2619"/>
  <c r="B2619"/>
  <c r="C2619"/>
  <c r="D2619"/>
  <c r="E2619"/>
  <c r="F2619"/>
  <c r="G2619"/>
  <c r="H2619"/>
  <c r="I2619"/>
  <c r="A2620"/>
  <c r="B2620"/>
  <c r="C2620"/>
  <c r="D2620"/>
  <c r="E2620"/>
  <c r="F2620"/>
  <c r="G2620"/>
  <c r="H2620"/>
  <c r="I2620"/>
  <c r="A2621"/>
  <c r="B2621"/>
  <c r="C2621"/>
  <c r="D2621"/>
  <c r="E2621"/>
  <c r="F2621"/>
  <c r="G2621"/>
  <c r="H2621"/>
  <c r="I2621"/>
  <c r="A2622"/>
  <c r="B2622"/>
  <c r="C2622"/>
  <c r="D2622"/>
  <c r="E2622"/>
  <c r="F2622"/>
  <c r="G2622"/>
  <c r="H2622"/>
  <c r="I2622"/>
  <c r="A2623"/>
  <c r="B2623"/>
  <c r="C2623"/>
  <c r="D2623"/>
  <c r="E2623"/>
  <c r="F2623"/>
  <c r="G2623"/>
  <c r="H2623"/>
  <c r="I2623"/>
  <c r="A2624"/>
  <c r="B2624"/>
  <c r="C2624"/>
  <c r="D2624"/>
  <c r="E2624"/>
  <c r="F2624"/>
  <c r="G2624"/>
  <c r="H2624"/>
  <c r="I2624"/>
  <c r="A2625"/>
  <c r="B2625"/>
  <c r="C2625"/>
  <c r="D2625"/>
  <c r="E2625"/>
  <c r="F2625"/>
  <c r="G2625"/>
  <c r="H2625"/>
  <c r="I2625"/>
  <c r="A2626"/>
  <c r="B2626"/>
  <c r="C2626"/>
  <c r="D2626"/>
  <c r="E2626"/>
  <c r="F2626"/>
  <c r="G2626"/>
  <c r="H2626"/>
  <c r="I2626"/>
  <c r="A2627"/>
  <c r="B2627"/>
  <c r="C2627"/>
  <c r="D2627"/>
  <c r="E2627"/>
  <c r="F2627"/>
  <c r="G2627"/>
  <c r="H2627"/>
  <c r="I2627"/>
  <c r="A2628"/>
  <c r="B2628"/>
  <c r="C2628"/>
  <c r="D2628"/>
  <c r="E2628"/>
  <c r="F2628"/>
  <c r="G2628"/>
  <c r="H2628"/>
  <c r="I2628"/>
  <c r="A2629"/>
  <c r="B2629"/>
  <c r="C2629"/>
  <c r="D2629"/>
  <c r="E2629"/>
  <c r="F2629"/>
  <c r="G2629"/>
  <c r="H2629"/>
  <c r="I2629"/>
  <c r="A2630"/>
  <c r="B2630"/>
  <c r="C2630"/>
  <c r="D2630"/>
  <c r="E2630"/>
  <c r="F2630"/>
  <c r="G2630"/>
  <c r="H2630"/>
  <c r="I2630"/>
  <c r="A2631"/>
  <c r="B2631"/>
  <c r="C2631"/>
  <c r="D2631"/>
  <c r="E2631"/>
  <c r="F2631"/>
  <c r="G2631"/>
  <c r="H2631"/>
  <c r="I2631"/>
  <c r="A2632"/>
  <c r="B2632"/>
  <c r="C2632"/>
  <c r="D2632"/>
  <c r="E2632"/>
  <c r="F2632"/>
  <c r="G2632"/>
  <c r="H2632"/>
  <c r="I2632"/>
  <c r="A2633"/>
  <c r="B2633"/>
  <c r="C2633"/>
  <c r="D2633"/>
  <c r="E2633"/>
  <c r="F2633"/>
  <c r="G2633"/>
  <c r="H2633"/>
  <c r="I2633"/>
  <c r="A2634"/>
  <c r="B2634"/>
  <c r="C2634"/>
  <c r="D2634"/>
  <c r="E2634"/>
  <c r="F2634"/>
  <c r="G2634"/>
  <c r="H2634"/>
  <c r="I2634"/>
  <c r="A2635"/>
  <c r="B2635"/>
  <c r="C2635"/>
  <c r="D2635"/>
  <c r="E2635"/>
  <c r="F2635"/>
  <c r="G2635"/>
  <c r="H2635"/>
  <c r="I2635"/>
  <c r="A2636"/>
  <c r="B2636"/>
  <c r="C2636"/>
  <c r="D2636"/>
  <c r="E2636"/>
  <c r="F2636"/>
  <c r="G2636"/>
  <c r="H2636"/>
  <c r="I2636"/>
  <c r="A2637"/>
  <c r="B2637"/>
  <c r="C2637"/>
  <c r="D2637"/>
  <c r="E2637"/>
  <c r="F2637"/>
  <c r="G2637"/>
  <c r="H2637"/>
  <c r="I2637"/>
  <c r="A2638"/>
  <c r="B2638"/>
  <c r="C2638"/>
  <c r="D2638"/>
  <c r="E2638"/>
  <c r="F2638"/>
  <c r="G2638"/>
  <c r="H2638"/>
  <c r="I2638"/>
  <c r="A2639"/>
  <c r="B2639"/>
  <c r="C2639"/>
  <c r="D2639"/>
  <c r="E2639"/>
  <c r="F2639"/>
  <c r="G2639"/>
  <c r="H2639"/>
  <c r="I2639"/>
  <c r="A2640"/>
  <c r="B2640"/>
  <c r="C2640"/>
  <c r="D2640"/>
  <c r="E2640"/>
  <c r="F2640"/>
  <c r="G2640"/>
  <c r="H2640"/>
  <c r="I2640"/>
  <c r="A2641"/>
  <c r="B2641"/>
  <c r="C2641"/>
  <c r="D2641"/>
  <c r="E2641"/>
  <c r="F2641"/>
  <c r="G2641"/>
  <c r="H2641"/>
  <c r="I2641"/>
  <c r="A2642"/>
  <c r="B2642"/>
  <c r="C2642"/>
  <c r="D2642"/>
  <c r="E2642"/>
  <c r="F2642"/>
  <c r="G2642"/>
  <c r="H2642"/>
  <c r="I2642"/>
  <c r="A2643"/>
  <c r="B2643"/>
  <c r="C2643"/>
  <c r="D2643"/>
  <c r="E2643"/>
  <c r="F2643"/>
  <c r="G2643"/>
  <c r="H2643"/>
  <c r="I2643"/>
  <c r="A2644"/>
  <c r="B2644"/>
  <c r="C2644"/>
  <c r="D2644"/>
  <c r="E2644"/>
  <c r="F2644"/>
  <c r="G2644"/>
  <c r="H2644"/>
  <c r="I2644"/>
  <c r="A2645"/>
  <c r="B2645"/>
  <c r="C2645"/>
  <c r="D2645"/>
  <c r="E2645"/>
  <c r="F2645"/>
  <c r="G2645"/>
  <c r="H2645"/>
  <c r="I2645"/>
  <c r="A2646"/>
  <c r="B2646"/>
  <c r="C2646"/>
  <c r="D2646"/>
  <c r="E2646"/>
  <c r="F2646"/>
  <c r="G2646"/>
  <c r="H2646"/>
  <c r="I2646"/>
  <c r="A2647"/>
  <c r="B2647"/>
  <c r="C2647"/>
  <c r="D2647"/>
  <c r="E2647"/>
  <c r="F2647"/>
  <c r="G2647"/>
  <c r="H2647"/>
  <c r="I2647"/>
  <c r="A2648"/>
  <c r="B2648"/>
  <c r="C2648"/>
  <c r="D2648"/>
  <c r="E2648"/>
  <c r="F2648"/>
  <c r="G2648"/>
  <c r="H2648"/>
  <c r="I2648"/>
  <c r="A2649"/>
  <c r="B2649"/>
  <c r="C2649"/>
  <c r="D2649"/>
  <c r="E2649"/>
  <c r="F2649"/>
  <c r="G2649"/>
  <c r="H2649"/>
  <c r="I2649"/>
  <c r="A2650"/>
  <c r="B2650"/>
  <c r="C2650"/>
  <c r="D2650"/>
  <c r="E2650"/>
  <c r="F2650"/>
  <c r="G2650"/>
  <c r="H2650"/>
  <c r="I2650"/>
  <c r="A2651"/>
  <c r="B2651"/>
  <c r="C2651"/>
  <c r="D2651"/>
  <c r="E2651"/>
  <c r="F2651"/>
  <c r="G2651"/>
  <c r="H2651"/>
  <c r="I2651"/>
  <c r="A2652"/>
  <c r="B2652"/>
  <c r="C2652"/>
  <c r="D2652"/>
  <c r="E2652"/>
  <c r="F2652"/>
  <c r="G2652"/>
  <c r="H2652"/>
  <c r="I2652"/>
  <c r="A2653"/>
  <c r="B2653"/>
  <c r="C2653"/>
  <c r="D2653"/>
  <c r="E2653"/>
  <c r="F2653"/>
  <c r="G2653"/>
  <c r="H2653"/>
  <c r="I2653"/>
  <c r="A2654"/>
  <c r="B2654"/>
  <c r="C2654"/>
  <c r="D2654"/>
  <c r="E2654"/>
  <c r="F2654"/>
  <c r="G2654"/>
  <c r="H2654"/>
  <c r="I2654"/>
  <c r="A2655"/>
  <c r="B2655"/>
  <c r="C2655"/>
  <c r="D2655"/>
  <c r="E2655"/>
  <c r="F2655"/>
  <c r="G2655"/>
  <c r="H2655"/>
  <c r="I2655"/>
  <c r="A2656"/>
  <c r="B2656"/>
  <c r="C2656"/>
  <c r="D2656"/>
  <c r="E2656"/>
  <c r="F2656"/>
  <c r="G2656"/>
  <c r="H2656"/>
  <c r="I2656"/>
  <c r="A2657"/>
  <c r="B2657"/>
  <c r="C2657"/>
  <c r="D2657"/>
  <c r="E2657"/>
  <c r="F2657"/>
  <c r="G2657"/>
  <c r="H2657"/>
  <c r="I2657"/>
  <c r="A2658"/>
  <c r="B2658"/>
  <c r="C2658"/>
  <c r="D2658"/>
  <c r="E2658"/>
  <c r="F2658"/>
  <c r="G2658"/>
  <c r="H2658"/>
  <c r="I2658"/>
  <c r="A2659"/>
  <c r="B2659"/>
  <c r="C2659"/>
  <c r="D2659"/>
  <c r="E2659"/>
  <c r="F2659"/>
  <c r="G2659"/>
  <c r="H2659"/>
  <c r="I2659"/>
  <c r="A2660"/>
  <c r="B2660"/>
  <c r="C2660"/>
  <c r="D2660"/>
  <c r="E2660"/>
  <c r="F2660"/>
  <c r="G2660"/>
  <c r="H2660"/>
  <c r="I2660"/>
  <c r="A2661"/>
  <c r="B2661"/>
  <c r="C2661"/>
  <c r="D2661"/>
  <c r="E2661"/>
  <c r="F2661"/>
  <c r="G2661"/>
  <c r="H2661"/>
  <c r="I2661"/>
  <c r="A2662"/>
  <c r="B2662"/>
  <c r="C2662"/>
  <c r="D2662"/>
  <c r="E2662"/>
  <c r="F2662"/>
  <c r="G2662"/>
  <c r="H2662"/>
  <c r="I2662"/>
  <c r="A2663"/>
  <c r="B2663"/>
  <c r="C2663"/>
  <c r="D2663"/>
  <c r="E2663"/>
  <c r="F2663"/>
  <c r="G2663"/>
  <c r="H2663"/>
  <c r="I2663"/>
  <c r="A2664"/>
  <c r="B2664"/>
  <c r="C2664"/>
  <c r="D2664"/>
  <c r="E2664"/>
  <c r="F2664"/>
  <c r="G2664"/>
  <c r="H2664"/>
  <c r="I2664"/>
  <c r="A2665"/>
  <c r="B2665"/>
  <c r="C2665"/>
  <c r="D2665"/>
  <c r="E2665"/>
  <c r="F2665"/>
  <c r="G2665"/>
  <c r="H2665"/>
  <c r="I2665"/>
  <c r="A2666"/>
  <c r="B2666"/>
  <c r="C2666"/>
  <c r="D2666"/>
  <c r="E2666"/>
  <c r="F2666"/>
  <c r="G2666"/>
  <c r="H2666"/>
  <c r="I2666"/>
  <c r="A2667"/>
  <c r="B2667"/>
  <c r="C2667"/>
  <c r="D2667"/>
  <c r="E2667"/>
  <c r="F2667"/>
  <c r="G2667"/>
  <c r="H2667"/>
  <c r="I2667"/>
  <c r="A2668"/>
  <c r="B2668"/>
  <c r="C2668"/>
  <c r="D2668"/>
  <c r="E2668"/>
  <c r="F2668"/>
  <c r="G2668"/>
  <c r="H2668"/>
  <c r="I2668"/>
  <c r="A2669"/>
  <c r="B2669"/>
  <c r="C2669"/>
  <c r="D2669"/>
  <c r="E2669"/>
  <c r="F2669"/>
  <c r="G2669"/>
  <c r="H2669"/>
  <c r="I2669"/>
  <c r="A2670"/>
  <c r="B2670"/>
  <c r="C2670"/>
  <c r="D2670"/>
  <c r="E2670"/>
  <c r="F2670"/>
  <c r="G2670"/>
  <c r="H2670"/>
  <c r="I2670"/>
  <c r="A2671"/>
  <c r="B2671"/>
  <c r="C2671"/>
  <c r="D2671"/>
  <c r="E2671"/>
  <c r="F2671"/>
  <c r="G2671"/>
  <c r="H2671"/>
  <c r="I2671"/>
  <c r="A2672"/>
  <c r="B2672"/>
  <c r="C2672"/>
  <c r="D2672"/>
  <c r="E2672"/>
  <c r="F2672"/>
  <c r="G2672"/>
  <c r="H2672"/>
  <c r="I2672"/>
  <c r="A2673"/>
  <c r="B2673"/>
  <c r="C2673"/>
  <c r="D2673"/>
  <c r="E2673"/>
  <c r="F2673"/>
  <c r="G2673"/>
  <c r="H2673"/>
  <c r="I2673"/>
  <c r="A2674"/>
  <c r="B2674"/>
  <c r="C2674"/>
  <c r="D2674"/>
  <c r="E2674"/>
  <c r="F2674"/>
  <c r="G2674"/>
  <c r="H2674"/>
  <c r="I2674"/>
  <c r="A2675"/>
  <c r="B2675"/>
  <c r="C2675"/>
  <c r="D2675"/>
  <c r="E2675"/>
  <c r="F2675"/>
  <c r="G2675"/>
  <c r="H2675"/>
  <c r="I2675"/>
  <c r="A2676"/>
  <c r="B2676"/>
  <c r="C2676"/>
  <c r="D2676"/>
  <c r="E2676"/>
  <c r="F2676"/>
  <c r="G2676"/>
  <c r="H2676"/>
  <c r="I2676"/>
  <c r="A2677"/>
  <c r="B2677"/>
  <c r="C2677"/>
  <c r="D2677"/>
  <c r="E2677"/>
  <c r="F2677"/>
  <c r="G2677"/>
  <c r="H2677"/>
  <c r="I2677"/>
  <c r="A2678"/>
  <c r="B2678"/>
  <c r="C2678"/>
  <c r="D2678"/>
  <c r="E2678"/>
  <c r="F2678"/>
  <c r="G2678"/>
  <c r="H2678"/>
  <c r="I2678"/>
  <c r="A2679"/>
  <c r="B2679"/>
  <c r="C2679"/>
  <c r="D2679"/>
  <c r="E2679"/>
  <c r="F2679"/>
  <c r="G2679"/>
  <c r="H2679"/>
  <c r="I2679"/>
  <c r="A2680"/>
  <c r="B2680"/>
  <c r="C2680"/>
  <c r="D2680"/>
  <c r="E2680"/>
  <c r="F2680"/>
  <c r="G2680"/>
  <c r="H2680"/>
  <c r="I2680"/>
  <c r="A2681"/>
  <c r="B2681"/>
  <c r="C2681"/>
  <c r="D2681"/>
  <c r="E2681"/>
  <c r="F2681"/>
  <c r="G2681"/>
  <c r="H2681"/>
  <c r="I2681"/>
  <c r="A2682"/>
  <c r="B2682"/>
  <c r="C2682"/>
  <c r="D2682"/>
  <c r="E2682"/>
  <c r="F2682"/>
  <c r="G2682"/>
  <c r="H2682"/>
  <c r="I2682"/>
  <c r="A2683"/>
  <c r="B2683"/>
  <c r="C2683"/>
  <c r="D2683"/>
  <c r="E2683"/>
  <c r="F2683"/>
  <c r="G2683"/>
  <c r="H2683"/>
  <c r="I2683"/>
  <c r="A2684"/>
  <c r="B2684"/>
  <c r="C2684"/>
  <c r="D2684"/>
  <c r="E2684"/>
  <c r="F2684"/>
  <c r="G2684"/>
  <c r="H2684"/>
  <c r="I2684"/>
  <c r="A2685"/>
  <c r="B2685"/>
  <c r="C2685"/>
  <c r="D2685"/>
  <c r="E2685"/>
  <c r="F2685"/>
  <c r="G2685"/>
  <c r="H2685"/>
  <c r="I2685"/>
  <c r="A2686"/>
  <c r="B2686"/>
  <c r="C2686"/>
  <c r="D2686"/>
  <c r="E2686"/>
  <c r="F2686"/>
  <c r="G2686"/>
  <c r="H2686"/>
  <c r="I2686"/>
  <c r="A2687"/>
  <c r="B2687"/>
  <c r="C2687"/>
  <c r="D2687"/>
  <c r="E2687"/>
  <c r="F2687"/>
  <c r="G2687"/>
  <c r="H2687"/>
  <c r="I2687"/>
  <c r="A2688"/>
  <c r="B2688"/>
  <c r="C2688"/>
  <c r="D2688"/>
  <c r="E2688"/>
  <c r="F2688"/>
  <c r="G2688"/>
  <c r="H2688"/>
  <c r="I2688"/>
  <c r="A2689"/>
  <c r="B2689"/>
  <c r="C2689"/>
  <c r="D2689"/>
  <c r="E2689"/>
  <c r="F2689"/>
  <c r="G2689"/>
  <c r="H2689"/>
  <c r="I2689"/>
  <c r="A2690"/>
  <c r="B2690"/>
  <c r="C2690"/>
  <c r="D2690"/>
  <c r="E2690"/>
  <c r="F2690"/>
  <c r="G2690"/>
  <c r="H2690"/>
  <c r="I2690"/>
  <c r="A2691"/>
  <c r="B2691"/>
  <c r="C2691"/>
  <c r="D2691"/>
  <c r="E2691"/>
  <c r="F2691"/>
  <c r="G2691"/>
  <c r="H2691"/>
  <c r="I2691"/>
  <c r="A2692"/>
  <c r="B2692"/>
  <c r="C2692"/>
  <c r="D2692"/>
  <c r="E2692"/>
  <c r="F2692"/>
  <c r="G2692"/>
  <c r="H2692"/>
  <c r="I2692"/>
  <c r="A2693"/>
  <c r="B2693"/>
  <c r="C2693"/>
  <c r="D2693"/>
  <c r="E2693"/>
  <c r="F2693"/>
  <c r="G2693"/>
  <c r="H2693"/>
  <c r="I2693"/>
  <c r="A2694"/>
  <c r="B2694"/>
  <c r="C2694"/>
  <c r="D2694"/>
  <c r="E2694"/>
  <c r="F2694"/>
  <c r="G2694"/>
  <c r="H2694"/>
  <c r="I2694"/>
  <c r="A2695"/>
  <c r="B2695"/>
  <c r="C2695"/>
  <c r="D2695"/>
  <c r="E2695"/>
  <c r="F2695"/>
  <c r="G2695"/>
  <c r="H2695"/>
  <c r="I2695"/>
  <c r="A2696"/>
  <c r="B2696"/>
  <c r="C2696"/>
  <c r="D2696"/>
  <c r="E2696"/>
  <c r="F2696"/>
  <c r="G2696"/>
  <c r="H2696"/>
  <c r="I2696"/>
  <c r="A2697"/>
  <c r="B2697"/>
  <c r="C2697"/>
  <c r="D2697"/>
  <c r="E2697"/>
  <c r="F2697"/>
  <c r="G2697"/>
  <c r="H2697"/>
  <c r="I2697"/>
  <c r="A2698"/>
  <c r="B2698"/>
  <c r="C2698"/>
  <c r="D2698"/>
  <c r="E2698"/>
  <c r="F2698"/>
  <c r="G2698"/>
  <c r="H2698"/>
  <c r="I2698"/>
  <c r="A2699"/>
  <c r="B2699"/>
  <c r="C2699"/>
  <c r="D2699"/>
  <c r="E2699"/>
  <c r="F2699"/>
  <c r="G2699"/>
  <c r="H2699"/>
  <c r="I2699"/>
  <c r="A2700"/>
  <c r="B2700"/>
  <c r="C2700"/>
  <c r="D2700"/>
  <c r="E2700"/>
  <c r="F2700"/>
  <c r="G2700"/>
  <c r="H2700"/>
  <c r="I2700"/>
  <c r="A2701"/>
  <c r="B2701"/>
  <c r="C2701"/>
  <c r="D2701"/>
  <c r="E2701"/>
  <c r="F2701"/>
  <c r="G2701"/>
  <c r="H2701"/>
  <c r="I2701"/>
  <c r="A2702"/>
  <c r="B2702"/>
  <c r="C2702"/>
  <c r="D2702"/>
  <c r="E2702"/>
  <c r="F2702"/>
  <c r="G2702"/>
  <c r="H2702"/>
  <c r="I2702"/>
  <c r="A2703"/>
  <c r="B2703"/>
  <c r="C2703"/>
  <c r="D2703"/>
  <c r="E2703"/>
  <c r="F2703"/>
  <c r="G2703"/>
  <c r="H2703"/>
  <c r="I2703"/>
  <c r="A2704"/>
  <c r="B2704"/>
  <c r="C2704"/>
  <c r="D2704"/>
  <c r="E2704"/>
  <c r="F2704"/>
  <c r="G2704"/>
  <c r="H2704"/>
  <c r="I2704"/>
  <c r="A2705"/>
  <c r="B2705"/>
  <c r="C2705"/>
  <c r="D2705"/>
  <c r="E2705"/>
  <c r="F2705"/>
  <c r="G2705"/>
  <c r="H2705"/>
  <c r="I2705"/>
  <c r="A2706"/>
  <c r="B2706"/>
  <c r="C2706"/>
  <c r="D2706"/>
  <c r="E2706"/>
  <c r="F2706"/>
  <c r="G2706"/>
  <c r="H2706"/>
  <c r="I2706"/>
  <c r="A2707"/>
  <c r="B2707"/>
  <c r="C2707"/>
  <c r="D2707"/>
  <c r="E2707"/>
  <c r="F2707"/>
  <c r="G2707"/>
  <c r="H2707"/>
  <c r="I2707"/>
  <c r="A2708"/>
  <c r="B2708"/>
  <c r="C2708"/>
  <c r="D2708"/>
  <c r="E2708"/>
  <c r="F2708"/>
  <c r="G2708"/>
  <c r="H2708"/>
  <c r="I2708"/>
  <c r="A2709"/>
  <c r="B2709"/>
  <c r="C2709"/>
  <c r="D2709"/>
  <c r="E2709"/>
  <c r="F2709"/>
  <c r="G2709"/>
  <c r="H2709"/>
  <c r="I2709"/>
  <c r="A2710"/>
  <c r="B2710"/>
  <c r="C2710"/>
  <c r="D2710"/>
  <c r="E2710"/>
  <c r="F2710"/>
  <c r="G2710"/>
  <c r="H2710"/>
  <c r="I2710"/>
  <c r="A2711"/>
  <c r="B2711"/>
  <c r="C2711"/>
  <c r="D2711"/>
  <c r="E2711"/>
  <c r="F2711"/>
  <c r="G2711"/>
  <c r="H2711"/>
  <c r="I2711"/>
  <c r="A2712"/>
  <c r="B2712"/>
  <c r="C2712"/>
  <c r="D2712"/>
  <c r="E2712"/>
  <c r="F2712"/>
  <c r="G2712"/>
  <c r="H2712"/>
  <c r="I2712"/>
  <c r="A2713"/>
  <c r="B2713"/>
  <c r="C2713"/>
  <c r="D2713"/>
  <c r="E2713"/>
  <c r="F2713"/>
  <c r="G2713"/>
  <c r="H2713"/>
  <c r="I2713"/>
  <c r="A2714"/>
  <c r="B2714"/>
  <c r="C2714"/>
  <c r="D2714"/>
  <c r="E2714"/>
  <c r="F2714"/>
  <c r="G2714"/>
  <c r="H2714"/>
  <c r="I2714"/>
  <c r="A2715"/>
  <c r="B2715"/>
  <c r="C2715"/>
  <c r="D2715"/>
  <c r="E2715"/>
  <c r="F2715"/>
  <c r="G2715"/>
  <c r="H2715"/>
  <c r="I2715"/>
  <c r="A2716"/>
  <c r="B2716"/>
  <c r="C2716"/>
  <c r="D2716"/>
  <c r="E2716"/>
  <c r="F2716"/>
  <c r="G2716"/>
  <c r="H2716"/>
  <c r="I2716"/>
  <c r="A2717"/>
  <c r="B2717"/>
  <c r="C2717"/>
  <c r="D2717"/>
  <c r="E2717"/>
  <c r="F2717"/>
  <c r="G2717"/>
  <c r="H2717"/>
  <c r="I2717"/>
  <c r="A2718"/>
  <c r="B2718"/>
  <c r="C2718"/>
  <c r="D2718"/>
  <c r="E2718"/>
  <c r="F2718"/>
  <c r="G2718"/>
  <c r="H2718"/>
  <c r="I2718"/>
  <c r="A2719"/>
  <c r="B2719"/>
  <c r="C2719"/>
  <c r="D2719"/>
  <c r="E2719"/>
  <c r="F2719"/>
  <c r="G2719"/>
  <c r="H2719"/>
  <c r="I2719"/>
  <c r="A2720"/>
  <c r="B2720"/>
  <c r="C2720"/>
  <c r="D2720"/>
  <c r="E2720"/>
  <c r="F2720"/>
  <c r="G2720"/>
  <c r="H2720"/>
  <c r="I2720"/>
  <c r="A2721"/>
  <c r="B2721"/>
  <c r="C2721"/>
  <c r="D2721"/>
  <c r="E2721"/>
  <c r="F2721"/>
  <c r="G2721"/>
  <c r="H2721"/>
  <c r="I2721"/>
  <c r="A2722"/>
  <c r="B2722"/>
  <c r="C2722"/>
  <c r="D2722"/>
  <c r="E2722"/>
  <c r="F2722"/>
  <c r="G2722"/>
  <c r="H2722"/>
  <c r="I2722"/>
  <c r="A2723"/>
  <c r="B2723"/>
  <c r="C2723"/>
  <c r="D2723"/>
  <c r="E2723"/>
  <c r="F2723"/>
  <c r="G2723"/>
  <c r="H2723"/>
  <c r="I2723"/>
  <c r="A2724"/>
  <c r="B2724"/>
  <c r="C2724"/>
  <c r="D2724"/>
  <c r="E2724"/>
  <c r="F2724"/>
  <c r="G2724"/>
  <c r="H2724"/>
  <c r="I2724"/>
  <c r="A2725"/>
  <c r="B2725"/>
  <c r="C2725"/>
  <c r="D2725"/>
  <c r="E2725"/>
  <c r="F2725"/>
  <c r="G2725"/>
  <c r="H2725"/>
  <c r="I2725"/>
  <c r="A2726"/>
  <c r="B2726"/>
  <c r="C2726"/>
  <c r="D2726"/>
  <c r="E2726"/>
  <c r="F2726"/>
  <c r="G2726"/>
  <c r="H2726"/>
  <c r="I2726"/>
  <c r="A2727"/>
  <c r="B2727"/>
  <c r="C2727"/>
  <c r="D2727"/>
  <c r="E2727"/>
  <c r="F2727"/>
  <c r="G2727"/>
  <c r="H2727"/>
  <c r="I2727"/>
  <c r="A2728"/>
  <c r="B2728"/>
  <c r="C2728"/>
  <c r="D2728"/>
  <c r="E2728"/>
  <c r="F2728"/>
  <c r="G2728"/>
  <c r="H2728"/>
  <c r="I2728"/>
  <c r="A2729"/>
  <c r="B2729"/>
  <c r="C2729"/>
  <c r="D2729"/>
  <c r="E2729"/>
  <c r="F2729"/>
  <c r="G2729"/>
  <c r="H2729"/>
  <c r="I2729"/>
  <c r="A2730"/>
  <c r="B2730"/>
  <c r="C2730"/>
  <c r="D2730"/>
  <c r="E2730"/>
  <c r="F2730"/>
  <c r="G2730"/>
  <c r="H2730"/>
  <c r="I2730"/>
  <c r="A2731"/>
  <c r="B2731"/>
  <c r="C2731"/>
  <c r="D2731"/>
  <c r="E2731"/>
  <c r="F2731"/>
  <c r="G2731"/>
  <c r="H2731"/>
  <c r="I2731"/>
  <c r="A2732"/>
  <c r="B2732"/>
  <c r="C2732"/>
  <c r="D2732"/>
  <c r="E2732"/>
  <c r="F2732"/>
  <c r="G2732"/>
  <c r="H2732"/>
  <c r="I2732"/>
  <c r="A2733"/>
  <c r="B2733"/>
  <c r="C2733"/>
  <c r="D2733"/>
  <c r="E2733"/>
  <c r="F2733"/>
  <c r="G2733"/>
  <c r="H2733"/>
  <c r="I2733"/>
  <c r="A2734"/>
  <c r="B2734"/>
  <c r="C2734"/>
  <c r="D2734"/>
  <c r="E2734"/>
  <c r="F2734"/>
  <c r="G2734"/>
  <c r="H2734"/>
  <c r="I2734"/>
  <c r="A2735"/>
  <c r="B2735"/>
  <c r="C2735"/>
  <c r="D2735"/>
  <c r="E2735"/>
  <c r="F2735"/>
  <c r="G2735"/>
  <c r="H2735"/>
  <c r="I2735"/>
  <c r="A2736"/>
  <c r="B2736"/>
  <c r="C2736"/>
  <c r="D2736"/>
  <c r="E2736"/>
  <c r="F2736"/>
  <c r="G2736"/>
  <c r="H2736"/>
  <c r="I2736"/>
  <c r="A2737"/>
  <c r="B2737"/>
  <c r="C2737"/>
  <c r="D2737"/>
  <c r="E2737"/>
  <c r="F2737"/>
  <c r="G2737"/>
  <c r="H2737"/>
  <c r="I2737"/>
  <c r="A2738"/>
  <c r="B2738"/>
  <c r="C2738"/>
  <c r="D2738"/>
  <c r="E2738"/>
  <c r="F2738"/>
  <c r="G2738"/>
  <c r="H2738"/>
  <c r="I2738"/>
  <c r="A2739"/>
  <c r="B2739"/>
  <c r="C2739"/>
  <c r="D2739"/>
  <c r="E2739"/>
  <c r="F2739"/>
  <c r="G2739"/>
  <c r="H2739"/>
  <c r="I2739"/>
  <c r="A2740"/>
  <c r="B2740"/>
  <c r="C2740"/>
  <c r="D2740"/>
  <c r="E2740"/>
  <c r="F2740"/>
  <c r="G2740"/>
  <c r="H2740"/>
  <c r="I2740"/>
  <c r="A2741"/>
  <c r="B2741"/>
  <c r="C2741"/>
  <c r="D2741"/>
  <c r="E2741"/>
  <c r="F2741"/>
  <c r="G2741"/>
  <c r="H2741"/>
  <c r="I2741"/>
  <c r="A2742"/>
  <c r="B2742"/>
  <c r="C2742"/>
  <c r="D2742"/>
  <c r="E2742"/>
  <c r="F2742"/>
  <c r="G2742"/>
  <c r="H2742"/>
  <c r="I2742"/>
  <c r="A2743"/>
  <c r="B2743"/>
  <c r="C2743"/>
  <c r="D2743"/>
  <c r="E2743"/>
  <c r="F2743"/>
  <c r="G2743"/>
  <c r="H2743"/>
  <c r="I2743"/>
  <c r="A2744"/>
  <c r="B2744"/>
  <c r="C2744"/>
  <c r="D2744"/>
  <c r="E2744"/>
  <c r="F2744"/>
  <c r="G2744"/>
  <c r="H2744"/>
  <c r="I2744"/>
  <c r="A2745"/>
  <c r="B2745"/>
  <c r="C2745"/>
  <c r="D2745"/>
  <c r="E2745"/>
  <c r="F2745"/>
  <c r="G2745"/>
  <c r="H2745"/>
  <c r="I2745"/>
  <c r="A2746"/>
  <c r="B2746"/>
  <c r="C2746"/>
  <c r="D2746"/>
  <c r="E2746"/>
  <c r="F2746"/>
  <c r="G2746"/>
  <c r="H2746"/>
  <c r="I2746"/>
  <c r="A2747"/>
  <c r="B2747"/>
  <c r="C2747"/>
  <c r="D2747"/>
  <c r="E2747"/>
  <c r="F2747"/>
  <c r="G2747"/>
  <c r="H2747"/>
  <c r="I2747"/>
  <c r="A2748"/>
  <c r="B2748"/>
  <c r="C2748"/>
  <c r="D2748"/>
  <c r="E2748"/>
  <c r="F2748"/>
  <c r="G2748"/>
  <c r="H2748"/>
  <c r="I2748"/>
  <c r="A2749"/>
  <c r="B2749"/>
  <c r="C2749"/>
  <c r="D2749"/>
  <c r="E2749"/>
  <c r="F2749"/>
  <c r="G2749"/>
  <c r="H2749"/>
  <c r="I2749"/>
  <c r="A2750"/>
  <c r="B2750"/>
  <c r="C2750"/>
  <c r="D2750"/>
  <c r="E2750"/>
  <c r="F2750"/>
  <c r="G2750"/>
  <c r="H2750"/>
  <c r="I2750"/>
  <c r="A2751"/>
  <c r="B2751"/>
  <c r="C2751"/>
  <c r="D2751"/>
  <c r="E2751"/>
  <c r="F2751"/>
  <c r="G2751"/>
  <c r="H2751"/>
  <c r="I2751"/>
  <c r="A2752"/>
  <c r="B2752"/>
  <c r="C2752"/>
  <c r="D2752"/>
  <c r="E2752"/>
  <c r="F2752"/>
  <c r="G2752"/>
  <c r="H2752"/>
  <c r="I2752"/>
  <c r="A2753"/>
  <c r="B2753"/>
  <c r="C2753"/>
  <c r="D2753"/>
  <c r="E2753"/>
  <c r="F2753"/>
  <c r="G2753"/>
  <c r="H2753"/>
  <c r="I2753"/>
  <c r="A2754"/>
  <c r="B2754"/>
  <c r="C2754"/>
  <c r="D2754"/>
  <c r="E2754"/>
  <c r="F2754"/>
  <c r="G2754"/>
  <c r="H2754"/>
  <c r="I2754"/>
  <c r="A2755"/>
  <c r="B2755"/>
  <c r="C2755"/>
  <c r="D2755"/>
  <c r="E2755"/>
  <c r="F2755"/>
  <c r="G2755"/>
  <c r="H2755"/>
  <c r="I2755"/>
  <c r="A2756"/>
  <c r="B2756"/>
  <c r="C2756"/>
  <c r="D2756"/>
  <c r="E2756"/>
  <c r="F2756"/>
  <c r="G2756"/>
  <c r="H2756"/>
  <c r="I2756"/>
  <c r="A2757"/>
  <c r="B2757"/>
  <c r="C2757"/>
  <c r="D2757"/>
  <c r="E2757"/>
  <c r="F2757"/>
  <c r="G2757"/>
  <c r="H2757"/>
  <c r="I2757"/>
  <c r="A2758"/>
  <c r="B2758"/>
  <c r="C2758"/>
  <c r="D2758"/>
  <c r="E2758"/>
  <c r="F2758"/>
  <c r="G2758"/>
  <c r="H2758"/>
  <c r="I2758"/>
  <c r="A2759"/>
  <c r="B2759"/>
  <c r="C2759"/>
  <c r="D2759"/>
  <c r="E2759"/>
  <c r="F2759"/>
  <c r="G2759"/>
  <c r="H2759"/>
  <c r="I2759"/>
  <c r="A2760"/>
  <c r="B2760"/>
  <c r="C2760"/>
  <c r="D2760"/>
  <c r="E2760"/>
  <c r="F2760"/>
  <c r="G2760"/>
  <c r="H2760"/>
  <c r="I2760"/>
  <c r="A2761"/>
  <c r="B2761"/>
  <c r="C2761"/>
  <c r="D2761"/>
  <c r="E2761"/>
  <c r="F2761"/>
  <c r="G2761"/>
  <c r="H2761"/>
  <c r="I2761"/>
  <c r="A2762"/>
  <c r="B2762"/>
  <c r="C2762"/>
  <c r="D2762"/>
  <c r="E2762"/>
  <c r="F2762"/>
  <c r="G2762"/>
  <c r="H2762"/>
  <c r="I2762"/>
  <c r="A2763"/>
  <c r="B2763"/>
  <c r="C2763"/>
  <c r="D2763"/>
  <c r="E2763"/>
  <c r="F2763"/>
  <c r="G2763"/>
  <c r="H2763"/>
  <c r="I2763"/>
  <c r="A2764"/>
  <c r="B2764"/>
  <c r="C2764"/>
  <c r="D2764"/>
  <c r="E2764"/>
  <c r="F2764"/>
  <c r="G2764"/>
  <c r="H2764"/>
  <c r="I2764"/>
  <c r="A2765"/>
  <c r="B2765"/>
  <c r="C2765"/>
  <c r="D2765"/>
  <c r="E2765"/>
  <c r="F2765"/>
  <c r="G2765"/>
  <c r="H2765"/>
  <c r="I2765"/>
  <c r="A2766"/>
  <c r="B2766"/>
  <c r="C2766"/>
  <c r="D2766"/>
  <c r="E2766"/>
  <c r="F2766"/>
  <c r="G2766"/>
  <c r="H2766"/>
  <c r="I2766"/>
  <c r="A2767"/>
  <c r="B2767"/>
  <c r="C2767"/>
  <c r="D2767"/>
  <c r="E2767"/>
  <c r="F2767"/>
  <c r="G2767"/>
  <c r="H2767"/>
  <c r="I2767"/>
  <c r="A2768"/>
  <c r="B2768"/>
  <c r="C2768"/>
  <c r="D2768"/>
  <c r="E2768"/>
  <c r="F2768"/>
  <c r="G2768"/>
  <c r="H2768"/>
  <c r="I2768"/>
  <c r="A2769"/>
  <c r="B2769"/>
  <c r="C2769"/>
  <c r="D2769"/>
  <c r="E2769"/>
  <c r="F2769"/>
  <c r="G2769"/>
  <c r="H2769"/>
  <c r="I2769"/>
  <c r="A2770"/>
  <c r="B2770"/>
  <c r="C2770"/>
  <c r="D2770"/>
  <c r="E2770"/>
  <c r="F2770"/>
  <c r="G2770"/>
  <c r="H2770"/>
  <c r="I2770"/>
  <c r="A2771"/>
  <c r="B2771"/>
  <c r="C2771"/>
  <c r="D2771"/>
  <c r="E2771"/>
  <c r="F2771"/>
  <c r="G2771"/>
  <c r="H2771"/>
  <c r="I2771"/>
  <c r="A2772"/>
  <c r="B2772"/>
  <c r="C2772"/>
  <c r="D2772"/>
  <c r="E2772"/>
  <c r="F2772"/>
  <c r="G2772"/>
  <c r="H2772"/>
  <c r="I2772"/>
  <c r="A2773"/>
  <c r="B2773"/>
  <c r="C2773"/>
  <c r="D2773"/>
  <c r="E2773"/>
  <c r="F2773"/>
  <c r="G2773"/>
  <c r="H2773"/>
  <c r="I2773"/>
  <c r="A2774"/>
  <c r="B2774"/>
  <c r="C2774"/>
  <c r="D2774"/>
  <c r="E2774"/>
  <c r="F2774"/>
  <c r="G2774"/>
  <c r="H2774"/>
  <c r="I2774"/>
  <c r="A2775"/>
  <c r="B2775"/>
  <c r="C2775"/>
  <c r="D2775"/>
  <c r="E2775"/>
  <c r="F2775"/>
  <c r="G2775"/>
  <c r="H2775"/>
  <c r="I2775"/>
  <c r="A2776"/>
  <c r="B2776"/>
  <c r="C2776"/>
  <c r="D2776"/>
  <c r="E2776"/>
  <c r="F2776"/>
  <c r="G2776"/>
  <c r="H2776"/>
  <c r="I2776"/>
  <c r="A2777"/>
  <c r="B2777"/>
  <c r="C2777"/>
  <c r="D2777"/>
  <c r="E2777"/>
  <c r="F2777"/>
  <c r="G2777"/>
  <c r="H2777"/>
  <c r="I2777"/>
  <c r="A2778"/>
  <c r="B2778"/>
  <c r="C2778"/>
  <c r="D2778"/>
  <c r="E2778"/>
  <c r="F2778"/>
  <c r="G2778"/>
  <c r="H2778"/>
  <c r="I2778"/>
  <c r="A2779"/>
  <c r="B2779"/>
  <c r="C2779"/>
  <c r="D2779"/>
  <c r="E2779"/>
  <c r="F2779"/>
  <c r="G2779"/>
  <c r="H2779"/>
  <c r="I2779"/>
  <c r="A2780"/>
  <c r="B2780"/>
  <c r="C2780"/>
  <c r="D2780"/>
  <c r="E2780"/>
  <c r="F2780"/>
  <c r="G2780"/>
  <c r="H2780"/>
  <c r="I2780"/>
  <c r="A2781"/>
  <c r="B2781"/>
  <c r="C2781"/>
  <c r="D2781"/>
  <c r="E2781"/>
  <c r="F2781"/>
  <c r="G2781"/>
  <c r="H2781"/>
  <c r="I2781"/>
  <c r="A2782"/>
  <c r="B2782"/>
  <c r="C2782"/>
  <c r="D2782"/>
  <c r="E2782"/>
  <c r="F2782"/>
  <c r="G2782"/>
  <c r="H2782"/>
  <c r="I2782"/>
  <c r="A2783"/>
  <c r="B2783"/>
  <c r="C2783"/>
  <c r="D2783"/>
  <c r="E2783"/>
  <c r="F2783"/>
  <c r="G2783"/>
  <c r="H2783"/>
  <c r="I2783"/>
  <c r="A2784"/>
  <c r="B2784"/>
  <c r="C2784"/>
  <c r="D2784"/>
  <c r="E2784"/>
  <c r="F2784"/>
  <c r="G2784"/>
  <c r="H2784"/>
  <c r="I2784"/>
  <c r="A2785"/>
  <c r="B2785"/>
  <c r="C2785"/>
  <c r="D2785"/>
  <c r="E2785"/>
  <c r="F2785"/>
  <c r="G2785"/>
  <c r="H2785"/>
  <c r="I2785"/>
  <c r="A2786"/>
  <c r="B2786"/>
  <c r="C2786"/>
  <c r="D2786"/>
  <c r="E2786"/>
  <c r="F2786"/>
  <c r="G2786"/>
  <c r="H2786"/>
  <c r="I2786"/>
  <c r="A2787"/>
  <c r="B2787"/>
  <c r="C2787"/>
  <c r="D2787"/>
  <c r="E2787"/>
  <c r="F2787"/>
  <c r="G2787"/>
  <c r="H2787"/>
  <c r="I2787"/>
  <c r="A2788"/>
  <c r="B2788"/>
  <c r="C2788"/>
  <c r="D2788"/>
  <c r="E2788"/>
  <c r="F2788"/>
  <c r="G2788"/>
  <c r="H2788"/>
  <c r="I2788"/>
  <c r="A2789"/>
  <c r="B2789"/>
  <c r="C2789"/>
  <c r="D2789"/>
  <c r="E2789"/>
  <c r="F2789"/>
  <c r="G2789"/>
  <c r="H2789"/>
  <c r="I2789"/>
  <c r="A2790"/>
  <c r="B2790"/>
  <c r="C2790"/>
  <c r="D2790"/>
  <c r="E2790"/>
  <c r="F2790"/>
  <c r="G2790"/>
  <c r="H2790"/>
  <c r="I2790"/>
  <c r="A2791"/>
  <c r="B2791"/>
  <c r="C2791"/>
  <c r="D2791"/>
  <c r="E2791"/>
  <c r="F2791"/>
  <c r="G2791"/>
  <c r="H2791"/>
  <c r="I2791"/>
  <c r="A2792"/>
  <c r="B2792"/>
  <c r="C2792"/>
  <c r="D2792"/>
  <c r="E2792"/>
  <c r="F2792"/>
  <c r="G2792"/>
  <c r="H2792"/>
  <c r="I2792"/>
  <c r="A2793"/>
  <c r="B2793"/>
  <c r="C2793"/>
  <c r="D2793"/>
  <c r="E2793"/>
  <c r="F2793"/>
  <c r="G2793"/>
  <c r="H2793"/>
  <c r="I2793"/>
  <c r="A2794"/>
  <c r="B2794"/>
  <c r="C2794"/>
  <c r="D2794"/>
  <c r="E2794"/>
  <c r="F2794"/>
  <c r="G2794"/>
  <c r="H2794"/>
  <c r="I2794"/>
  <c r="A2795"/>
  <c r="B2795"/>
  <c r="C2795"/>
  <c r="D2795"/>
  <c r="E2795"/>
  <c r="F2795"/>
  <c r="G2795"/>
  <c r="H2795"/>
  <c r="I2795"/>
  <c r="A2796"/>
  <c r="B2796"/>
  <c r="C2796"/>
  <c r="D2796"/>
  <c r="E2796"/>
  <c r="F2796"/>
  <c r="G2796"/>
  <c r="H2796"/>
  <c r="I2796"/>
  <c r="A2797"/>
  <c r="B2797"/>
  <c r="C2797"/>
  <c r="D2797"/>
  <c r="E2797"/>
  <c r="F2797"/>
  <c r="G2797"/>
  <c r="H2797"/>
  <c r="I2797"/>
  <c r="A2798"/>
  <c r="B2798"/>
  <c r="C2798"/>
  <c r="D2798"/>
  <c r="E2798"/>
  <c r="F2798"/>
  <c r="G2798"/>
  <c r="H2798"/>
  <c r="I2798"/>
  <c r="A2799"/>
  <c r="B2799"/>
  <c r="C2799"/>
  <c r="D2799"/>
  <c r="E2799"/>
  <c r="F2799"/>
  <c r="G2799"/>
  <c r="H2799"/>
  <c r="I2799"/>
  <c r="A2800"/>
  <c r="B2800"/>
  <c r="C2800"/>
  <c r="D2800"/>
  <c r="E2800"/>
  <c r="F2800"/>
  <c r="G2800"/>
  <c r="H2800"/>
  <c r="I2800"/>
  <c r="A2801"/>
  <c r="B2801"/>
  <c r="C2801"/>
  <c r="D2801"/>
  <c r="E2801"/>
  <c r="F2801"/>
  <c r="G2801"/>
  <c r="H2801"/>
  <c r="I2801"/>
  <c r="A2802"/>
  <c r="B2802"/>
  <c r="C2802"/>
  <c r="D2802"/>
  <c r="E2802"/>
  <c r="F2802"/>
  <c r="G2802"/>
  <c r="H2802"/>
  <c r="I2802"/>
  <c r="A2803"/>
  <c r="B2803"/>
  <c r="C2803"/>
  <c r="D2803"/>
  <c r="E2803"/>
  <c r="F2803"/>
  <c r="G2803"/>
  <c r="H2803"/>
  <c r="I2803"/>
  <c r="A2804"/>
  <c r="B2804"/>
  <c r="C2804"/>
  <c r="D2804"/>
  <c r="E2804"/>
  <c r="F2804"/>
  <c r="G2804"/>
  <c r="H2804"/>
  <c r="I2804"/>
  <c r="A2805"/>
  <c r="B2805"/>
  <c r="C2805"/>
  <c r="D2805"/>
  <c r="E2805"/>
  <c r="F2805"/>
  <c r="G2805"/>
  <c r="H2805"/>
  <c r="I2805"/>
  <c r="A2806"/>
  <c r="B2806"/>
  <c r="C2806"/>
  <c r="D2806"/>
  <c r="E2806"/>
  <c r="F2806"/>
  <c r="G2806"/>
  <c r="H2806"/>
  <c r="I2806"/>
  <c r="A2807"/>
  <c r="B2807"/>
  <c r="C2807"/>
  <c r="D2807"/>
  <c r="E2807"/>
  <c r="F2807"/>
  <c r="G2807"/>
  <c r="H2807"/>
  <c r="I2807"/>
  <c r="A2808"/>
  <c r="B2808"/>
  <c r="C2808"/>
  <c r="D2808"/>
  <c r="E2808"/>
  <c r="F2808"/>
  <c r="G2808"/>
  <c r="H2808"/>
  <c r="I2808"/>
  <c r="A2809"/>
  <c r="B2809"/>
  <c r="C2809"/>
  <c r="D2809"/>
  <c r="E2809"/>
  <c r="F2809"/>
  <c r="G2809"/>
  <c r="H2809"/>
  <c r="I2809"/>
  <c r="A2810"/>
  <c r="B2810"/>
  <c r="C2810"/>
  <c r="D2810"/>
  <c r="E2810"/>
  <c r="F2810"/>
  <c r="G2810"/>
  <c r="H2810"/>
  <c r="I2810"/>
  <c r="A2811"/>
  <c r="B2811"/>
  <c r="C2811"/>
  <c r="D2811"/>
  <c r="E2811"/>
  <c r="F2811"/>
  <c r="G2811"/>
  <c r="H2811"/>
  <c r="I2811"/>
  <c r="A2812"/>
  <c r="B2812"/>
  <c r="C2812"/>
  <c r="D2812"/>
  <c r="E2812"/>
  <c r="F2812"/>
  <c r="G2812"/>
  <c r="H2812"/>
  <c r="I2812"/>
  <c r="A2813"/>
  <c r="B2813"/>
  <c r="C2813"/>
  <c r="D2813"/>
  <c r="E2813"/>
  <c r="F2813"/>
  <c r="G2813"/>
  <c r="H2813"/>
  <c r="I2813"/>
  <c r="A2814"/>
  <c r="B2814"/>
  <c r="C2814"/>
  <c r="D2814"/>
  <c r="E2814"/>
  <c r="F2814"/>
  <c r="G2814"/>
  <c r="H2814"/>
  <c r="I2814"/>
  <c r="A2815"/>
  <c r="B2815"/>
  <c r="C2815"/>
  <c r="D2815"/>
  <c r="E2815"/>
  <c r="F2815"/>
  <c r="G2815"/>
  <c r="H2815"/>
  <c r="I2815"/>
  <c r="A2816"/>
  <c r="B2816"/>
  <c r="C2816"/>
  <c r="D2816"/>
  <c r="E2816"/>
  <c r="F2816"/>
  <c r="G2816"/>
  <c r="H2816"/>
  <c r="I2816"/>
  <c r="A2817"/>
  <c r="B2817"/>
  <c r="C2817"/>
  <c r="D2817"/>
  <c r="E2817"/>
  <c r="F2817"/>
  <c r="G2817"/>
  <c r="H2817"/>
  <c r="I2817"/>
  <c r="A2818"/>
  <c r="B2818"/>
  <c r="C2818"/>
  <c r="D2818"/>
  <c r="E2818"/>
  <c r="F2818"/>
  <c r="G2818"/>
  <c r="H2818"/>
  <c r="I2818"/>
  <c r="A2819"/>
  <c r="B2819"/>
  <c r="C2819"/>
  <c r="D2819"/>
  <c r="E2819"/>
  <c r="F2819"/>
  <c r="G2819"/>
  <c r="H2819"/>
  <c r="I2819"/>
  <c r="A2820"/>
  <c r="B2820"/>
  <c r="C2820"/>
  <c r="D2820"/>
  <c r="E2820"/>
  <c r="F2820"/>
  <c r="G2820"/>
  <c r="H2820"/>
  <c r="I2820"/>
  <c r="A2821"/>
  <c r="B2821"/>
  <c r="C2821"/>
  <c r="D2821"/>
  <c r="E2821"/>
  <c r="F2821"/>
  <c r="G2821"/>
  <c r="H2821"/>
  <c r="I2821"/>
  <c r="A2822"/>
  <c r="B2822"/>
  <c r="C2822"/>
  <c r="D2822"/>
  <c r="E2822"/>
  <c r="F2822"/>
  <c r="G2822"/>
  <c r="H2822"/>
  <c r="I2822"/>
  <c r="A2823"/>
  <c r="B2823"/>
  <c r="C2823"/>
  <c r="D2823"/>
  <c r="E2823"/>
  <c r="F2823"/>
  <c r="G2823"/>
  <c r="H2823"/>
  <c r="I2823"/>
  <c r="A2824"/>
  <c r="B2824"/>
  <c r="C2824"/>
  <c r="D2824"/>
  <c r="E2824"/>
  <c r="F2824"/>
  <c r="G2824"/>
  <c r="H2824"/>
  <c r="I2824"/>
  <c r="A2825"/>
  <c r="B2825"/>
  <c r="C2825"/>
  <c r="D2825"/>
  <c r="E2825"/>
  <c r="F2825"/>
  <c r="G2825"/>
  <c r="H2825"/>
  <c r="I2825"/>
  <c r="A2826"/>
  <c r="B2826"/>
  <c r="C2826"/>
  <c r="D2826"/>
  <c r="E2826"/>
  <c r="F2826"/>
  <c r="G2826"/>
  <c r="H2826"/>
  <c r="I2826"/>
  <c r="A2827"/>
  <c r="B2827"/>
  <c r="C2827"/>
  <c r="D2827"/>
  <c r="E2827"/>
  <c r="F2827"/>
  <c r="G2827"/>
  <c r="H2827"/>
  <c r="I2827"/>
  <c r="A2828"/>
  <c r="B2828"/>
  <c r="C2828"/>
  <c r="D2828"/>
  <c r="E2828"/>
  <c r="F2828"/>
  <c r="G2828"/>
  <c r="H2828"/>
  <c r="I2828"/>
  <c r="A2829"/>
  <c r="B2829"/>
  <c r="C2829"/>
  <c r="D2829"/>
  <c r="E2829"/>
  <c r="F2829"/>
  <c r="G2829"/>
  <c r="H2829"/>
  <c r="I2829"/>
  <c r="A2830"/>
  <c r="B2830"/>
  <c r="C2830"/>
  <c r="D2830"/>
  <c r="E2830"/>
  <c r="F2830"/>
  <c r="G2830"/>
  <c r="H2830"/>
  <c r="I2830"/>
  <c r="A2831"/>
  <c r="B2831"/>
  <c r="C2831"/>
  <c r="D2831"/>
  <c r="E2831"/>
  <c r="F2831"/>
  <c r="G2831"/>
  <c r="H2831"/>
  <c r="I2831"/>
  <c r="A2832"/>
  <c r="B2832"/>
  <c r="C2832"/>
  <c r="D2832"/>
  <c r="E2832"/>
  <c r="F2832"/>
  <c r="G2832"/>
  <c r="H2832"/>
  <c r="I2832"/>
  <c r="A2833"/>
  <c r="B2833"/>
  <c r="C2833"/>
  <c r="D2833"/>
  <c r="E2833"/>
  <c r="F2833"/>
  <c r="G2833"/>
  <c r="H2833"/>
  <c r="I2833"/>
  <c r="A2834"/>
  <c r="B2834"/>
  <c r="C2834"/>
  <c r="D2834"/>
  <c r="E2834"/>
  <c r="F2834"/>
  <c r="G2834"/>
  <c r="H2834"/>
  <c r="I2834"/>
  <c r="A2835"/>
  <c r="B2835"/>
  <c r="C2835"/>
  <c r="D2835"/>
  <c r="E2835"/>
  <c r="F2835"/>
  <c r="G2835"/>
  <c r="H2835"/>
  <c r="I2835"/>
  <c r="A2836"/>
  <c r="B2836"/>
  <c r="C2836"/>
  <c r="D2836"/>
  <c r="E2836"/>
  <c r="F2836"/>
  <c r="G2836"/>
  <c r="H2836"/>
  <c r="I2836"/>
  <c r="A2837"/>
  <c r="B2837"/>
  <c r="C2837"/>
  <c r="D2837"/>
  <c r="E2837"/>
  <c r="F2837"/>
  <c r="G2837"/>
  <c r="H2837"/>
  <c r="I2837"/>
  <c r="A2838"/>
  <c r="B2838"/>
  <c r="C2838"/>
  <c r="D2838"/>
  <c r="E2838"/>
  <c r="F2838"/>
  <c r="G2838"/>
  <c r="H2838"/>
  <c r="I2838"/>
  <c r="A2839"/>
  <c r="B2839"/>
  <c r="C2839"/>
  <c r="D2839"/>
  <c r="E2839"/>
  <c r="F2839"/>
  <c r="G2839"/>
  <c r="H2839"/>
  <c r="I2839"/>
  <c r="A2840"/>
  <c r="B2840"/>
  <c r="C2840"/>
  <c r="D2840"/>
  <c r="E2840"/>
  <c r="F2840"/>
  <c r="G2840"/>
  <c r="H2840"/>
  <c r="I2840"/>
  <c r="A2841"/>
  <c r="B2841"/>
  <c r="C2841"/>
  <c r="D2841"/>
  <c r="E2841"/>
  <c r="F2841"/>
  <c r="G2841"/>
  <c r="H2841"/>
  <c r="I2841"/>
  <c r="A2842"/>
  <c r="B2842"/>
  <c r="C2842"/>
  <c r="D2842"/>
  <c r="E2842"/>
  <c r="F2842"/>
  <c r="G2842"/>
  <c r="H2842"/>
  <c r="I2842"/>
  <c r="A2843"/>
  <c r="B2843"/>
  <c r="C2843"/>
  <c r="D2843"/>
  <c r="E2843"/>
  <c r="F2843"/>
  <c r="G2843"/>
  <c r="H2843"/>
  <c r="I2843"/>
  <c r="A2844"/>
  <c r="B2844"/>
  <c r="C2844"/>
  <c r="D2844"/>
  <c r="E2844"/>
  <c r="F2844"/>
  <c r="G2844"/>
  <c r="H2844"/>
  <c r="I2844"/>
  <c r="A2845"/>
  <c r="B2845"/>
  <c r="C2845"/>
  <c r="D2845"/>
  <c r="E2845"/>
  <c r="F2845"/>
  <c r="G2845"/>
  <c r="H2845"/>
  <c r="I2845"/>
  <c r="A2846"/>
  <c r="B2846"/>
  <c r="C2846"/>
  <c r="D2846"/>
  <c r="E2846"/>
  <c r="F2846"/>
  <c r="G2846"/>
  <c r="H2846"/>
  <c r="I2846"/>
  <c r="A2847"/>
  <c r="B2847"/>
  <c r="C2847"/>
  <c r="D2847"/>
  <c r="E2847"/>
  <c r="F2847"/>
  <c r="G2847"/>
  <c r="H2847"/>
  <c r="I2847"/>
  <c r="A2848"/>
  <c r="B2848"/>
  <c r="C2848"/>
  <c r="D2848"/>
  <c r="E2848"/>
  <c r="F2848"/>
  <c r="G2848"/>
  <c r="H2848"/>
  <c r="I2848"/>
  <c r="A2849"/>
  <c r="B2849"/>
  <c r="C2849"/>
  <c r="D2849"/>
  <c r="E2849"/>
  <c r="F2849"/>
  <c r="G2849"/>
  <c r="H2849"/>
  <c r="I2849"/>
  <c r="A2850"/>
  <c r="B2850"/>
  <c r="C2850"/>
  <c r="D2850"/>
  <c r="E2850"/>
  <c r="F2850"/>
  <c r="G2850"/>
  <c r="H2850"/>
  <c r="I2850"/>
  <c r="A2851"/>
  <c r="B2851"/>
  <c r="C2851"/>
  <c r="D2851"/>
  <c r="E2851"/>
  <c r="F2851"/>
  <c r="G2851"/>
  <c r="H2851"/>
  <c r="I2851"/>
  <c r="A2852"/>
  <c r="B2852"/>
  <c r="C2852"/>
  <c r="D2852"/>
  <c r="E2852"/>
  <c r="F2852"/>
  <c r="G2852"/>
  <c r="H2852"/>
  <c r="I2852"/>
  <c r="A2853"/>
  <c r="B2853"/>
  <c r="C2853"/>
  <c r="D2853"/>
  <c r="E2853"/>
  <c r="F2853"/>
  <c r="G2853"/>
  <c r="H2853"/>
  <c r="I2853"/>
  <c r="A2854"/>
  <c r="B2854"/>
  <c r="C2854"/>
  <c r="D2854"/>
  <c r="E2854"/>
  <c r="F2854"/>
  <c r="G2854"/>
  <c r="H2854"/>
  <c r="I2854"/>
  <c r="A2855"/>
  <c r="B2855"/>
  <c r="C2855"/>
  <c r="D2855"/>
  <c r="E2855"/>
  <c r="F2855"/>
  <c r="G2855"/>
  <c r="H2855"/>
  <c r="I2855"/>
  <c r="A2856"/>
  <c r="B2856"/>
  <c r="C2856"/>
  <c r="D2856"/>
  <c r="E2856"/>
  <c r="F2856"/>
  <c r="G2856"/>
  <c r="H2856"/>
  <c r="I2856"/>
  <c r="A2857"/>
  <c r="B2857"/>
  <c r="C2857"/>
  <c r="D2857"/>
  <c r="E2857"/>
  <c r="F2857"/>
  <c r="G2857"/>
  <c r="H2857"/>
  <c r="I2857"/>
  <c r="A2858"/>
  <c r="B2858"/>
  <c r="C2858"/>
  <c r="D2858"/>
  <c r="E2858"/>
  <c r="F2858"/>
  <c r="G2858"/>
  <c r="H2858"/>
  <c r="I2858"/>
  <c r="A2859"/>
  <c r="B2859"/>
  <c r="C2859"/>
  <c r="D2859"/>
  <c r="E2859"/>
  <c r="F2859"/>
  <c r="G2859"/>
  <c r="H2859"/>
  <c r="I2859"/>
  <c r="A2860"/>
  <c r="B2860"/>
  <c r="C2860"/>
  <c r="D2860"/>
  <c r="E2860"/>
  <c r="F2860"/>
  <c r="G2860"/>
  <c r="H2860"/>
  <c r="I2860"/>
  <c r="A2861"/>
  <c r="B2861"/>
  <c r="C2861"/>
  <c r="D2861"/>
  <c r="E2861"/>
  <c r="F2861"/>
  <c r="G2861"/>
  <c r="H2861"/>
  <c r="I2861"/>
  <c r="A2862"/>
  <c r="B2862"/>
  <c r="C2862"/>
  <c r="D2862"/>
  <c r="E2862"/>
  <c r="F2862"/>
  <c r="G2862"/>
  <c r="H2862"/>
  <c r="I2862"/>
  <c r="A2863"/>
  <c r="B2863"/>
  <c r="C2863"/>
  <c r="D2863"/>
  <c r="E2863"/>
  <c r="F2863"/>
  <c r="G2863"/>
  <c r="H2863"/>
  <c r="I2863"/>
  <c r="A2864"/>
  <c r="B2864"/>
  <c r="C2864"/>
  <c r="D2864"/>
  <c r="E2864"/>
  <c r="F2864"/>
  <c r="G2864"/>
  <c r="H2864"/>
  <c r="I2864"/>
  <c r="A2865"/>
  <c r="B2865"/>
  <c r="C2865"/>
  <c r="D2865"/>
  <c r="E2865"/>
  <c r="F2865"/>
  <c r="G2865"/>
  <c r="H2865"/>
  <c r="I2865"/>
  <c r="A2866"/>
  <c r="B2866"/>
  <c r="C2866"/>
  <c r="D2866"/>
  <c r="E2866"/>
  <c r="F2866"/>
  <c r="G2866"/>
  <c r="H2866"/>
  <c r="I2866"/>
  <c r="A2867"/>
  <c r="B2867"/>
  <c r="C2867"/>
  <c r="D2867"/>
  <c r="E2867"/>
  <c r="F2867"/>
  <c r="G2867"/>
  <c r="H2867"/>
  <c r="I2867"/>
  <c r="A2868"/>
  <c r="B2868"/>
  <c r="C2868"/>
  <c r="D2868"/>
  <c r="E2868"/>
  <c r="F2868"/>
  <c r="G2868"/>
  <c r="H2868"/>
  <c r="I2868"/>
  <c r="A2869"/>
  <c r="B2869"/>
  <c r="C2869"/>
  <c r="D2869"/>
  <c r="E2869"/>
  <c r="F2869"/>
  <c r="G2869"/>
  <c r="H2869"/>
  <c r="I2869"/>
  <c r="A2870"/>
  <c r="B2870"/>
  <c r="C2870"/>
  <c r="D2870"/>
  <c r="E2870"/>
  <c r="F2870"/>
  <c r="G2870"/>
  <c r="H2870"/>
  <c r="I2870"/>
  <c r="A2871"/>
  <c r="B2871"/>
  <c r="C2871"/>
  <c r="D2871"/>
  <c r="E2871"/>
  <c r="F2871"/>
  <c r="G2871"/>
  <c r="H2871"/>
  <c r="I2871"/>
  <c r="A2872"/>
  <c r="B2872"/>
  <c r="C2872"/>
  <c r="D2872"/>
  <c r="E2872"/>
  <c r="F2872"/>
  <c r="G2872"/>
  <c r="H2872"/>
  <c r="I2872"/>
  <c r="A2873"/>
  <c r="B2873"/>
  <c r="C2873"/>
  <c r="D2873"/>
  <c r="E2873"/>
  <c r="F2873"/>
  <c r="G2873"/>
  <c r="H2873"/>
  <c r="I2873"/>
  <c r="A2874"/>
  <c r="B2874"/>
  <c r="C2874"/>
  <c r="D2874"/>
  <c r="E2874"/>
  <c r="F2874"/>
  <c r="G2874"/>
  <c r="H2874"/>
  <c r="I2874"/>
  <c r="A2875"/>
  <c r="B2875"/>
  <c r="C2875"/>
  <c r="D2875"/>
  <c r="E2875"/>
  <c r="F2875"/>
  <c r="G2875"/>
  <c r="H2875"/>
  <c r="I2875"/>
  <c r="A2876"/>
  <c r="B2876"/>
  <c r="C2876"/>
  <c r="D2876"/>
  <c r="E2876"/>
  <c r="F2876"/>
  <c r="G2876"/>
  <c r="H2876"/>
  <c r="I2876"/>
  <c r="A2877"/>
  <c r="B2877"/>
  <c r="C2877"/>
  <c r="D2877"/>
  <c r="E2877"/>
  <c r="F2877"/>
  <c r="G2877"/>
  <c r="H2877"/>
  <c r="I2877"/>
  <c r="A2878"/>
  <c r="B2878"/>
  <c r="C2878"/>
  <c r="D2878"/>
  <c r="E2878"/>
  <c r="F2878"/>
  <c r="G2878"/>
  <c r="H2878"/>
  <c r="I2878"/>
  <c r="A2879"/>
  <c r="B2879"/>
  <c r="C2879"/>
  <c r="D2879"/>
  <c r="E2879"/>
  <c r="F2879"/>
  <c r="G2879"/>
  <c r="H2879"/>
  <c r="I2879"/>
  <c r="A2880"/>
  <c r="B2880"/>
  <c r="C2880"/>
  <c r="D2880"/>
  <c r="E2880"/>
  <c r="F2880"/>
  <c r="G2880"/>
  <c r="H2880"/>
  <c r="I2880"/>
  <c r="A2881"/>
  <c r="B2881"/>
  <c r="C2881"/>
  <c r="D2881"/>
  <c r="E2881"/>
  <c r="F2881"/>
  <c r="G2881"/>
  <c r="H2881"/>
  <c r="I2881"/>
  <c r="A2882"/>
  <c r="B2882"/>
  <c r="C2882"/>
  <c r="D2882"/>
  <c r="E2882"/>
  <c r="F2882"/>
  <c r="G2882"/>
  <c r="H2882"/>
  <c r="I2882"/>
  <c r="A2883"/>
  <c r="B2883"/>
  <c r="C2883"/>
  <c r="D2883"/>
  <c r="E2883"/>
  <c r="F2883"/>
  <c r="G2883"/>
  <c r="H2883"/>
  <c r="I2883"/>
  <c r="A2884"/>
  <c r="B2884"/>
  <c r="C2884"/>
  <c r="D2884"/>
  <c r="E2884"/>
  <c r="F2884"/>
  <c r="G2884"/>
  <c r="H2884"/>
  <c r="I2884"/>
  <c r="A2885"/>
  <c r="B2885"/>
  <c r="C2885"/>
  <c r="D2885"/>
  <c r="E2885"/>
  <c r="F2885"/>
  <c r="G2885"/>
  <c r="H2885"/>
  <c r="I2885"/>
  <c r="A2886"/>
  <c r="B2886"/>
  <c r="C2886"/>
  <c r="D2886"/>
  <c r="E2886"/>
  <c r="F2886"/>
  <c r="G2886"/>
  <c r="H2886"/>
  <c r="I2886"/>
  <c r="A2887"/>
  <c r="B2887"/>
  <c r="C2887"/>
  <c r="D2887"/>
  <c r="E2887"/>
  <c r="F2887"/>
  <c r="G2887"/>
  <c r="H2887"/>
  <c r="I2887"/>
  <c r="A2888"/>
  <c r="B2888"/>
  <c r="C2888"/>
  <c r="D2888"/>
  <c r="E2888"/>
  <c r="F2888"/>
  <c r="G2888"/>
  <c r="H2888"/>
  <c r="I2888"/>
  <c r="A2889"/>
  <c r="B2889"/>
  <c r="C2889"/>
  <c r="D2889"/>
  <c r="E2889"/>
  <c r="F2889"/>
  <c r="G2889"/>
  <c r="H2889"/>
  <c r="I2889"/>
  <c r="A2890"/>
  <c r="B2890"/>
  <c r="C2890"/>
  <c r="D2890"/>
  <c r="E2890"/>
  <c r="F2890"/>
  <c r="G2890"/>
  <c r="H2890"/>
  <c r="I2890"/>
  <c r="A2891"/>
  <c r="B2891"/>
  <c r="C2891"/>
  <c r="D2891"/>
  <c r="E2891"/>
  <c r="F2891"/>
  <c r="G2891"/>
  <c r="H2891"/>
  <c r="I2891"/>
  <c r="A2892"/>
  <c r="B2892"/>
  <c r="C2892"/>
  <c r="D2892"/>
  <c r="E2892"/>
  <c r="F2892"/>
  <c r="G2892"/>
  <c r="H2892"/>
  <c r="I2892"/>
  <c r="A2893"/>
  <c r="B2893"/>
  <c r="C2893"/>
  <c r="D2893"/>
  <c r="E2893"/>
  <c r="F2893"/>
  <c r="G2893"/>
  <c r="H2893"/>
  <c r="I2893"/>
  <c r="A2894"/>
  <c r="B2894"/>
  <c r="C2894"/>
  <c r="D2894"/>
  <c r="E2894"/>
  <c r="F2894"/>
  <c r="G2894"/>
  <c r="H2894"/>
  <c r="I2894"/>
  <c r="A2895"/>
  <c r="B2895"/>
  <c r="C2895"/>
  <c r="D2895"/>
  <c r="E2895"/>
  <c r="F2895"/>
  <c r="G2895"/>
  <c r="H2895"/>
  <c r="I2895"/>
  <c r="A2896"/>
  <c r="B2896"/>
  <c r="C2896"/>
  <c r="D2896"/>
  <c r="E2896"/>
  <c r="F2896"/>
  <c r="G2896"/>
  <c r="H2896"/>
  <c r="I2896"/>
  <c r="A2897"/>
  <c r="B2897"/>
  <c r="C2897"/>
  <c r="D2897"/>
  <c r="E2897"/>
  <c r="F2897"/>
  <c r="G2897"/>
  <c r="H2897"/>
  <c r="I2897"/>
  <c r="A2898"/>
  <c r="B2898"/>
  <c r="C2898"/>
  <c r="D2898"/>
  <c r="E2898"/>
  <c r="F2898"/>
  <c r="G2898"/>
  <c r="H2898"/>
  <c r="I2898"/>
  <c r="A2899"/>
  <c r="B2899"/>
  <c r="C2899"/>
  <c r="D2899"/>
  <c r="E2899"/>
  <c r="F2899"/>
  <c r="G2899"/>
  <c r="H2899"/>
  <c r="I2899"/>
  <c r="A2900"/>
  <c r="B2900"/>
  <c r="C2900"/>
  <c r="D2900"/>
  <c r="E2900"/>
  <c r="F2900"/>
  <c r="G2900"/>
  <c r="H2900"/>
  <c r="I2900"/>
  <c r="A2901"/>
  <c r="B2901"/>
  <c r="C2901"/>
  <c r="D2901"/>
  <c r="E2901"/>
  <c r="F2901"/>
  <c r="G2901"/>
  <c r="H2901"/>
  <c r="I2901"/>
  <c r="A2902"/>
  <c r="B2902"/>
  <c r="C2902"/>
  <c r="D2902"/>
  <c r="E2902"/>
  <c r="F2902"/>
  <c r="G2902"/>
  <c r="H2902"/>
  <c r="I2902"/>
  <c r="A2903"/>
  <c r="B2903"/>
  <c r="C2903"/>
  <c r="D2903"/>
  <c r="E2903"/>
  <c r="F2903"/>
  <c r="G2903"/>
  <c r="H2903"/>
  <c r="I2903"/>
  <c r="A2904"/>
  <c r="B2904"/>
  <c r="C2904"/>
  <c r="D2904"/>
  <c r="E2904"/>
  <c r="F2904"/>
  <c r="G2904"/>
  <c r="H2904"/>
  <c r="I2904"/>
  <c r="A2905"/>
  <c r="B2905"/>
  <c r="C2905"/>
  <c r="D2905"/>
  <c r="E2905"/>
  <c r="F2905"/>
  <c r="G2905"/>
  <c r="H2905"/>
  <c r="I2905"/>
  <c r="A2906"/>
  <c r="B2906"/>
  <c r="C2906"/>
  <c r="D2906"/>
  <c r="E2906"/>
  <c r="F2906"/>
  <c r="G2906"/>
  <c r="H2906"/>
  <c r="I2906"/>
  <c r="A2907"/>
  <c r="B2907"/>
  <c r="C2907"/>
  <c r="D2907"/>
  <c r="E2907"/>
  <c r="F2907"/>
  <c r="G2907"/>
  <c r="H2907"/>
  <c r="I2907"/>
  <c r="A2908"/>
  <c r="B2908"/>
  <c r="C2908"/>
  <c r="D2908"/>
  <c r="E2908"/>
  <c r="F2908"/>
  <c r="G2908"/>
  <c r="H2908"/>
  <c r="I2908"/>
  <c r="A2909"/>
  <c r="B2909"/>
  <c r="C2909"/>
  <c r="D2909"/>
  <c r="E2909"/>
  <c r="F2909"/>
  <c r="G2909"/>
  <c r="H2909"/>
  <c r="I2909"/>
  <c r="A2910"/>
  <c r="B2910"/>
  <c r="C2910"/>
  <c r="D2910"/>
  <c r="E2910"/>
  <c r="F2910"/>
  <c r="G2910"/>
  <c r="H2910"/>
  <c r="I2910"/>
  <c r="A2911"/>
  <c r="B2911"/>
  <c r="C2911"/>
  <c r="D2911"/>
  <c r="E2911"/>
  <c r="F2911"/>
  <c r="G2911"/>
  <c r="H2911"/>
  <c r="I2911"/>
  <c r="A2912"/>
  <c r="B2912"/>
  <c r="C2912"/>
  <c r="D2912"/>
  <c r="E2912"/>
  <c r="F2912"/>
  <c r="G2912"/>
  <c r="H2912"/>
  <c r="I2912"/>
  <c r="A2913"/>
  <c r="B2913"/>
  <c r="C2913"/>
  <c r="D2913"/>
  <c r="E2913"/>
  <c r="F2913"/>
  <c r="G2913"/>
  <c r="H2913"/>
  <c r="I2913"/>
  <c r="A2914"/>
  <c r="B2914"/>
  <c r="C2914"/>
  <c r="D2914"/>
  <c r="E2914"/>
  <c r="F2914"/>
  <c r="G2914"/>
  <c r="H2914"/>
  <c r="I2914"/>
  <c r="A2915"/>
  <c r="B2915"/>
  <c r="C2915"/>
  <c r="D2915"/>
  <c r="E2915"/>
  <c r="F2915"/>
  <c r="G2915"/>
  <c r="H2915"/>
  <c r="I2915"/>
  <c r="A2916"/>
  <c r="B2916"/>
  <c r="C2916"/>
  <c r="D2916"/>
  <c r="E2916"/>
  <c r="F2916"/>
  <c r="G2916"/>
  <c r="H2916"/>
  <c r="I2916"/>
  <c r="A2917"/>
  <c r="B2917"/>
  <c r="C2917"/>
  <c r="D2917"/>
  <c r="E2917"/>
  <c r="F2917"/>
  <c r="G2917"/>
  <c r="H2917"/>
  <c r="I2917"/>
  <c r="A2918"/>
  <c r="B2918"/>
  <c r="C2918"/>
  <c r="D2918"/>
  <c r="E2918"/>
  <c r="F2918"/>
  <c r="G2918"/>
  <c r="H2918"/>
  <c r="I2918"/>
  <c r="A2919"/>
  <c r="B2919"/>
  <c r="C2919"/>
  <c r="D2919"/>
  <c r="E2919"/>
  <c r="F2919"/>
  <c r="G2919"/>
  <c r="H2919"/>
  <c r="I2919"/>
  <c r="A2920"/>
  <c r="B2920"/>
  <c r="C2920"/>
  <c r="D2920"/>
  <c r="E2920"/>
  <c r="F2920"/>
  <c r="G2920"/>
  <c r="H2920"/>
  <c r="I2920"/>
  <c r="A2921"/>
  <c r="B2921"/>
  <c r="C2921"/>
  <c r="D2921"/>
  <c r="E2921"/>
  <c r="F2921"/>
  <c r="G2921"/>
  <c r="H2921"/>
  <c r="I2921"/>
  <c r="A2922"/>
  <c r="B2922"/>
  <c r="C2922"/>
  <c r="D2922"/>
  <c r="E2922"/>
  <c r="F2922"/>
  <c r="G2922"/>
  <c r="H2922"/>
  <c r="I2922"/>
  <c r="A2923"/>
  <c r="B2923"/>
  <c r="C2923"/>
  <c r="D2923"/>
  <c r="E2923"/>
  <c r="F2923"/>
  <c r="G2923"/>
  <c r="H2923"/>
  <c r="I2923"/>
  <c r="A2924"/>
  <c r="B2924"/>
  <c r="C2924"/>
  <c r="D2924"/>
  <c r="E2924"/>
  <c r="F2924"/>
  <c r="G2924"/>
  <c r="H2924"/>
  <c r="I2924"/>
  <c r="A2925"/>
  <c r="B2925"/>
  <c r="C2925"/>
  <c r="D2925"/>
  <c r="E2925"/>
  <c r="F2925"/>
  <c r="G2925"/>
  <c r="H2925"/>
  <c r="I2925"/>
  <c r="A2926"/>
  <c r="B2926"/>
  <c r="C2926"/>
  <c r="D2926"/>
  <c r="E2926"/>
  <c r="F2926"/>
  <c r="G2926"/>
  <c r="H2926"/>
  <c r="I2926"/>
  <c r="A2927"/>
  <c r="B2927"/>
  <c r="C2927"/>
  <c r="D2927"/>
  <c r="E2927"/>
  <c r="F2927"/>
  <c r="G2927"/>
  <c r="H2927"/>
  <c r="I2927"/>
  <c r="A2928"/>
  <c r="B2928"/>
  <c r="C2928"/>
  <c r="D2928"/>
  <c r="E2928"/>
  <c r="F2928"/>
  <c r="G2928"/>
  <c r="H2928"/>
  <c r="I2928"/>
  <c r="A2929"/>
  <c r="B2929"/>
  <c r="C2929"/>
  <c r="D2929"/>
  <c r="E2929"/>
  <c r="F2929"/>
  <c r="G2929"/>
  <c r="H2929"/>
  <c r="I2929"/>
  <c r="A2930"/>
  <c r="B2930"/>
  <c r="C2930"/>
  <c r="D2930"/>
  <c r="E2930"/>
  <c r="F2930"/>
  <c r="G2930"/>
  <c r="H2930"/>
  <c r="I2930"/>
  <c r="A2931"/>
  <c r="B2931"/>
  <c r="C2931"/>
  <c r="D2931"/>
  <c r="E2931"/>
  <c r="F2931"/>
  <c r="G2931"/>
  <c r="H2931"/>
  <c r="I2931"/>
  <c r="A2932"/>
  <c r="B2932"/>
  <c r="C2932"/>
  <c r="D2932"/>
  <c r="E2932"/>
  <c r="F2932"/>
  <c r="G2932"/>
  <c r="H2932"/>
  <c r="I2932"/>
  <c r="A2933"/>
  <c r="B2933"/>
  <c r="C2933"/>
  <c r="D2933"/>
  <c r="E2933"/>
  <c r="F2933"/>
  <c r="G2933"/>
  <c r="H2933"/>
  <c r="I2933"/>
  <c r="A2934"/>
  <c r="B2934"/>
  <c r="C2934"/>
  <c r="D2934"/>
  <c r="E2934"/>
  <c r="F2934"/>
  <c r="G2934"/>
  <c r="H2934"/>
  <c r="I2934"/>
  <c r="A2935"/>
  <c r="B2935"/>
  <c r="C2935"/>
  <c r="D2935"/>
  <c r="E2935"/>
  <c r="F2935"/>
  <c r="G2935"/>
  <c r="H2935"/>
  <c r="I2935"/>
  <c r="A2936"/>
  <c r="B2936"/>
  <c r="C2936"/>
  <c r="D2936"/>
  <c r="E2936"/>
  <c r="F2936"/>
  <c r="G2936"/>
  <c r="H2936"/>
  <c r="I2936"/>
  <c r="A2937"/>
  <c r="B2937"/>
  <c r="C2937"/>
  <c r="D2937"/>
  <c r="E2937"/>
  <c r="F2937"/>
  <c r="G2937"/>
  <c r="H2937"/>
  <c r="I2937"/>
  <c r="A2938"/>
  <c r="B2938"/>
  <c r="C2938"/>
  <c r="D2938"/>
  <c r="E2938"/>
  <c r="F2938"/>
  <c r="G2938"/>
  <c r="H2938"/>
  <c r="I2938"/>
  <c r="A2939"/>
  <c r="B2939"/>
  <c r="C2939"/>
  <c r="D2939"/>
  <c r="E2939"/>
  <c r="F2939"/>
  <c r="G2939"/>
  <c r="H2939"/>
  <c r="I2939"/>
  <c r="A2940"/>
  <c r="B2940"/>
  <c r="C2940"/>
  <c r="D2940"/>
  <c r="E2940"/>
  <c r="F2940"/>
  <c r="G2940"/>
  <c r="H2940"/>
  <c r="I2940"/>
  <c r="A2941"/>
  <c r="B2941"/>
  <c r="C2941"/>
  <c r="D2941"/>
  <c r="E2941"/>
  <c r="F2941"/>
  <c r="G2941"/>
  <c r="H2941"/>
  <c r="I2941"/>
  <c r="A2942"/>
  <c r="B2942"/>
  <c r="C2942"/>
  <c r="D2942"/>
  <c r="E2942"/>
  <c r="F2942"/>
  <c r="G2942"/>
  <c r="H2942"/>
  <c r="I2942"/>
  <c r="A2943"/>
  <c r="B2943"/>
  <c r="C2943"/>
  <c r="D2943"/>
  <c r="E2943"/>
  <c r="F2943"/>
  <c r="G2943"/>
  <c r="H2943"/>
  <c r="I2943"/>
  <c r="A2944"/>
  <c r="B2944"/>
  <c r="C2944"/>
  <c r="D2944"/>
  <c r="E2944"/>
  <c r="F2944"/>
  <c r="G2944"/>
  <c r="H2944"/>
  <c r="I2944"/>
  <c r="A2945"/>
  <c r="B2945"/>
  <c r="C2945"/>
  <c r="D2945"/>
  <c r="E2945"/>
  <c r="F2945"/>
  <c r="G2945"/>
  <c r="H2945"/>
  <c r="I2945"/>
  <c r="A2946"/>
  <c r="B2946"/>
  <c r="C2946"/>
  <c r="D2946"/>
  <c r="E2946"/>
  <c r="F2946"/>
  <c r="G2946"/>
  <c r="H2946"/>
  <c r="I2946"/>
  <c r="A2947"/>
  <c r="B2947"/>
  <c r="C2947"/>
  <c r="D2947"/>
  <c r="E2947"/>
  <c r="F2947"/>
  <c r="G2947"/>
  <c r="H2947"/>
  <c r="I2947"/>
  <c r="A2948"/>
  <c r="B2948"/>
  <c r="C2948"/>
  <c r="D2948"/>
  <c r="E2948"/>
  <c r="F2948"/>
  <c r="G2948"/>
  <c r="H2948"/>
  <c r="I2948"/>
  <c r="A2949"/>
  <c r="B2949"/>
  <c r="C2949"/>
  <c r="D2949"/>
  <c r="E2949"/>
  <c r="F2949"/>
  <c r="G2949"/>
  <c r="H2949"/>
  <c r="I2949"/>
  <c r="A2950"/>
  <c r="B2950"/>
  <c r="C2950"/>
  <c r="D2950"/>
  <c r="E2950"/>
  <c r="F2950"/>
  <c r="G2950"/>
  <c r="H2950"/>
  <c r="I2950"/>
  <c r="A2951"/>
  <c r="B2951"/>
  <c r="C2951"/>
  <c r="D2951"/>
  <c r="E2951"/>
  <c r="F2951"/>
  <c r="G2951"/>
  <c r="H2951"/>
  <c r="I2951"/>
  <c r="A2952"/>
  <c r="B2952"/>
  <c r="C2952"/>
  <c r="D2952"/>
  <c r="E2952"/>
  <c r="F2952"/>
  <c r="G2952"/>
  <c r="H2952"/>
  <c r="I2952"/>
  <c r="A2953"/>
  <c r="B2953"/>
  <c r="C2953"/>
  <c r="D2953"/>
  <c r="E2953"/>
  <c r="F2953"/>
  <c r="G2953"/>
  <c r="H2953"/>
  <c r="I2953"/>
  <c r="A2954"/>
  <c r="B2954"/>
  <c r="C2954"/>
  <c r="D2954"/>
  <c r="E2954"/>
  <c r="F2954"/>
  <c r="G2954"/>
  <c r="H2954"/>
  <c r="I2954"/>
  <c r="A2955"/>
  <c r="B2955"/>
  <c r="C2955"/>
  <c r="D2955"/>
  <c r="E2955"/>
  <c r="F2955"/>
  <c r="G2955"/>
  <c r="H2955"/>
  <c r="I2955"/>
  <c r="A2956"/>
  <c r="B2956"/>
  <c r="C2956"/>
  <c r="D2956"/>
  <c r="E2956"/>
  <c r="F2956"/>
  <c r="G2956"/>
  <c r="H2956"/>
  <c r="I2956"/>
  <c r="A2957"/>
  <c r="B2957"/>
  <c r="C2957"/>
  <c r="D2957"/>
  <c r="E2957"/>
  <c r="F2957"/>
  <c r="G2957"/>
  <c r="H2957"/>
  <c r="I2957"/>
  <c r="A2958"/>
  <c r="B2958"/>
  <c r="C2958"/>
  <c r="D2958"/>
  <c r="E2958"/>
  <c r="F2958"/>
  <c r="G2958"/>
  <c r="H2958"/>
  <c r="I2958"/>
  <c r="A2959"/>
  <c r="B2959"/>
  <c r="C2959"/>
  <c r="D2959"/>
  <c r="E2959"/>
  <c r="F2959"/>
  <c r="G2959"/>
  <c r="H2959"/>
  <c r="I2959"/>
  <c r="A2960"/>
  <c r="B2960"/>
  <c r="C2960"/>
  <c r="D2960"/>
  <c r="E2960"/>
  <c r="F2960"/>
  <c r="G2960"/>
  <c r="H2960"/>
  <c r="I2960"/>
  <c r="A2961"/>
  <c r="B2961"/>
  <c r="C2961"/>
  <c r="D2961"/>
  <c r="E2961"/>
  <c r="F2961"/>
  <c r="G2961"/>
  <c r="H2961"/>
  <c r="I2961"/>
  <c r="A2962"/>
  <c r="B2962"/>
  <c r="C2962"/>
  <c r="D2962"/>
  <c r="E2962"/>
  <c r="F2962"/>
  <c r="G2962"/>
  <c r="H2962"/>
  <c r="I2962"/>
  <c r="A2963"/>
  <c r="B2963"/>
  <c r="C2963"/>
  <c r="D2963"/>
  <c r="E2963"/>
  <c r="F2963"/>
  <c r="G2963"/>
  <c r="H2963"/>
  <c r="I2963"/>
  <c r="A2964"/>
  <c r="B2964"/>
  <c r="C2964"/>
  <c r="D2964"/>
  <c r="E2964"/>
  <c r="F2964"/>
  <c r="G2964"/>
  <c r="H2964"/>
  <c r="I2964"/>
  <c r="A2965"/>
  <c r="B2965"/>
  <c r="C2965"/>
  <c r="D2965"/>
  <c r="E2965"/>
  <c r="F2965"/>
  <c r="G2965"/>
  <c r="H2965"/>
  <c r="I2965"/>
  <c r="A2966"/>
  <c r="B2966"/>
  <c r="C2966"/>
  <c r="D2966"/>
  <c r="E2966"/>
  <c r="F2966"/>
  <c r="G2966"/>
  <c r="H2966"/>
  <c r="I2966"/>
  <c r="A2967"/>
  <c r="B2967"/>
  <c r="C2967"/>
  <c r="D2967"/>
  <c r="E2967"/>
  <c r="F2967"/>
  <c r="G2967"/>
  <c r="H2967"/>
  <c r="I2967"/>
  <c r="A2968"/>
  <c r="B2968"/>
  <c r="C2968"/>
  <c r="D2968"/>
  <c r="E2968"/>
  <c r="F2968"/>
  <c r="G2968"/>
  <c r="H2968"/>
  <c r="I2968"/>
  <c r="A2969"/>
  <c r="B2969"/>
  <c r="C2969"/>
  <c r="D2969"/>
  <c r="E2969"/>
  <c r="F2969"/>
  <c r="G2969"/>
  <c r="H2969"/>
  <c r="I2969"/>
  <c r="A2970"/>
  <c r="B2970"/>
  <c r="C2970"/>
  <c r="D2970"/>
  <c r="E2970"/>
  <c r="F2970"/>
  <c r="G2970"/>
  <c r="H2970"/>
  <c r="I2970"/>
  <c r="A2971"/>
  <c r="B2971"/>
  <c r="C2971"/>
  <c r="D2971"/>
  <c r="E2971"/>
  <c r="F2971"/>
  <c r="G2971"/>
  <c r="H2971"/>
  <c r="I2971"/>
  <c r="A2972"/>
  <c r="B2972"/>
  <c r="C2972"/>
  <c r="D2972"/>
  <c r="E2972"/>
  <c r="F2972"/>
  <c r="G2972"/>
  <c r="H2972"/>
  <c r="I2972"/>
  <c r="A2973"/>
  <c r="B2973"/>
  <c r="C2973"/>
  <c r="D2973"/>
  <c r="E2973"/>
  <c r="F2973"/>
  <c r="G2973"/>
  <c r="H2973"/>
  <c r="I2973"/>
  <c r="A2974"/>
  <c r="B2974"/>
  <c r="C2974"/>
  <c r="D2974"/>
  <c r="E2974"/>
  <c r="F2974"/>
  <c r="G2974"/>
  <c r="H2974"/>
  <c r="I2974"/>
  <c r="A2975"/>
  <c r="B2975"/>
  <c r="C2975"/>
  <c r="D2975"/>
  <c r="E2975"/>
  <c r="F2975"/>
  <c r="G2975"/>
  <c r="H2975"/>
  <c r="I2975"/>
  <c r="A2976"/>
  <c r="B2976"/>
  <c r="C2976"/>
  <c r="D2976"/>
  <c r="E2976"/>
  <c r="F2976"/>
  <c r="G2976"/>
  <c r="H2976"/>
  <c r="I2976"/>
  <c r="A2977"/>
  <c r="B2977"/>
  <c r="C2977"/>
  <c r="D2977"/>
  <c r="E2977"/>
  <c r="F2977"/>
  <c r="G2977"/>
  <c r="H2977"/>
  <c r="I2977"/>
  <c r="A2978"/>
  <c r="B2978"/>
  <c r="C2978"/>
  <c r="D2978"/>
  <c r="E2978"/>
  <c r="F2978"/>
  <c r="G2978"/>
  <c r="H2978"/>
  <c r="I2978"/>
  <c r="A2979"/>
  <c r="B2979"/>
  <c r="C2979"/>
  <c r="D2979"/>
  <c r="E2979"/>
  <c r="F2979"/>
  <c r="G2979"/>
  <c r="H2979"/>
  <c r="I2979"/>
  <c r="A2980"/>
  <c r="B2980"/>
  <c r="C2980"/>
  <c r="D2980"/>
  <c r="E2980"/>
  <c r="F2980"/>
  <c r="G2980"/>
  <c r="H2980"/>
  <c r="I2980"/>
  <c r="A2981"/>
  <c r="B2981"/>
  <c r="C2981"/>
  <c r="D2981"/>
  <c r="E2981"/>
  <c r="F2981"/>
  <c r="G2981"/>
  <c r="H2981"/>
  <c r="I2981"/>
  <c r="A2982"/>
  <c r="B2982"/>
  <c r="C2982"/>
  <c r="D2982"/>
  <c r="E2982"/>
  <c r="F2982"/>
  <c r="G2982"/>
  <c r="H2982"/>
  <c r="I2982"/>
  <c r="A2983"/>
  <c r="B2983"/>
  <c r="C2983"/>
  <c r="D2983"/>
  <c r="E2983"/>
  <c r="F2983"/>
  <c r="G2983"/>
  <c r="H2983"/>
  <c r="I2983"/>
  <c r="A2984"/>
  <c r="B2984"/>
  <c r="C2984"/>
  <c r="D2984"/>
  <c r="E2984"/>
  <c r="F2984"/>
  <c r="G2984"/>
  <c r="H2984"/>
  <c r="I2984"/>
  <c r="A2985"/>
  <c r="B2985"/>
  <c r="C2985"/>
  <c r="D2985"/>
  <c r="E2985"/>
  <c r="F2985"/>
  <c r="G2985"/>
  <c r="H2985"/>
  <c r="I2985"/>
  <c r="A2986"/>
  <c r="B2986"/>
  <c r="C2986"/>
  <c r="D2986"/>
  <c r="E2986"/>
  <c r="F2986"/>
  <c r="G2986"/>
  <c r="H2986"/>
  <c r="I2986"/>
  <c r="A2987"/>
  <c r="B2987"/>
  <c r="C2987"/>
  <c r="D2987"/>
  <c r="E2987"/>
  <c r="F2987"/>
  <c r="G2987"/>
  <c r="H2987"/>
  <c r="I2987"/>
  <c r="A2988"/>
  <c r="B2988"/>
  <c r="C2988"/>
  <c r="D2988"/>
  <c r="E2988"/>
  <c r="F2988"/>
  <c r="G2988"/>
  <c r="H2988"/>
  <c r="I2988"/>
  <c r="A2989"/>
  <c r="B2989"/>
  <c r="C2989"/>
  <c r="D2989"/>
  <c r="E2989"/>
  <c r="F2989"/>
  <c r="G2989"/>
  <c r="H2989"/>
  <c r="I2989"/>
  <c r="A2990"/>
  <c r="B2990"/>
  <c r="C2990"/>
  <c r="D2990"/>
  <c r="E2990"/>
  <c r="F2990"/>
  <c r="G2990"/>
  <c r="H2990"/>
  <c r="I2990"/>
  <c r="A2991"/>
  <c r="B2991"/>
  <c r="C2991"/>
  <c r="D2991"/>
  <c r="E2991"/>
  <c r="F2991"/>
  <c r="G2991"/>
  <c r="H2991"/>
  <c r="I2991"/>
  <c r="A2992"/>
  <c r="B2992"/>
  <c r="C2992"/>
  <c r="D2992"/>
  <c r="E2992"/>
  <c r="F2992"/>
  <c r="G2992"/>
  <c r="H2992"/>
  <c r="I2992"/>
  <c r="A2993"/>
  <c r="B2993"/>
  <c r="C2993"/>
  <c r="D2993"/>
  <c r="E2993"/>
  <c r="F2993"/>
  <c r="G2993"/>
  <c r="H2993"/>
  <c r="I2993"/>
  <c r="A2994"/>
  <c r="B2994"/>
  <c r="C2994"/>
  <c r="D2994"/>
  <c r="E2994"/>
  <c r="F2994"/>
  <c r="G2994"/>
  <c r="H2994"/>
  <c r="I2994"/>
  <c r="A2995"/>
  <c r="B2995"/>
  <c r="C2995"/>
  <c r="D2995"/>
  <c r="E2995"/>
  <c r="F2995"/>
  <c r="G2995"/>
  <c r="H2995"/>
  <c r="I2995"/>
  <c r="A2996"/>
  <c r="B2996"/>
  <c r="C2996"/>
  <c r="D2996"/>
  <c r="E2996"/>
  <c r="F2996"/>
  <c r="G2996"/>
  <c r="H2996"/>
  <c r="I2996"/>
  <c r="A2997"/>
  <c r="B2997"/>
  <c r="C2997"/>
  <c r="D2997"/>
  <c r="E2997"/>
  <c r="F2997"/>
  <c r="G2997"/>
  <c r="H2997"/>
  <c r="I2997"/>
  <c r="A2998"/>
  <c r="B2998"/>
  <c r="C2998"/>
  <c r="D2998"/>
  <c r="E2998"/>
  <c r="F2998"/>
  <c r="G2998"/>
  <c r="H2998"/>
  <c r="I2998"/>
  <c r="A2999"/>
  <c r="B2999"/>
  <c r="C2999"/>
  <c r="D2999"/>
  <c r="E2999"/>
  <c r="F2999"/>
  <c r="G2999"/>
  <c r="H2999"/>
  <c r="I2999"/>
  <c r="A3000"/>
  <c r="B3000"/>
  <c r="C3000"/>
  <c r="D3000"/>
  <c r="E3000"/>
  <c r="F3000"/>
  <c r="G3000"/>
  <c r="H3000"/>
  <c r="I3000"/>
  <c r="A3001"/>
  <c r="B3001"/>
  <c r="C3001"/>
  <c r="D3001"/>
  <c r="E3001"/>
  <c r="F3001"/>
  <c r="G3001"/>
  <c r="H3001"/>
  <c r="I3001"/>
  <c r="A3002"/>
  <c r="B3002"/>
  <c r="C3002"/>
  <c r="D3002"/>
  <c r="E3002"/>
  <c r="F3002"/>
  <c r="G3002"/>
  <c r="H3002"/>
  <c r="I3002"/>
  <c r="A3003"/>
  <c r="B3003"/>
  <c r="C3003"/>
  <c r="D3003"/>
  <c r="E3003"/>
  <c r="F3003"/>
  <c r="G3003"/>
  <c r="H3003"/>
  <c r="I3003"/>
  <c r="A3004"/>
  <c r="B3004"/>
  <c r="C3004"/>
  <c r="D3004"/>
  <c r="E3004"/>
  <c r="F3004"/>
  <c r="G3004"/>
  <c r="H3004"/>
  <c r="I3004"/>
  <c r="A3005"/>
  <c r="B3005"/>
  <c r="C3005"/>
  <c r="D3005"/>
  <c r="E3005"/>
  <c r="F3005"/>
  <c r="G3005"/>
  <c r="H3005"/>
  <c r="I3005"/>
  <c r="A3006"/>
  <c r="B3006"/>
  <c r="C3006"/>
  <c r="D3006"/>
  <c r="E3006"/>
  <c r="F3006"/>
  <c r="G3006"/>
  <c r="H3006"/>
  <c r="I3006"/>
  <c r="A3007"/>
  <c r="B3007"/>
  <c r="C3007"/>
  <c r="D3007"/>
  <c r="E3007"/>
  <c r="F3007"/>
  <c r="G3007"/>
  <c r="H3007"/>
  <c r="I3007"/>
  <c r="A3008"/>
  <c r="B3008"/>
  <c r="C3008"/>
  <c r="D3008"/>
  <c r="E3008"/>
  <c r="F3008"/>
  <c r="G3008"/>
  <c r="H3008"/>
  <c r="I3008"/>
  <c r="A3009"/>
  <c r="B3009"/>
  <c r="C3009"/>
  <c r="D3009"/>
  <c r="E3009"/>
  <c r="F3009"/>
  <c r="G3009"/>
  <c r="H3009"/>
  <c r="I3009"/>
  <c r="A3010"/>
  <c r="B3010"/>
  <c r="C3010"/>
  <c r="D3010"/>
  <c r="E3010"/>
  <c r="F3010"/>
  <c r="G3010"/>
  <c r="H3010"/>
  <c r="I3010"/>
  <c r="A3011"/>
  <c r="B3011"/>
  <c r="C3011"/>
  <c r="D3011"/>
  <c r="E3011"/>
  <c r="F3011"/>
  <c r="G3011"/>
  <c r="H3011"/>
  <c r="I3011"/>
  <c r="A3012"/>
  <c r="B3012"/>
  <c r="C3012"/>
  <c r="D3012"/>
  <c r="E3012"/>
  <c r="F3012"/>
  <c r="G3012"/>
  <c r="H3012"/>
  <c r="I3012"/>
  <c r="A3013"/>
  <c r="B3013"/>
  <c r="C3013"/>
  <c r="D3013"/>
  <c r="E3013"/>
  <c r="F3013"/>
  <c r="G3013"/>
  <c r="H3013"/>
  <c r="I3013"/>
  <c r="A3014"/>
  <c r="B3014"/>
  <c r="C3014"/>
  <c r="D3014"/>
  <c r="E3014"/>
  <c r="F3014"/>
  <c r="G3014"/>
  <c r="H3014"/>
  <c r="I3014"/>
  <c r="A3015"/>
  <c r="B3015"/>
  <c r="C3015"/>
  <c r="D3015"/>
  <c r="E3015"/>
  <c r="F3015"/>
  <c r="G3015"/>
  <c r="H3015"/>
  <c r="I3015"/>
  <c r="A3016"/>
  <c r="B3016"/>
  <c r="C3016"/>
  <c r="D3016"/>
  <c r="E3016"/>
  <c r="F3016"/>
  <c r="G3016"/>
  <c r="H3016"/>
  <c r="I3016"/>
  <c r="A3017"/>
  <c r="B3017"/>
  <c r="C3017"/>
  <c r="D3017"/>
  <c r="E3017"/>
  <c r="F3017"/>
  <c r="G3017"/>
  <c r="H3017"/>
  <c r="I3017"/>
  <c r="A3018"/>
  <c r="B3018"/>
  <c r="C3018"/>
  <c r="D3018"/>
  <c r="E3018"/>
  <c r="F3018"/>
  <c r="G3018"/>
  <c r="H3018"/>
  <c r="I3018"/>
  <c r="A3019"/>
  <c r="B3019"/>
  <c r="C3019"/>
  <c r="D3019"/>
  <c r="E3019"/>
  <c r="F3019"/>
  <c r="G3019"/>
  <c r="H3019"/>
  <c r="I3019"/>
  <c r="A3020"/>
  <c r="B3020"/>
  <c r="C3020"/>
  <c r="D3020"/>
  <c r="E3020"/>
  <c r="F3020"/>
  <c r="G3020"/>
  <c r="H3020"/>
  <c r="I3020"/>
  <c r="A3021"/>
  <c r="B3021"/>
  <c r="C3021"/>
  <c r="D3021"/>
  <c r="E3021"/>
  <c r="F3021"/>
  <c r="G3021"/>
  <c r="H3021"/>
  <c r="I3021"/>
  <c r="A3022"/>
  <c r="B3022"/>
  <c r="C3022"/>
  <c r="D3022"/>
  <c r="E3022"/>
  <c r="F3022"/>
  <c r="G3022"/>
  <c r="H3022"/>
  <c r="I3022"/>
  <c r="A3023"/>
  <c r="B3023"/>
  <c r="C3023"/>
  <c r="D3023"/>
  <c r="E3023"/>
  <c r="F3023"/>
  <c r="G3023"/>
  <c r="H3023"/>
  <c r="I3023"/>
  <c r="A3024"/>
  <c r="B3024"/>
  <c r="C3024"/>
  <c r="D3024"/>
  <c r="E3024"/>
  <c r="F3024"/>
  <c r="G3024"/>
  <c r="H3024"/>
  <c r="I3024"/>
  <c r="A3025"/>
  <c r="B3025"/>
  <c r="C3025"/>
  <c r="D3025"/>
  <c r="E3025"/>
  <c r="F3025"/>
  <c r="G3025"/>
  <c r="H3025"/>
  <c r="I3025"/>
  <c r="A3026"/>
  <c r="B3026"/>
  <c r="C3026"/>
  <c r="D3026"/>
  <c r="E3026"/>
  <c r="F3026"/>
  <c r="G3026"/>
  <c r="H3026"/>
  <c r="I3026"/>
  <c r="A3027"/>
  <c r="B3027"/>
  <c r="C3027"/>
  <c r="D3027"/>
  <c r="E3027"/>
  <c r="F3027"/>
  <c r="G3027"/>
  <c r="H3027"/>
  <c r="I3027"/>
  <c r="A3028"/>
  <c r="B3028"/>
  <c r="C3028"/>
  <c r="D3028"/>
  <c r="E3028"/>
  <c r="F3028"/>
  <c r="G3028"/>
  <c r="H3028"/>
  <c r="I3028"/>
  <c r="A3029"/>
  <c r="B3029"/>
  <c r="C3029"/>
  <c r="D3029"/>
  <c r="E3029"/>
  <c r="F3029"/>
  <c r="G3029"/>
  <c r="H3029"/>
  <c r="I3029"/>
  <c r="A3030"/>
  <c r="B3030"/>
  <c r="C3030"/>
  <c r="D3030"/>
  <c r="E3030"/>
  <c r="F3030"/>
  <c r="G3030"/>
  <c r="H3030"/>
  <c r="I3030"/>
  <c r="A3031"/>
  <c r="B3031"/>
  <c r="C3031"/>
  <c r="D3031"/>
  <c r="E3031"/>
  <c r="F3031"/>
  <c r="G3031"/>
  <c r="H3031"/>
  <c r="I3031"/>
  <c r="A3032"/>
  <c r="B3032"/>
  <c r="C3032"/>
  <c r="D3032"/>
  <c r="E3032"/>
  <c r="F3032"/>
  <c r="G3032"/>
  <c r="H3032"/>
  <c r="I3032"/>
  <c r="A3033"/>
  <c r="B3033"/>
  <c r="C3033"/>
  <c r="D3033"/>
  <c r="E3033"/>
  <c r="F3033"/>
  <c r="G3033"/>
  <c r="H3033"/>
  <c r="I3033"/>
  <c r="A3034"/>
  <c r="B3034"/>
  <c r="C3034"/>
  <c r="D3034"/>
  <c r="E3034"/>
  <c r="F3034"/>
  <c r="G3034"/>
  <c r="H3034"/>
  <c r="I3034"/>
  <c r="A3035"/>
  <c r="B3035"/>
  <c r="C3035"/>
  <c r="D3035"/>
  <c r="E3035"/>
  <c r="F3035"/>
  <c r="G3035"/>
  <c r="H3035"/>
  <c r="I3035"/>
  <c r="A3036"/>
  <c r="B3036"/>
  <c r="C3036"/>
  <c r="D3036"/>
  <c r="E3036"/>
  <c r="F3036"/>
  <c r="G3036"/>
  <c r="H3036"/>
  <c r="I3036"/>
  <c r="A3037"/>
  <c r="B3037"/>
  <c r="C3037"/>
  <c r="D3037"/>
  <c r="E3037"/>
  <c r="F3037"/>
  <c r="G3037"/>
  <c r="H3037"/>
  <c r="I3037"/>
  <c r="A3038"/>
  <c r="B3038"/>
  <c r="C3038"/>
  <c r="D3038"/>
  <c r="E3038"/>
  <c r="F3038"/>
  <c r="G3038"/>
  <c r="H3038"/>
  <c r="I3038"/>
  <c r="A3039"/>
  <c r="B3039"/>
  <c r="C3039"/>
  <c r="D3039"/>
  <c r="E3039"/>
  <c r="F3039"/>
  <c r="G3039"/>
  <c r="H3039"/>
  <c r="I3039"/>
  <c r="A3040"/>
  <c r="B3040"/>
  <c r="C3040"/>
  <c r="D3040"/>
  <c r="E3040"/>
  <c r="F3040"/>
  <c r="G3040"/>
  <c r="H3040"/>
  <c r="I3040"/>
  <c r="A3041"/>
  <c r="B3041"/>
  <c r="C3041"/>
  <c r="D3041"/>
  <c r="E3041"/>
  <c r="F3041"/>
  <c r="G3041"/>
  <c r="H3041"/>
  <c r="I3041"/>
  <c r="A3042"/>
  <c r="B3042"/>
  <c r="C3042"/>
  <c r="D3042"/>
  <c r="E3042"/>
  <c r="F3042"/>
  <c r="G3042"/>
  <c r="H3042"/>
  <c r="I3042"/>
  <c r="A3043"/>
  <c r="B3043"/>
  <c r="C3043"/>
  <c r="D3043"/>
  <c r="E3043"/>
  <c r="F3043"/>
  <c r="G3043"/>
  <c r="H3043"/>
  <c r="I3043"/>
  <c r="A3044"/>
  <c r="B3044"/>
  <c r="C3044"/>
  <c r="D3044"/>
  <c r="E3044"/>
  <c r="F3044"/>
  <c r="G3044"/>
  <c r="H3044"/>
  <c r="I3044"/>
  <c r="A3045"/>
  <c r="B3045"/>
  <c r="C3045"/>
  <c r="D3045"/>
  <c r="E3045"/>
  <c r="F3045"/>
  <c r="G3045"/>
  <c r="H3045"/>
  <c r="I3045"/>
  <c r="A3046"/>
  <c r="B3046"/>
  <c r="C3046"/>
  <c r="D3046"/>
  <c r="E3046"/>
  <c r="F3046"/>
  <c r="G3046"/>
  <c r="H3046"/>
  <c r="I3046"/>
  <c r="A3047"/>
  <c r="B3047"/>
  <c r="C3047"/>
  <c r="D3047"/>
  <c r="E3047"/>
  <c r="F3047"/>
  <c r="G3047"/>
  <c r="H3047"/>
  <c r="I3047"/>
  <c r="A3048"/>
  <c r="B3048"/>
  <c r="C3048"/>
  <c r="D3048"/>
  <c r="E3048"/>
  <c r="F3048"/>
  <c r="G3048"/>
  <c r="H3048"/>
  <c r="I3048"/>
  <c r="A3049"/>
  <c r="B3049"/>
  <c r="C3049"/>
  <c r="D3049"/>
  <c r="E3049"/>
  <c r="F3049"/>
  <c r="G3049"/>
  <c r="H3049"/>
  <c r="I3049"/>
  <c r="A3050"/>
  <c r="B3050"/>
  <c r="C3050"/>
  <c r="D3050"/>
  <c r="E3050"/>
  <c r="F3050"/>
  <c r="G3050"/>
  <c r="H3050"/>
  <c r="I3050"/>
  <c r="A3051"/>
  <c r="B3051"/>
  <c r="C3051"/>
  <c r="D3051"/>
  <c r="E3051"/>
  <c r="F3051"/>
  <c r="G3051"/>
  <c r="H3051"/>
  <c r="I3051"/>
  <c r="A3052"/>
  <c r="B3052"/>
  <c r="C3052"/>
  <c r="D3052"/>
  <c r="E3052"/>
  <c r="F3052"/>
  <c r="G3052"/>
  <c r="H3052"/>
  <c r="I3052"/>
  <c r="A3053"/>
  <c r="B3053"/>
  <c r="C3053"/>
  <c r="D3053"/>
  <c r="E3053"/>
  <c r="F3053"/>
  <c r="G3053"/>
  <c r="H3053"/>
  <c r="I3053"/>
  <c r="A3054"/>
  <c r="B3054"/>
  <c r="C3054"/>
  <c r="D3054"/>
  <c r="E3054"/>
  <c r="F3054"/>
  <c r="G3054"/>
  <c r="H3054"/>
  <c r="I3054"/>
  <c r="A3055"/>
  <c r="B3055"/>
  <c r="C3055"/>
  <c r="D3055"/>
  <c r="E3055"/>
  <c r="F3055"/>
  <c r="G3055"/>
  <c r="H3055"/>
  <c r="I3055"/>
  <c r="A3056"/>
  <c r="B3056"/>
  <c r="C3056"/>
  <c r="D3056"/>
  <c r="E3056"/>
  <c r="F3056"/>
  <c r="G3056"/>
  <c r="H3056"/>
  <c r="I3056"/>
  <c r="A3057"/>
  <c r="B3057"/>
  <c r="C3057"/>
  <c r="D3057"/>
  <c r="E3057"/>
  <c r="F3057"/>
  <c r="G3057"/>
  <c r="H3057"/>
  <c r="I3057"/>
  <c r="A3058"/>
  <c r="B3058"/>
  <c r="C3058"/>
  <c r="D3058"/>
  <c r="E3058"/>
  <c r="F3058"/>
  <c r="G3058"/>
  <c r="H3058"/>
  <c r="I3058"/>
  <c r="A3059"/>
  <c r="B3059"/>
  <c r="C3059"/>
  <c r="D3059"/>
  <c r="E3059"/>
  <c r="F3059"/>
  <c r="G3059"/>
  <c r="H3059"/>
  <c r="I3059"/>
  <c r="A3060"/>
  <c r="B3060"/>
  <c r="C3060"/>
  <c r="D3060"/>
  <c r="E3060"/>
  <c r="F3060"/>
  <c r="G3060"/>
  <c r="H3060"/>
  <c r="I3060"/>
  <c r="A3061"/>
  <c r="B3061"/>
  <c r="C3061"/>
  <c r="D3061"/>
  <c r="E3061"/>
  <c r="F3061"/>
  <c r="G3061"/>
  <c r="H3061"/>
  <c r="I3061"/>
  <c r="A3062"/>
  <c r="B3062"/>
  <c r="C3062"/>
  <c r="D3062"/>
  <c r="E3062"/>
  <c r="F3062"/>
  <c r="G3062"/>
  <c r="H3062"/>
  <c r="I3062"/>
  <c r="A3063"/>
  <c r="B3063"/>
  <c r="C3063"/>
  <c r="D3063"/>
  <c r="E3063"/>
  <c r="F3063"/>
  <c r="G3063"/>
  <c r="H3063"/>
  <c r="I3063"/>
  <c r="A3064"/>
  <c r="B3064"/>
  <c r="C3064"/>
  <c r="D3064"/>
  <c r="E3064"/>
  <c r="F3064"/>
  <c r="G3064"/>
  <c r="H3064"/>
  <c r="I3064"/>
  <c r="A3065"/>
  <c r="B3065"/>
  <c r="C3065"/>
  <c r="D3065"/>
  <c r="E3065"/>
  <c r="F3065"/>
  <c r="G3065"/>
  <c r="H3065"/>
  <c r="I3065"/>
  <c r="A3066"/>
  <c r="B3066"/>
  <c r="C3066"/>
  <c r="D3066"/>
  <c r="E3066"/>
  <c r="F3066"/>
  <c r="G3066"/>
  <c r="H3066"/>
  <c r="I3066"/>
  <c r="A3067"/>
  <c r="B3067"/>
  <c r="C3067"/>
  <c r="D3067"/>
  <c r="E3067"/>
  <c r="F3067"/>
  <c r="G3067"/>
  <c r="H3067"/>
  <c r="I3067"/>
  <c r="A3068"/>
  <c r="B3068"/>
  <c r="C3068"/>
  <c r="D3068"/>
  <c r="E3068"/>
  <c r="F3068"/>
  <c r="G3068"/>
  <c r="H3068"/>
  <c r="I3068"/>
  <c r="A3069"/>
  <c r="B3069"/>
  <c r="C3069"/>
  <c r="D3069"/>
  <c r="E3069"/>
  <c r="F3069"/>
  <c r="G3069"/>
  <c r="H3069"/>
  <c r="I3069"/>
  <c r="A3070"/>
  <c r="B3070"/>
  <c r="C3070"/>
  <c r="D3070"/>
  <c r="E3070"/>
  <c r="F3070"/>
  <c r="G3070"/>
  <c r="H3070"/>
  <c r="I3070"/>
  <c r="A3071"/>
  <c r="B3071"/>
  <c r="C3071"/>
  <c r="D3071"/>
  <c r="E3071"/>
  <c r="F3071"/>
  <c r="G3071"/>
  <c r="H3071"/>
  <c r="I3071"/>
  <c r="A3072"/>
  <c r="B3072"/>
  <c r="C3072"/>
  <c r="D3072"/>
  <c r="E3072"/>
  <c r="F3072"/>
  <c r="G3072"/>
  <c r="H3072"/>
  <c r="I3072"/>
  <c r="A3073"/>
  <c r="B3073"/>
  <c r="C3073"/>
  <c r="D3073"/>
  <c r="E3073"/>
  <c r="F3073"/>
  <c r="G3073"/>
  <c r="H3073"/>
  <c r="I3073"/>
  <c r="A3074"/>
  <c r="B3074"/>
  <c r="C3074"/>
  <c r="D3074"/>
  <c r="E3074"/>
  <c r="F3074"/>
  <c r="G3074"/>
  <c r="H3074"/>
  <c r="I3074"/>
  <c r="A3075"/>
  <c r="B3075"/>
  <c r="C3075"/>
  <c r="D3075"/>
  <c r="E3075"/>
  <c r="F3075"/>
  <c r="G3075"/>
  <c r="H3075"/>
  <c r="I3075"/>
  <c r="A3076"/>
  <c r="B3076"/>
  <c r="C3076"/>
  <c r="D3076"/>
  <c r="E3076"/>
  <c r="F3076"/>
  <c r="G3076"/>
  <c r="H3076"/>
  <c r="I3076"/>
  <c r="A3077"/>
  <c r="B3077"/>
  <c r="C3077"/>
  <c r="D3077"/>
  <c r="E3077"/>
  <c r="F3077"/>
  <c r="G3077"/>
  <c r="H3077"/>
  <c r="I3077"/>
  <c r="A3078"/>
  <c r="B3078"/>
  <c r="C3078"/>
  <c r="D3078"/>
  <c r="E3078"/>
  <c r="F3078"/>
  <c r="G3078"/>
  <c r="H3078"/>
  <c r="I3078"/>
  <c r="A3079"/>
  <c r="B3079"/>
  <c r="C3079"/>
  <c r="D3079"/>
  <c r="E3079"/>
  <c r="F3079"/>
  <c r="G3079"/>
  <c r="H3079"/>
  <c r="I3079"/>
  <c r="A3080"/>
  <c r="B3080"/>
  <c r="C3080"/>
  <c r="D3080"/>
  <c r="E3080"/>
  <c r="F3080"/>
  <c r="G3080"/>
  <c r="H3080"/>
  <c r="I3080"/>
  <c r="A3081"/>
  <c r="B3081"/>
  <c r="C3081"/>
  <c r="D3081"/>
  <c r="E3081"/>
  <c r="F3081"/>
  <c r="G3081"/>
  <c r="H3081"/>
  <c r="I3081"/>
  <c r="A3082"/>
  <c r="B3082"/>
  <c r="C3082"/>
  <c r="D3082"/>
  <c r="E3082"/>
  <c r="F3082"/>
  <c r="G3082"/>
  <c r="H3082"/>
  <c r="I3082"/>
  <c r="A3083"/>
  <c r="B3083"/>
  <c r="C3083"/>
  <c r="D3083"/>
  <c r="E3083"/>
  <c r="F3083"/>
  <c r="G3083"/>
  <c r="H3083"/>
  <c r="I3083"/>
  <c r="A3084"/>
  <c r="B3084"/>
  <c r="C3084"/>
  <c r="D3084"/>
  <c r="E3084"/>
  <c r="F3084"/>
  <c r="G3084"/>
  <c r="H3084"/>
  <c r="I3084"/>
  <c r="A3085"/>
  <c r="B3085"/>
  <c r="C3085"/>
  <c r="D3085"/>
  <c r="E3085"/>
  <c r="F3085"/>
  <c r="G3085"/>
  <c r="H3085"/>
  <c r="I3085"/>
  <c r="A3086"/>
  <c r="B3086"/>
  <c r="C3086"/>
  <c r="D3086"/>
  <c r="E3086"/>
  <c r="F3086"/>
  <c r="G3086"/>
  <c r="H3086"/>
  <c r="I3086"/>
  <c r="A3087"/>
  <c r="B3087"/>
  <c r="C3087"/>
  <c r="D3087"/>
  <c r="E3087"/>
  <c r="F3087"/>
  <c r="G3087"/>
  <c r="H3087"/>
  <c r="I3087"/>
  <c r="A3088"/>
  <c r="B3088"/>
  <c r="C3088"/>
  <c r="D3088"/>
  <c r="E3088"/>
  <c r="F3088"/>
  <c r="G3088"/>
  <c r="H3088"/>
  <c r="I3088"/>
  <c r="A3089"/>
  <c r="B3089"/>
  <c r="C3089"/>
  <c r="D3089"/>
  <c r="E3089"/>
  <c r="F3089"/>
  <c r="G3089"/>
  <c r="H3089"/>
  <c r="I3089"/>
  <c r="A3090"/>
  <c r="B3090"/>
  <c r="C3090"/>
  <c r="D3090"/>
  <c r="E3090"/>
  <c r="F3090"/>
  <c r="G3090"/>
  <c r="H3090"/>
  <c r="I3090"/>
  <c r="A3091"/>
  <c r="B3091"/>
  <c r="C3091"/>
  <c r="D3091"/>
  <c r="E3091"/>
  <c r="F3091"/>
  <c r="G3091"/>
  <c r="H3091"/>
  <c r="I3091"/>
  <c r="A3092"/>
  <c r="B3092"/>
  <c r="C3092"/>
  <c r="D3092"/>
  <c r="E3092"/>
  <c r="F3092"/>
  <c r="G3092"/>
  <c r="H3092"/>
  <c r="I3092"/>
  <c r="A3093"/>
  <c r="B3093"/>
  <c r="C3093"/>
  <c r="D3093"/>
  <c r="E3093"/>
  <c r="F3093"/>
  <c r="G3093"/>
  <c r="H3093"/>
  <c r="I3093"/>
  <c r="A3094"/>
  <c r="B3094"/>
  <c r="C3094"/>
  <c r="D3094"/>
  <c r="E3094"/>
  <c r="F3094"/>
  <c r="G3094"/>
  <c r="H3094"/>
  <c r="I3094"/>
  <c r="A3095"/>
  <c r="B3095"/>
  <c r="C3095"/>
  <c r="D3095"/>
  <c r="E3095"/>
  <c r="F3095"/>
  <c r="G3095"/>
  <c r="H3095"/>
  <c r="I3095"/>
  <c r="A3096"/>
  <c r="B3096"/>
  <c r="C3096"/>
  <c r="D3096"/>
  <c r="E3096"/>
  <c r="F3096"/>
  <c r="G3096"/>
  <c r="H3096"/>
  <c r="I3096"/>
  <c r="A3097"/>
  <c r="B3097"/>
  <c r="C3097"/>
  <c r="D3097"/>
  <c r="E3097"/>
  <c r="F3097"/>
  <c r="G3097"/>
  <c r="H3097"/>
  <c r="I3097"/>
  <c r="A3098"/>
  <c r="B3098"/>
  <c r="C3098"/>
  <c r="D3098"/>
  <c r="E3098"/>
  <c r="F3098"/>
  <c r="G3098"/>
  <c r="H3098"/>
  <c r="I3098"/>
  <c r="A3099"/>
  <c r="B3099"/>
  <c r="C3099"/>
  <c r="D3099"/>
  <c r="E3099"/>
  <c r="F3099"/>
  <c r="G3099"/>
  <c r="H3099"/>
  <c r="I3099"/>
  <c r="A3100"/>
  <c r="B3100"/>
  <c r="C3100"/>
  <c r="D3100"/>
  <c r="E3100"/>
  <c r="F3100"/>
  <c r="G3100"/>
  <c r="H3100"/>
  <c r="I3100"/>
  <c r="A3101"/>
  <c r="B3101"/>
  <c r="C3101"/>
  <c r="D3101"/>
  <c r="E3101"/>
  <c r="F3101"/>
  <c r="G3101"/>
  <c r="H3101"/>
  <c r="I3101"/>
  <c r="A3102"/>
  <c r="B3102"/>
  <c r="C3102"/>
  <c r="D3102"/>
  <c r="E3102"/>
  <c r="F3102"/>
  <c r="G3102"/>
  <c r="H3102"/>
  <c r="I3102"/>
  <c r="A3103"/>
  <c r="B3103"/>
  <c r="C3103"/>
  <c r="D3103"/>
  <c r="E3103"/>
  <c r="F3103"/>
  <c r="G3103"/>
  <c r="H3103"/>
  <c r="I3103"/>
  <c r="A3104"/>
  <c r="B3104"/>
  <c r="C3104"/>
  <c r="D3104"/>
  <c r="E3104"/>
  <c r="F3104"/>
  <c r="G3104"/>
  <c r="H3104"/>
  <c r="I3104"/>
  <c r="A3105"/>
  <c r="B3105"/>
  <c r="C3105"/>
  <c r="D3105"/>
  <c r="E3105"/>
  <c r="F3105"/>
  <c r="G3105"/>
  <c r="H3105"/>
  <c r="I3105"/>
  <c r="A3106"/>
  <c r="B3106"/>
  <c r="C3106"/>
  <c r="D3106"/>
  <c r="E3106"/>
  <c r="F3106"/>
  <c r="G3106"/>
  <c r="H3106"/>
  <c r="I3106"/>
  <c r="A3107"/>
  <c r="B3107"/>
  <c r="C3107"/>
  <c r="D3107"/>
  <c r="E3107"/>
  <c r="F3107"/>
  <c r="G3107"/>
  <c r="H3107"/>
  <c r="I3107"/>
  <c r="A3108"/>
  <c r="B3108"/>
  <c r="C3108"/>
  <c r="D3108"/>
  <c r="E3108"/>
  <c r="F3108"/>
  <c r="G3108"/>
  <c r="H3108"/>
  <c r="I3108"/>
  <c r="A3109"/>
  <c r="B3109"/>
  <c r="C3109"/>
  <c r="D3109"/>
  <c r="E3109"/>
  <c r="F3109"/>
  <c r="G3109"/>
  <c r="H3109"/>
  <c r="I3109"/>
  <c r="A3110"/>
  <c r="B3110"/>
  <c r="C3110"/>
  <c r="D3110"/>
  <c r="E3110"/>
  <c r="F3110"/>
  <c r="G3110"/>
  <c r="H3110"/>
  <c r="I3110"/>
  <c r="A3111"/>
  <c r="B3111"/>
  <c r="C3111"/>
  <c r="D3111"/>
  <c r="E3111"/>
  <c r="F3111"/>
  <c r="G3111"/>
  <c r="H3111"/>
  <c r="I3111"/>
  <c r="A3112"/>
  <c r="B3112"/>
  <c r="C3112"/>
  <c r="D3112"/>
  <c r="E3112"/>
  <c r="F3112"/>
  <c r="G3112"/>
  <c r="H3112"/>
  <c r="I3112"/>
  <c r="A3113"/>
  <c r="B3113"/>
  <c r="C3113"/>
  <c r="D3113"/>
  <c r="E3113"/>
  <c r="F3113"/>
  <c r="G3113"/>
  <c r="H3113"/>
  <c r="I3113"/>
  <c r="A3114"/>
  <c r="B3114"/>
  <c r="C3114"/>
  <c r="D3114"/>
  <c r="E3114"/>
  <c r="F3114"/>
  <c r="G3114"/>
  <c r="H3114"/>
  <c r="I3114"/>
  <c r="A3115"/>
  <c r="B3115"/>
  <c r="C3115"/>
  <c r="D3115"/>
  <c r="E3115"/>
  <c r="F3115"/>
  <c r="G3115"/>
  <c r="H3115"/>
  <c r="I3115"/>
  <c r="A3116"/>
  <c r="B3116"/>
  <c r="C3116"/>
  <c r="D3116"/>
  <c r="E3116"/>
  <c r="F3116"/>
  <c r="G3116"/>
  <c r="H3116"/>
  <c r="I3116"/>
  <c r="A3117"/>
  <c r="B3117"/>
  <c r="C3117"/>
  <c r="D3117"/>
  <c r="E3117"/>
  <c r="F3117"/>
  <c r="G3117"/>
  <c r="H3117"/>
  <c r="I3117"/>
  <c r="A3118"/>
  <c r="B3118"/>
  <c r="C3118"/>
  <c r="D3118"/>
  <c r="E3118"/>
  <c r="F3118"/>
  <c r="G3118"/>
  <c r="H3118"/>
  <c r="I3118"/>
  <c r="A3119"/>
  <c r="B3119"/>
  <c r="C3119"/>
  <c r="D3119"/>
  <c r="E3119"/>
  <c r="F3119"/>
  <c r="G3119"/>
  <c r="H3119"/>
  <c r="I3119"/>
  <c r="A3120"/>
  <c r="B3120"/>
  <c r="C3120"/>
  <c r="D3120"/>
  <c r="E3120"/>
  <c r="F3120"/>
  <c r="G3120"/>
  <c r="H3120"/>
  <c r="I3120"/>
  <c r="A3121"/>
  <c r="B3121"/>
  <c r="C3121"/>
  <c r="D3121"/>
  <c r="E3121"/>
  <c r="F3121"/>
  <c r="G3121"/>
  <c r="H3121"/>
  <c r="I3121"/>
  <c r="A3122"/>
  <c r="B3122"/>
  <c r="C3122"/>
  <c r="D3122"/>
  <c r="E3122"/>
  <c r="F3122"/>
  <c r="G3122"/>
  <c r="H3122"/>
  <c r="I3122"/>
  <c r="A3123"/>
  <c r="B3123"/>
  <c r="C3123"/>
  <c r="D3123"/>
  <c r="E3123"/>
  <c r="F3123"/>
  <c r="G3123"/>
  <c r="H3123"/>
  <c r="I3123"/>
  <c r="A3124"/>
  <c r="B3124"/>
  <c r="C3124"/>
  <c r="D3124"/>
  <c r="E3124"/>
  <c r="F3124"/>
  <c r="G3124"/>
  <c r="H3124"/>
  <c r="I3124"/>
  <c r="A3125"/>
  <c r="B3125"/>
  <c r="C3125"/>
  <c r="D3125"/>
  <c r="E3125"/>
  <c r="F3125"/>
  <c r="G3125"/>
  <c r="H3125"/>
  <c r="I3125"/>
  <c r="A3126"/>
  <c r="B3126"/>
  <c r="C3126"/>
  <c r="D3126"/>
  <c r="E3126"/>
  <c r="F3126"/>
  <c r="G3126"/>
  <c r="H3126"/>
  <c r="I3126"/>
  <c r="A3127"/>
  <c r="B3127"/>
  <c r="C3127"/>
  <c r="D3127"/>
  <c r="E3127"/>
  <c r="F3127"/>
  <c r="G3127"/>
  <c r="H3127"/>
  <c r="I3127"/>
  <c r="A3128"/>
  <c r="B3128"/>
  <c r="C3128"/>
  <c r="D3128"/>
  <c r="E3128"/>
  <c r="F3128"/>
  <c r="G3128"/>
  <c r="H3128"/>
  <c r="I3128"/>
  <c r="A3129"/>
  <c r="B3129"/>
  <c r="C3129"/>
  <c r="D3129"/>
  <c r="E3129"/>
  <c r="F3129"/>
  <c r="G3129"/>
  <c r="H3129"/>
  <c r="I3129"/>
  <c r="A3130"/>
  <c r="B3130"/>
  <c r="C3130"/>
  <c r="D3130"/>
  <c r="E3130"/>
  <c r="F3130"/>
  <c r="G3130"/>
  <c r="H3130"/>
  <c r="I3130"/>
  <c r="A3131"/>
  <c r="B3131"/>
  <c r="C3131"/>
  <c r="D3131"/>
  <c r="E3131"/>
  <c r="F3131"/>
  <c r="G3131"/>
  <c r="H3131"/>
  <c r="I3131"/>
  <c r="A3132"/>
  <c r="B3132"/>
  <c r="C3132"/>
  <c r="D3132"/>
  <c r="E3132"/>
  <c r="F3132"/>
  <c r="G3132"/>
  <c r="H3132"/>
  <c r="I3132"/>
  <c r="A3133"/>
  <c r="B3133"/>
  <c r="C3133"/>
  <c r="D3133"/>
  <c r="E3133"/>
  <c r="F3133"/>
  <c r="G3133"/>
  <c r="H3133"/>
  <c r="I3133"/>
  <c r="A3134"/>
  <c r="B3134"/>
  <c r="C3134"/>
  <c r="D3134"/>
  <c r="E3134"/>
  <c r="F3134"/>
  <c r="G3134"/>
  <c r="H3134"/>
  <c r="I3134"/>
  <c r="A3135"/>
  <c r="B3135"/>
  <c r="C3135"/>
  <c r="D3135"/>
  <c r="E3135"/>
  <c r="F3135"/>
  <c r="G3135"/>
  <c r="H3135"/>
  <c r="I3135"/>
  <c r="A3136"/>
  <c r="B3136"/>
  <c r="C3136"/>
  <c r="D3136"/>
  <c r="E3136"/>
  <c r="F3136"/>
  <c r="G3136"/>
  <c r="H3136"/>
  <c r="I3136"/>
  <c r="A3137"/>
  <c r="B3137"/>
  <c r="C3137"/>
  <c r="D3137"/>
  <c r="E3137"/>
  <c r="F3137"/>
  <c r="G3137"/>
  <c r="H3137"/>
  <c r="I3137"/>
  <c r="A3138"/>
  <c r="B3138"/>
  <c r="C3138"/>
  <c r="D3138"/>
  <c r="E3138"/>
  <c r="F3138"/>
  <c r="G3138"/>
  <c r="H3138"/>
  <c r="I3138"/>
  <c r="A3139"/>
  <c r="B3139"/>
  <c r="C3139"/>
  <c r="D3139"/>
  <c r="E3139"/>
  <c r="F3139"/>
  <c r="G3139"/>
  <c r="H3139"/>
  <c r="I3139"/>
  <c r="A3140"/>
  <c r="B3140"/>
  <c r="C3140"/>
  <c r="D3140"/>
  <c r="E3140"/>
  <c r="F3140"/>
  <c r="G3140"/>
  <c r="H3140"/>
  <c r="I3140"/>
  <c r="A3141"/>
  <c r="B3141"/>
  <c r="C3141"/>
  <c r="D3141"/>
  <c r="E3141"/>
  <c r="F3141"/>
  <c r="G3141"/>
  <c r="H3141"/>
  <c r="I3141"/>
  <c r="A3142"/>
  <c r="B3142"/>
  <c r="C3142"/>
  <c r="D3142"/>
  <c r="E3142"/>
  <c r="F3142"/>
  <c r="G3142"/>
  <c r="H3142"/>
  <c r="I3142"/>
  <c r="A3143"/>
  <c r="B3143"/>
  <c r="C3143"/>
  <c r="D3143"/>
  <c r="E3143"/>
  <c r="F3143"/>
  <c r="G3143"/>
  <c r="H3143"/>
  <c r="I3143"/>
  <c r="A3144"/>
  <c r="B3144"/>
  <c r="C3144"/>
  <c r="D3144"/>
  <c r="E3144"/>
  <c r="F3144"/>
  <c r="G3144"/>
  <c r="H3144"/>
  <c r="I3144"/>
  <c r="A3145"/>
  <c r="B3145"/>
  <c r="C3145"/>
  <c r="D3145"/>
  <c r="E3145"/>
  <c r="F3145"/>
  <c r="G3145"/>
  <c r="H3145"/>
  <c r="I3145"/>
  <c r="A3146"/>
  <c r="B3146"/>
  <c r="C3146"/>
  <c r="D3146"/>
  <c r="E3146"/>
  <c r="F3146"/>
  <c r="G3146"/>
  <c r="H3146"/>
  <c r="I3146"/>
  <c r="A3147"/>
  <c r="B3147"/>
  <c r="C3147"/>
  <c r="D3147"/>
  <c r="E3147"/>
  <c r="F3147"/>
  <c r="G3147"/>
  <c r="H3147"/>
  <c r="I3147"/>
  <c r="A3148"/>
  <c r="B3148"/>
  <c r="C3148"/>
  <c r="D3148"/>
  <c r="E3148"/>
  <c r="F3148"/>
  <c r="G3148"/>
  <c r="H3148"/>
  <c r="I3148"/>
  <c r="A3149"/>
  <c r="B3149"/>
  <c r="C3149"/>
  <c r="D3149"/>
  <c r="E3149"/>
  <c r="F3149"/>
  <c r="G3149"/>
  <c r="H3149"/>
  <c r="I3149"/>
  <c r="A3150"/>
  <c r="B3150"/>
  <c r="C3150"/>
  <c r="D3150"/>
  <c r="E3150"/>
  <c r="F3150"/>
  <c r="G3150"/>
  <c r="H3150"/>
  <c r="I3150"/>
  <c r="A3151"/>
  <c r="B3151"/>
  <c r="C3151"/>
  <c r="D3151"/>
  <c r="E3151"/>
  <c r="F3151"/>
  <c r="G3151"/>
  <c r="H3151"/>
  <c r="I3151"/>
  <c r="A3152"/>
  <c r="B3152"/>
  <c r="C3152"/>
  <c r="D3152"/>
  <c r="E3152"/>
  <c r="F3152"/>
  <c r="G3152"/>
  <c r="H3152"/>
  <c r="I3152"/>
  <c r="A3153"/>
  <c r="B3153"/>
  <c r="C3153"/>
  <c r="D3153"/>
  <c r="E3153"/>
  <c r="F3153"/>
  <c r="G3153"/>
  <c r="H3153"/>
  <c r="I3153"/>
  <c r="A3154"/>
  <c r="B3154"/>
  <c r="C3154"/>
  <c r="D3154"/>
  <c r="E3154"/>
  <c r="F3154"/>
  <c r="G3154"/>
  <c r="H3154"/>
  <c r="I3154"/>
  <c r="A3155"/>
  <c r="B3155"/>
  <c r="C3155"/>
  <c r="D3155"/>
  <c r="E3155"/>
  <c r="F3155"/>
  <c r="G3155"/>
  <c r="H3155"/>
  <c r="I3155"/>
  <c r="A3156"/>
  <c r="B3156"/>
  <c r="C3156"/>
  <c r="D3156"/>
  <c r="E3156"/>
  <c r="F3156"/>
  <c r="G3156"/>
  <c r="H3156"/>
  <c r="I3156"/>
  <c r="A3157"/>
  <c r="B3157"/>
  <c r="C3157"/>
  <c r="D3157"/>
  <c r="E3157"/>
  <c r="F3157"/>
  <c r="G3157"/>
  <c r="H3157"/>
  <c r="I3157"/>
  <c r="A3158"/>
  <c r="B3158"/>
  <c r="C3158"/>
  <c r="D3158"/>
  <c r="E3158"/>
  <c r="F3158"/>
  <c r="G3158"/>
  <c r="H3158"/>
  <c r="I3158"/>
  <c r="A3159"/>
  <c r="B3159"/>
  <c r="C3159"/>
  <c r="D3159"/>
  <c r="E3159"/>
  <c r="F3159"/>
  <c r="G3159"/>
  <c r="H3159"/>
  <c r="I3159"/>
  <c r="A3160"/>
  <c r="B3160"/>
  <c r="C3160"/>
  <c r="D3160"/>
  <c r="E3160"/>
  <c r="F3160"/>
  <c r="G3160"/>
  <c r="H3160"/>
  <c r="I3160"/>
  <c r="A3161"/>
  <c r="B3161"/>
  <c r="C3161"/>
  <c r="D3161"/>
  <c r="E3161"/>
  <c r="F3161"/>
  <c r="G3161"/>
  <c r="H3161"/>
  <c r="I3161"/>
  <c r="A3162"/>
  <c r="B3162"/>
  <c r="C3162"/>
  <c r="D3162"/>
  <c r="E3162"/>
  <c r="F3162"/>
  <c r="G3162"/>
  <c r="H3162"/>
  <c r="I3162"/>
  <c r="A3163"/>
  <c r="B3163"/>
  <c r="C3163"/>
  <c r="D3163"/>
  <c r="E3163"/>
  <c r="F3163"/>
  <c r="G3163"/>
  <c r="H3163"/>
  <c r="I3163"/>
  <c r="A3164"/>
  <c r="B3164"/>
  <c r="C3164"/>
  <c r="D3164"/>
  <c r="E3164"/>
  <c r="F3164"/>
  <c r="G3164"/>
  <c r="H3164"/>
  <c r="I3164"/>
  <c r="A3165"/>
  <c r="B3165"/>
  <c r="C3165"/>
  <c r="D3165"/>
  <c r="E3165"/>
  <c r="F3165"/>
  <c r="G3165"/>
  <c r="H3165"/>
  <c r="I3165"/>
  <c r="A3166"/>
  <c r="B3166"/>
  <c r="C3166"/>
  <c r="D3166"/>
  <c r="E3166"/>
  <c r="F3166"/>
  <c r="G3166"/>
  <c r="H3166"/>
  <c r="I3166"/>
  <c r="A3167"/>
  <c r="B3167"/>
  <c r="C3167"/>
  <c r="D3167"/>
  <c r="E3167"/>
  <c r="F3167"/>
  <c r="G3167"/>
  <c r="H3167"/>
  <c r="I3167"/>
  <c r="A3168"/>
  <c r="B3168"/>
  <c r="C3168"/>
  <c r="D3168"/>
  <c r="E3168"/>
  <c r="F3168"/>
  <c r="G3168"/>
  <c r="H3168"/>
  <c r="I3168"/>
  <c r="A3169"/>
  <c r="B3169"/>
  <c r="C3169"/>
  <c r="D3169"/>
  <c r="E3169"/>
  <c r="F3169"/>
  <c r="G3169"/>
  <c r="H3169"/>
  <c r="I3169"/>
  <c r="A3170"/>
  <c r="B3170"/>
  <c r="C3170"/>
  <c r="D3170"/>
  <c r="E3170"/>
  <c r="F3170"/>
  <c r="G3170"/>
  <c r="H3170"/>
  <c r="I3170"/>
  <c r="A3171"/>
  <c r="B3171"/>
  <c r="C3171"/>
  <c r="D3171"/>
  <c r="E3171"/>
  <c r="F3171"/>
  <c r="G3171"/>
  <c r="H3171"/>
  <c r="I3171"/>
  <c r="A3172"/>
  <c r="B3172"/>
  <c r="C3172"/>
  <c r="D3172"/>
  <c r="E3172"/>
  <c r="F3172"/>
  <c r="G3172"/>
  <c r="H3172"/>
  <c r="I3172"/>
  <c r="A3173"/>
  <c r="B3173"/>
  <c r="C3173"/>
  <c r="D3173"/>
  <c r="E3173"/>
  <c r="F3173"/>
  <c r="G3173"/>
  <c r="H3173"/>
  <c r="I3173"/>
  <c r="A3174"/>
  <c r="B3174"/>
  <c r="C3174"/>
  <c r="D3174"/>
  <c r="E3174"/>
  <c r="F3174"/>
  <c r="G3174"/>
  <c r="H3174"/>
  <c r="I3174"/>
  <c r="A3175"/>
  <c r="B3175"/>
  <c r="C3175"/>
  <c r="D3175"/>
  <c r="E3175"/>
  <c r="F3175"/>
  <c r="G3175"/>
  <c r="H3175"/>
  <c r="I3175"/>
  <c r="A3176"/>
  <c r="B3176"/>
  <c r="C3176"/>
  <c r="D3176"/>
  <c r="E3176"/>
  <c r="F3176"/>
  <c r="G3176"/>
  <c r="H3176"/>
  <c r="I3176"/>
  <c r="A3177"/>
  <c r="B3177"/>
  <c r="C3177"/>
  <c r="D3177"/>
  <c r="E3177"/>
  <c r="F3177"/>
  <c r="G3177"/>
  <c r="H3177"/>
  <c r="I3177"/>
  <c r="A3178"/>
  <c r="B3178"/>
  <c r="C3178"/>
  <c r="D3178"/>
  <c r="E3178"/>
  <c r="F3178"/>
  <c r="G3178"/>
  <c r="H3178"/>
  <c r="I3178"/>
  <c r="A3179"/>
  <c r="B3179"/>
  <c r="C3179"/>
  <c r="D3179"/>
  <c r="E3179"/>
  <c r="F3179"/>
  <c r="G3179"/>
  <c r="H3179"/>
  <c r="I3179"/>
  <c r="A3180"/>
  <c r="B3180"/>
  <c r="C3180"/>
  <c r="D3180"/>
  <c r="E3180"/>
  <c r="F3180"/>
  <c r="G3180"/>
  <c r="H3180"/>
  <c r="I3180"/>
  <c r="A3181"/>
  <c r="B3181"/>
  <c r="C3181"/>
  <c r="D3181"/>
  <c r="E3181"/>
  <c r="F3181"/>
  <c r="G3181"/>
  <c r="H3181"/>
  <c r="I3181"/>
  <c r="A3182"/>
  <c r="B3182"/>
  <c r="C3182"/>
  <c r="D3182"/>
  <c r="E3182"/>
  <c r="F3182"/>
  <c r="G3182"/>
  <c r="H3182"/>
  <c r="I3182"/>
  <c r="A3183"/>
  <c r="B3183"/>
  <c r="C3183"/>
  <c r="D3183"/>
  <c r="E3183"/>
  <c r="F3183"/>
  <c r="G3183"/>
  <c r="H3183"/>
  <c r="I3183"/>
  <c r="A3184"/>
  <c r="B3184"/>
  <c r="C3184"/>
  <c r="D3184"/>
  <c r="E3184"/>
  <c r="F3184"/>
  <c r="G3184"/>
  <c r="H3184"/>
  <c r="I3184"/>
  <c r="A3185"/>
  <c r="B3185"/>
  <c r="C3185"/>
  <c r="D3185"/>
  <c r="E3185"/>
  <c r="F3185"/>
  <c r="G3185"/>
  <c r="H3185"/>
  <c r="I3185"/>
  <c r="A3186"/>
  <c r="B3186"/>
  <c r="C3186"/>
  <c r="D3186"/>
  <c r="E3186"/>
  <c r="F3186"/>
  <c r="G3186"/>
  <c r="H3186"/>
  <c r="I3186"/>
  <c r="A3187"/>
  <c r="B3187"/>
  <c r="C3187"/>
  <c r="D3187"/>
  <c r="E3187"/>
  <c r="F3187"/>
  <c r="G3187"/>
  <c r="H3187"/>
  <c r="I3187"/>
  <c r="A3188"/>
  <c r="B3188"/>
  <c r="C3188"/>
  <c r="D3188"/>
  <c r="E3188"/>
  <c r="F3188"/>
  <c r="G3188"/>
  <c r="H3188"/>
  <c r="I3188"/>
  <c r="A3189"/>
  <c r="B3189"/>
  <c r="C3189"/>
  <c r="D3189"/>
  <c r="E3189"/>
  <c r="F3189"/>
  <c r="G3189"/>
  <c r="H3189"/>
  <c r="I3189"/>
  <c r="A3190"/>
  <c r="B3190"/>
  <c r="C3190"/>
  <c r="D3190"/>
  <c r="E3190"/>
  <c r="F3190"/>
  <c r="G3190"/>
  <c r="H3190"/>
  <c r="I3190"/>
  <c r="A3191"/>
  <c r="B3191"/>
  <c r="C3191"/>
  <c r="D3191"/>
  <c r="E3191"/>
  <c r="F3191"/>
  <c r="G3191"/>
  <c r="H3191"/>
  <c r="I3191"/>
  <c r="A3192"/>
  <c r="B3192"/>
  <c r="C3192"/>
  <c r="D3192"/>
  <c r="E3192"/>
  <c r="F3192"/>
  <c r="G3192"/>
  <c r="H3192"/>
  <c r="I3192"/>
  <c r="A3193"/>
  <c r="B3193"/>
  <c r="C3193"/>
  <c r="D3193"/>
  <c r="E3193"/>
  <c r="F3193"/>
  <c r="G3193"/>
  <c r="H3193"/>
  <c r="I3193"/>
  <c r="A3194"/>
  <c r="B3194"/>
  <c r="C3194"/>
  <c r="D3194"/>
  <c r="E3194"/>
  <c r="F3194"/>
  <c r="G3194"/>
  <c r="H3194"/>
  <c r="I3194"/>
  <c r="A3195"/>
  <c r="B3195"/>
  <c r="C3195"/>
  <c r="D3195"/>
  <c r="E3195"/>
  <c r="F3195"/>
  <c r="G3195"/>
  <c r="H3195"/>
  <c r="I3195"/>
  <c r="A3196"/>
  <c r="B3196"/>
  <c r="C3196"/>
  <c r="D3196"/>
  <c r="E3196"/>
  <c r="F3196"/>
  <c r="G3196"/>
  <c r="H3196"/>
  <c r="I3196"/>
  <c r="A3197"/>
  <c r="B3197"/>
  <c r="C3197"/>
  <c r="D3197"/>
  <c r="E3197"/>
  <c r="F3197"/>
  <c r="G3197"/>
  <c r="H3197"/>
  <c r="I3197"/>
  <c r="A3198"/>
  <c r="B3198"/>
  <c r="C3198"/>
  <c r="D3198"/>
  <c r="E3198"/>
  <c r="F3198"/>
  <c r="G3198"/>
  <c r="H3198"/>
  <c r="I3198"/>
  <c r="A3199"/>
  <c r="B3199"/>
  <c r="C3199"/>
  <c r="D3199"/>
  <c r="E3199"/>
  <c r="F3199"/>
  <c r="G3199"/>
  <c r="H3199"/>
  <c r="I3199"/>
  <c r="A3200"/>
  <c r="B3200"/>
  <c r="C3200"/>
  <c r="D3200"/>
  <c r="E3200"/>
  <c r="F3200"/>
  <c r="G3200"/>
  <c r="H3200"/>
  <c r="I3200"/>
  <c r="A3201"/>
  <c r="B3201"/>
  <c r="C3201"/>
  <c r="D3201"/>
  <c r="E3201"/>
  <c r="F3201"/>
  <c r="G3201"/>
  <c r="H3201"/>
  <c r="I3201"/>
  <c r="A3202"/>
  <c r="B3202"/>
  <c r="C3202"/>
  <c r="D3202"/>
  <c r="E3202"/>
  <c r="F3202"/>
  <c r="G3202"/>
  <c r="H3202"/>
  <c r="I3202"/>
  <c r="A3203"/>
  <c r="B3203"/>
  <c r="C3203"/>
  <c r="D3203"/>
  <c r="E3203"/>
  <c r="F3203"/>
  <c r="G3203"/>
  <c r="H3203"/>
  <c r="I3203"/>
  <c r="A3204"/>
  <c r="B3204"/>
  <c r="C3204"/>
  <c r="D3204"/>
  <c r="E3204"/>
  <c r="F3204"/>
  <c r="G3204"/>
  <c r="H3204"/>
  <c r="I3204"/>
  <c r="A3205"/>
  <c r="B3205"/>
  <c r="C3205"/>
  <c r="D3205"/>
  <c r="E3205"/>
  <c r="F3205"/>
  <c r="G3205"/>
  <c r="H3205"/>
  <c r="I3205"/>
</calcChain>
</file>

<file path=xl/sharedStrings.xml><?xml version="1.0" encoding="utf-8"?>
<sst xmlns="http://schemas.openxmlformats.org/spreadsheetml/2006/main" count="9" uniqueCount="9">
  <si>
    <t>Student</t>
  </si>
  <si>
    <t>Student ID</t>
  </si>
  <si>
    <t>Course Num</t>
  </si>
  <si>
    <t>Course</t>
  </si>
  <si>
    <t>Section</t>
  </si>
  <si>
    <t>Teacher</t>
  </si>
  <si>
    <t>Period</t>
  </si>
  <si>
    <t>1st 9 Weeks</t>
  </si>
  <si>
    <t>2nd 9 Weeks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</si>
</sst>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3205"/>
  <sheetViews>
    <sheetView tabSelected="1" workbookViewId="0">
      <selection activeCell="F12" sqref="F12"/>
    </sheetView>
  </sheetViews>
  <sheetFormatPr baseColWidth="10" defaultColWidth="8.625" defaultRowHeight="15"/>
  <cols>
    <col min="1" max="1" width="8.625" style="1"/>
    <col min="2" max="2" width="9.625" style="1" bestFit="1" customWidth="1"/>
    <col min="3" max="4" width="8.625" style="1"/>
    <col min="5" max="5" width="19.875" style="1" customWidth="1"/>
    <col min="6" max="6" width="27.75" style="1" customWidth="1"/>
    <col min="7" max="7" width="8.625" style="1"/>
    <col min="8" max="9" width="8.75" style="1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 t="str">
        <f>"Albarran, Naomi Cassandra"</f>
        <v>Albarran, Naomi Cassandra</v>
      </c>
      <c r="B2" s="1">
        <f t="shared" ref="B2:B11" si="0">776992</f>
        <v>776992</v>
      </c>
      <c r="C2" s="1" t="str">
        <f>"0211"</f>
        <v>0211</v>
      </c>
      <c r="D2" s="1" t="str">
        <f>"LANGUAGE ARTS"</f>
        <v>LANGUAGE ARTS</v>
      </c>
      <c r="E2" s="1" t="str">
        <f t="shared" ref="E2:E7" si="1">"21B-Kry"</f>
        <v>21B-Kry</v>
      </c>
      <c r="F2" s="1" t="str">
        <f t="shared" ref="F2:F8" si="2">"Krychniak, Luisa"</f>
        <v>Krychniak, Luisa</v>
      </c>
      <c r="G2" s="1" t="str">
        <f>"Period 01"</f>
        <v>Period 01</v>
      </c>
      <c r="H2" s="1">
        <f xml:space="preserve"> 90</f>
        <v>90</v>
      </c>
      <c r="I2" s="1">
        <f xml:space="preserve"> 85</f>
        <v>85</v>
      </c>
    </row>
    <row r="3" spans="1:9">
      <c r="A3" s="1" t="str">
        <f>""</f>
        <v/>
      </c>
      <c r="B3" s="1">
        <f t="shared" si="0"/>
        <v>776992</v>
      </c>
      <c r="C3" s="1" t="str">
        <f>"0221"</f>
        <v>0221</v>
      </c>
      <c r="D3" s="1" t="str">
        <f>"SOCIAL STUDIES"</f>
        <v>SOCIAL STUDIES</v>
      </c>
      <c r="E3" s="1" t="str">
        <f t="shared" si="1"/>
        <v>21B-Kry</v>
      </c>
      <c r="F3" s="1" t="str">
        <f t="shared" si="2"/>
        <v>Krychniak, Luisa</v>
      </c>
      <c r="G3" s="1" t="str">
        <f>"Period 03"</f>
        <v>Period 03</v>
      </c>
      <c r="H3" s="1">
        <f xml:space="preserve"> 90</f>
        <v>90</v>
      </c>
      <c r="I3" s="1">
        <f xml:space="preserve"> 93</f>
        <v>93</v>
      </c>
    </row>
    <row r="4" spans="1:9">
      <c r="A4" s="1" t="str">
        <f>""</f>
        <v/>
      </c>
      <c r="B4" s="1">
        <f t="shared" si="0"/>
        <v>776992</v>
      </c>
      <c r="C4" s="1" t="str">
        <f>"0231"</f>
        <v>0231</v>
      </c>
      <c r="D4" s="1" t="str">
        <f>"MATH"</f>
        <v>MATH</v>
      </c>
      <c r="E4" s="1" t="str">
        <f t="shared" si="1"/>
        <v>21B-Kry</v>
      </c>
      <c r="F4" s="1" t="str">
        <f t="shared" si="2"/>
        <v>Krychniak, Luisa</v>
      </c>
      <c r="G4" s="1" t="str">
        <f>"Period 04"</f>
        <v>Period 04</v>
      </c>
      <c r="H4" s="1">
        <f xml:space="preserve"> 82</f>
        <v>82</v>
      </c>
      <c r="I4" s="1">
        <f xml:space="preserve"> 87</f>
        <v>87</v>
      </c>
    </row>
    <row r="5" spans="1:9">
      <c r="A5" s="1" t="str">
        <f>""</f>
        <v/>
      </c>
      <c r="B5" s="1">
        <f t="shared" si="0"/>
        <v>776992</v>
      </c>
      <c r="C5" s="1" t="str">
        <f>"0241"</f>
        <v>0241</v>
      </c>
      <c r="D5" s="1" t="str">
        <f>"SCIENCE"</f>
        <v>SCIENCE</v>
      </c>
      <c r="E5" s="1" t="str">
        <f t="shared" si="1"/>
        <v>21B-Kry</v>
      </c>
      <c r="F5" s="1" t="str">
        <f t="shared" si="2"/>
        <v>Krychniak, Luisa</v>
      </c>
      <c r="G5" s="1" t="str">
        <f>"Period 05"</f>
        <v>Period 05</v>
      </c>
      <c r="H5" s="1">
        <f xml:space="preserve"> 94</f>
        <v>94</v>
      </c>
      <c r="I5" s="1">
        <f xml:space="preserve"> 87</f>
        <v>87</v>
      </c>
    </row>
    <row r="6" spans="1:9">
      <c r="A6" s="1" t="str">
        <f>""</f>
        <v/>
      </c>
      <c r="B6" s="1">
        <f t="shared" si="0"/>
        <v>776992</v>
      </c>
      <c r="C6" s="1" t="str">
        <f>"0271"</f>
        <v>0271</v>
      </c>
      <c r="D6" s="1" t="str">
        <f>"HEALTH"</f>
        <v>HEALTH</v>
      </c>
      <c r="E6" s="1" t="str">
        <f t="shared" si="1"/>
        <v>21B-Kry</v>
      </c>
      <c r="F6" s="1" t="str">
        <f t="shared" si="2"/>
        <v>Krychniak, Luisa</v>
      </c>
      <c r="G6" s="1" t="str">
        <f>"Period 06"</f>
        <v>Period 06</v>
      </c>
      <c r="H6" s="1" t="str">
        <f>" S"</f>
        <v xml:space="preserve"> S</v>
      </c>
      <c r="I6" s="1" t="str">
        <f>" S"</f>
        <v xml:space="preserve"> S</v>
      </c>
    </row>
    <row r="7" spans="1:9">
      <c r="A7" s="1" t="str">
        <f>""</f>
        <v/>
      </c>
      <c r="B7" s="1">
        <f t="shared" si="0"/>
        <v>776992</v>
      </c>
      <c r="C7" s="1" t="str">
        <f>"0298"</f>
        <v>0298</v>
      </c>
      <c r="D7" s="1" t="str">
        <f>"CITIZENSHIP"</f>
        <v>CITIZENSHIP</v>
      </c>
      <c r="E7" s="1" t="str">
        <f t="shared" si="1"/>
        <v>21B-Kry</v>
      </c>
      <c r="F7" s="1" t="str">
        <f t="shared" si="2"/>
        <v>Krychniak, Luisa</v>
      </c>
      <c r="G7" s="1" t="str">
        <f>"Period 07"</f>
        <v>Period 07</v>
      </c>
      <c r="H7" s="1" t="str">
        <f>" S"</f>
        <v xml:space="preserve"> S</v>
      </c>
      <c r="I7" s="1" t="str">
        <f>" S"</f>
        <v xml:space="preserve"> S</v>
      </c>
    </row>
    <row r="8" spans="1:9">
      <c r="A8" s="1" t="str">
        <f>""</f>
        <v/>
      </c>
      <c r="B8" s="1">
        <f t="shared" si="0"/>
        <v>776992</v>
      </c>
      <c r="C8" s="1" t="str">
        <f>"0251"</f>
        <v>0251</v>
      </c>
      <c r="D8" s="1" t="str">
        <f>"HANDWRITING"</f>
        <v>HANDWRITING</v>
      </c>
      <c r="E8" s="1" t="str">
        <f>"21B-KRY"</f>
        <v>21B-KRY</v>
      </c>
      <c r="F8" s="1" t="str">
        <f t="shared" si="2"/>
        <v>Krychniak, Luisa</v>
      </c>
      <c r="G8" s="1" t="str">
        <f>"Period 08"</f>
        <v>Period 08</v>
      </c>
      <c r="H8" s="1" t="str">
        <f>" E"</f>
        <v xml:space="preserve"> E</v>
      </c>
      <c r="I8" s="1" t="str">
        <f>" E"</f>
        <v xml:space="preserve"> E</v>
      </c>
    </row>
    <row r="9" spans="1:9">
      <c r="A9" s="1" t="str">
        <f>""</f>
        <v/>
      </c>
      <c r="B9" s="1">
        <f t="shared" si="0"/>
        <v>776992</v>
      </c>
      <c r="C9" s="1" t="str">
        <f>"0261"</f>
        <v>0261</v>
      </c>
      <c r="D9" s="1" t="str">
        <f>"FINE ARTS"</f>
        <v>FINE ARTS</v>
      </c>
      <c r="E9" s="1" t="str">
        <f>"21B-KRY"</f>
        <v>21B-KRY</v>
      </c>
      <c r="F9" s="1" t="str">
        <f>"Shotlow, Misti"</f>
        <v>Shotlow, Misti</v>
      </c>
      <c r="G9" s="1" t="str">
        <f>"Period 09"</f>
        <v>Period 09</v>
      </c>
      <c r="H9" s="1" t="str">
        <f>" E"</f>
        <v xml:space="preserve"> E</v>
      </c>
      <c r="I9" s="1" t="str">
        <f>" E"</f>
        <v xml:space="preserve"> E</v>
      </c>
    </row>
    <row r="10" spans="1:9">
      <c r="A10" s="1" t="str">
        <f>""</f>
        <v/>
      </c>
      <c r="B10" s="1">
        <f t="shared" si="0"/>
        <v>776992</v>
      </c>
      <c r="C10" s="1" t="str">
        <f>"0262"</f>
        <v>0262</v>
      </c>
      <c r="D10" s="1" t="str">
        <f>"MUSIC"</f>
        <v>MUSIC</v>
      </c>
      <c r="E10" s="1" t="str">
        <f>"21B-KRY"</f>
        <v>21B-KRY</v>
      </c>
      <c r="F10" s="1" t="str">
        <f>"Murphy, Charmin"</f>
        <v>Murphy, Charmin</v>
      </c>
      <c r="G10" s="1" t="str">
        <f>"Period 10"</f>
        <v>Period 10</v>
      </c>
      <c r="H10" s="1" t="str">
        <f>" S"</f>
        <v xml:space="preserve"> S</v>
      </c>
      <c r="I10" s="1" t="str">
        <f>" S"</f>
        <v xml:space="preserve"> S</v>
      </c>
    </row>
    <row r="11" spans="1:9">
      <c r="A11" s="1" t="str">
        <f>""</f>
        <v/>
      </c>
      <c r="B11" s="1">
        <f t="shared" si="0"/>
        <v>776992</v>
      </c>
      <c r="C11" s="1" t="str">
        <f>"0272"</f>
        <v>0272</v>
      </c>
      <c r="D11" s="1" t="str">
        <f>"PHYSICAL ED"</f>
        <v>PHYSICAL ED</v>
      </c>
      <c r="E11" s="1" t="str">
        <f t="shared" ref="E11:E17" si="3">"21B-Kry"</f>
        <v>21B-Kry</v>
      </c>
      <c r="F11" s="1" t="str">
        <f>"Lane, Gary"</f>
        <v>Lane, Gary</v>
      </c>
      <c r="G11" s="1" t="str">
        <f>"Period 11"</f>
        <v>Period 11</v>
      </c>
      <c r="H11" s="1" t="str">
        <f>" E"</f>
        <v xml:space="preserve"> E</v>
      </c>
      <c r="I11" s="1" t="str">
        <f>" E"</f>
        <v xml:space="preserve"> E</v>
      </c>
    </row>
    <row r="12" spans="1:9">
      <c r="A12" s="1" t="str">
        <f>"Baeza Zarco, Danna Paola"</f>
        <v>Baeza Zarco, Danna Paola</v>
      </c>
      <c r="B12" s="1">
        <f t="shared" ref="B12:B21" si="4">785921</f>
        <v>785921</v>
      </c>
      <c r="C12" s="1" t="str">
        <f>"0211"</f>
        <v>0211</v>
      </c>
      <c r="D12" s="1" t="str">
        <f>"LANGUAGE ARTS"</f>
        <v>LANGUAGE ARTS</v>
      </c>
      <c r="E12" s="1" t="str">
        <f t="shared" si="3"/>
        <v>21B-Kry</v>
      </c>
      <c r="F12" s="1" t="str">
        <f t="shared" ref="F12:F18" si="5">"Krychniak, Luisa"</f>
        <v>Krychniak, Luisa</v>
      </c>
      <c r="G12" s="1" t="str">
        <f>"Period 01"</f>
        <v>Period 01</v>
      </c>
      <c r="H12" s="1">
        <f xml:space="preserve"> 86</f>
        <v>86</v>
      </c>
      <c r="I12" s="1">
        <f xml:space="preserve"> 83</f>
        <v>83</v>
      </c>
    </row>
    <row r="13" spans="1:9">
      <c r="A13" s="1" t="str">
        <f>""</f>
        <v/>
      </c>
      <c r="B13" s="1">
        <f t="shared" si="4"/>
        <v>785921</v>
      </c>
      <c r="C13" s="1" t="str">
        <f>"0221"</f>
        <v>0221</v>
      </c>
      <c r="D13" s="1" t="str">
        <f>"SOCIAL STUDIES"</f>
        <v>SOCIAL STUDIES</v>
      </c>
      <c r="E13" s="1" t="str">
        <f t="shared" si="3"/>
        <v>21B-Kry</v>
      </c>
      <c r="F13" s="1" t="str">
        <f t="shared" si="5"/>
        <v>Krychniak, Luisa</v>
      </c>
      <c r="G13" s="1" t="str">
        <f>"Period 03"</f>
        <v>Period 03</v>
      </c>
      <c r="H13" s="1">
        <f xml:space="preserve"> 84</f>
        <v>84</v>
      </c>
      <c r="I13" s="1">
        <f xml:space="preserve"> 91</f>
        <v>91</v>
      </c>
    </row>
    <row r="14" spans="1:9">
      <c r="A14" s="1" t="str">
        <f>""</f>
        <v/>
      </c>
      <c r="B14" s="1">
        <f t="shared" si="4"/>
        <v>785921</v>
      </c>
      <c r="C14" s="1" t="str">
        <f>"0231"</f>
        <v>0231</v>
      </c>
      <c r="D14" s="1" t="str">
        <f>"MATH"</f>
        <v>MATH</v>
      </c>
      <c r="E14" s="1" t="str">
        <f t="shared" si="3"/>
        <v>21B-Kry</v>
      </c>
      <c r="F14" s="1" t="str">
        <f t="shared" si="5"/>
        <v>Krychniak, Luisa</v>
      </c>
      <c r="G14" s="1" t="str">
        <f>"Period 04"</f>
        <v>Period 04</v>
      </c>
      <c r="H14" s="1">
        <f xml:space="preserve"> 80</f>
        <v>80</v>
      </c>
      <c r="I14" s="1">
        <f xml:space="preserve"> 88</f>
        <v>88</v>
      </c>
    </row>
    <row r="15" spans="1:9">
      <c r="A15" s="1" t="str">
        <f>""</f>
        <v/>
      </c>
      <c r="B15" s="1">
        <f t="shared" si="4"/>
        <v>785921</v>
      </c>
      <c r="C15" s="1" t="str">
        <f>"0241"</f>
        <v>0241</v>
      </c>
      <c r="D15" s="1" t="str">
        <f>"SCIENCE"</f>
        <v>SCIENCE</v>
      </c>
      <c r="E15" s="1" t="str">
        <f t="shared" si="3"/>
        <v>21B-Kry</v>
      </c>
      <c r="F15" s="1" t="str">
        <f t="shared" si="5"/>
        <v>Krychniak, Luisa</v>
      </c>
      <c r="G15" s="1" t="str">
        <f>"Period 05"</f>
        <v>Period 05</v>
      </c>
      <c r="H15" s="1">
        <f xml:space="preserve"> 91</f>
        <v>91</v>
      </c>
      <c r="I15" s="1">
        <f xml:space="preserve"> 87</f>
        <v>87</v>
      </c>
    </row>
    <row r="16" spans="1:9">
      <c r="A16" s="1" t="str">
        <f>""</f>
        <v/>
      </c>
      <c r="B16" s="1">
        <f t="shared" si="4"/>
        <v>785921</v>
      </c>
      <c r="C16" s="1" t="str">
        <f>"0271"</f>
        <v>0271</v>
      </c>
      <c r="D16" s="1" t="str">
        <f>"HEALTH"</f>
        <v>HEALTH</v>
      </c>
      <c r="E16" s="1" t="str">
        <f t="shared" si="3"/>
        <v>21B-Kry</v>
      </c>
      <c r="F16" s="1" t="str">
        <f t="shared" si="5"/>
        <v>Krychniak, Luisa</v>
      </c>
      <c r="G16" s="1" t="str">
        <f>"Period 06"</f>
        <v>Period 06</v>
      </c>
      <c r="H16" s="1" t="str">
        <f t="shared" ref="H16:I18" si="6">" S"</f>
        <v xml:space="preserve"> S</v>
      </c>
      <c r="I16" s="1" t="str">
        <f t="shared" si="6"/>
        <v xml:space="preserve"> S</v>
      </c>
    </row>
    <row r="17" spans="1:9">
      <c r="A17" s="1" t="str">
        <f>""</f>
        <v/>
      </c>
      <c r="B17" s="1">
        <f t="shared" si="4"/>
        <v>785921</v>
      </c>
      <c r="C17" s="1" t="str">
        <f>"0298"</f>
        <v>0298</v>
      </c>
      <c r="D17" s="1" t="str">
        <f>"CITIZENSHIP"</f>
        <v>CITIZENSHIP</v>
      </c>
      <c r="E17" s="1" t="str">
        <f t="shared" si="3"/>
        <v>21B-Kry</v>
      </c>
      <c r="F17" s="1" t="str">
        <f t="shared" si="5"/>
        <v>Krychniak, Luisa</v>
      </c>
      <c r="G17" s="1" t="str">
        <f>"Period 07"</f>
        <v>Period 07</v>
      </c>
      <c r="H17" s="1" t="str">
        <f t="shared" si="6"/>
        <v xml:space="preserve"> S</v>
      </c>
      <c r="I17" s="1" t="str">
        <f t="shared" si="6"/>
        <v xml:space="preserve"> S</v>
      </c>
    </row>
    <row r="18" spans="1:9">
      <c r="A18" s="1" t="str">
        <f>""</f>
        <v/>
      </c>
      <c r="B18" s="1">
        <f t="shared" si="4"/>
        <v>785921</v>
      </c>
      <c r="C18" s="1" t="str">
        <f>"0251"</f>
        <v>0251</v>
      </c>
      <c r="D18" s="1" t="str">
        <f>"HANDWRITING"</f>
        <v>HANDWRITING</v>
      </c>
      <c r="E18" s="1" t="str">
        <f>"21B-KRY"</f>
        <v>21B-KRY</v>
      </c>
      <c r="F18" s="1" t="str">
        <f t="shared" si="5"/>
        <v>Krychniak, Luisa</v>
      </c>
      <c r="G18" s="1" t="str">
        <f>"Period 08"</f>
        <v>Period 08</v>
      </c>
      <c r="H18" s="1" t="str">
        <f t="shared" si="6"/>
        <v xml:space="preserve"> S</v>
      </c>
      <c r="I18" s="1" t="str">
        <f t="shared" si="6"/>
        <v xml:space="preserve"> S</v>
      </c>
    </row>
    <row r="19" spans="1:9">
      <c r="A19" s="1" t="str">
        <f>""</f>
        <v/>
      </c>
      <c r="B19" s="1">
        <f t="shared" si="4"/>
        <v>785921</v>
      </c>
      <c r="C19" s="1" t="str">
        <f>"0261"</f>
        <v>0261</v>
      </c>
      <c r="D19" s="1" t="str">
        <f>"FINE ARTS"</f>
        <v>FINE ARTS</v>
      </c>
      <c r="E19" s="1" t="str">
        <f>"21B-KRY"</f>
        <v>21B-KRY</v>
      </c>
      <c r="F19" s="1" t="str">
        <f>"Shotlow, Misti"</f>
        <v>Shotlow, Misti</v>
      </c>
      <c r="G19" s="1" t="str">
        <f>"Period 09"</f>
        <v>Period 09</v>
      </c>
      <c r="H19" s="1" t="str">
        <f>" E"</f>
        <v xml:space="preserve"> E</v>
      </c>
      <c r="I19" s="1" t="str">
        <f>" E"</f>
        <v xml:space="preserve"> E</v>
      </c>
    </row>
    <row r="20" spans="1:9">
      <c r="A20" s="1" t="str">
        <f>""</f>
        <v/>
      </c>
      <c r="B20" s="1">
        <f t="shared" si="4"/>
        <v>785921</v>
      </c>
      <c r="C20" s="1" t="str">
        <f>"0262"</f>
        <v>0262</v>
      </c>
      <c r="D20" s="1" t="str">
        <f>"MUSIC"</f>
        <v>MUSIC</v>
      </c>
      <c r="E20" s="1" t="str">
        <f>"21B-KRY"</f>
        <v>21B-KRY</v>
      </c>
      <c r="F20" s="1" t="str">
        <f>"Murphy, Charmin"</f>
        <v>Murphy, Charmin</v>
      </c>
      <c r="G20" s="1" t="str">
        <f>"Period 10"</f>
        <v>Period 10</v>
      </c>
      <c r="H20" s="1" t="str">
        <f>" S"</f>
        <v xml:space="preserve"> S</v>
      </c>
      <c r="I20" s="1" t="str">
        <f>" S"</f>
        <v xml:space="preserve"> S</v>
      </c>
    </row>
    <row r="21" spans="1:9">
      <c r="A21" s="1" t="str">
        <f>""</f>
        <v/>
      </c>
      <c r="B21" s="1">
        <f t="shared" si="4"/>
        <v>785921</v>
      </c>
      <c r="C21" s="1" t="str">
        <f>"0272"</f>
        <v>0272</v>
      </c>
      <c r="D21" s="1" t="str">
        <f>"PHYSICAL ED"</f>
        <v>PHYSICAL ED</v>
      </c>
      <c r="E21" s="1" t="str">
        <f>"21B-Kry"</f>
        <v>21B-Kry</v>
      </c>
      <c r="F21" s="1" t="str">
        <f>"Lane, Gary"</f>
        <v>Lane, Gary</v>
      </c>
      <c r="G21" s="1" t="str">
        <f>"Period 11"</f>
        <v>Period 11</v>
      </c>
      <c r="H21" s="1" t="str">
        <f>" E"</f>
        <v xml:space="preserve"> E</v>
      </c>
      <c r="I21" s="1" t="str">
        <f>" E"</f>
        <v xml:space="preserve"> E</v>
      </c>
    </row>
    <row r="22" spans="1:9">
      <c r="A22" s="1" t="str">
        <f>"Bell, Devin Lamont"</f>
        <v>Bell, Devin Lamont</v>
      </c>
      <c r="B22" s="1">
        <f t="shared" ref="B22:B31" si="7">780474</f>
        <v>780474</v>
      </c>
      <c r="C22" s="1" t="str">
        <f>"0211"</f>
        <v>0211</v>
      </c>
      <c r="D22" s="1" t="str">
        <f>"LANGUAGE ARTS"</f>
        <v>LANGUAGE ARTS</v>
      </c>
      <c r="E22" s="1" t="str">
        <f t="shared" ref="E22:E31" si="8">"20R-SMY"</f>
        <v>20R-SMY</v>
      </c>
      <c r="F22" s="1" t="str">
        <f t="shared" ref="F22:F28" si="9">"Smythia, Kimberly"</f>
        <v>Smythia, Kimberly</v>
      </c>
      <c r="G22" s="1" t="str">
        <f>"Period 01"</f>
        <v>Period 01</v>
      </c>
      <c r="H22" s="1">
        <f xml:space="preserve"> 61</f>
        <v>61</v>
      </c>
      <c r="I22" s="1">
        <f xml:space="preserve"> 47</f>
        <v>47</v>
      </c>
    </row>
    <row r="23" spans="1:9">
      <c r="A23" s="1" t="str">
        <f>""</f>
        <v/>
      </c>
      <c r="B23" s="1">
        <f t="shared" si="7"/>
        <v>780474</v>
      </c>
      <c r="C23" s="1" t="str">
        <f>"0221"</f>
        <v>0221</v>
      </c>
      <c r="D23" s="1" t="str">
        <f>"SOCIAL STUDIES"</f>
        <v>SOCIAL STUDIES</v>
      </c>
      <c r="E23" s="1" t="str">
        <f t="shared" si="8"/>
        <v>20R-SMY</v>
      </c>
      <c r="F23" s="1" t="str">
        <f t="shared" si="9"/>
        <v>Smythia, Kimberly</v>
      </c>
      <c r="G23" s="1" t="str">
        <f>"Period 03"</f>
        <v>Period 03</v>
      </c>
      <c r="H23" s="1">
        <f xml:space="preserve"> 69</f>
        <v>69</v>
      </c>
      <c r="I23" s="1">
        <f xml:space="preserve"> 66</f>
        <v>66</v>
      </c>
    </row>
    <row r="24" spans="1:9">
      <c r="A24" s="1" t="str">
        <f>""</f>
        <v/>
      </c>
      <c r="B24" s="1">
        <f t="shared" si="7"/>
        <v>780474</v>
      </c>
      <c r="C24" s="1" t="str">
        <f>"0231"</f>
        <v>0231</v>
      </c>
      <c r="D24" s="1" t="str">
        <f>"MATH"</f>
        <v>MATH</v>
      </c>
      <c r="E24" s="1" t="str">
        <f t="shared" si="8"/>
        <v>20R-SMY</v>
      </c>
      <c r="F24" s="1" t="str">
        <f t="shared" si="9"/>
        <v>Smythia, Kimberly</v>
      </c>
      <c r="G24" s="1" t="str">
        <f>"Period 04"</f>
        <v>Period 04</v>
      </c>
      <c r="H24" s="1">
        <f xml:space="preserve"> 66</f>
        <v>66</v>
      </c>
      <c r="I24" s="1">
        <f xml:space="preserve"> 58</f>
        <v>58</v>
      </c>
    </row>
    <row r="25" spans="1:9">
      <c r="A25" s="1" t="str">
        <f>""</f>
        <v/>
      </c>
      <c r="B25" s="1">
        <f t="shared" si="7"/>
        <v>780474</v>
      </c>
      <c r="C25" s="1" t="str">
        <f>"0241"</f>
        <v>0241</v>
      </c>
      <c r="D25" s="1" t="str">
        <f>"SCIENCE"</f>
        <v>SCIENCE</v>
      </c>
      <c r="E25" s="1" t="str">
        <f t="shared" si="8"/>
        <v>20R-SMY</v>
      </c>
      <c r="F25" s="1" t="str">
        <f t="shared" si="9"/>
        <v>Smythia, Kimberly</v>
      </c>
      <c r="G25" s="1" t="str">
        <f>"Period 05"</f>
        <v>Period 05</v>
      </c>
      <c r="H25" s="1">
        <f xml:space="preserve"> 68</f>
        <v>68</v>
      </c>
      <c r="I25" s="1">
        <f xml:space="preserve"> 67</f>
        <v>67</v>
      </c>
    </row>
    <row r="26" spans="1:9">
      <c r="A26" s="1" t="str">
        <f>""</f>
        <v/>
      </c>
      <c r="B26" s="1">
        <f t="shared" si="7"/>
        <v>780474</v>
      </c>
      <c r="C26" s="1" t="str">
        <f>"0271"</f>
        <v>0271</v>
      </c>
      <c r="D26" s="1" t="str">
        <f>"HEALTH"</f>
        <v>HEALTH</v>
      </c>
      <c r="E26" s="1" t="str">
        <f t="shared" si="8"/>
        <v>20R-SMY</v>
      </c>
      <c r="F26" s="1" t="str">
        <f t="shared" si="9"/>
        <v>Smythia, Kimberly</v>
      </c>
      <c r="G26" s="1" t="str">
        <f>"Period 06"</f>
        <v>Period 06</v>
      </c>
      <c r="H26" s="1" t="str">
        <f t="shared" ref="H26:I28" si="10">" S"</f>
        <v xml:space="preserve"> S</v>
      </c>
      <c r="I26" s="1" t="str">
        <f t="shared" si="10"/>
        <v xml:space="preserve"> S</v>
      </c>
    </row>
    <row r="27" spans="1:9">
      <c r="A27" s="1" t="str">
        <f>""</f>
        <v/>
      </c>
      <c r="B27" s="1">
        <f t="shared" si="7"/>
        <v>780474</v>
      </c>
      <c r="C27" s="1" t="str">
        <f>"0298"</f>
        <v>0298</v>
      </c>
      <c r="D27" s="1" t="str">
        <f>"CITIZENSHIP"</f>
        <v>CITIZENSHIP</v>
      </c>
      <c r="E27" s="1" t="str">
        <f t="shared" si="8"/>
        <v>20R-SMY</v>
      </c>
      <c r="F27" s="1" t="str">
        <f t="shared" si="9"/>
        <v>Smythia, Kimberly</v>
      </c>
      <c r="G27" s="1" t="str">
        <f>"Period 07"</f>
        <v>Period 07</v>
      </c>
      <c r="H27" s="1" t="str">
        <f t="shared" si="10"/>
        <v xml:space="preserve"> S</v>
      </c>
      <c r="I27" s="1" t="str">
        <f t="shared" si="10"/>
        <v xml:space="preserve"> S</v>
      </c>
    </row>
    <row r="28" spans="1:9">
      <c r="A28" s="1" t="str">
        <f>""</f>
        <v/>
      </c>
      <c r="B28" s="1">
        <f t="shared" si="7"/>
        <v>780474</v>
      </c>
      <c r="C28" s="1" t="str">
        <f>"0251"</f>
        <v>0251</v>
      </c>
      <c r="D28" s="1" t="str">
        <f>"HANDWRITING"</f>
        <v>HANDWRITING</v>
      </c>
      <c r="E28" s="1" t="str">
        <f t="shared" si="8"/>
        <v>20R-SMY</v>
      </c>
      <c r="F28" s="1" t="str">
        <f t="shared" si="9"/>
        <v>Smythia, Kimberly</v>
      </c>
      <c r="G28" s="1" t="str">
        <f>"Period 08"</f>
        <v>Period 08</v>
      </c>
      <c r="H28" s="1" t="str">
        <f t="shared" si="10"/>
        <v xml:space="preserve"> S</v>
      </c>
      <c r="I28" s="1" t="str">
        <f t="shared" si="10"/>
        <v xml:space="preserve"> S</v>
      </c>
    </row>
    <row r="29" spans="1:9">
      <c r="A29" s="1" t="str">
        <f>""</f>
        <v/>
      </c>
      <c r="B29" s="1">
        <f t="shared" si="7"/>
        <v>780474</v>
      </c>
      <c r="C29" s="1" t="str">
        <f>"0261"</f>
        <v>0261</v>
      </c>
      <c r="D29" s="1" t="str">
        <f>"FINE ARTS"</f>
        <v>FINE ARTS</v>
      </c>
      <c r="E29" s="1" t="str">
        <f t="shared" si="8"/>
        <v>20R-SMY</v>
      </c>
      <c r="F29" s="1" t="str">
        <f>"Shotlow, Misti"</f>
        <v>Shotlow, Misti</v>
      </c>
      <c r="G29" s="1" t="str">
        <f>"Period 09"</f>
        <v>Period 09</v>
      </c>
      <c r="H29" s="1" t="str">
        <f>" E"</f>
        <v xml:space="preserve"> E</v>
      </c>
      <c r="I29" s="1" t="str">
        <f>" E"</f>
        <v xml:space="preserve"> E</v>
      </c>
    </row>
    <row r="30" spans="1:9">
      <c r="A30" s="1" t="str">
        <f>""</f>
        <v/>
      </c>
      <c r="B30" s="1">
        <f t="shared" si="7"/>
        <v>780474</v>
      </c>
      <c r="C30" s="1" t="str">
        <f>"0262"</f>
        <v>0262</v>
      </c>
      <c r="D30" s="1" t="str">
        <f>"MUSIC"</f>
        <v>MUSIC</v>
      </c>
      <c r="E30" s="1" t="str">
        <f t="shared" si="8"/>
        <v>20R-SMY</v>
      </c>
      <c r="F30" s="1" t="str">
        <f>"Murphy, Charmin"</f>
        <v>Murphy, Charmin</v>
      </c>
      <c r="G30" s="1" t="str">
        <f>"Period 10"</f>
        <v>Period 10</v>
      </c>
      <c r="H30" s="1" t="str">
        <f>" S"</f>
        <v xml:space="preserve"> S</v>
      </c>
      <c r="I30" s="1" t="str">
        <f>" S"</f>
        <v xml:space="preserve"> S</v>
      </c>
    </row>
    <row r="31" spans="1:9">
      <c r="A31" s="1" t="str">
        <f>""</f>
        <v/>
      </c>
      <c r="B31" s="1">
        <f t="shared" si="7"/>
        <v>780474</v>
      </c>
      <c r="C31" s="1" t="str">
        <f>"0272"</f>
        <v>0272</v>
      </c>
      <c r="D31" s="1" t="str">
        <f>"PHYSICAL ED"</f>
        <v>PHYSICAL ED</v>
      </c>
      <c r="E31" s="1" t="str">
        <f t="shared" si="8"/>
        <v>20R-SMY</v>
      </c>
      <c r="F31" s="1" t="str">
        <f>"Lane, Gary"</f>
        <v>Lane, Gary</v>
      </c>
      <c r="G31" s="1" t="str">
        <f>"Period 11"</f>
        <v>Period 11</v>
      </c>
      <c r="H31" s="1" t="str">
        <f>" S"</f>
        <v xml:space="preserve"> S</v>
      </c>
      <c r="I31" s="1" t="str">
        <f>" E"</f>
        <v xml:space="preserve"> E</v>
      </c>
    </row>
    <row r="32" spans="1:9">
      <c r="A32" s="1" t="str">
        <f>"Bentrand Hyatt, Ramon Luziano"</f>
        <v>Bentrand Hyatt, Ramon Luziano</v>
      </c>
      <c r="B32" s="1">
        <f t="shared" ref="B32:B41" si="11">788290</f>
        <v>788290</v>
      </c>
      <c r="C32" s="1" t="str">
        <f>"0211"</f>
        <v>0211</v>
      </c>
      <c r="D32" s="1" t="str">
        <f>"LANGUAGE ARTS"</f>
        <v>LANGUAGE ARTS</v>
      </c>
      <c r="E32" s="1" t="str">
        <f t="shared" ref="E32:E37" si="12">"22R-Sta"</f>
        <v>22R-Sta</v>
      </c>
      <c r="F32" s="1" t="str">
        <f t="shared" ref="F32:F38" si="13">"Stalker, Jennifer"</f>
        <v>Stalker, Jennifer</v>
      </c>
      <c r="G32" s="1" t="str">
        <f>"Period 01"</f>
        <v>Period 01</v>
      </c>
      <c r="H32" s="1">
        <f xml:space="preserve"> 81</f>
        <v>81</v>
      </c>
      <c r="I32" s="1">
        <f xml:space="preserve"> 85</f>
        <v>85</v>
      </c>
    </row>
    <row r="33" spans="1:9">
      <c r="A33" s="1" t="str">
        <f>""</f>
        <v/>
      </c>
      <c r="B33" s="1">
        <f t="shared" si="11"/>
        <v>788290</v>
      </c>
      <c r="C33" s="1" t="str">
        <f>"0221"</f>
        <v>0221</v>
      </c>
      <c r="D33" s="1" t="str">
        <f>"SOCIAL STUDIES"</f>
        <v>SOCIAL STUDIES</v>
      </c>
      <c r="E33" s="1" t="str">
        <f t="shared" si="12"/>
        <v>22R-Sta</v>
      </c>
      <c r="F33" s="1" t="str">
        <f t="shared" si="13"/>
        <v>Stalker, Jennifer</v>
      </c>
      <c r="G33" s="1" t="str">
        <f>"Period 03"</f>
        <v>Period 03</v>
      </c>
      <c r="H33" s="1">
        <f xml:space="preserve"> 84</f>
        <v>84</v>
      </c>
      <c r="I33" s="1">
        <f xml:space="preserve"> 83</f>
        <v>83</v>
      </c>
    </row>
    <row r="34" spans="1:9">
      <c r="A34" s="1" t="str">
        <f>""</f>
        <v/>
      </c>
      <c r="B34" s="1">
        <f t="shared" si="11"/>
        <v>788290</v>
      </c>
      <c r="C34" s="1" t="str">
        <f>"0231"</f>
        <v>0231</v>
      </c>
      <c r="D34" s="1" t="str">
        <f>"MATH"</f>
        <v>MATH</v>
      </c>
      <c r="E34" s="1" t="str">
        <f t="shared" si="12"/>
        <v>22R-Sta</v>
      </c>
      <c r="F34" s="1" t="str">
        <f t="shared" si="13"/>
        <v>Stalker, Jennifer</v>
      </c>
      <c r="G34" s="1" t="str">
        <f>"Period 04"</f>
        <v>Period 04</v>
      </c>
      <c r="H34" s="1">
        <f xml:space="preserve"> 83</f>
        <v>83</v>
      </c>
      <c r="I34" s="1">
        <f xml:space="preserve"> 83</f>
        <v>83</v>
      </c>
    </row>
    <row r="35" spans="1:9">
      <c r="A35" s="1" t="str">
        <f>""</f>
        <v/>
      </c>
      <c r="B35" s="1">
        <f t="shared" si="11"/>
        <v>788290</v>
      </c>
      <c r="C35" s="1" t="str">
        <f>"0241"</f>
        <v>0241</v>
      </c>
      <c r="D35" s="1" t="str">
        <f>"SCIENCE"</f>
        <v>SCIENCE</v>
      </c>
      <c r="E35" s="1" t="str">
        <f t="shared" si="12"/>
        <v>22R-Sta</v>
      </c>
      <c r="F35" s="1" t="str">
        <f t="shared" si="13"/>
        <v>Stalker, Jennifer</v>
      </c>
      <c r="G35" s="1" t="str">
        <f>"Period 05"</f>
        <v>Period 05</v>
      </c>
      <c r="H35" s="1">
        <f xml:space="preserve"> 84</f>
        <v>84</v>
      </c>
      <c r="I35" s="1">
        <f xml:space="preserve"> 83</f>
        <v>83</v>
      </c>
    </row>
    <row r="36" spans="1:9">
      <c r="A36" s="1" t="str">
        <f>""</f>
        <v/>
      </c>
      <c r="B36" s="1">
        <f t="shared" si="11"/>
        <v>788290</v>
      </c>
      <c r="C36" s="1" t="str">
        <f>"0271"</f>
        <v>0271</v>
      </c>
      <c r="D36" s="1" t="str">
        <f>"HEALTH"</f>
        <v>HEALTH</v>
      </c>
      <c r="E36" s="1" t="str">
        <f t="shared" si="12"/>
        <v>22R-Sta</v>
      </c>
      <c r="F36" s="1" t="str">
        <f t="shared" si="13"/>
        <v>Stalker, Jennifer</v>
      </c>
      <c r="G36" s="1" t="str">
        <f>"Period 06"</f>
        <v>Period 06</v>
      </c>
      <c r="H36" s="1" t="str">
        <f>" E"</f>
        <v xml:space="preserve"> E</v>
      </c>
      <c r="I36" s="1" t="str">
        <f>" E"</f>
        <v xml:space="preserve"> E</v>
      </c>
    </row>
    <row r="37" spans="1:9">
      <c r="A37" s="1" t="str">
        <f>""</f>
        <v/>
      </c>
      <c r="B37" s="1">
        <f t="shared" si="11"/>
        <v>788290</v>
      </c>
      <c r="C37" s="1" t="str">
        <f>"0298"</f>
        <v>0298</v>
      </c>
      <c r="D37" s="1" t="str">
        <f>"CITIZENSHIP"</f>
        <v>CITIZENSHIP</v>
      </c>
      <c r="E37" s="1" t="str">
        <f t="shared" si="12"/>
        <v>22R-Sta</v>
      </c>
      <c r="F37" s="1" t="str">
        <f t="shared" si="13"/>
        <v>Stalker, Jennifer</v>
      </c>
      <c r="G37" s="1" t="str">
        <f>"Period 07"</f>
        <v>Period 07</v>
      </c>
      <c r="H37" s="1" t="str">
        <f>" E"</f>
        <v xml:space="preserve"> E</v>
      </c>
      <c r="I37" s="1" t="str">
        <f>" E"</f>
        <v xml:space="preserve"> E</v>
      </c>
    </row>
    <row r="38" spans="1:9">
      <c r="A38" s="1" t="str">
        <f>""</f>
        <v/>
      </c>
      <c r="B38" s="1">
        <f t="shared" si="11"/>
        <v>788290</v>
      </c>
      <c r="C38" s="1" t="str">
        <f>"0251"</f>
        <v>0251</v>
      </c>
      <c r="D38" s="1" t="str">
        <f>"HANDWRITING"</f>
        <v>HANDWRITING</v>
      </c>
      <c r="E38" s="1" t="str">
        <f>"22R-STA"</f>
        <v>22R-STA</v>
      </c>
      <c r="F38" s="1" t="str">
        <f t="shared" si="13"/>
        <v>Stalker, Jennifer</v>
      </c>
      <c r="G38" s="1" t="str">
        <f>"Period 08"</f>
        <v>Period 08</v>
      </c>
      <c r="H38" s="1" t="str">
        <f>" S"</f>
        <v xml:space="preserve"> S</v>
      </c>
      <c r="I38" s="1" t="str">
        <f>" S"</f>
        <v xml:space="preserve"> S</v>
      </c>
    </row>
    <row r="39" spans="1:9">
      <c r="A39" s="1" t="str">
        <f>""</f>
        <v/>
      </c>
      <c r="B39" s="1">
        <f t="shared" si="11"/>
        <v>788290</v>
      </c>
      <c r="C39" s="1" t="str">
        <f>"0261"</f>
        <v>0261</v>
      </c>
      <c r="D39" s="1" t="str">
        <f>"FINE ARTS"</f>
        <v>FINE ARTS</v>
      </c>
      <c r="E39" s="1" t="str">
        <f>"22R-STA"</f>
        <v>22R-STA</v>
      </c>
      <c r="F39" s="1" t="str">
        <f>"Shotlow, Misti"</f>
        <v>Shotlow, Misti</v>
      </c>
      <c r="G39" s="1" t="str">
        <f>"Period 09"</f>
        <v>Period 09</v>
      </c>
      <c r="H39" s="1" t="str">
        <f>" E"</f>
        <v xml:space="preserve"> E</v>
      </c>
      <c r="I39" s="1" t="str">
        <f>" E"</f>
        <v xml:space="preserve"> E</v>
      </c>
    </row>
    <row r="40" spans="1:9">
      <c r="A40" s="1" t="str">
        <f>""</f>
        <v/>
      </c>
      <c r="B40" s="1">
        <f t="shared" si="11"/>
        <v>788290</v>
      </c>
      <c r="C40" s="1" t="str">
        <f>"0262"</f>
        <v>0262</v>
      </c>
      <c r="D40" s="1" t="str">
        <f>"MUSIC"</f>
        <v>MUSIC</v>
      </c>
      <c r="E40" s="1" t="str">
        <f>"22R-STA"</f>
        <v>22R-STA</v>
      </c>
      <c r="F40" s="1" t="str">
        <f>"Murphy, Charmin"</f>
        <v>Murphy, Charmin</v>
      </c>
      <c r="G40" s="1" t="str">
        <f>"Period 10"</f>
        <v>Period 10</v>
      </c>
      <c r="H40" s="1" t="str">
        <f>" S"</f>
        <v xml:space="preserve"> S</v>
      </c>
      <c r="I40" s="1" t="str">
        <f>" S"</f>
        <v xml:space="preserve"> S</v>
      </c>
    </row>
    <row r="41" spans="1:9">
      <c r="A41" s="1" t="str">
        <f>""</f>
        <v/>
      </c>
      <c r="B41" s="1">
        <f t="shared" si="11"/>
        <v>788290</v>
      </c>
      <c r="C41" s="1" t="str">
        <f>"0272"</f>
        <v>0272</v>
      </c>
      <c r="D41" s="1" t="str">
        <f>"PHYSICAL ED"</f>
        <v>PHYSICAL ED</v>
      </c>
      <c r="E41" s="1" t="str">
        <f t="shared" ref="E41:E47" si="14">"22R-Sta"</f>
        <v>22R-Sta</v>
      </c>
      <c r="F41" s="1" t="str">
        <f>"Lane, Gary"</f>
        <v>Lane, Gary</v>
      </c>
      <c r="G41" s="1" t="str">
        <f>"Period 11"</f>
        <v>Period 11</v>
      </c>
      <c r="H41" s="1" t="str">
        <f>" S"</f>
        <v xml:space="preserve"> S</v>
      </c>
      <c r="I41" s="1" t="str">
        <f>" S"</f>
        <v xml:space="preserve"> S</v>
      </c>
    </row>
    <row r="42" spans="1:9">
      <c r="A42" s="1" t="str">
        <f>"Booker, Javion Jessie-Edward"</f>
        <v>Booker, Javion Jessie-Edward</v>
      </c>
      <c r="B42" s="1">
        <f t="shared" ref="B42:B51" si="15">781266</f>
        <v>781266</v>
      </c>
      <c r="C42" s="1" t="str">
        <f>"0211"</f>
        <v>0211</v>
      </c>
      <c r="D42" s="1" t="str">
        <f>"LANGUAGE ARTS"</f>
        <v>LANGUAGE ARTS</v>
      </c>
      <c r="E42" s="1" t="str">
        <f t="shared" si="14"/>
        <v>22R-Sta</v>
      </c>
      <c r="F42" s="1" t="str">
        <f t="shared" ref="F42:F48" si="16">"Stalker, Jennifer"</f>
        <v>Stalker, Jennifer</v>
      </c>
      <c r="G42" s="1" t="str">
        <f>"Period 01"</f>
        <v>Period 01</v>
      </c>
      <c r="H42" s="1">
        <f xml:space="preserve"> 80</f>
        <v>80</v>
      </c>
      <c r="I42" s="1">
        <f xml:space="preserve"> 80</f>
        <v>80</v>
      </c>
    </row>
    <row r="43" spans="1:9">
      <c r="A43" s="1" t="str">
        <f>""</f>
        <v/>
      </c>
      <c r="B43" s="1">
        <f t="shared" si="15"/>
        <v>781266</v>
      </c>
      <c r="C43" s="1" t="str">
        <f>"0221"</f>
        <v>0221</v>
      </c>
      <c r="D43" s="1" t="str">
        <f>"SOCIAL STUDIES"</f>
        <v>SOCIAL STUDIES</v>
      </c>
      <c r="E43" s="1" t="str">
        <f t="shared" si="14"/>
        <v>22R-Sta</v>
      </c>
      <c r="F43" s="1" t="str">
        <f t="shared" si="16"/>
        <v>Stalker, Jennifer</v>
      </c>
      <c r="G43" s="1" t="str">
        <f>"Period 03"</f>
        <v>Period 03</v>
      </c>
      <c r="H43" s="1">
        <f xml:space="preserve"> 81</f>
        <v>81</v>
      </c>
      <c r="I43" s="1">
        <f xml:space="preserve"> 81</f>
        <v>81</v>
      </c>
    </row>
    <row r="44" spans="1:9">
      <c r="A44" s="1" t="str">
        <f>""</f>
        <v/>
      </c>
      <c r="B44" s="1">
        <f t="shared" si="15"/>
        <v>781266</v>
      </c>
      <c r="C44" s="1" t="str">
        <f>"0231"</f>
        <v>0231</v>
      </c>
      <c r="D44" s="1" t="str">
        <f>"MATH"</f>
        <v>MATH</v>
      </c>
      <c r="E44" s="1" t="str">
        <f t="shared" si="14"/>
        <v>22R-Sta</v>
      </c>
      <c r="F44" s="1" t="str">
        <f t="shared" si="16"/>
        <v>Stalker, Jennifer</v>
      </c>
      <c r="G44" s="1" t="str">
        <f>"Period 04"</f>
        <v>Period 04</v>
      </c>
      <c r="H44" s="1">
        <f xml:space="preserve"> 81</f>
        <v>81</v>
      </c>
      <c r="I44" s="1">
        <f xml:space="preserve"> 82</f>
        <v>82</v>
      </c>
    </row>
    <row r="45" spans="1:9">
      <c r="A45" s="1" t="str">
        <f>""</f>
        <v/>
      </c>
      <c r="B45" s="1">
        <f t="shared" si="15"/>
        <v>781266</v>
      </c>
      <c r="C45" s="1" t="str">
        <f>"0241"</f>
        <v>0241</v>
      </c>
      <c r="D45" s="1" t="str">
        <f>"SCIENCE"</f>
        <v>SCIENCE</v>
      </c>
      <c r="E45" s="1" t="str">
        <f t="shared" si="14"/>
        <v>22R-Sta</v>
      </c>
      <c r="F45" s="1" t="str">
        <f t="shared" si="16"/>
        <v>Stalker, Jennifer</v>
      </c>
      <c r="G45" s="1" t="str">
        <f>"Period 05"</f>
        <v>Period 05</v>
      </c>
      <c r="H45" s="1">
        <f xml:space="preserve"> 80</f>
        <v>80</v>
      </c>
      <c r="I45" s="1">
        <f xml:space="preserve"> 82</f>
        <v>82</v>
      </c>
    </row>
    <row r="46" spans="1:9">
      <c r="A46" s="1" t="str">
        <f>""</f>
        <v/>
      </c>
      <c r="B46" s="1">
        <f t="shared" si="15"/>
        <v>781266</v>
      </c>
      <c r="C46" s="1" t="str">
        <f>"0271"</f>
        <v>0271</v>
      </c>
      <c r="D46" s="1" t="str">
        <f>"HEALTH"</f>
        <v>HEALTH</v>
      </c>
      <c r="E46" s="1" t="str">
        <f t="shared" si="14"/>
        <v>22R-Sta</v>
      </c>
      <c r="F46" s="1" t="str">
        <f t="shared" si="16"/>
        <v>Stalker, Jennifer</v>
      </c>
      <c r="G46" s="1" t="str">
        <f>"Period 06"</f>
        <v>Period 06</v>
      </c>
      <c r="H46" s="1" t="str">
        <f>" E"</f>
        <v xml:space="preserve"> E</v>
      </c>
      <c r="I46" s="1" t="str">
        <f>" E"</f>
        <v xml:space="preserve"> E</v>
      </c>
    </row>
    <row r="47" spans="1:9">
      <c r="A47" s="1" t="str">
        <f>""</f>
        <v/>
      </c>
      <c r="B47" s="1">
        <f t="shared" si="15"/>
        <v>781266</v>
      </c>
      <c r="C47" s="1" t="str">
        <f>"0298"</f>
        <v>0298</v>
      </c>
      <c r="D47" s="1" t="str">
        <f>"CITIZENSHIP"</f>
        <v>CITIZENSHIP</v>
      </c>
      <c r="E47" s="1" t="str">
        <f t="shared" si="14"/>
        <v>22R-Sta</v>
      </c>
      <c r="F47" s="1" t="str">
        <f t="shared" si="16"/>
        <v>Stalker, Jennifer</v>
      </c>
      <c r="G47" s="1" t="str">
        <f>"Period 07"</f>
        <v>Period 07</v>
      </c>
      <c r="H47" s="1" t="str">
        <f>" S"</f>
        <v xml:space="preserve"> S</v>
      </c>
      <c r="I47" s="1" t="str">
        <f>" S"</f>
        <v xml:space="preserve"> S</v>
      </c>
    </row>
    <row r="48" spans="1:9">
      <c r="A48" s="1" t="str">
        <f>""</f>
        <v/>
      </c>
      <c r="B48" s="1">
        <f t="shared" si="15"/>
        <v>781266</v>
      </c>
      <c r="C48" s="1" t="str">
        <f>"0251"</f>
        <v>0251</v>
      </c>
      <c r="D48" s="1" t="str">
        <f>"HANDWRITING"</f>
        <v>HANDWRITING</v>
      </c>
      <c r="E48" s="1" t="str">
        <f>"22R-STA"</f>
        <v>22R-STA</v>
      </c>
      <c r="F48" s="1" t="str">
        <f t="shared" si="16"/>
        <v>Stalker, Jennifer</v>
      </c>
      <c r="G48" s="1" t="str">
        <f>"Period 08"</f>
        <v>Period 08</v>
      </c>
      <c r="H48" s="1" t="str">
        <f>" S"</f>
        <v xml:space="preserve"> S</v>
      </c>
      <c r="I48" s="1" t="str">
        <f>" S"</f>
        <v xml:space="preserve"> S</v>
      </c>
    </row>
    <row r="49" spans="1:9">
      <c r="A49" s="1" t="str">
        <f>""</f>
        <v/>
      </c>
      <c r="B49" s="1">
        <f t="shared" si="15"/>
        <v>781266</v>
      </c>
      <c r="C49" s="1" t="str">
        <f>"0261"</f>
        <v>0261</v>
      </c>
      <c r="D49" s="1" t="str">
        <f>"FINE ARTS"</f>
        <v>FINE ARTS</v>
      </c>
      <c r="E49" s="1" t="str">
        <f>"22R-STA"</f>
        <v>22R-STA</v>
      </c>
      <c r="F49" s="1" t="str">
        <f>"Shotlow, Misti"</f>
        <v>Shotlow, Misti</v>
      </c>
      <c r="G49" s="1" t="str">
        <f>"Period 09"</f>
        <v>Period 09</v>
      </c>
      <c r="H49" s="1" t="str">
        <f>" E"</f>
        <v xml:space="preserve"> E</v>
      </c>
      <c r="I49" s="1" t="str">
        <f>" E"</f>
        <v xml:space="preserve"> E</v>
      </c>
    </row>
    <row r="50" spans="1:9">
      <c r="A50" s="1" t="str">
        <f>""</f>
        <v/>
      </c>
      <c r="B50" s="1">
        <f t="shared" si="15"/>
        <v>781266</v>
      </c>
      <c r="C50" s="1" t="str">
        <f>"0262"</f>
        <v>0262</v>
      </c>
      <c r="D50" s="1" t="str">
        <f>"MUSIC"</f>
        <v>MUSIC</v>
      </c>
      <c r="E50" s="1" t="str">
        <f>"22R-STA"</f>
        <v>22R-STA</v>
      </c>
      <c r="F50" s="1" t="str">
        <f>"Murphy, Charmin"</f>
        <v>Murphy, Charmin</v>
      </c>
      <c r="G50" s="1" t="str">
        <f>"Period 10"</f>
        <v>Period 10</v>
      </c>
      <c r="H50" s="1" t="str">
        <f>" S"</f>
        <v xml:space="preserve"> S</v>
      </c>
      <c r="I50" s="1" t="str">
        <f>" S"</f>
        <v xml:space="preserve"> S</v>
      </c>
    </row>
    <row r="51" spans="1:9">
      <c r="A51" s="1" t="str">
        <f>""</f>
        <v/>
      </c>
      <c r="B51" s="1">
        <f t="shared" si="15"/>
        <v>781266</v>
      </c>
      <c r="C51" s="1" t="str">
        <f>"0272"</f>
        <v>0272</v>
      </c>
      <c r="D51" s="1" t="str">
        <f>"PHYSICAL ED"</f>
        <v>PHYSICAL ED</v>
      </c>
      <c r="E51" s="1" t="str">
        <f>"22R-Sta"</f>
        <v>22R-Sta</v>
      </c>
      <c r="F51" s="1" t="str">
        <f>"Lane, Gary"</f>
        <v>Lane, Gary</v>
      </c>
      <c r="G51" s="1" t="str">
        <f>"Period 11"</f>
        <v>Period 11</v>
      </c>
      <c r="H51" s="1" t="str">
        <f>" E"</f>
        <v xml:space="preserve"> E</v>
      </c>
      <c r="I51" s="1" t="str">
        <f>" S"</f>
        <v xml:space="preserve"> S</v>
      </c>
    </row>
    <row r="52" spans="1:9">
      <c r="A52" s="1" t="str">
        <f>"Bryant, Nathaniel Louis James"</f>
        <v>Bryant, Nathaniel Louis James</v>
      </c>
      <c r="B52" s="1">
        <f t="shared" ref="B52:B61" si="17">783631</f>
        <v>783631</v>
      </c>
      <c r="C52" s="1" t="str">
        <f>"0211"</f>
        <v>0211</v>
      </c>
      <c r="D52" s="1" t="str">
        <f>"LANGUAGE ARTS"</f>
        <v>LANGUAGE ARTS</v>
      </c>
      <c r="E52" s="1" t="str">
        <f t="shared" ref="E52:E60" si="18">"21R-KIR"</f>
        <v>21R-KIR</v>
      </c>
      <c r="F52" s="1" t="str">
        <f t="shared" ref="F52:F58" si="19">"Kirven, Laurie"</f>
        <v>Kirven, Laurie</v>
      </c>
      <c r="G52" s="1" t="str">
        <f>"Period 01"</f>
        <v>Period 01</v>
      </c>
      <c r="H52" s="1">
        <f xml:space="preserve"> 81</f>
        <v>81</v>
      </c>
      <c r="I52" s="1">
        <f xml:space="preserve"> 89</f>
        <v>89</v>
      </c>
    </row>
    <row r="53" spans="1:9">
      <c r="A53" s="1" t="str">
        <f>""</f>
        <v/>
      </c>
      <c r="B53" s="1">
        <f t="shared" si="17"/>
        <v>783631</v>
      </c>
      <c r="C53" s="1" t="str">
        <f>"0221"</f>
        <v>0221</v>
      </c>
      <c r="D53" s="1" t="str">
        <f>"SOCIAL STUDIES"</f>
        <v>SOCIAL STUDIES</v>
      </c>
      <c r="E53" s="1" t="str">
        <f t="shared" si="18"/>
        <v>21R-KIR</v>
      </c>
      <c r="F53" s="1" t="str">
        <f t="shared" si="19"/>
        <v>Kirven, Laurie</v>
      </c>
      <c r="G53" s="1" t="str">
        <f>"Period 03"</f>
        <v>Period 03</v>
      </c>
      <c r="H53" s="1">
        <f xml:space="preserve"> 91</f>
        <v>91</v>
      </c>
      <c r="I53" s="1">
        <f xml:space="preserve"> 92</f>
        <v>92</v>
      </c>
    </row>
    <row r="54" spans="1:9">
      <c r="A54" s="1" t="str">
        <f>""</f>
        <v/>
      </c>
      <c r="B54" s="1">
        <f t="shared" si="17"/>
        <v>783631</v>
      </c>
      <c r="C54" s="1" t="str">
        <f>"0231"</f>
        <v>0231</v>
      </c>
      <c r="D54" s="1" t="str">
        <f>"MATH"</f>
        <v>MATH</v>
      </c>
      <c r="E54" s="1" t="str">
        <f t="shared" si="18"/>
        <v>21R-KIR</v>
      </c>
      <c r="F54" s="1" t="str">
        <f t="shared" si="19"/>
        <v>Kirven, Laurie</v>
      </c>
      <c r="G54" s="1" t="str">
        <f>"Period 04"</f>
        <v>Period 04</v>
      </c>
      <c r="H54" s="1">
        <f xml:space="preserve"> 85</f>
        <v>85</v>
      </c>
      <c r="I54" s="1">
        <f xml:space="preserve"> 86</f>
        <v>86</v>
      </c>
    </row>
    <row r="55" spans="1:9">
      <c r="A55" s="1" t="str">
        <f>""</f>
        <v/>
      </c>
      <c r="B55" s="1">
        <f t="shared" si="17"/>
        <v>783631</v>
      </c>
      <c r="C55" s="1" t="str">
        <f>"0241"</f>
        <v>0241</v>
      </c>
      <c r="D55" s="1" t="str">
        <f>"SCIENCE"</f>
        <v>SCIENCE</v>
      </c>
      <c r="E55" s="1" t="str">
        <f t="shared" si="18"/>
        <v>21R-KIR</v>
      </c>
      <c r="F55" s="1" t="str">
        <f t="shared" si="19"/>
        <v>Kirven, Laurie</v>
      </c>
      <c r="G55" s="1" t="str">
        <f>"Period 05"</f>
        <v>Period 05</v>
      </c>
      <c r="H55" s="1">
        <f xml:space="preserve"> 93</f>
        <v>93</v>
      </c>
      <c r="I55" s="1">
        <f xml:space="preserve"> 94</f>
        <v>94</v>
      </c>
    </row>
    <row r="56" spans="1:9">
      <c r="A56" s="1" t="str">
        <f>""</f>
        <v/>
      </c>
      <c r="B56" s="1">
        <f t="shared" si="17"/>
        <v>783631</v>
      </c>
      <c r="C56" s="1" t="str">
        <f>"0271"</f>
        <v>0271</v>
      </c>
      <c r="D56" s="1" t="str">
        <f>"HEALTH"</f>
        <v>HEALTH</v>
      </c>
      <c r="E56" s="1" t="str">
        <f t="shared" si="18"/>
        <v>21R-KIR</v>
      </c>
      <c r="F56" s="1" t="str">
        <f t="shared" si="19"/>
        <v>Kirven, Laurie</v>
      </c>
      <c r="G56" s="1" t="str">
        <f>"Period 06"</f>
        <v>Period 06</v>
      </c>
      <c r="H56" s="1" t="str">
        <f>" S"</f>
        <v xml:space="preserve"> S</v>
      </c>
      <c r="I56" s="1" t="str">
        <f>" S"</f>
        <v xml:space="preserve"> S</v>
      </c>
    </row>
    <row r="57" spans="1:9">
      <c r="A57" s="1" t="str">
        <f>""</f>
        <v/>
      </c>
      <c r="B57" s="1">
        <f t="shared" si="17"/>
        <v>783631</v>
      </c>
      <c r="C57" s="1" t="str">
        <f>"0298"</f>
        <v>0298</v>
      </c>
      <c r="D57" s="1" t="str">
        <f>"CITIZENSHIP"</f>
        <v>CITIZENSHIP</v>
      </c>
      <c r="E57" s="1" t="str">
        <f t="shared" si="18"/>
        <v>21R-KIR</v>
      </c>
      <c r="F57" s="1" t="str">
        <f t="shared" si="19"/>
        <v>Kirven, Laurie</v>
      </c>
      <c r="G57" s="1" t="str">
        <f>"Period 07"</f>
        <v>Period 07</v>
      </c>
      <c r="H57" s="1" t="str">
        <f>" S"</f>
        <v xml:space="preserve"> S</v>
      </c>
      <c r="I57" s="1" t="str">
        <f>" E"</f>
        <v xml:space="preserve"> E</v>
      </c>
    </row>
    <row r="58" spans="1:9">
      <c r="A58" s="1" t="str">
        <f>""</f>
        <v/>
      </c>
      <c r="B58" s="1">
        <f t="shared" si="17"/>
        <v>783631</v>
      </c>
      <c r="C58" s="1" t="str">
        <f>"0251"</f>
        <v>0251</v>
      </c>
      <c r="D58" s="1" t="str">
        <f>"HANDWRITING"</f>
        <v>HANDWRITING</v>
      </c>
      <c r="E58" s="1" t="str">
        <f t="shared" si="18"/>
        <v>21R-KIR</v>
      </c>
      <c r="F58" s="1" t="str">
        <f t="shared" si="19"/>
        <v>Kirven, Laurie</v>
      </c>
      <c r="G58" s="1" t="str">
        <f>"Period 08"</f>
        <v>Period 08</v>
      </c>
      <c r="H58" s="1" t="str">
        <f>" S"</f>
        <v xml:space="preserve"> S</v>
      </c>
      <c r="I58" s="1" t="str">
        <f>" S"</f>
        <v xml:space="preserve"> S</v>
      </c>
    </row>
    <row r="59" spans="1:9">
      <c r="A59" s="1" t="str">
        <f>""</f>
        <v/>
      </c>
      <c r="B59" s="1">
        <f t="shared" si="17"/>
        <v>783631</v>
      </c>
      <c r="C59" s="1" t="str">
        <f>"0261"</f>
        <v>0261</v>
      </c>
      <c r="D59" s="1" t="str">
        <f>"FINE ARTS"</f>
        <v>FINE ARTS</v>
      </c>
      <c r="E59" s="1" t="str">
        <f t="shared" si="18"/>
        <v>21R-KIR</v>
      </c>
      <c r="F59" s="1" t="str">
        <f>"Shotlow, Misti"</f>
        <v>Shotlow, Misti</v>
      </c>
      <c r="G59" s="1" t="str">
        <f>"Period 09"</f>
        <v>Period 09</v>
      </c>
      <c r="H59" s="1" t="str">
        <f>" E"</f>
        <v xml:space="preserve"> E</v>
      </c>
      <c r="I59" s="1" t="str">
        <f>" E"</f>
        <v xml:space="preserve"> E</v>
      </c>
    </row>
    <row r="60" spans="1:9">
      <c r="A60" s="1" t="str">
        <f>""</f>
        <v/>
      </c>
      <c r="B60" s="1">
        <f t="shared" si="17"/>
        <v>783631</v>
      </c>
      <c r="C60" s="1" t="str">
        <f>"0262"</f>
        <v>0262</v>
      </c>
      <c r="D60" s="1" t="str">
        <f>"MUSIC"</f>
        <v>MUSIC</v>
      </c>
      <c r="E60" s="1" t="str">
        <f t="shared" si="18"/>
        <v>21R-KIR</v>
      </c>
      <c r="F60" s="1" t="str">
        <f>"Murphy, Charmin"</f>
        <v>Murphy, Charmin</v>
      </c>
      <c r="G60" s="1" t="str">
        <f>"Period 10"</f>
        <v>Period 10</v>
      </c>
      <c r="H60" s="1" t="str">
        <f>" S"</f>
        <v xml:space="preserve"> S</v>
      </c>
      <c r="I60" s="1" t="str">
        <f>" S"</f>
        <v xml:space="preserve"> S</v>
      </c>
    </row>
    <row r="61" spans="1:9">
      <c r="A61" s="1" t="str">
        <f>""</f>
        <v/>
      </c>
      <c r="B61" s="1">
        <f t="shared" si="17"/>
        <v>783631</v>
      </c>
      <c r="C61" s="1" t="str">
        <f>"0272"</f>
        <v>0272</v>
      </c>
      <c r="D61" s="1" t="str">
        <f>"PHYSICAL ED"</f>
        <v>PHYSICAL ED</v>
      </c>
      <c r="E61" s="1" t="str">
        <f>"21R-Kir"</f>
        <v>21R-Kir</v>
      </c>
      <c r="F61" s="1" t="str">
        <f>"Lane, Gary"</f>
        <v>Lane, Gary</v>
      </c>
      <c r="G61" s="1" t="str">
        <f>"Period 11"</f>
        <v>Period 11</v>
      </c>
      <c r="H61" s="1" t="str">
        <f>" S"</f>
        <v xml:space="preserve"> S</v>
      </c>
      <c r="I61" s="1" t="str">
        <f>" S"</f>
        <v xml:space="preserve"> S</v>
      </c>
    </row>
    <row r="62" spans="1:9">
      <c r="A62" s="1" t="str">
        <f>"Butler, A'mya Marie"</f>
        <v>Butler, A'mya Marie</v>
      </c>
      <c r="B62" s="1">
        <f t="shared" ref="B62:B71" si="20">1822540</f>
        <v>1822540</v>
      </c>
      <c r="C62" s="1" t="str">
        <f>"0211"</f>
        <v>0211</v>
      </c>
      <c r="D62" s="1" t="str">
        <f>"LANGUAGE ARTS"</f>
        <v>LANGUAGE ARTS</v>
      </c>
      <c r="E62" s="1" t="str">
        <f t="shared" ref="E62:E70" si="21">"21R-KIR"</f>
        <v>21R-KIR</v>
      </c>
      <c r="F62" s="1" t="str">
        <f t="shared" ref="F62:F68" si="22">"Kirven, Laurie"</f>
        <v>Kirven, Laurie</v>
      </c>
      <c r="G62" s="1" t="str">
        <f>"Period 01"</f>
        <v>Period 01</v>
      </c>
      <c r="H62" s="1">
        <f xml:space="preserve"> 93</f>
        <v>93</v>
      </c>
      <c r="I62" s="1">
        <f xml:space="preserve"> 86</f>
        <v>86</v>
      </c>
    </row>
    <row r="63" spans="1:9">
      <c r="A63" s="1" t="str">
        <f>""</f>
        <v/>
      </c>
      <c r="B63" s="1">
        <f t="shared" si="20"/>
        <v>1822540</v>
      </c>
      <c r="C63" s="1" t="str">
        <f>"0221"</f>
        <v>0221</v>
      </c>
      <c r="D63" s="1" t="str">
        <f>"SOCIAL STUDIES"</f>
        <v>SOCIAL STUDIES</v>
      </c>
      <c r="E63" s="1" t="str">
        <f t="shared" si="21"/>
        <v>21R-KIR</v>
      </c>
      <c r="F63" s="1" t="str">
        <f t="shared" si="22"/>
        <v>Kirven, Laurie</v>
      </c>
      <c r="G63" s="1" t="str">
        <f>"Period 03"</f>
        <v>Period 03</v>
      </c>
      <c r="H63" s="1">
        <f xml:space="preserve"> 92</f>
        <v>92</v>
      </c>
      <c r="I63" s="1">
        <f xml:space="preserve"> 89</f>
        <v>89</v>
      </c>
    </row>
    <row r="64" spans="1:9">
      <c r="A64" s="1" t="str">
        <f>""</f>
        <v/>
      </c>
      <c r="B64" s="1">
        <f t="shared" si="20"/>
        <v>1822540</v>
      </c>
      <c r="C64" s="1" t="str">
        <f>"0231"</f>
        <v>0231</v>
      </c>
      <c r="D64" s="1" t="str">
        <f>"MATH"</f>
        <v>MATH</v>
      </c>
      <c r="E64" s="1" t="str">
        <f t="shared" si="21"/>
        <v>21R-KIR</v>
      </c>
      <c r="F64" s="1" t="str">
        <f t="shared" si="22"/>
        <v>Kirven, Laurie</v>
      </c>
      <c r="G64" s="1" t="str">
        <f>"Period 04"</f>
        <v>Period 04</v>
      </c>
      <c r="H64" s="1">
        <f xml:space="preserve"> 92</f>
        <v>92</v>
      </c>
      <c r="I64" s="1">
        <f xml:space="preserve"> 91</f>
        <v>91</v>
      </c>
    </row>
    <row r="65" spans="1:9">
      <c r="A65" s="1" t="str">
        <f>""</f>
        <v/>
      </c>
      <c r="B65" s="1">
        <f t="shared" si="20"/>
        <v>1822540</v>
      </c>
      <c r="C65" s="1" t="str">
        <f>"0241"</f>
        <v>0241</v>
      </c>
      <c r="D65" s="1" t="str">
        <f>"SCIENCE"</f>
        <v>SCIENCE</v>
      </c>
      <c r="E65" s="1" t="str">
        <f t="shared" si="21"/>
        <v>21R-KIR</v>
      </c>
      <c r="F65" s="1" t="str">
        <f t="shared" si="22"/>
        <v>Kirven, Laurie</v>
      </c>
      <c r="G65" s="1" t="str">
        <f>"Period 05"</f>
        <v>Period 05</v>
      </c>
      <c r="H65" s="1">
        <f xml:space="preserve"> 90</f>
        <v>90</v>
      </c>
      <c r="I65" s="1">
        <f xml:space="preserve"> 90</f>
        <v>90</v>
      </c>
    </row>
    <row r="66" spans="1:9">
      <c r="A66" s="1" t="str">
        <f>""</f>
        <v/>
      </c>
      <c r="B66" s="1">
        <f t="shared" si="20"/>
        <v>1822540</v>
      </c>
      <c r="C66" s="1" t="str">
        <f>"0271"</f>
        <v>0271</v>
      </c>
      <c r="D66" s="1" t="str">
        <f>"HEALTH"</f>
        <v>HEALTH</v>
      </c>
      <c r="E66" s="1" t="str">
        <f t="shared" si="21"/>
        <v>21R-KIR</v>
      </c>
      <c r="F66" s="1" t="str">
        <f t="shared" si="22"/>
        <v>Kirven, Laurie</v>
      </c>
      <c r="G66" s="1" t="str">
        <f>"Period 06"</f>
        <v>Period 06</v>
      </c>
      <c r="H66" s="1" t="str">
        <f>" S"</f>
        <v xml:space="preserve"> S</v>
      </c>
      <c r="I66" s="1" t="str">
        <f>" S"</f>
        <v xml:space="preserve"> S</v>
      </c>
    </row>
    <row r="67" spans="1:9">
      <c r="A67" s="1" t="str">
        <f>""</f>
        <v/>
      </c>
      <c r="B67" s="1">
        <f t="shared" si="20"/>
        <v>1822540</v>
      </c>
      <c r="C67" s="1" t="str">
        <f>"0298"</f>
        <v>0298</v>
      </c>
      <c r="D67" s="1" t="str">
        <f>"CITIZENSHIP"</f>
        <v>CITIZENSHIP</v>
      </c>
      <c r="E67" s="1" t="str">
        <f t="shared" si="21"/>
        <v>21R-KIR</v>
      </c>
      <c r="F67" s="1" t="str">
        <f t="shared" si="22"/>
        <v>Kirven, Laurie</v>
      </c>
      <c r="G67" s="1" t="str">
        <f>"Period 07"</f>
        <v>Period 07</v>
      </c>
      <c r="H67" s="1" t="str">
        <f>" E"</f>
        <v xml:space="preserve"> E</v>
      </c>
      <c r="I67" s="1" t="str">
        <f>" E"</f>
        <v xml:space="preserve"> E</v>
      </c>
    </row>
    <row r="68" spans="1:9">
      <c r="A68" s="1" t="str">
        <f>""</f>
        <v/>
      </c>
      <c r="B68" s="1">
        <f t="shared" si="20"/>
        <v>1822540</v>
      </c>
      <c r="C68" s="1" t="str">
        <f>"0251"</f>
        <v>0251</v>
      </c>
      <c r="D68" s="1" t="str">
        <f>"HANDWRITING"</f>
        <v>HANDWRITING</v>
      </c>
      <c r="E68" s="1" t="str">
        <f t="shared" si="21"/>
        <v>21R-KIR</v>
      </c>
      <c r="F68" s="1" t="str">
        <f t="shared" si="22"/>
        <v>Kirven, Laurie</v>
      </c>
      <c r="G68" s="1" t="str">
        <f>"Period 08"</f>
        <v>Period 08</v>
      </c>
      <c r="H68" s="1" t="str">
        <f>" S"</f>
        <v xml:space="preserve"> S</v>
      </c>
      <c r="I68" s="1" t="str">
        <f>" S"</f>
        <v xml:space="preserve"> S</v>
      </c>
    </row>
    <row r="69" spans="1:9">
      <c r="A69" s="1" t="str">
        <f>""</f>
        <v/>
      </c>
      <c r="B69" s="1">
        <f t="shared" si="20"/>
        <v>1822540</v>
      </c>
      <c r="C69" s="1" t="str">
        <f>"0261"</f>
        <v>0261</v>
      </c>
      <c r="D69" s="1" t="str">
        <f>"FINE ARTS"</f>
        <v>FINE ARTS</v>
      </c>
      <c r="E69" s="1" t="str">
        <f t="shared" si="21"/>
        <v>21R-KIR</v>
      </c>
      <c r="F69" s="1" t="str">
        <f>"Shotlow, Misti"</f>
        <v>Shotlow, Misti</v>
      </c>
      <c r="G69" s="1" t="str">
        <f>"Period 09"</f>
        <v>Period 09</v>
      </c>
      <c r="H69" s="1" t="str">
        <f>" E"</f>
        <v xml:space="preserve"> E</v>
      </c>
      <c r="I69" s="1" t="str">
        <f>" E"</f>
        <v xml:space="preserve"> E</v>
      </c>
    </row>
    <row r="70" spans="1:9">
      <c r="A70" s="1" t="str">
        <f>""</f>
        <v/>
      </c>
      <c r="B70" s="1">
        <f t="shared" si="20"/>
        <v>1822540</v>
      </c>
      <c r="C70" s="1" t="str">
        <f>"0262"</f>
        <v>0262</v>
      </c>
      <c r="D70" s="1" t="str">
        <f>"MUSIC"</f>
        <v>MUSIC</v>
      </c>
      <c r="E70" s="1" t="str">
        <f t="shared" si="21"/>
        <v>21R-KIR</v>
      </c>
      <c r="F70" s="1" t="str">
        <f>"Murphy, Charmin"</f>
        <v>Murphy, Charmin</v>
      </c>
      <c r="G70" s="1" t="str">
        <f>"Period 10"</f>
        <v>Period 10</v>
      </c>
      <c r="H70" s="1" t="str">
        <f>" S"</f>
        <v xml:space="preserve"> S</v>
      </c>
      <c r="I70" s="1" t="str">
        <f>" S"</f>
        <v xml:space="preserve"> S</v>
      </c>
    </row>
    <row r="71" spans="1:9">
      <c r="A71" s="1" t="str">
        <f>""</f>
        <v/>
      </c>
      <c r="B71" s="1">
        <f t="shared" si="20"/>
        <v>1822540</v>
      </c>
      <c r="C71" s="1" t="str">
        <f>"0272"</f>
        <v>0272</v>
      </c>
      <c r="D71" s="1" t="str">
        <f>"PHYSICAL ED"</f>
        <v>PHYSICAL ED</v>
      </c>
      <c r="E71" s="1" t="str">
        <f>"21R-Kir"</f>
        <v>21R-Kir</v>
      </c>
      <c r="F71" s="1" t="str">
        <f>"Lane, Gary"</f>
        <v>Lane, Gary</v>
      </c>
      <c r="G71" s="1" t="str">
        <f>"Period 11"</f>
        <v>Period 11</v>
      </c>
      <c r="H71" s="1" t="str">
        <f>" E"</f>
        <v xml:space="preserve"> E</v>
      </c>
      <c r="I71" s="1" t="str">
        <f>" E"</f>
        <v xml:space="preserve"> E</v>
      </c>
    </row>
    <row r="72" spans="1:9">
      <c r="A72" s="1" t="str">
        <f>"Campbell, Ja'Nia Danell Louise"</f>
        <v>Campbell, Ja'Nia Danell Louise</v>
      </c>
      <c r="B72" s="1">
        <f t="shared" ref="B72:B81" si="23">1801222</f>
        <v>1801222</v>
      </c>
      <c r="C72" s="1" t="str">
        <f>"0211"</f>
        <v>0211</v>
      </c>
      <c r="D72" s="1" t="str">
        <f>"LANGUAGE ARTS"</f>
        <v>LANGUAGE ARTS</v>
      </c>
      <c r="E72" s="1" t="str">
        <f t="shared" ref="E72:E81" si="24">"20R-SMY"</f>
        <v>20R-SMY</v>
      </c>
      <c r="F72" s="1" t="str">
        <f t="shared" ref="F72:F78" si="25">"Smythia, Kimberly"</f>
        <v>Smythia, Kimberly</v>
      </c>
      <c r="G72" s="1" t="str">
        <f>"Period 01"</f>
        <v>Period 01</v>
      </c>
      <c r="H72" s="1">
        <f xml:space="preserve"> 82</f>
        <v>82</v>
      </c>
      <c r="I72" s="1">
        <f xml:space="preserve"> 80</f>
        <v>80</v>
      </c>
    </row>
    <row r="73" spans="1:9">
      <c r="A73" s="1" t="str">
        <f>""</f>
        <v/>
      </c>
      <c r="B73" s="1">
        <f t="shared" si="23"/>
        <v>1801222</v>
      </c>
      <c r="C73" s="1" t="str">
        <f>"0221"</f>
        <v>0221</v>
      </c>
      <c r="D73" s="1" t="str">
        <f>"SOCIAL STUDIES"</f>
        <v>SOCIAL STUDIES</v>
      </c>
      <c r="E73" s="1" t="str">
        <f t="shared" si="24"/>
        <v>20R-SMY</v>
      </c>
      <c r="F73" s="1" t="str">
        <f t="shared" si="25"/>
        <v>Smythia, Kimberly</v>
      </c>
      <c r="G73" s="1" t="str">
        <f>"Period 03"</f>
        <v>Period 03</v>
      </c>
      <c r="H73" s="1">
        <f xml:space="preserve"> 86</f>
        <v>86</v>
      </c>
      <c r="I73" s="1">
        <f xml:space="preserve"> 92</f>
        <v>92</v>
      </c>
    </row>
    <row r="74" spans="1:9">
      <c r="A74" s="1" t="str">
        <f>""</f>
        <v/>
      </c>
      <c r="B74" s="1">
        <f t="shared" si="23"/>
        <v>1801222</v>
      </c>
      <c r="C74" s="1" t="str">
        <f>"0231"</f>
        <v>0231</v>
      </c>
      <c r="D74" s="1" t="str">
        <f>"MATH"</f>
        <v>MATH</v>
      </c>
      <c r="E74" s="1" t="str">
        <f t="shared" si="24"/>
        <v>20R-SMY</v>
      </c>
      <c r="F74" s="1" t="str">
        <f t="shared" si="25"/>
        <v>Smythia, Kimberly</v>
      </c>
      <c r="G74" s="1" t="str">
        <f>"Period 04"</f>
        <v>Period 04</v>
      </c>
      <c r="H74" s="1">
        <f xml:space="preserve"> 85</f>
        <v>85</v>
      </c>
      <c r="I74" s="1">
        <f xml:space="preserve"> 82</f>
        <v>82</v>
      </c>
    </row>
    <row r="75" spans="1:9">
      <c r="A75" s="1" t="str">
        <f>""</f>
        <v/>
      </c>
      <c r="B75" s="1">
        <f t="shared" si="23"/>
        <v>1801222</v>
      </c>
      <c r="C75" s="1" t="str">
        <f>"0241"</f>
        <v>0241</v>
      </c>
      <c r="D75" s="1" t="str">
        <f>"SCIENCE"</f>
        <v>SCIENCE</v>
      </c>
      <c r="E75" s="1" t="str">
        <f t="shared" si="24"/>
        <v>20R-SMY</v>
      </c>
      <c r="F75" s="1" t="str">
        <f t="shared" si="25"/>
        <v>Smythia, Kimberly</v>
      </c>
      <c r="G75" s="1" t="str">
        <f>"Period 05"</f>
        <v>Period 05</v>
      </c>
      <c r="H75" s="1">
        <f xml:space="preserve"> 92</f>
        <v>92</v>
      </c>
      <c r="I75" s="1">
        <f xml:space="preserve"> 93</f>
        <v>93</v>
      </c>
    </row>
    <row r="76" spans="1:9">
      <c r="A76" s="1" t="str">
        <f>""</f>
        <v/>
      </c>
      <c r="B76" s="1">
        <f t="shared" si="23"/>
        <v>1801222</v>
      </c>
      <c r="C76" s="1" t="str">
        <f>"0271"</f>
        <v>0271</v>
      </c>
      <c r="D76" s="1" t="str">
        <f>"HEALTH"</f>
        <v>HEALTH</v>
      </c>
      <c r="E76" s="1" t="str">
        <f t="shared" si="24"/>
        <v>20R-SMY</v>
      </c>
      <c r="F76" s="1" t="str">
        <f t="shared" si="25"/>
        <v>Smythia, Kimberly</v>
      </c>
      <c r="G76" s="1" t="str">
        <f>"Period 06"</f>
        <v>Period 06</v>
      </c>
      <c r="H76" s="1" t="str">
        <f>" S"</f>
        <v xml:space="preserve"> S</v>
      </c>
      <c r="I76" s="1" t="str">
        <f>" S"</f>
        <v xml:space="preserve"> S</v>
      </c>
    </row>
    <row r="77" spans="1:9">
      <c r="A77" s="1" t="str">
        <f>""</f>
        <v/>
      </c>
      <c r="B77" s="1">
        <f t="shared" si="23"/>
        <v>1801222</v>
      </c>
      <c r="C77" s="1" t="str">
        <f>"0298"</f>
        <v>0298</v>
      </c>
      <c r="D77" s="1" t="str">
        <f>"CITIZENSHIP"</f>
        <v>CITIZENSHIP</v>
      </c>
      <c r="E77" s="1" t="str">
        <f t="shared" si="24"/>
        <v>20R-SMY</v>
      </c>
      <c r="F77" s="1" t="str">
        <f t="shared" si="25"/>
        <v>Smythia, Kimberly</v>
      </c>
      <c r="G77" s="1" t="str">
        <f>"Period 07"</f>
        <v>Period 07</v>
      </c>
      <c r="H77" s="1" t="str">
        <f>" S"</f>
        <v xml:space="preserve"> S</v>
      </c>
      <c r="I77" s="1" t="str">
        <f>" S"</f>
        <v xml:space="preserve"> S</v>
      </c>
    </row>
    <row r="78" spans="1:9">
      <c r="A78" s="1" t="str">
        <f>""</f>
        <v/>
      </c>
      <c r="B78" s="1">
        <f t="shared" si="23"/>
        <v>1801222</v>
      </c>
      <c r="C78" s="1" t="str">
        <f>"0251"</f>
        <v>0251</v>
      </c>
      <c r="D78" s="1" t="str">
        <f>"HANDWRITING"</f>
        <v>HANDWRITING</v>
      </c>
      <c r="E78" s="1" t="str">
        <f t="shared" si="24"/>
        <v>20R-SMY</v>
      </c>
      <c r="F78" s="1" t="str">
        <f t="shared" si="25"/>
        <v>Smythia, Kimberly</v>
      </c>
      <c r="G78" s="1" t="str">
        <f>"Period 08"</f>
        <v>Period 08</v>
      </c>
      <c r="H78" s="1" t="str">
        <f>" E"</f>
        <v xml:space="preserve"> E</v>
      </c>
      <c r="I78" s="1" t="str">
        <f>" S"</f>
        <v xml:space="preserve"> S</v>
      </c>
    </row>
    <row r="79" spans="1:9">
      <c r="A79" s="1" t="str">
        <f>""</f>
        <v/>
      </c>
      <c r="B79" s="1">
        <f t="shared" si="23"/>
        <v>1801222</v>
      </c>
      <c r="C79" s="1" t="str">
        <f>"0261"</f>
        <v>0261</v>
      </c>
      <c r="D79" s="1" t="str">
        <f>"FINE ARTS"</f>
        <v>FINE ARTS</v>
      </c>
      <c r="E79" s="1" t="str">
        <f t="shared" si="24"/>
        <v>20R-SMY</v>
      </c>
      <c r="F79" s="1" t="str">
        <f>"Shotlow, Misti"</f>
        <v>Shotlow, Misti</v>
      </c>
      <c r="G79" s="1" t="str">
        <f>"Period 09"</f>
        <v>Period 09</v>
      </c>
      <c r="H79" s="1" t="str">
        <f>" E"</f>
        <v xml:space="preserve"> E</v>
      </c>
      <c r="I79" s="1" t="str">
        <f>" E"</f>
        <v xml:space="preserve"> E</v>
      </c>
    </row>
    <row r="80" spans="1:9">
      <c r="A80" s="1" t="str">
        <f>""</f>
        <v/>
      </c>
      <c r="B80" s="1">
        <f t="shared" si="23"/>
        <v>1801222</v>
      </c>
      <c r="C80" s="1" t="str">
        <f>"0262"</f>
        <v>0262</v>
      </c>
      <c r="D80" s="1" t="str">
        <f>"MUSIC"</f>
        <v>MUSIC</v>
      </c>
      <c r="E80" s="1" t="str">
        <f t="shared" si="24"/>
        <v>20R-SMY</v>
      </c>
      <c r="F80" s="1" t="str">
        <f>"Murphy, Charmin"</f>
        <v>Murphy, Charmin</v>
      </c>
      <c r="G80" s="1" t="str">
        <f>"Period 10"</f>
        <v>Period 10</v>
      </c>
      <c r="H80" s="1" t="str">
        <f>" E"</f>
        <v xml:space="preserve"> E</v>
      </c>
      <c r="I80" s="1" t="str">
        <f>" S"</f>
        <v xml:space="preserve"> S</v>
      </c>
    </row>
    <row r="81" spans="1:9">
      <c r="A81" s="1" t="str">
        <f>""</f>
        <v/>
      </c>
      <c r="B81" s="1">
        <f t="shared" si="23"/>
        <v>1801222</v>
      </c>
      <c r="C81" s="1" t="str">
        <f>"0272"</f>
        <v>0272</v>
      </c>
      <c r="D81" s="1" t="str">
        <f>"PHYSICAL ED"</f>
        <v>PHYSICAL ED</v>
      </c>
      <c r="E81" s="1" t="str">
        <f t="shared" si="24"/>
        <v>20R-SMY</v>
      </c>
      <c r="F81" s="1" t="str">
        <f>"Lane, Gary"</f>
        <v>Lane, Gary</v>
      </c>
      <c r="G81" s="1" t="str">
        <f>"Period 11"</f>
        <v>Period 11</v>
      </c>
      <c r="H81" s="1" t="str">
        <f>" S"</f>
        <v xml:space="preserve"> S</v>
      </c>
      <c r="I81" s="1" t="str">
        <f>" S"</f>
        <v xml:space="preserve"> S</v>
      </c>
    </row>
    <row r="82" spans="1:9">
      <c r="A82" s="1" t="str">
        <f>"Castillo-Nino, Mayte Fernanda"</f>
        <v>Castillo-Nino, Mayte Fernanda</v>
      </c>
      <c r="B82" s="1">
        <f t="shared" ref="B82:B91" si="26">1822428</f>
        <v>1822428</v>
      </c>
      <c r="C82" s="1" t="str">
        <f>"0211"</f>
        <v>0211</v>
      </c>
      <c r="D82" s="1" t="str">
        <f>"LANGUAGE ARTS"</f>
        <v>LANGUAGE ARTS</v>
      </c>
      <c r="E82" s="1" t="str">
        <f t="shared" ref="E82:E87" si="27">"21B-Kry"</f>
        <v>21B-Kry</v>
      </c>
      <c r="F82" s="1" t="str">
        <f t="shared" ref="F82:F88" si="28">"Krychniak, Luisa"</f>
        <v>Krychniak, Luisa</v>
      </c>
      <c r="G82" s="1" t="str">
        <f>"Period 01"</f>
        <v>Period 01</v>
      </c>
      <c r="H82" s="1">
        <f xml:space="preserve"> 89</f>
        <v>89</v>
      </c>
      <c r="I82" s="1">
        <f xml:space="preserve"> 87</f>
        <v>87</v>
      </c>
    </row>
    <row r="83" spans="1:9">
      <c r="A83" s="1" t="str">
        <f>""</f>
        <v/>
      </c>
      <c r="B83" s="1">
        <f t="shared" si="26"/>
        <v>1822428</v>
      </c>
      <c r="C83" s="1" t="str">
        <f>"0221"</f>
        <v>0221</v>
      </c>
      <c r="D83" s="1" t="str">
        <f>"SOCIAL STUDIES"</f>
        <v>SOCIAL STUDIES</v>
      </c>
      <c r="E83" s="1" t="str">
        <f t="shared" si="27"/>
        <v>21B-Kry</v>
      </c>
      <c r="F83" s="1" t="str">
        <f t="shared" si="28"/>
        <v>Krychniak, Luisa</v>
      </c>
      <c r="G83" s="1" t="str">
        <f>"Period 03"</f>
        <v>Period 03</v>
      </c>
      <c r="H83" s="1">
        <f xml:space="preserve"> 90</f>
        <v>90</v>
      </c>
      <c r="I83" s="1">
        <f xml:space="preserve"> 94</f>
        <v>94</v>
      </c>
    </row>
    <row r="84" spans="1:9">
      <c r="A84" s="1" t="str">
        <f>""</f>
        <v/>
      </c>
      <c r="B84" s="1">
        <f t="shared" si="26"/>
        <v>1822428</v>
      </c>
      <c r="C84" s="1" t="str">
        <f>"0231"</f>
        <v>0231</v>
      </c>
      <c r="D84" s="1" t="str">
        <f>"MATH"</f>
        <v>MATH</v>
      </c>
      <c r="E84" s="1" t="str">
        <f t="shared" si="27"/>
        <v>21B-Kry</v>
      </c>
      <c r="F84" s="1" t="str">
        <f t="shared" si="28"/>
        <v>Krychniak, Luisa</v>
      </c>
      <c r="G84" s="1" t="str">
        <f>"Period 04"</f>
        <v>Period 04</v>
      </c>
      <c r="H84" s="1">
        <f xml:space="preserve"> 100</f>
        <v>100</v>
      </c>
      <c r="I84" s="1">
        <f xml:space="preserve"> 83</f>
        <v>83</v>
      </c>
    </row>
    <row r="85" spans="1:9">
      <c r="A85" s="1" t="str">
        <f>""</f>
        <v/>
      </c>
      <c r="B85" s="1">
        <f t="shared" si="26"/>
        <v>1822428</v>
      </c>
      <c r="C85" s="1" t="str">
        <f>"0241"</f>
        <v>0241</v>
      </c>
      <c r="D85" s="1" t="str">
        <f>"SCIENCE"</f>
        <v>SCIENCE</v>
      </c>
      <c r="E85" s="1" t="str">
        <f t="shared" si="27"/>
        <v>21B-Kry</v>
      </c>
      <c r="F85" s="1" t="str">
        <f t="shared" si="28"/>
        <v>Krychniak, Luisa</v>
      </c>
      <c r="G85" s="1" t="str">
        <f>"Period 05"</f>
        <v>Period 05</v>
      </c>
      <c r="H85" s="1">
        <f xml:space="preserve"> 82</f>
        <v>82</v>
      </c>
      <c r="I85" s="1">
        <f xml:space="preserve"> 85</f>
        <v>85</v>
      </c>
    </row>
    <row r="86" spans="1:9">
      <c r="A86" s="1" t="str">
        <f>""</f>
        <v/>
      </c>
      <c r="B86" s="1">
        <f t="shared" si="26"/>
        <v>1822428</v>
      </c>
      <c r="C86" s="1" t="str">
        <f>"0271"</f>
        <v>0271</v>
      </c>
      <c r="D86" s="1" t="str">
        <f>"HEALTH"</f>
        <v>HEALTH</v>
      </c>
      <c r="E86" s="1" t="str">
        <f t="shared" si="27"/>
        <v>21B-Kry</v>
      </c>
      <c r="F86" s="1" t="str">
        <f t="shared" si="28"/>
        <v>Krychniak, Luisa</v>
      </c>
      <c r="G86" s="1" t="str">
        <f>"Period 06"</f>
        <v>Period 06</v>
      </c>
      <c r="H86" s="1" t="str">
        <f t="shared" ref="H86:I88" si="29">" S"</f>
        <v xml:space="preserve"> S</v>
      </c>
      <c r="I86" s="1" t="str">
        <f t="shared" si="29"/>
        <v xml:space="preserve"> S</v>
      </c>
    </row>
    <row r="87" spans="1:9">
      <c r="A87" s="1" t="str">
        <f>""</f>
        <v/>
      </c>
      <c r="B87" s="1">
        <f t="shared" si="26"/>
        <v>1822428</v>
      </c>
      <c r="C87" s="1" t="str">
        <f>"0298"</f>
        <v>0298</v>
      </c>
      <c r="D87" s="1" t="str">
        <f>"CITIZENSHIP"</f>
        <v>CITIZENSHIP</v>
      </c>
      <c r="E87" s="1" t="str">
        <f t="shared" si="27"/>
        <v>21B-Kry</v>
      </c>
      <c r="F87" s="1" t="str">
        <f t="shared" si="28"/>
        <v>Krychniak, Luisa</v>
      </c>
      <c r="G87" s="1" t="str">
        <f>"Period 07"</f>
        <v>Period 07</v>
      </c>
      <c r="H87" s="1" t="str">
        <f t="shared" si="29"/>
        <v xml:space="preserve"> S</v>
      </c>
      <c r="I87" s="1" t="str">
        <f t="shared" si="29"/>
        <v xml:space="preserve"> S</v>
      </c>
    </row>
    <row r="88" spans="1:9">
      <c r="A88" s="1" t="str">
        <f>""</f>
        <v/>
      </c>
      <c r="B88" s="1">
        <f t="shared" si="26"/>
        <v>1822428</v>
      </c>
      <c r="C88" s="1" t="str">
        <f>"0251"</f>
        <v>0251</v>
      </c>
      <c r="D88" s="1" t="str">
        <f>"HANDWRITING"</f>
        <v>HANDWRITING</v>
      </c>
      <c r="E88" s="1" t="str">
        <f>"21B-KRY"</f>
        <v>21B-KRY</v>
      </c>
      <c r="F88" s="1" t="str">
        <f t="shared" si="28"/>
        <v>Krychniak, Luisa</v>
      </c>
      <c r="G88" s="1" t="str">
        <f>"Period 08"</f>
        <v>Period 08</v>
      </c>
      <c r="H88" s="1" t="str">
        <f t="shared" si="29"/>
        <v xml:space="preserve"> S</v>
      </c>
      <c r="I88" s="1" t="str">
        <f t="shared" si="29"/>
        <v xml:space="preserve"> S</v>
      </c>
    </row>
    <row r="89" spans="1:9">
      <c r="A89" s="1" t="str">
        <f>""</f>
        <v/>
      </c>
      <c r="B89" s="1">
        <f t="shared" si="26"/>
        <v>1822428</v>
      </c>
      <c r="C89" s="1" t="str">
        <f>"0261"</f>
        <v>0261</v>
      </c>
      <c r="D89" s="1" t="str">
        <f>"FINE ARTS"</f>
        <v>FINE ARTS</v>
      </c>
      <c r="E89" s="1" t="str">
        <f>"21B-KRY"</f>
        <v>21B-KRY</v>
      </c>
      <c r="F89" s="1" t="str">
        <f>"Shotlow, Misti"</f>
        <v>Shotlow, Misti</v>
      </c>
      <c r="G89" s="1" t="str">
        <f>"Period 09"</f>
        <v>Period 09</v>
      </c>
      <c r="H89" s="1" t="str">
        <f>" E"</f>
        <v xml:space="preserve"> E</v>
      </c>
      <c r="I89" s="1" t="str">
        <f>" E"</f>
        <v xml:space="preserve"> E</v>
      </c>
    </row>
    <row r="90" spans="1:9">
      <c r="A90" s="1" t="str">
        <f>""</f>
        <v/>
      </c>
      <c r="B90" s="1">
        <f t="shared" si="26"/>
        <v>1822428</v>
      </c>
      <c r="C90" s="1" t="str">
        <f>"0262"</f>
        <v>0262</v>
      </c>
      <c r="D90" s="1" t="str">
        <f>"MUSIC"</f>
        <v>MUSIC</v>
      </c>
      <c r="E90" s="1" t="str">
        <f>"21B-KRY"</f>
        <v>21B-KRY</v>
      </c>
      <c r="F90" s="1" t="str">
        <f>"Murphy, Charmin"</f>
        <v>Murphy, Charmin</v>
      </c>
      <c r="G90" s="1" t="str">
        <f>"Period 10"</f>
        <v>Period 10</v>
      </c>
      <c r="H90" s="1" t="str">
        <f>" S"</f>
        <v xml:space="preserve"> S</v>
      </c>
      <c r="I90" s="1" t="str">
        <f>" S"</f>
        <v xml:space="preserve"> S</v>
      </c>
    </row>
    <row r="91" spans="1:9">
      <c r="A91" s="1" t="str">
        <f>""</f>
        <v/>
      </c>
      <c r="B91" s="1">
        <f t="shared" si="26"/>
        <v>1822428</v>
      </c>
      <c r="C91" s="1" t="str">
        <f>"0272"</f>
        <v>0272</v>
      </c>
      <c r="D91" s="1" t="str">
        <f>"PHYSICAL ED"</f>
        <v>PHYSICAL ED</v>
      </c>
      <c r="E91" s="1" t="str">
        <f>"21B-Kry"</f>
        <v>21B-Kry</v>
      </c>
      <c r="F91" s="1" t="str">
        <f>"Lane, Gary"</f>
        <v>Lane, Gary</v>
      </c>
      <c r="G91" s="1" t="str">
        <f>"Period 11"</f>
        <v>Period 11</v>
      </c>
      <c r="H91" s="1" t="str">
        <f>" S"</f>
        <v xml:space="preserve"> S</v>
      </c>
      <c r="I91" s="1" t="str">
        <f>" E"</f>
        <v xml:space="preserve"> E</v>
      </c>
    </row>
    <row r="92" spans="1:9">
      <c r="A92" s="1" t="str">
        <f>"Cervantez, Ricardo Alexander"</f>
        <v>Cervantez, Ricardo Alexander</v>
      </c>
      <c r="B92" s="1">
        <f t="shared" ref="B92:B101" si="30">776995</f>
        <v>776995</v>
      </c>
      <c r="C92" s="1" t="str">
        <f>"0211"</f>
        <v>0211</v>
      </c>
      <c r="D92" s="1" t="str">
        <f>"LANGUAGE ARTS"</f>
        <v>LANGUAGE ARTS</v>
      </c>
      <c r="E92" s="1" t="str">
        <f t="shared" ref="E92:E101" si="31">"20R-SMY"</f>
        <v>20R-SMY</v>
      </c>
      <c r="F92" s="1" t="str">
        <f t="shared" ref="F92:F98" si="32">"Smythia, Kimberly"</f>
        <v>Smythia, Kimberly</v>
      </c>
      <c r="G92" s="1" t="str">
        <f>"Period 01"</f>
        <v>Period 01</v>
      </c>
      <c r="H92" s="1">
        <f xml:space="preserve"> 81</f>
        <v>81</v>
      </c>
      <c r="I92" s="1">
        <f xml:space="preserve"> 80</f>
        <v>80</v>
      </c>
    </row>
    <row r="93" spans="1:9">
      <c r="A93" s="1" t="str">
        <f>""</f>
        <v/>
      </c>
      <c r="B93" s="1">
        <f t="shared" si="30"/>
        <v>776995</v>
      </c>
      <c r="C93" s="1" t="str">
        <f>"0221"</f>
        <v>0221</v>
      </c>
      <c r="D93" s="1" t="str">
        <f>"SOCIAL STUDIES"</f>
        <v>SOCIAL STUDIES</v>
      </c>
      <c r="E93" s="1" t="str">
        <f t="shared" si="31"/>
        <v>20R-SMY</v>
      </c>
      <c r="F93" s="1" t="str">
        <f t="shared" si="32"/>
        <v>Smythia, Kimberly</v>
      </c>
      <c r="G93" s="1" t="str">
        <f>"Period 03"</f>
        <v>Period 03</v>
      </c>
      <c r="H93" s="1">
        <f xml:space="preserve"> 90</f>
        <v>90</v>
      </c>
      <c r="I93" s="1">
        <f xml:space="preserve"> 91</f>
        <v>91</v>
      </c>
    </row>
    <row r="94" spans="1:9">
      <c r="A94" s="1" t="str">
        <f>""</f>
        <v/>
      </c>
      <c r="B94" s="1">
        <f t="shared" si="30"/>
        <v>776995</v>
      </c>
      <c r="C94" s="1" t="str">
        <f>"0231"</f>
        <v>0231</v>
      </c>
      <c r="D94" s="1" t="str">
        <f>"MATH"</f>
        <v>MATH</v>
      </c>
      <c r="E94" s="1" t="str">
        <f t="shared" si="31"/>
        <v>20R-SMY</v>
      </c>
      <c r="F94" s="1" t="str">
        <f t="shared" si="32"/>
        <v>Smythia, Kimberly</v>
      </c>
      <c r="G94" s="1" t="str">
        <f>"Period 04"</f>
        <v>Period 04</v>
      </c>
      <c r="H94" s="1">
        <f xml:space="preserve"> 93</f>
        <v>93</v>
      </c>
      <c r="I94" s="1">
        <f xml:space="preserve"> 87</f>
        <v>87</v>
      </c>
    </row>
    <row r="95" spans="1:9">
      <c r="A95" s="1" t="str">
        <f>""</f>
        <v/>
      </c>
      <c r="B95" s="1">
        <f t="shared" si="30"/>
        <v>776995</v>
      </c>
      <c r="C95" s="1" t="str">
        <f>"0241"</f>
        <v>0241</v>
      </c>
      <c r="D95" s="1" t="str">
        <f>"SCIENCE"</f>
        <v>SCIENCE</v>
      </c>
      <c r="E95" s="1" t="str">
        <f t="shared" si="31"/>
        <v>20R-SMY</v>
      </c>
      <c r="F95" s="1" t="str">
        <f t="shared" si="32"/>
        <v>Smythia, Kimberly</v>
      </c>
      <c r="G95" s="1" t="str">
        <f>"Period 05"</f>
        <v>Period 05</v>
      </c>
      <c r="H95" s="1">
        <f xml:space="preserve"> 92</f>
        <v>92</v>
      </c>
      <c r="I95" s="1">
        <f xml:space="preserve"> 92</f>
        <v>92</v>
      </c>
    </row>
    <row r="96" spans="1:9">
      <c r="A96" s="1" t="str">
        <f>""</f>
        <v/>
      </c>
      <c r="B96" s="1">
        <f t="shared" si="30"/>
        <v>776995</v>
      </c>
      <c r="C96" s="1" t="str">
        <f>"0271"</f>
        <v>0271</v>
      </c>
      <c r="D96" s="1" t="str">
        <f>"HEALTH"</f>
        <v>HEALTH</v>
      </c>
      <c r="E96" s="1" t="str">
        <f t="shared" si="31"/>
        <v>20R-SMY</v>
      </c>
      <c r="F96" s="1" t="str">
        <f t="shared" si="32"/>
        <v>Smythia, Kimberly</v>
      </c>
      <c r="G96" s="1" t="str">
        <f>"Period 06"</f>
        <v>Period 06</v>
      </c>
      <c r="H96" s="1" t="str">
        <f t="shared" ref="H96:I98" si="33">" S"</f>
        <v xml:space="preserve"> S</v>
      </c>
      <c r="I96" s="1" t="str">
        <f t="shared" si="33"/>
        <v xml:space="preserve"> S</v>
      </c>
    </row>
    <row r="97" spans="1:9">
      <c r="A97" s="1" t="str">
        <f>""</f>
        <v/>
      </c>
      <c r="B97" s="1">
        <f t="shared" si="30"/>
        <v>776995</v>
      </c>
      <c r="C97" s="1" t="str">
        <f>"0298"</f>
        <v>0298</v>
      </c>
      <c r="D97" s="1" t="str">
        <f>"CITIZENSHIP"</f>
        <v>CITIZENSHIP</v>
      </c>
      <c r="E97" s="1" t="str">
        <f t="shared" si="31"/>
        <v>20R-SMY</v>
      </c>
      <c r="F97" s="1" t="str">
        <f t="shared" si="32"/>
        <v>Smythia, Kimberly</v>
      </c>
      <c r="G97" s="1" t="str">
        <f>"Period 07"</f>
        <v>Period 07</v>
      </c>
      <c r="H97" s="1" t="str">
        <f t="shared" si="33"/>
        <v xml:space="preserve"> S</v>
      </c>
      <c r="I97" s="1" t="str">
        <f t="shared" si="33"/>
        <v xml:space="preserve"> S</v>
      </c>
    </row>
    <row r="98" spans="1:9">
      <c r="A98" s="1" t="str">
        <f>""</f>
        <v/>
      </c>
      <c r="B98" s="1">
        <f t="shared" si="30"/>
        <v>776995</v>
      </c>
      <c r="C98" s="1" t="str">
        <f>"0251"</f>
        <v>0251</v>
      </c>
      <c r="D98" s="1" t="str">
        <f>"HANDWRITING"</f>
        <v>HANDWRITING</v>
      </c>
      <c r="E98" s="1" t="str">
        <f t="shared" si="31"/>
        <v>20R-SMY</v>
      </c>
      <c r="F98" s="1" t="str">
        <f t="shared" si="32"/>
        <v>Smythia, Kimberly</v>
      </c>
      <c r="G98" s="1" t="str">
        <f>"Period 08"</f>
        <v>Period 08</v>
      </c>
      <c r="H98" s="1" t="str">
        <f t="shared" si="33"/>
        <v xml:space="preserve"> S</v>
      </c>
      <c r="I98" s="1" t="str">
        <f t="shared" si="33"/>
        <v xml:space="preserve"> S</v>
      </c>
    </row>
    <row r="99" spans="1:9">
      <c r="A99" s="1" t="str">
        <f>""</f>
        <v/>
      </c>
      <c r="B99" s="1">
        <f t="shared" si="30"/>
        <v>776995</v>
      </c>
      <c r="C99" s="1" t="str">
        <f>"0261"</f>
        <v>0261</v>
      </c>
      <c r="D99" s="1" t="str">
        <f>"FINE ARTS"</f>
        <v>FINE ARTS</v>
      </c>
      <c r="E99" s="1" t="str">
        <f t="shared" si="31"/>
        <v>20R-SMY</v>
      </c>
      <c r="F99" s="1" t="str">
        <f>"Shotlow, Misti"</f>
        <v>Shotlow, Misti</v>
      </c>
      <c r="G99" s="1" t="str">
        <f>"Period 09"</f>
        <v>Period 09</v>
      </c>
      <c r="H99" s="1" t="str">
        <f>" E"</f>
        <v xml:space="preserve"> E</v>
      </c>
      <c r="I99" s="1" t="str">
        <f>" E"</f>
        <v xml:space="preserve"> E</v>
      </c>
    </row>
    <row r="100" spans="1:9">
      <c r="A100" s="1" t="str">
        <f>""</f>
        <v/>
      </c>
      <c r="B100" s="1">
        <f t="shared" si="30"/>
        <v>776995</v>
      </c>
      <c r="C100" s="1" t="str">
        <f>"0262"</f>
        <v>0262</v>
      </c>
      <c r="D100" s="1" t="str">
        <f>"MUSIC"</f>
        <v>MUSIC</v>
      </c>
      <c r="E100" s="1" t="str">
        <f t="shared" si="31"/>
        <v>20R-SMY</v>
      </c>
      <c r="F100" s="1" t="str">
        <f>"Murphy, Charmin"</f>
        <v>Murphy, Charmin</v>
      </c>
      <c r="G100" s="1" t="str">
        <f>"Period 10"</f>
        <v>Period 10</v>
      </c>
      <c r="H100" s="1" t="str">
        <f>" S"</f>
        <v xml:space="preserve"> S</v>
      </c>
      <c r="I100" s="1" t="str">
        <f>" S"</f>
        <v xml:space="preserve"> S</v>
      </c>
    </row>
    <row r="101" spans="1:9">
      <c r="A101" s="1" t="str">
        <f>""</f>
        <v/>
      </c>
      <c r="B101" s="1">
        <f t="shared" si="30"/>
        <v>776995</v>
      </c>
      <c r="C101" s="1" t="str">
        <f>"0272"</f>
        <v>0272</v>
      </c>
      <c r="D101" s="1" t="str">
        <f>"PHYSICAL ED"</f>
        <v>PHYSICAL ED</v>
      </c>
      <c r="E101" s="1" t="str">
        <f t="shared" si="31"/>
        <v>20R-SMY</v>
      </c>
      <c r="F101" s="1" t="str">
        <f>"Lane, Gary"</f>
        <v>Lane, Gary</v>
      </c>
      <c r="G101" s="1" t="str">
        <f>"Period 11"</f>
        <v>Period 11</v>
      </c>
      <c r="H101" s="1" t="str">
        <f>" S"</f>
        <v xml:space="preserve"> S</v>
      </c>
      <c r="I101" s="1" t="str">
        <f>" S"</f>
        <v xml:space="preserve"> S</v>
      </c>
    </row>
    <row r="102" spans="1:9">
      <c r="A102" s="1" t="str">
        <f>"Colpen, Xavier Lane"</f>
        <v>Colpen, Xavier Lane</v>
      </c>
      <c r="B102" s="1">
        <f t="shared" ref="B102:B111" si="34">788512</f>
        <v>788512</v>
      </c>
      <c r="C102" s="1" t="str">
        <f>"0211"</f>
        <v>0211</v>
      </c>
      <c r="D102" s="1" t="str">
        <f>"LANGUAGE ARTS"</f>
        <v>LANGUAGE ARTS</v>
      </c>
      <c r="E102" s="1" t="str">
        <f t="shared" ref="E102:E107" si="35">"22R-Sta"</f>
        <v>22R-Sta</v>
      </c>
      <c r="F102" s="1" t="str">
        <f t="shared" ref="F102:F108" si="36">"Stalker, Jennifer"</f>
        <v>Stalker, Jennifer</v>
      </c>
      <c r="G102" s="1" t="str">
        <f>"Period 01"</f>
        <v>Period 01</v>
      </c>
      <c r="H102" s="1">
        <f xml:space="preserve"> 87</f>
        <v>87</v>
      </c>
      <c r="I102" s="1">
        <f xml:space="preserve"> 94</f>
        <v>94</v>
      </c>
    </row>
    <row r="103" spans="1:9">
      <c r="A103" s="1" t="str">
        <f>""</f>
        <v/>
      </c>
      <c r="B103" s="1">
        <f t="shared" si="34"/>
        <v>788512</v>
      </c>
      <c r="C103" s="1" t="str">
        <f>"0221"</f>
        <v>0221</v>
      </c>
      <c r="D103" s="1" t="str">
        <f>"SOCIAL STUDIES"</f>
        <v>SOCIAL STUDIES</v>
      </c>
      <c r="E103" s="1" t="str">
        <f t="shared" si="35"/>
        <v>22R-Sta</v>
      </c>
      <c r="F103" s="1" t="str">
        <f t="shared" si="36"/>
        <v>Stalker, Jennifer</v>
      </c>
      <c r="G103" s="1" t="str">
        <f>"Period 03"</f>
        <v>Period 03</v>
      </c>
      <c r="H103" s="1">
        <f xml:space="preserve"> 83</f>
        <v>83</v>
      </c>
      <c r="I103" s="1">
        <f xml:space="preserve"> 90</f>
        <v>90</v>
      </c>
    </row>
    <row r="104" spans="1:9">
      <c r="A104" s="1" t="str">
        <f>""</f>
        <v/>
      </c>
      <c r="B104" s="1">
        <f t="shared" si="34"/>
        <v>788512</v>
      </c>
      <c r="C104" s="1" t="str">
        <f>"0231"</f>
        <v>0231</v>
      </c>
      <c r="D104" s="1" t="str">
        <f>"MATH"</f>
        <v>MATH</v>
      </c>
      <c r="E104" s="1" t="str">
        <f t="shared" si="35"/>
        <v>22R-Sta</v>
      </c>
      <c r="F104" s="1" t="str">
        <f t="shared" si="36"/>
        <v>Stalker, Jennifer</v>
      </c>
      <c r="G104" s="1" t="str">
        <f>"Period 04"</f>
        <v>Period 04</v>
      </c>
      <c r="H104" s="1">
        <f xml:space="preserve"> 82</f>
        <v>82</v>
      </c>
      <c r="I104" s="1">
        <f xml:space="preserve"> 90</f>
        <v>90</v>
      </c>
    </row>
    <row r="105" spans="1:9">
      <c r="A105" s="1" t="str">
        <f>""</f>
        <v/>
      </c>
      <c r="B105" s="1">
        <f t="shared" si="34"/>
        <v>788512</v>
      </c>
      <c r="C105" s="1" t="str">
        <f>"0241"</f>
        <v>0241</v>
      </c>
      <c r="D105" s="1" t="str">
        <f>"SCIENCE"</f>
        <v>SCIENCE</v>
      </c>
      <c r="E105" s="1" t="str">
        <f t="shared" si="35"/>
        <v>22R-Sta</v>
      </c>
      <c r="F105" s="1" t="str">
        <f t="shared" si="36"/>
        <v>Stalker, Jennifer</v>
      </c>
      <c r="G105" s="1" t="str">
        <f>"Period 05"</f>
        <v>Period 05</v>
      </c>
      <c r="H105" s="1">
        <f xml:space="preserve"> 88</f>
        <v>88</v>
      </c>
      <c r="I105" s="1">
        <f xml:space="preserve"> 86</f>
        <v>86</v>
      </c>
    </row>
    <row r="106" spans="1:9">
      <c r="A106" s="1" t="str">
        <f>""</f>
        <v/>
      </c>
      <c r="B106" s="1">
        <f t="shared" si="34"/>
        <v>788512</v>
      </c>
      <c r="C106" s="1" t="str">
        <f>"0271"</f>
        <v>0271</v>
      </c>
      <c r="D106" s="1" t="str">
        <f>"HEALTH"</f>
        <v>HEALTH</v>
      </c>
      <c r="E106" s="1" t="str">
        <f t="shared" si="35"/>
        <v>22R-Sta</v>
      </c>
      <c r="F106" s="1" t="str">
        <f t="shared" si="36"/>
        <v>Stalker, Jennifer</v>
      </c>
      <c r="G106" s="1" t="str">
        <f>"Period 06"</f>
        <v>Period 06</v>
      </c>
      <c r="H106" s="1" t="str">
        <f>" E"</f>
        <v xml:space="preserve"> E</v>
      </c>
      <c r="I106" s="1" t="str">
        <f>" E"</f>
        <v xml:space="preserve"> E</v>
      </c>
    </row>
    <row r="107" spans="1:9">
      <c r="A107" s="1" t="str">
        <f>""</f>
        <v/>
      </c>
      <c r="B107" s="1">
        <f t="shared" si="34"/>
        <v>788512</v>
      </c>
      <c r="C107" s="1" t="str">
        <f>"0298"</f>
        <v>0298</v>
      </c>
      <c r="D107" s="1" t="str">
        <f>"CITIZENSHIP"</f>
        <v>CITIZENSHIP</v>
      </c>
      <c r="E107" s="1" t="str">
        <f t="shared" si="35"/>
        <v>22R-Sta</v>
      </c>
      <c r="F107" s="1" t="str">
        <f t="shared" si="36"/>
        <v>Stalker, Jennifer</v>
      </c>
      <c r="G107" s="1" t="str">
        <f>"Period 07"</f>
        <v>Period 07</v>
      </c>
      <c r="H107" s="1" t="str">
        <f>" S"</f>
        <v xml:space="preserve"> S</v>
      </c>
      <c r="I107" s="1" t="str">
        <f>" S"</f>
        <v xml:space="preserve"> S</v>
      </c>
    </row>
    <row r="108" spans="1:9">
      <c r="A108" s="1" t="str">
        <f>""</f>
        <v/>
      </c>
      <c r="B108" s="1">
        <f t="shared" si="34"/>
        <v>788512</v>
      </c>
      <c r="C108" s="1" t="str">
        <f>"0251"</f>
        <v>0251</v>
      </c>
      <c r="D108" s="1" t="str">
        <f>"HANDWRITING"</f>
        <v>HANDWRITING</v>
      </c>
      <c r="E108" s="1" t="str">
        <f>"22R-STA"</f>
        <v>22R-STA</v>
      </c>
      <c r="F108" s="1" t="str">
        <f t="shared" si="36"/>
        <v>Stalker, Jennifer</v>
      </c>
      <c r="G108" s="1" t="str">
        <f>"Period 08"</f>
        <v>Period 08</v>
      </c>
      <c r="H108" s="1" t="str">
        <f>" S"</f>
        <v xml:space="preserve"> S</v>
      </c>
      <c r="I108" s="1" t="str">
        <f>" S"</f>
        <v xml:space="preserve"> S</v>
      </c>
    </row>
    <row r="109" spans="1:9">
      <c r="A109" s="1" t="str">
        <f>""</f>
        <v/>
      </c>
      <c r="B109" s="1">
        <f t="shared" si="34"/>
        <v>788512</v>
      </c>
      <c r="C109" s="1" t="str">
        <f>"0261"</f>
        <v>0261</v>
      </c>
      <c r="D109" s="1" t="str">
        <f>"FINE ARTS"</f>
        <v>FINE ARTS</v>
      </c>
      <c r="E109" s="1" t="str">
        <f>"22R-STA"</f>
        <v>22R-STA</v>
      </c>
      <c r="F109" s="1" t="str">
        <f>"Shotlow, Misti"</f>
        <v>Shotlow, Misti</v>
      </c>
      <c r="G109" s="1" t="str">
        <f>"Period 09"</f>
        <v>Period 09</v>
      </c>
      <c r="H109" s="1" t="str">
        <f>" E"</f>
        <v xml:space="preserve"> E</v>
      </c>
      <c r="I109" s="1" t="str">
        <f>" E"</f>
        <v xml:space="preserve"> E</v>
      </c>
    </row>
    <row r="110" spans="1:9">
      <c r="A110" s="1" t="str">
        <f>""</f>
        <v/>
      </c>
      <c r="B110" s="1">
        <f t="shared" si="34"/>
        <v>788512</v>
      </c>
      <c r="C110" s="1" t="str">
        <f>"0262"</f>
        <v>0262</v>
      </c>
      <c r="D110" s="1" t="str">
        <f>"MUSIC"</f>
        <v>MUSIC</v>
      </c>
      <c r="E110" s="1" t="str">
        <f>"22R-STA"</f>
        <v>22R-STA</v>
      </c>
      <c r="F110" s="1" t="str">
        <f>"Murphy, Charmin"</f>
        <v>Murphy, Charmin</v>
      </c>
      <c r="G110" s="1" t="str">
        <f>"Period 10"</f>
        <v>Period 10</v>
      </c>
      <c r="H110" s="1" t="str">
        <f>" S"</f>
        <v xml:space="preserve"> S</v>
      </c>
      <c r="I110" s="1" t="str">
        <f>" S"</f>
        <v xml:space="preserve"> S</v>
      </c>
    </row>
    <row r="111" spans="1:9">
      <c r="A111" s="1" t="str">
        <f>""</f>
        <v/>
      </c>
      <c r="B111" s="1">
        <f t="shared" si="34"/>
        <v>788512</v>
      </c>
      <c r="C111" s="1" t="str">
        <f>"0272"</f>
        <v>0272</v>
      </c>
      <c r="D111" s="1" t="str">
        <f>"PHYSICAL ED"</f>
        <v>PHYSICAL ED</v>
      </c>
      <c r="E111" s="1" t="str">
        <f>"22R-Sta"</f>
        <v>22R-Sta</v>
      </c>
      <c r="F111" s="1" t="str">
        <f>"Lane, Gary"</f>
        <v>Lane, Gary</v>
      </c>
      <c r="G111" s="1" t="str">
        <f>"Period 11"</f>
        <v>Period 11</v>
      </c>
      <c r="H111" s="1" t="str">
        <f>" E"</f>
        <v xml:space="preserve"> E</v>
      </c>
      <c r="I111" s="1" t="str">
        <f>" E"</f>
        <v xml:space="preserve"> E</v>
      </c>
    </row>
    <row r="112" spans="1:9">
      <c r="A112" s="1" t="str">
        <f>"Crawford, Jazmine Antoinette"</f>
        <v>Crawford, Jazmine Antoinette</v>
      </c>
      <c r="B112" s="1">
        <f t="shared" ref="B112:B121" si="37">783315</f>
        <v>783315</v>
      </c>
      <c r="C112" s="1" t="str">
        <f>"0211"</f>
        <v>0211</v>
      </c>
      <c r="D112" s="1" t="str">
        <f>"LANGUAGE ARTS"</f>
        <v>LANGUAGE ARTS</v>
      </c>
      <c r="E112" s="1" t="str">
        <f t="shared" ref="E112:E131" si="38">"20R-SMY"</f>
        <v>20R-SMY</v>
      </c>
      <c r="F112" s="1" t="str">
        <f t="shared" ref="F112:F118" si="39">"Smythia, Kimberly"</f>
        <v>Smythia, Kimberly</v>
      </c>
      <c r="G112" s="1" t="str">
        <f>"Period 01"</f>
        <v>Period 01</v>
      </c>
      <c r="H112" s="1">
        <f xml:space="preserve"> 74</f>
        <v>74</v>
      </c>
      <c r="I112" s="1">
        <f xml:space="preserve"> 80</f>
        <v>80</v>
      </c>
    </row>
    <row r="113" spans="1:9">
      <c r="A113" s="1" t="str">
        <f>""</f>
        <v/>
      </c>
      <c r="B113" s="1">
        <f t="shared" si="37"/>
        <v>783315</v>
      </c>
      <c r="C113" s="1" t="str">
        <f>"0221"</f>
        <v>0221</v>
      </c>
      <c r="D113" s="1" t="str">
        <f>"SOCIAL STUDIES"</f>
        <v>SOCIAL STUDIES</v>
      </c>
      <c r="E113" s="1" t="str">
        <f t="shared" si="38"/>
        <v>20R-SMY</v>
      </c>
      <c r="F113" s="1" t="str">
        <f t="shared" si="39"/>
        <v>Smythia, Kimberly</v>
      </c>
      <c r="G113" s="1" t="str">
        <f>"Period 03"</f>
        <v>Period 03</v>
      </c>
      <c r="H113" s="1">
        <f xml:space="preserve"> 84</f>
        <v>84</v>
      </c>
      <c r="I113" s="1">
        <f xml:space="preserve"> 87</f>
        <v>87</v>
      </c>
    </row>
    <row r="114" spans="1:9">
      <c r="A114" s="1" t="str">
        <f>""</f>
        <v/>
      </c>
      <c r="B114" s="1">
        <f t="shared" si="37"/>
        <v>783315</v>
      </c>
      <c r="C114" s="1" t="str">
        <f>"0231"</f>
        <v>0231</v>
      </c>
      <c r="D114" s="1" t="str">
        <f>"MATH"</f>
        <v>MATH</v>
      </c>
      <c r="E114" s="1" t="str">
        <f t="shared" si="38"/>
        <v>20R-SMY</v>
      </c>
      <c r="F114" s="1" t="str">
        <f t="shared" si="39"/>
        <v>Smythia, Kimberly</v>
      </c>
      <c r="G114" s="1" t="str">
        <f>"Period 04"</f>
        <v>Period 04</v>
      </c>
      <c r="H114" s="1">
        <f xml:space="preserve"> 79</f>
        <v>79</v>
      </c>
      <c r="I114" s="1">
        <f xml:space="preserve"> 83</f>
        <v>83</v>
      </c>
    </row>
    <row r="115" spans="1:9">
      <c r="A115" s="1" t="str">
        <f>""</f>
        <v/>
      </c>
      <c r="B115" s="1">
        <f t="shared" si="37"/>
        <v>783315</v>
      </c>
      <c r="C115" s="1" t="str">
        <f>"0241"</f>
        <v>0241</v>
      </c>
      <c r="D115" s="1" t="str">
        <f>"SCIENCE"</f>
        <v>SCIENCE</v>
      </c>
      <c r="E115" s="1" t="str">
        <f t="shared" si="38"/>
        <v>20R-SMY</v>
      </c>
      <c r="F115" s="1" t="str">
        <f t="shared" si="39"/>
        <v>Smythia, Kimberly</v>
      </c>
      <c r="G115" s="1" t="str">
        <f>"Period 05"</f>
        <v>Period 05</v>
      </c>
      <c r="H115" s="1">
        <f xml:space="preserve"> 84</f>
        <v>84</v>
      </c>
      <c r="I115" s="1">
        <f xml:space="preserve"> 87</f>
        <v>87</v>
      </c>
    </row>
    <row r="116" spans="1:9">
      <c r="A116" s="1" t="str">
        <f>""</f>
        <v/>
      </c>
      <c r="B116" s="1">
        <f t="shared" si="37"/>
        <v>783315</v>
      </c>
      <c r="C116" s="1" t="str">
        <f>"0271"</f>
        <v>0271</v>
      </c>
      <c r="D116" s="1" t="str">
        <f>"HEALTH"</f>
        <v>HEALTH</v>
      </c>
      <c r="E116" s="1" t="str">
        <f t="shared" si="38"/>
        <v>20R-SMY</v>
      </c>
      <c r="F116" s="1" t="str">
        <f t="shared" si="39"/>
        <v>Smythia, Kimberly</v>
      </c>
      <c r="G116" s="1" t="str">
        <f>"Period 06"</f>
        <v>Period 06</v>
      </c>
      <c r="H116" s="1" t="str">
        <f t="shared" ref="H116:I118" si="40">" S"</f>
        <v xml:space="preserve"> S</v>
      </c>
      <c r="I116" s="1" t="str">
        <f t="shared" si="40"/>
        <v xml:space="preserve"> S</v>
      </c>
    </row>
    <row r="117" spans="1:9">
      <c r="A117" s="1" t="str">
        <f>""</f>
        <v/>
      </c>
      <c r="B117" s="1">
        <f t="shared" si="37"/>
        <v>783315</v>
      </c>
      <c r="C117" s="1" t="str">
        <f>"0298"</f>
        <v>0298</v>
      </c>
      <c r="D117" s="1" t="str">
        <f>"CITIZENSHIP"</f>
        <v>CITIZENSHIP</v>
      </c>
      <c r="E117" s="1" t="str">
        <f t="shared" si="38"/>
        <v>20R-SMY</v>
      </c>
      <c r="F117" s="1" t="str">
        <f t="shared" si="39"/>
        <v>Smythia, Kimberly</v>
      </c>
      <c r="G117" s="1" t="str">
        <f>"Period 07"</f>
        <v>Period 07</v>
      </c>
      <c r="H117" s="1" t="str">
        <f t="shared" si="40"/>
        <v xml:space="preserve"> S</v>
      </c>
      <c r="I117" s="1" t="str">
        <f t="shared" si="40"/>
        <v xml:space="preserve"> S</v>
      </c>
    </row>
    <row r="118" spans="1:9">
      <c r="A118" s="1" t="str">
        <f>""</f>
        <v/>
      </c>
      <c r="B118" s="1">
        <f t="shared" si="37"/>
        <v>783315</v>
      </c>
      <c r="C118" s="1" t="str">
        <f>"0251"</f>
        <v>0251</v>
      </c>
      <c r="D118" s="1" t="str">
        <f>"HANDWRITING"</f>
        <v>HANDWRITING</v>
      </c>
      <c r="E118" s="1" t="str">
        <f t="shared" si="38"/>
        <v>20R-SMY</v>
      </c>
      <c r="F118" s="1" t="str">
        <f t="shared" si="39"/>
        <v>Smythia, Kimberly</v>
      </c>
      <c r="G118" s="1" t="str">
        <f>"Period 08"</f>
        <v>Period 08</v>
      </c>
      <c r="H118" s="1" t="str">
        <f t="shared" si="40"/>
        <v xml:space="preserve"> S</v>
      </c>
      <c r="I118" s="1" t="str">
        <f t="shared" si="40"/>
        <v xml:space="preserve"> S</v>
      </c>
    </row>
    <row r="119" spans="1:9">
      <c r="A119" s="1" t="str">
        <f>""</f>
        <v/>
      </c>
      <c r="B119" s="1">
        <f t="shared" si="37"/>
        <v>783315</v>
      </c>
      <c r="C119" s="1" t="str">
        <f>"0261"</f>
        <v>0261</v>
      </c>
      <c r="D119" s="1" t="str">
        <f>"FINE ARTS"</f>
        <v>FINE ARTS</v>
      </c>
      <c r="E119" s="1" t="str">
        <f t="shared" si="38"/>
        <v>20R-SMY</v>
      </c>
      <c r="F119" s="1" t="str">
        <f>"Shotlow, Misti"</f>
        <v>Shotlow, Misti</v>
      </c>
      <c r="G119" s="1" t="str">
        <f>"Period 09"</f>
        <v>Period 09</v>
      </c>
      <c r="H119" s="1" t="str">
        <f>" E"</f>
        <v xml:space="preserve"> E</v>
      </c>
      <c r="I119" s="1" t="str">
        <f>" E"</f>
        <v xml:space="preserve"> E</v>
      </c>
    </row>
    <row r="120" spans="1:9">
      <c r="A120" s="1" t="str">
        <f>""</f>
        <v/>
      </c>
      <c r="B120" s="1">
        <f t="shared" si="37"/>
        <v>783315</v>
      </c>
      <c r="C120" s="1" t="str">
        <f>"0262"</f>
        <v>0262</v>
      </c>
      <c r="D120" s="1" t="str">
        <f>"MUSIC"</f>
        <v>MUSIC</v>
      </c>
      <c r="E120" s="1" t="str">
        <f t="shared" si="38"/>
        <v>20R-SMY</v>
      </c>
      <c r="F120" s="1" t="str">
        <f>"Murphy, Charmin"</f>
        <v>Murphy, Charmin</v>
      </c>
      <c r="G120" s="1" t="str">
        <f>"Period 10"</f>
        <v>Period 10</v>
      </c>
      <c r="H120" s="1" t="str">
        <f>" S"</f>
        <v xml:space="preserve"> S</v>
      </c>
      <c r="I120" s="1" t="str">
        <f>" S"</f>
        <v xml:space="preserve"> S</v>
      </c>
    </row>
    <row r="121" spans="1:9">
      <c r="A121" s="1" t="str">
        <f>""</f>
        <v/>
      </c>
      <c r="B121" s="1">
        <f t="shared" si="37"/>
        <v>783315</v>
      </c>
      <c r="C121" s="1" t="str">
        <f>"0272"</f>
        <v>0272</v>
      </c>
      <c r="D121" s="1" t="str">
        <f>"PHYSICAL ED"</f>
        <v>PHYSICAL ED</v>
      </c>
      <c r="E121" s="1" t="str">
        <f t="shared" si="38"/>
        <v>20R-SMY</v>
      </c>
      <c r="F121" s="1" t="str">
        <f>"Lane, Gary"</f>
        <v>Lane, Gary</v>
      </c>
      <c r="G121" s="1" t="str">
        <f>"Period 11"</f>
        <v>Period 11</v>
      </c>
      <c r="H121" s="1" t="str">
        <f>" E"</f>
        <v xml:space="preserve"> E</v>
      </c>
      <c r="I121" s="1" t="str">
        <f>" E"</f>
        <v xml:space="preserve"> E</v>
      </c>
    </row>
    <row r="122" spans="1:9">
      <c r="A122" s="1" t="str">
        <f>"Davis, Lux Amadeaus"</f>
        <v>Davis, Lux Amadeaus</v>
      </c>
      <c r="B122" s="1">
        <f t="shared" ref="B122:B131" si="41">786945</f>
        <v>786945</v>
      </c>
      <c r="C122" s="1" t="str">
        <f>"0211"</f>
        <v>0211</v>
      </c>
      <c r="D122" s="1" t="str">
        <f>"LANGUAGE ARTS"</f>
        <v>LANGUAGE ARTS</v>
      </c>
      <c r="E122" s="1" t="str">
        <f t="shared" si="38"/>
        <v>20R-SMY</v>
      </c>
      <c r="F122" s="1" t="str">
        <f t="shared" ref="F122:F128" si="42">"Smythia, Kimberly"</f>
        <v>Smythia, Kimberly</v>
      </c>
      <c r="G122" s="1" t="str">
        <f>"Period 01"</f>
        <v>Period 01</v>
      </c>
      <c r="H122" s="1">
        <f xml:space="preserve"> 93</f>
        <v>93</v>
      </c>
      <c r="I122" s="1">
        <f xml:space="preserve"> 85</f>
        <v>85</v>
      </c>
    </row>
    <row r="123" spans="1:9">
      <c r="A123" s="1" t="str">
        <f>""</f>
        <v/>
      </c>
      <c r="B123" s="1">
        <f t="shared" si="41"/>
        <v>786945</v>
      </c>
      <c r="C123" s="1" t="str">
        <f>"0221"</f>
        <v>0221</v>
      </c>
      <c r="D123" s="1" t="str">
        <f>"SOCIAL STUDIES"</f>
        <v>SOCIAL STUDIES</v>
      </c>
      <c r="E123" s="1" t="str">
        <f t="shared" si="38"/>
        <v>20R-SMY</v>
      </c>
      <c r="F123" s="1" t="str">
        <f t="shared" si="42"/>
        <v>Smythia, Kimberly</v>
      </c>
      <c r="G123" s="1" t="str">
        <f>"Period 03"</f>
        <v>Period 03</v>
      </c>
      <c r="H123" s="1">
        <f xml:space="preserve"> 94</f>
        <v>94</v>
      </c>
      <c r="I123" s="1">
        <f xml:space="preserve"> 91</f>
        <v>91</v>
      </c>
    </row>
    <row r="124" spans="1:9">
      <c r="A124" s="1" t="str">
        <f>""</f>
        <v/>
      </c>
      <c r="B124" s="1">
        <f t="shared" si="41"/>
        <v>786945</v>
      </c>
      <c r="C124" s="1" t="str">
        <f>"0231"</f>
        <v>0231</v>
      </c>
      <c r="D124" s="1" t="str">
        <f>"MATH"</f>
        <v>MATH</v>
      </c>
      <c r="E124" s="1" t="str">
        <f t="shared" si="38"/>
        <v>20R-SMY</v>
      </c>
      <c r="F124" s="1" t="str">
        <f t="shared" si="42"/>
        <v>Smythia, Kimberly</v>
      </c>
      <c r="G124" s="1" t="str">
        <f>"Period 04"</f>
        <v>Period 04</v>
      </c>
      <c r="H124" s="1">
        <f xml:space="preserve"> 94</f>
        <v>94</v>
      </c>
      <c r="I124" s="1">
        <f xml:space="preserve"> 93</f>
        <v>93</v>
      </c>
    </row>
    <row r="125" spans="1:9">
      <c r="A125" s="1" t="str">
        <f>""</f>
        <v/>
      </c>
      <c r="B125" s="1">
        <f t="shared" si="41"/>
        <v>786945</v>
      </c>
      <c r="C125" s="1" t="str">
        <f>"0241"</f>
        <v>0241</v>
      </c>
      <c r="D125" s="1" t="str">
        <f>"SCIENCE"</f>
        <v>SCIENCE</v>
      </c>
      <c r="E125" s="1" t="str">
        <f t="shared" si="38"/>
        <v>20R-SMY</v>
      </c>
      <c r="F125" s="1" t="str">
        <f t="shared" si="42"/>
        <v>Smythia, Kimberly</v>
      </c>
      <c r="G125" s="1" t="str">
        <f>"Period 05"</f>
        <v>Period 05</v>
      </c>
      <c r="H125" s="1">
        <f xml:space="preserve"> 96</f>
        <v>96</v>
      </c>
      <c r="I125" s="1">
        <f xml:space="preserve"> 92</f>
        <v>92</v>
      </c>
    </row>
    <row r="126" spans="1:9">
      <c r="A126" s="1" t="str">
        <f>""</f>
        <v/>
      </c>
      <c r="B126" s="1">
        <f t="shared" si="41"/>
        <v>786945</v>
      </c>
      <c r="C126" s="1" t="str">
        <f>"0271"</f>
        <v>0271</v>
      </c>
      <c r="D126" s="1" t="str">
        <f>"HEALTH"</f>
        <v>HEALTH</v>
      </c>
      <c r="E126" s="1" t="str">
        <f t="shared" si="38"/>
        <v>20R-SMY</v>
      </c>
      <c r="F126" s="1" t="str">
        <f t="shared" si="42"/>
        <v>Smythia, Kimberly</v>
      </c>
      <c r="G126" s="1" t="str">
        <f>"Period 06"</f>
        <v>Period 06</v>
      </c>
      <c r="H126" s="1" t="str">
        <f t="shared" ref="H126:I128" si="43">" S"</f>
        <v xml:space="preserve"> S</v>
      </c>
      <c r="I126" s="1" t="str">
        <f t="shared" si="43"/>
        <v xml:space="preserve"> S</v>
      </c>
    </row>
    <row r="127" spans="1:9">
      <c r="A127" s="1" t="str">
        <f>""</f>
        <v/>
      </c>
      <c r="B127" s="1">
        <f t="shared" si="41"/>
        <v>786945</v>
      </c>
      <c r="C127" s="1" t="str">
        <f>"0298"</f>
        <v>0298</v>
      </c>
      <c r="D127" s="1" t="str">
        <f>"CITIZENSHIP"</f>
        <v>CITIZENSHIP</v>
      </c>
      <c r="E127" s="1" t="str">
        <f t="shared" si="38"/>
        <v>20R-SMY</v>
      </c>
      <c r="F127" s="1" t="str">
        <f t="shared" si="42"/>
        <v>Smythia, Kimberly</v>
      </c>
      <c r="G127" s="1" t="str">
        <f>"Period 07"</f>
        <v>Period 07</v>
      </c>
      <c r="H127" s="1" t="str">
        <f t="shared" si="43"/>
        <v xml:space="preserve"> S</v>
      </c>
      <c r="I127" s="1" t="str">
        <f t="shared" si="43"/>
        <v xml:space="preserve"> S</v>
      </c>
    </row>
    <row r="128" spans="1:9">
      <c r="A128" s="1" t="str">
        <f>""</f>
        <v/>
      </c>
      <c r="B128" s="1">
        <f t="shared" si="41"/>
        <v>786945</v>
      </c>
      <c r="C128" s="1" t="str">
        <f>"0251"</f>
        <v>0251</v>
      </c>
      <c r="D128" s="1" t="str">
        <f>"HANDWRITING"</f>
        <v>HANDWRITING</v>
      </c>
      <c r="E128" s="1" t="str">
        <f t="shared" si="38"/>
        <v>20R-SMY</v>
      </c>
      <c r="F128" s="1" t="str">
        <f t="shared" si="42"/>
        <v>Smythia, Kimberly</v>
      </c>
      <c r="G128" s="1" t="str">
        <f>"Period 08"</f>
        <v>Period 08</v>
      </c>
      <c r="H128" s="1" t="str">
        <f t="shared" si="43"/>
        <v xml:space="preserve"> S</v>
      </c>
      <c r="I128" s="1" t="str">
        <f t="shared" si="43"/>
        <v xml:space="preserve"> S</v>
      </c>
    </row>
    <row r="129" spans="1:9">
      <c r="A129" s="1" t="str">
        <f>""</f>
        <v/>
      </c>
      <c r="B129" s="1">
        <f t="shared" si="41"/>
        <v>786945</v>
      </c>
      <c r="C129" s="1" t="str">
        <f>"0261"</f>
        <v>0261</v>
      </c>
      <c r="D129" s="1" t="str">
        <f>"FINE ARTS"</f>
        <v>FINE ARTS</v>
      </c>
      <c r="E129" s="1" t="str">
        <f t="shared" si="38"/>
        <v>20R-SMY</v>
      </c>
      <c r="F129" s="1" t="str">
        <f>"Shotlow, Misti"</f>
        <v>Shotlow, Misti</v>
      </c>
      <c r="G129" s="1" t="str">
        <f>"Period 09"</f>
        <v>Period 09</v>
      </c>
      <c r="H129" s="1" t="str">
        <f>" E"</f>
        <v xml:space="preserve"> E</v>
      </c>
      <c r="I129" s="1" t="str">
        <f>" E"</f>
        <v xml:space="preserve"> E</v>
      </c>
    </row>
    <row r="130" spans="1:9">
      <c r="A130" s="1" t="str">
        <f>""</f>
        <v/>
      </c>
      <c r="B130" s="1">
        <f t="shared" si="41"/>
        <v>786945</v>
      </c>
      <c r="C130" s="1" t="str">
        <f>"0262"</f>
        <v>0262</v>
      </c>
      <c r="D130" s="1" t="str">
        <f>"MUSIC"</f>
        <v>MUSIC</v>
      </c>
      <c r="E130" s="1" t="str">
        <f t="shared" si="38"/>
        <v>20R-SMY</v>
      </c>
      <c r="F130" s="1" t="str">
        <f>"Murphy, Charmin"</f>
        <v>Murphy, Charmin</v>
      </c>
      <c r="G130" s="1" t="str">
        <f>"Period 10"</f>
        <v>Period 10</v>
      </c>
      <c r="H130" s="1" t="str">
        <f>" S"</f>
        <v xml:space="preserve"> S</v>
      </c>
      <c r="I130" s="1" t="str">
        <f>" S"</f>
        <v xml:space="preserve"> S</v>
      </c>
    </row>
    <row r="131" spans="1:9">
      <c r="A131" s="1" t="str">
        <f>""</f>
        <v/>
      </c>
      <c r="B131" s="1">
        <f t="shared" si="41"/>
        <v>786945</v>
      </c>
      <c r="C131" s="1" t="str">
        <f>"0272"</f>
        <v>0272</v>
      </c>
      <c r="D131" s="1" t="str">
        <f>"PHYSICAL ED"</f>
        <v>PHYSICAL ED</v>
      </c>
      <c r="E131" s="1" t="str">
        <f t="shared" si="38"/>
        <v>20R-SMY</v>
      </c>
      <c r="F131" s="1" t="str">
        <f>"Lane, Gary"</f>
        <v>Lane, Gary</v>
      </c>
      <c r="G131" s="1" t="str">
        <f>"Period 11"</f>
        <v>Period 11</v>
      </c>
      <c r="H131" s="1" t="str">
        <f>" S"</f>
        <v xml:space="preserve"> S</v>
      </c>
      <c r="I131" s="1" t="str">
        <f>" S"</f>
        <v xml:space="preserve"> S</v>
      </c>
    </row>
    <row r="132" spans="1:9">
      <c r="A132" s="1" t="str">
        <f>"Espinoza-Santander, Crystal "</f>
        <v xml:space="preserve">Espinoza-Santander, Crystal </v>
      </c>
      <c r="B132" s="1">
        <f t="shared" ref="B132:B141" si="44">775820</f>
        <v>775820</v>
      </c>
      <c r="C132" s="1" t="str">
        <f>"0211"</f>
        <v>0211</v>
      </c>
      <c r="D132" s="1" t="str">
        <f>"LANGUAGE ARTS"</f>
        <v>LANGUAGE ARTS</v>
      </c>
      <c r="E132" s="1" t="str">
        <f t="shared" ref="E132:E137" si="45">"21B-Kry"</f>
        <v>21B-Kry</v>
      </c>
      <c r="F132" s="1" t="str">
        <f t="shared" ref="F132:F138" si="46">"Krychniak, Luisa"</f>
        <v>Krychniak, Luisa</v>
      </c>
      <c r="G132" s="1" t="str">
        <f>"Period 01"</f>
        <v>Period 01</v>
      </c>
      <c r="H132" s="1">
        <f xml:space="preserve"> 76</f>
        <v>76</v>
      </c>
      <c r="I132" s="1">
        <f xml:space="preserve"> 81</f>
        <v>81</v>
      </c>
    </row>
    <row r="133" spans="1:9">
      <c r="A133" s="1" t="str">
        <f>""</f>
        <v/>
      </c>
      <c r="B133" s="1">
        <f t="shared" si="44"/>
        <v>775820</v>
      </c>
      <c r="C133" s="1" t="str">
        <f>"0221"</f>
        <v>0221</v>
      </c>
      <c r="D133" s="1" t="str">
        <f>"SOCIAL STUDIES"</f>
        <v>SOCIAL STUDIES</v>
      </c>
      <c r="E133" s="1" t="str">
        <f t="shared" si="45"/>
        <v>21B-Kry</v>
      </c>
      <c r="F133" s="1" t="str">
        <f t="shared" si="46"/>
        <v>Krychniak, Luisa</v>
      </c>
      <c r="G133" s="1" t="str">
        <f>"Period 03"</f>
        <v>Period 03</v>
      </c>
      <c r="H133" s="1">
        <f xml:space="preserve"> 74</f>
        <v>74</v>
      </c>
      <c r="I133" s="1">
        <f xml:space="preserve"> 82</f>
        <v>82</v>
      </c>
    </row>
    <row r="134" spans="1:9">
      <c r="A134" s="1" t="str">
        <f>""</f>
        <v/>
      </c>
      <c r="B134" s="1">
        <f t="shared" si="44"/>
        <v>775820</v>
      </c>
      <c r="C134" s="1" t="str">
        <f>"0231"</f>
        <v>0231</v>
      </c>
      <c r="D134" s="1" t="str">
        <f>"MATH"</f>
        <v>MATH</v>
      </c>
      <c r="E134" s="1" t="str">
        <f t="shared" si="45"/>
        <v>21B-Kry</v>
      </c>
      <c r="F134" s="1" t="str">
        <f t="shared" si="46"/>
        <v>Krychniak, Luisa</v>
      </c>
      <c r="G134" s="1" t="str">
        <f>"Period 04"</f>
        <v>Period 04</v>
      </c>
      <c r="H134" s="1">
        <f xml:space="preserve"> 82</f>
        <v>82</v>
      </c>
      <c r="I134" s="1">
        <f xml:space="preserve"> 76</f>
        <v>76</v>
      </c>
    </row>
    <row r="135" spans="1:9">
      <c r="A135" s="1" t="str">
        <f>""</f>
        <v/>
      </c>
      <c r="B135" s="1">
        <f t="shared" si="44"/>
        <v>775820</v>
      </c>
      <c r="C135" s="1" t="str">
        <f>"0241"</f>
        <v>0241</v>
      </c>
      <c r="D135" s="1" t="str">
        <f>"SCIENCE"</f>
        <v>SCIENCE</v>
      </c>
      <c r="E135" s="1" t="str">
        <f t="shared" si="45"/>
        <v>21B-Kry</v>
      </c>
      <c r="F135" s="1" t="str">
        <f t="shared" si="46"/>
        <v>Krychniak, Luisa</v>
      </c>
      <c r="G135" s="1" t="str">
        <f>"Period 05"</f>
        <v>Period 05</v>
      </c>
      <c r="H135" s="1">
        <f xml:space="preserve"> 72</f>
        <v>72</v>
      </c>
      <c r="I135" s="1">
        <f xml:space="preserve"> 79</f>
        <v>79</v>
      </c>
    </row>
    <row r="136" spans="1:9">
      <c r="A136" s="1" t="str">
        <f>""</f>
        <v/>
      </c>
      <c r="B136" s="1">
        <f t="shared" si="44"/>
        <v>775820</v>
      </c>
      <c r="C136" s="1" t="str">
        <f>"0271"</f>
        <v>0271</v>
      </c>
      <c r="D136" s="1" t="str">
        <f>"HEALTH"</f>
        <v>HEALTH</v>
      </c>
      <c r="E136" s="1" t="str">
        <f t="shared" si="45"/>
        <v>21B-Kry</v>
      </c>
      <c r="F136" s="1" t="str">
        <f t="shared" si="46"/>
        <v>Krychniak, Luisa</v>
      </c>
      <c r="G136" s="1" t="str">
        <f>"Period 06"</f>
        <v>Period 06</v>
      </c>
      <c r="H136" s="1" t="str">
        <f t="shared" ref="H136:I138" si="47">" S"</f>
        <v xml:space="preserve"> S</v>
      </c>
      <c r="I136" s="1" t="str">
        <f t="shared" si="47"/>
        <v xml:space="preserve"> S</v>
      </c>
    </row>
    <row r="137" spans="1:9">
      <c r="A137" s="1" t="str">
        <f>""</f>
        <v/>
      </c>
      <c r="B137" s="1">
        <f t="shared" si="44"/>
        <v>775820</v>
      </c>
      <c r="C137" s="1" t="str">
        <f>"0298"</f>
        <v>0298</v>
      </c>
      <c r="D137" s="1" t="str">
        <f>"CITIZENSHIP"</f>
        <v>CITIZENSHIP</v>
      </c>
      <c r="E137" s="1" t="str">
        <f t="shared" si="45"/>
        <v>21B-Kry</v>
      </c>
      <c r="F137" s="1" t="str">
        <f t="shared" si="46"/>
        <v>Krychniak, Luisa</v>
      </c>
      <c r="G137" s="1" t="str">
        <f>"Period 07"</f>
        <v>Period 07</v>
      </c>
      <c r="H137" s="1" t="str">
        <f t="shared" si="47"/>
        <v xml:space="preserve"> S</v>
      </c>
      <c r="I137" s="1" t="str">
        <f t="shared" si="47"/>
        <v xml:space="preserve"> S</v>
      </c>
    </row>
    <row r="138" spans="1:9">
      <c r="A138" s="1" t="str">
        <f>""</f>
        <v/>
      </c>
      <c r="B138" s="1">
        <f t="shared" si="44"/>
        <v>775820</v>
      </c>
      <c r="C138" s="1" t="str">
        <f>"0251"</f>
        <v>0251</v>
      </c>
      <c r="D138" s="1" t="str">
        <f>"HANDWRITING"</f>
        <v>HANDWRITING</v>
      </c>
      <c r="E138" s="1" t="str">
        <f>"21B-KRY"</f>
        <v>21B-KRY</v>
      </c>
      <c r="F138" s="1" t="str">
        <f t="shared" si="46"/>
        <v>Krychniak, Luisa</v>
      </c>
      <c r="G138" s="1" t="str">
        <f>"Period 08"</f>
        <v>Period 08</v>
      </c>
      <c r="H138" s="1" t="str">
        <f t="shared" si="47"/>
        <v xml:space="preserve"> S</v>
      </c>
      <c r="I138" s="1" t="str">
        <f t="shared" si="47"/>
        <v xml:space="preserve"> S</v>
      </c>
    </row>
    <row r="139" spans="1:9">
      <c r="A139" s="1" t="str">
        <f>""</f>
        <v/>
      </c>
      <c r="B139" s="1">
        <f t="shared" si="44"/>
        <v>775820</v>
      </c>
      <c r="C139" s="1" t="str">
        <f>"0261"</f>
        <v>0261</v>
      </c>
      <c r="D139" s="1" t="str">
        <f>"FINE ARTS"</f>
        <v>FINE ARTS</v>
      </c>
      <c r="E139" s="1" t="str">
        <f>"21B-KRY"</f>
        <v>21B-KRY</v>
      </c>
      <c r="F139" s="1" t="str">
        <f>"Shotlow, Misti"</f>
        <v>Shotlow, Misti</v>
      </c>
      <c r="G139" s="1" t="str">
        <f>"Period 09"</f>
        <v>Period 09</v>
      </c>
      <c r="H139" s="1" t="str">
        <f>" E"</f>
        <v xml:space="preserve"> E</v>
      </c>
      <c r="I139" s="1" t="str">
        <f>" E"</f>
        <v xml:space="preserve"> E</v>
      </c>
    </row>
    <row r="140" spans="1:9">
      <c r="A140" s="1" t="str">
        <f>""</f>
        <v/>
      </c>
      <c r="B140" s="1">
        <f t="shared" si="44"/>
        <v>775820</v>
      </c>
      <c r="C140" s="1" t="str">
        <f>"0262"</f>
        <v>0262</v>
      </c>
      <c r="D140" s="1" t="str">
        <f>"MUSIC"</f>
        <v>MUSIC</v>
      </c>
      <c r="E140" s="1" t="str">
        <f>"21B-KRY"</f>
        <v>21B-KRY</v>
      </c>
      <c r="F140" s="1" t="str">
        <f>"Murphy, Charmin"</f>
        <v>Murphy, Charmin</v>
      </c>
      <c r="G140" s="1" t="str">
        <f>"Period 10"</f>
        <v>Period 10</v>
      </c>
      <c r="H140" s="1" t="str">
        <f>" S"</f>
        <v xml:space="preserve"> S</v>
      </c>
      <c r="I140" s="1" t="str">
        <f>" S"</f>
        <v xml:space="preserve"> S</v>
      </c>
    </row>
    <row r="141" spans="1:9">
      <c r="A141" s="1" t="str">
        <f>""</f>
        <v/>
      </c>
      <c r="B141" s="1">
        <f t="shared" si="44"/>
        <v>775820</v>
      </c>
      <c r="C141" s="1" t="str">
        <f>"0272"</f>
        <v>0272</v>
      </c>
      <c r="D141" s="1" t="str">
        <f>"PHYSICAL ED"</f>
        <v>PHYSICAL ED</v>
      </c>
      <c r="E141" s="1" t="str">
        <f>"21B-Kry"</f>
        <v>21B-Kry</v>
      </c>
      <c r="F141" s="1" t="str">
        <f>"Lane, Gary"</f>
        <v>Lane, Gary</v>
      </c>
      <c r="G141" s="1" t="str">
        <f>"Period 11"</f>
        <v>Period 11</v>
      </c>
      <c r="H141" s="1" t="str">
        <f>" S"</f>
        <v xml:space="preserve"> S</v>
      </c>
      <c r="I141" s="1" t="str">
        <f>" E"</f>
        <v xml:space="preserve"> E</v>
      </c>
    </row>
    <row r="142" spans="1:9">
      <c r="A142" s="1" t="str">
        <f>"Esquivel, Ciara Lillian"</f>
        <v>Esquivel, Ciara Lillian</v>
      </c>
      <c r="B142" s="1">
        <f t="shared" ref="B142:B151" si="48">789023</f>
        <v>789023</v>
      </c>
      <c r="C142" s="1" t="str">
        <f>"0211"</f>
        <v>0211</v>
      </c>
      <c r="D142" s="1" t="str">
        <f>"LANGUAGE ARTS"</f>
        <v>LANGUAGE ARTS</v>
      </c>
      <c r="E142" s="1" t="str">
        <f t="shared" ref="E142:E147" si="49">"22R-Sta"</f>
        <v>22R-Sta</v>
      </c>
      <c r="F142" s="1" t="str">
        <f t="shared" ref="F142:F148" si="50">"Stalker, Jennifer"</f>
        <v>Stalker, Jennifer</v>
      </c>
      <c r="G142" s="1" t="str">
        <f>"Period 01"</f>
        <v>Period 01</v>
      </c>
      <c r="H142" s="1">
        <f xml:space="preserve"> 86</f>
        <v>86</v>
      </c>
      <c r="I142" s="1">
        <f xml:space="preserve"> 80</f>
        <v>80</v>
      </c>
    </row>
    <row r="143" spans="1:9">
      <c r="A143" s="1" t="str">
        <f>""</f>
        <v/>
      </c>
      <c r="B143" s="1">
        <f t="shared" si="48"/>
        <v>789023</v>
      </c>
      <c r="C143" s="1" t="str">
        <f>"0221"</f>
        <v>0221</v>
      </c>
      <c r="D143" s="1" t="str">
        <f>"SOCIAL STUDIES"</f>
        <v>SOCIAL STUDIES</v>
      </c>
      <c r="E143" s="1" t="str">
        <f t="shared" si="49"/>
        <v>22R-Sta</v>
      </c>
      <c r="F143" s="1" t="str">
        <f t="shared" si="50"/>
        <v>Stalker, Jennifer</v>
      </c>
      <c r="G143" s="1" t="str">
        <f>"Period 03"</f>
        <v>Period 03</v>
      </c>
      <c r="H143" s="1">
        <f xml:space="preserve"> 82</f>
        <v>82</v>
      </c>
      <c r="I143" s="1">
        <f xml:space="preserve"> 85</f>
        <v>85</v>
      </c>
    </row>
    <row r="144" spans="1:9">
      <c r="A144" s="1" t="str">
        <f>""</f>
        <v/>
      </c>
      <c r="B144" s="1">
        <f t="shared" si="48"/>
        <v>789023</v>
      </c>
      <c r="C144" s="1" t="str">
        <f>"0231"</f>
        <v>0231</v>
      </c>
      <c r="D144" s="1" t="str">
        <f>"MATH"</f>
        <v>MATH</v>
      </c>
      <c r="E144" s="1" t="str">
        <f t="shared" si="49"/>
        <v>22R-Sta</v>
      </c>
      <c r="F144" s="1" t="str">
        <f t="shared" si="50"/>
        <v>Stalker, Jennifer</v>
      </c>
      <c r="G144" s="1" t="str">
        <f>"Period 04"</f>
        <v>Period 04</v>
      </c>
      <c r="H144" s="1">
        <f xml:space="preserve"> 80</f>
        <v>80</v>
      </c>
      <c r="I144" s="1">
        <f xml:space="preserve"> 82</f>
        <v>82</v>
      </c>
    </row>
    <row r="145" spans="1:9">
      <c r="A145" s="1" t="str">
        <f>""</f>
        <v/>
      </c>
      <c r="B145" s="1">
        <f t="shared" si="48"/>
        <v>789023</v>
      </c>
      <c r="C145" s="1" t="str">
        <f>"0241"</f>
        <v>0241</v>
      </c>
      <c r="D145" s="1" t="str">
        <f>"SCIENCE"</f>
        <v>SCIENCE</v>
      </c>
      <c r="E145" s="1" t="str">
        <f t="shared" si="49"/>
        <v>22R-Sta</v>
      </c>
      <c r="F145" s="1" t="str">
        <f t="shared" si="50"/>
        <v>Stalker, Jennifer</v>
      </c>
      <c r="G145" s="1" t="str">
        <f>"Period 05"</f>
        <v>Period 05</v>
      </c>
      <c r="H145" s="1">
        <f xml:space="preserve"> 82</f>
        <v>82</v>
      </c>
      <c r="I145" s="1">
        <f xml:space="preserve"> 85</f>
        <v>85</v>
      </c>
    </row>
    <row r="146" spans="1:9">
      <c r="A146" s="1" t="str">
        <f>""</f>
        <v/>
      </c>
      <c r="B146" s="1">
        <f t="shared" si="48"/>
        <v>789023</v>
      </c>
      <c r="C146" s="1" t="str">
        <f>"0271"</f>
        <v>0271</v>
      </c>
      <c r="D146" s="1" t="str">
        <f>"HEALTH"</f>
        <v>HEALTH</v>
      </c>
      <c r="E146" s="1" t="str">
        <f t="shared" si="49"/>
        <v>22R-Sta</v>
      </c>
      <c r="F146" s="1" t="str">
        <f t="shared" si="50"/>
        <v>Stalker, Jennifer</v>
      </c>
      <c r="G146" s="1" t="str">
        <f>"Period 06"</f>
        <v>Period 06</v>
      </c>
      <c r="H146" s="1" t="str">
        <f>" E"</f>
        <v xml:space="preserve"> E</v>
      </c>
      <c r="I146" s="1" t="str">
        <f>" E"</f>
        <v xml:space="preserve"> E</v>
      </c>
    </row>
    <row r="147" spans="1:9">
      <c r="A147" s="1" t="str">
        <f>""</f>
        <v/>
      </c>
      <c r="B147" s="1">
        <f t="shared" si="48"/>
        <v>789023</v>
      </c>
      <c r="C147" s="1" t="str">
        <f>"0298"</f>
        <v>0298</v>
      </c>
      <c r="D147" s="1" t="str">
        <f>"CITIZENSHIP"</f>
        <v>CITIZENSHIP</v>
      </c>
      <c r="E147" s="1" t="str">
        <f t="shared" si="49"/>
        <v>22R-Sta</v>
      </c>
      <c r="F147" s="1" t="str">
        <f t="shared" si="50"/>
        <v>Stalker, Jennifer</v>
      </c>
      <c r="G147" s="1" t="str">
        <f>"Period 07"</f>
        <v>Period 07</v>
      </c>
      <c r="H147" s="1" t="str">
        <f>" S"</f>
        <v xml:space="preserve"> S</v>
      </c>
      <c r="I147" s="1" t="str">
        <f>" S"</f>
        <v xml:space="preserve"> S</v>
      </c>
    </row>
    <row r="148" spans="1:9">
      <c r="A148" s="1" t="str">
        <f>""</f>
        <v/>
      </c>
      <c r="B148" s="1">
        <f t="shared" si="48"/>
        <v>789023</v>
      </c>
      <c r="C148" s="1" t="str">
        <f>"0251"</f>
        <v>0251</v>
      </c>
      <c r="D148" s="1" t="str">
        <f>"HANDWRITING"</f>
        <v>HANDWRITING</v>
      </c>
      <c r="E148" s="1" t="str">
        <f>"22R-STA"</f>
        <v>22R-STA</v>
      </c>
      <c r="F148" s="1" t="str">
        <f t="shared" si="50"/>
        <v>Stalker, Jennifer</v>
      </c>
      <c r="G148" s="1" t="str">
        <f>"Period 08"</f>
        <v>Period 08</v>
      </c>
      <c r="H148" s="1" t="str">
        <f>" S"</f>
        <v xml:space="preserve"> S</v>
      </c>
      <c r="I148" s="1" t="str">
        <f>" S"</f>
        <v xml:space="preserve"> S</v>
      </c>
    </row>
    <row r="149" spans="1:9">
      <c r="A149" s="1" t="str">
        <f>""</f>
        <v/>
      </c>
      <c r="B149" s="1">
        <f t="shared" si="48"/>
        <v>789023</v>
      </c>
      <c r="C149" s="1" t="str">
        <f>"0261"</f>
        <v>0261</v>
      </c>
      <c r="D149" s="1" t="str">
        <f>"FINE ARTS"</f>
        <v>FINE ARTS</v>
      </c>
      <c r="E149" s="1" t="str">
        <f>"22R-STA"</f>
        <v>22R-STA</v>
      </c>
      <c r="F149" s="1" t="str">
        <f>"Shotlow, Misti"</f>
        <v>Shotlow, Misti</v>
      </c>
      <c r="G149" s="1" t="str">
        <f>"Period 09"</f>
        <v>Period 09</v>
      </c>
      <c r="H149" s="1" t="str">
        <f>" E"</f>
        <v xml:space="preserve"> E</v>
      </c>
      <c r="I149" s="1" t="str">
        <f>" E"</f>
        <v xml:space="preserve"> E</v>
      </c>
    </row>
    <row r="150" spans="1:9">
      <c r="A150" s="1" t="str">
        <f>""</f>
        <v/>
      </c>
      <c r="B150" s="1">
        <f t="shared" si="48"/>
        <v>789023</v>
      </c>
      <c r="C150" s="1" t="str">
        <f>"0262"</f>
        <v>0262</v>
      </c>
      <c r="D150" s="1" t="str">
        <f>"MUSIC"</f>
        <v>MUSIC</v>
      </c>
      <c r="E150" s="1" t="str">
        <f>"22R-STA"</f>
        <v>22R-STA</v>
      </c>
      <c r="F150" s="1" t="str">
        <f>"Murphy, Charmin"</f>
        <v>Murphy, Charmin</v>
      </c>
      <c r="G150" s="1" t="str">
        <f>"Period 10"</f>
        <v>Period 10</v>
      </c>
      <c r="H150" s="1" t="str">
        <f>" S"</f>
        <v xml:space="preserve"> S</v>
      </c>
      <c r="I150" s="1" t="str">
        <f>" S"</f>
        <v xml:space="preserve"> S</v>
      </c>
    </row>
    <row r="151" spans="1:9">
      <c r="A151" s="1" t="str">
        <f>""</f>
        <v/>
      </c>
      <c r="B151" s="1">
        <f t="shared" si="48"/>
        <v>789023</v>
      </c>
      <c r="C151" s="1" t="str">
        <f>"0272"</f>
        <v>0272</v>
      </c>
      <c r="D151" s="1" t="str">
        <f>"PHYSICAL ED"</f>
        <v>PHYSICAL ED</v>
      </c>
      <c r="E151" s="1" t="str">
        <f>"22R-Sta"</f>
        <v>22R-Sta</v>
      </c>
      <c r="F151" s="1" t="str">
        <f>"Lane, Gary"</f>
        <v>Lane, Gary</v>
      </c>
      <c r="G151" s="1" t="str">
        <f>"Period 11"</f>
        <v>Period 11</v>
      </c>
      <c r="H151" s="1" t="str">
        <f>" E"</f>
        <v xml:space="preserve"> E</v>
      </c>
      <c r="I151" s="1" t="str">
        <f>" E"</f>
        <v xml:space="preserve"> E</v>
      </c>
    </row>
    <row r="152" spans="1:9">
      <c r="A152" s="1" t="str">
        <f>"Gallegos Raygoza, William "</f>
        <v xml:space="preserve">Gallegos Raygoza, William </v>
      </c>
      <c r="B152" s="1">
        <f t="shared" ref="B152:B161" si="51">782031</f>
        <v>782031</v>
      </c>
      <c r="C152" s="1" t="str">
        <f>"0211"</f>
        <v>0211</v>
      </c>
      <c r="D152" s="1" t="str">
        <f>"LANGUAGE ARTS"</f>
        <v>LANGUAGE ARTS</v>
      </c>
      <c r="E152" s="1" t="str">
        <f t="shared" ref="E152:E157" si="52">"21B-Kry"</f>
        <v>21B-Kry</v>
      </c>
      <c r="F152" s="1" t="str">
        <f t="shared" ref="F152:F158" si="53">"Krychniak, Luisa"</f>
        <v>Krychniak, Luisa</v>
      </c>
      <c r="G152" s="1" t="str">
        <f>"Period 01"</f>
        <v>Period 01</v>
      </c>
      <c r="H152" s="1">
        <f xml:space="preserve"> 75</f>
        <v>75</v>
      </c>
      <c r="I152" s="1">
        <f xml:space="preserve"> 71</f>
        <v>71</v>
      </c>
    </row>
    <row r="153" spans="1:9">
      <c r="A153" s="1" t="str">
        <f>""</f>
        <v/>
      </c>
      <c r="B153" s="1">
        <f t="shared" si="51"/>
        <v>782031</v>
      </c>
      <c r="C153" s="1" t="str">
        <f>"0221"</f>
        <v>0221</v>
      </c>
      <c r="D153" s="1" t="str">
        <f>"SOCIAL STUDIES"</f>
        <v>SOCIAL STUDIES</v>
      </c>
      <c r="E153" s="1" t="str">
        <f t="shared" si="52"/>
        <v>21B-Kry</v>
      </c>
      <c r="F153" s="1" t="str">
        <f t="shared" si="53"/>
        <v>Krychniak, Luisa</v>
      </c>
      <c r="G153" s="1" t="str">
        <f>"Period 03"</f>
        <v>Period 03</v>
      </c>
      <c r="H153" s="1">
        <f xml:space="preserve"> 77</f>
        <v>77</v>
      </c>
      <c r="I153" s="1">
        <f xml:space="preserve"> 77</f>
        <v>77</v>
      </c>
    </row>
    <row r="154" spans="1:9">
      <c r="A154" s="1" t="str">
        <f>""</f>
        <v/>
      </c>
      <c r="B154" s="1">
        <f t="shared" si="51"/>
        <v>782031</v>
      </c>
      <c r="C154" s="1" t="str">
        <f>"0231"</f>
        <v>0231</v>
      </c>
      <c r="D154" s="1" t="str">
        <f>"MATH"</f>
        <v>MATH</v>
      </c>
      <c r="E154" s="1" t="str">
        <f t="shared" si="52"/>
        <v>21B-Kry</v>
      </c>
      <c r="F154" s="1" t="str">
        <f t="shared" si="53"/>
        <v>Krychniak, Luisa</v>
      </c>
      <c r="G154" s="1" t="str">
        <f>"Period 04"</f>
        <v>Period 04</v>
      </c>
      <c r="H154" s="1">
        <f xml:space="preserve"> 83</f>
        <v>83</v>
      </c>
      <c r="I154" s="1">
        <f xml:space="preserve"> 73</f>
        <v>73</v>
      </c>
    </row>
    <row r="155" spans="1:9">
      <c r="A155" s="1" t="str">
        <f>""</f>
        <v/>
      </c>
      <c r="B155" s="1">
        <f t="shared" si="51"/>
        <v>782031</v>
      </c>
      <c r="C155" s="1" t="str">
        <f>"0241"</f>
        <v>0241</v>
      </c>
      <c r="D155" s="1" t="str">
        <f>"SCIENCE"</f>
        <v>SCIENCE</v>
      </c>
      <c r="E155" s="1" t="str">
        <f t="shared" si="52"/>
        <v>21B-Kry</v>
      </c>
      <c r="F155" s="1" t="str">
        <f t="shared" si="53"/>
        <v>Krychniak, Luisa</v>
      </c>
      <c r="G155" s="1" t="str">
        <f>"Period 05"</f>
        <v>Period 05</v>
      </c>
      <c r="H155" s="1">
        <f xml:space="preserve"> 90</f>
        <v>90</v>
      </c>
      <c r="I155" s="1">
        <f xml:space="preserve"> 78</f>
        <v>78</v>
      </c>
    </row>
    <row r="156" spans="1:9">
      <c r="A156" s="1" t="str">
        <f>""</f>
        <v/>
      </c>
      <c r="B156" s="1">
        <f t="shared" si="51"/>
        <v>782031</v>
      </c>
      <c r="C156" s="1" t="str">
        <f>"0271"</f>
        <v>0271</v>
      </c>
      <c r="D156" s="1" t="str">
        <f>"HEALTH"</f>
        <v>HEALTH</v>
      </c>
      <c r="E156" s="1" t="str">
        <f t="shared" si="52"/>
        <v>21B-Kry</v>
      </c>
      <c r="F156" s="1" t="str">
        <f t="shared" si="53"/>
        <v>Krychniak, Luisa</v>
      </c>
      <c r="G156" s="1" t="str">
        <f>"Period 06"</f>
        <v>Period 06</v>
      </c>
      <c r="H156" s="1" t="str">
        <f>" S"</f>
        <v xml:space="preserve"> S</v>
      </c>
      <c r="I156" s="1" t="str">
        <f>" S"</f>
        <v xml:space="preserve"> S</v>
      </c>
    </row>
    <row r="157" spans="1:9">
      <c r="A157" s="1" t="str">
        <f>""</f>
        <v/>
      </c>
      <c r="B157" s="1">
        <f t="shared" si="51"/>
        <v>782031</v>
      </c>
      <c r="C157" s="1" t="str">
        <f>"0298"</f>
        <v>0298</v>
      </c>
      <c r="D157" s="1" t="str">
        <f>"CITIZENSHIP"</f>
        <v>CITIZENSHIP</v>
      </c>
      <c r="E157" s="1" t="str">
        <f t="shared" si="52"/>
        <v>21B-Kry</v>
      </c>
      <c r="F157" s="1" t="str">
        <f t="shared" si="53"/>
        <v>Krychniak, Luisa</v>
      </c>
      <c r="G157" s="1" t="str">
        <f>"Period 07"</f>
        <v>Period 07</v>
      </c>
      <c r="H157" s="1" t="str">
        <f>" S"</f>
        <v xml:space="preserve"> S</v>
      </c>
      <c r="I157" s="1" t="str">
        <f>" S"</f>
        <v xml:space="preserve"> S</v>
      </c>
    </row>
    <row r="158" spans="1:9">
      <c r="A158" s="1" t="str">
        <f>""</f>
        <v/>
      </c>
      <c r="B158" s="1">
        <f t="shared" si="51"/>
        <v>782031</v>
      </c>
      <c r="C158" s="1" t="str">
        <f>"0251"</f>
        <v>0251</v>
      </c>
      <c r="D158" s="1" t="str">
        <f>"HANDWRITING"</f>
        <v>HANDWRITING</v>
      </c>
      <c r="E158" s="1" t="str">
        <f>"21B-KRY"</f>
        <v>21B-KRY</v>
      </c>
      <c r="F158" s="1" t="str">
        <f t="shared" si="53"/>
        <v>Krychniak, Luisa</v>
      </c>
      <c r="G158" s="1" t="str">
        <f>"Period 08"</f>
        <v>Period 08</v>
      </c>
      <c r="H158" s="1" t="str">
        <f>" S"</f>
        <v xml:space="preserve"> S</v>
      </c>
      <c r="I158" s="1" t="str">
        <f>" E"</f>
        <v xml:space="preserve"> E</v>
      </c>
    </row>
    <row r="159" spans="1:9">
      <c r="A159" s="1" t="str">
        <f>""</f>
        <v/>
      </c>
      <c r="B159" s="1">
        <f t="shared" si="51"/>
        <v>782031</v>
      </c>
      <c r="C159" s="1" t="str">
        <f>"0261"</f>
        <v>0261</v>
      </c>
      <c r="D159" s="1" t="str">
        <f>"FINE ARTS"</f>
        <v>FINE ARTS</v>
      </c>
      <c r="E159" s="1" t="str">
        <f>"21B-KRY"</f>
        <v>21B-KRY</v>
      </c>
      <c r="F159" s="1" t="str">
        <f>"Shotlow, Misti"</f>
        <v>Shotlow, Misti</v>
      </c>
      <c r="G159" s="1" t="str">
        <f>"Period 09"</f>
        <v>Period 09</v>
      </c>
      <c r="H159" s="1" t="str">
        <f>" E"</f>
        <v xml:space="preserve"> E</v>
      </c>
      <c r="I159" s="1" t="str">
        <f>" E"</f>
        <v xml:space="preserve"> E</v>
      </c>
    </row>
    <row r="160" spans="1:9">
      <c r="A160" s="1" t="str">
        <f>""</f>
        <v/>
      </c>
      <c r="B160" s="1">
        <f t="shared" si="51"/>
        <v>782031</v>
      </c>
      <c r="C160" s="1" t="str">
        <f>"0262"</f>
        <v>0262</v>
      </c>
      <c r="D160" s="1" t="str">
        <f>"MUSIC"</f>
        <v>MUSIC</v>
      </c>
      <c r="E160" s="1" t="str">
        <f>"21B-KRY"</f>
        <v>21B-KRY</v>
      </c>
      <c r="F160" s="1" t="str">
        <f>"Murphy, Charmin"</f>
        <v>Murphy, Charmin</v>
      </c>
      <c r="G160" s="1" t="str">
        <f>"Period 10"</f>
        <v>Period 10</v>
      </c>
      <c r="H160" s="1" t="str">
        <f>" S"</f>
        <v xml:space="preserve"> S</v>
      </c>
      <c r="I160" s="1" t="str">
        <f>" S"</f>
        <v xml:space="preserve"> S</v>
      </c>
    </row>
    <row r="161" spans="1:9">
      <c r="A161" s="1" t="str">
        <f>""</f>
        <v/>
      </c>
      <c r="B161" s="1">
        <f t="shared" si="51"/>
        <v>782031</v>
      </c>
      <c r="C161" s="1" t="str">
        <f>"0272"</f>
        <v>0272</v>
      </c>
      <c r="D161" s="1" t="str">
        <f>"PHYSICAL ED"</f>
        <v>PHYSICAL ED</v>
      </c>
      <c r="E161" s="1" t="str">
        <f t="shared" ref="E161:E167" si="54">"21B-Kry"</f>
        <v>21B-Kry</v>
      </c>
      <c r="F161" s="1" t="str">
        <f>"Lane, Gary"</f>
        <v>Lane, Gary</v>
      </c>
      <c r="G161" s="1" t="str">
        <f>"Period 11"</f>
        <v>Period 11</v>
      </c>
      <c r="H161" s="1" t="str">
        <f>" E"</f>
        <v xml:space="preserve"> E</v>
      </c>
      <c r="I161" s="1" t="str">
        <f>" E"</f>
        <v xml:space="preserve"> E</v>
      </c>
    </row>
    <row r="162" spans="1:9">
      <c r="A162" s="1" t="str">
        <f>"Galvan, Melissa "</f>
        <v xml:space="preserve">Galvan, Melissa </v>
      </c>
      <c r="B162" s="1">
        <f t="shared" ref="B162:B171" si="55">1801876</f>
        <v>1801876</v>
      </c>
      <c r="C162" s="1" t="str">
        <f>"0211"</f>
        <v>0211</v>
      </c>
      <c r="D162" s="1" t="str">
        <f>"LANGUAGE ARTS"</f>
        <v>LANGUAGE ARTS</v>
      </c>
      <c r="E162" s="1" t="str">
        <f t="shared" si="54"/>
        <v>21B-Kry</v>
      </c>
      <c r="F162" s="1" t="str">
        <f t="shared" ref="F162:F168" si="56">"Krychniak, Luisa"</f>
        <v>Krychniak, Luisa</v>
      </c>
      <c r="G162" s="1" t="str">
        <f>"Period 01"</f>
        <v>Period 01</v>
      </c>
      <c r="H162" s="1">
        <f xml:space="preserve"> 84</f>
        <v>84</v>
      </c>
      <c r="I162" s="1">
        <f xml:space="preserve"> 83</f>
        <v>83</v>
      </c>
    </row>
    <row r="163" spans="1:9">
      <c r="A163" s="1" t="str">
        <f>""</f>
        <v/>
      </c>
      <c r="B163" s="1">
        <f t="shared" si="55"/>
        <v>1801876</v>
      </c>
      <c r="C163" s="1" t="str">
        <f>"0221"</f>
        <v>0221</v>
      </c>
      <c r="D163" s="1" t="str">
        <f>"SOCIAL STUDIES"</f>
        <v>SOCIAL STUDIES</v>
      </c>
      <c r="E163" s="1" t="str">
        <f t="shared" si="54"/>
        <v>21B-Kry</v>
      </c>
      <c r="F163" s="1" t="str">
        <f t="shared" si="56"/>
        <v>Krychniak, Luisa</v>
      </c>
      <c r="G163" s="1" t="str">
        <f>"Period 03"</f>
        <v>Period 03</v>
      </c>
      <c r="H163" s="1">
        <f xml:space="preserve"> 90</f>
        <v>90</v>
      </c>
      <c r="I163" s="1">
        <f xml:space="preserve"> 86</f>
        <v>86</v>
      </c>
    </row>
    <row r="164" spans="1:9">
      <c r="A164" s="1" t="str">
        <f>""</f>
        <v/>
      </c>
      <c r="B164" s="1">
        <f t="shared" si="55"/>
        <v>1801876</v>
      </c>
      <c r="C164" s="1" t="str">
        <f>"0231"</f>
        <v>0231</v>
      </c>
      <c r="D164" s="1" t="str">
        <f>"MATH"</f>
        <v>MATH</v>
      </c>
      <c r="E164" s="1" t="str">
        <f t="shared" si="54"/>
        <v>21B-Kry</v>
      </c>
      <c r="F164" s="1" t="str">
        <f t="shared" si="56"/>
        <v>Krychniak, Luisa</v>
      </c>
      <c r="G164" s="1" t="str">
        <f>"Period 04"</f>
        <v>Period 04</v>
      </c>
      <c r="H164" s="1">
        <f xml:space="preserve"> 84</f>
        <v>84</v>
      </c>
      <c r="I164" s="1">
        <f xml:space="preserve"> 75</f>
        <v>75</v>
      </c>
    </row>
    <row r="165" spans="1:9">
      <c r="A165" s="1" t="str">
        <f>""</f>
        <v/>
      </c>
      <c r="B165" s="1">
        <f t="shared" si="55"/>
        <v>1801876</v>
      </c>
      <c r="C165" s="1" t="str">
        <f>"0241"</f>
        <v>0241</v>
      </c>
      <c r="D165" s="1" t="str">
        <f>"SCIENCE"</f>
        <v>SCIENCE</v>
      </c>
      <c r="E165" s="1" t="str">
        <f t="shared" si="54"/>
        <v>21B-Kry</v>
      </c>
      <c r="F165" s="1" t="str">
        <f t="shared" si="56"/>
        <v>Krychniak, Luisa</v>
      </c>
      <c r="G165" s="1" t="str">
        <f>"Period 05"</f>
        <v>Period 05</v>
      </c>
      <c r="H165" s="1">
        <f xml:space="preserve"> 100</f>
        <v>100</v>
      </c>
      <c r="I165" s="1">
        <f xml:space="preserve"> 80</f>
        <v>80</v>
      </c>
    </row>
    <row r="166" spans="1:9">
      <c r="A166" s="1" t="str">
        <f>""</f>
        <v/>
      </c>
      <c r="B166" s="1">
        <f t="shared" si="55"/>
        <v>1801876</v>
      </c>
      <c r="C166" s="1" t="str">
        <f>"0271"</f>
        <v>0271</v>
      </c>
      <c r="D166" s="1" t="str">
        <f>"HEALTH"</f>
        <v>HEALTH</v>
      </c>
      <c r="E166" s="1" t="str">
        <f t="shared" si="54"/>
        <v>21B-Kry</v>
      </c>
      <c r="F166" s="1" t="str">
        <f t="shared" si="56"/>
        <v>Krychniak, Luisa</v>
      </c>
      <c r="G166" s="1" t="str">
        <f>"Period 06"</f>
        <v>Period 06</v>
      </c>
      <c r="H166" s="1" t="str">
        <f t="shared" ref="H166:I168" si="57">" S"</f>
        <v xml:space="preserve"> S</v>
      </c>
      <c r="I166" s="1" t="str">
        <f t="shared" si="57"/>
        <v xml:space="preserve"> S</v>
      </c>
    </row>
    <row r="167" spans="1:9">
      <c r="A167" s="1" t="str">
        <f>""</f>
        <v/>
      </c>
      <c r="B167" s="1">
        <f t="shared" si="55"/>
        <v>1801876</v>
      </c>
      <c r="C167" s="1" t="str">
        <f>"0298"</f>
        <v>0298</v>
      </c>
      <c r="D167" s="1" t="str">
        <f>"CITIZENSHIP"</f>
        <v>CITIZENSHIP</v>
      </c>
      <c r="E167" s="1" t="str">
        <f t="shared" si="54"/>
        <v>21B-Kry</v>
      </c>
      <c r="F167" s="1" t="str">
        <f t="shared" si="56"/>
        <v>Krychniak, Luisa</v>
      </c>
      <c r="G167" s="1" t="str">
        <f>"Period 07"</f>
        <v>Period 07</v>
      </c>
      <c r="H167" s="1" t="str">
        <f t="shared" si="57"/>
        <v xml:space="preserve"> S</v>
      </c>
      <c r="I167" s="1" t="str">
        <f t="shared" si="57"/>
        <v xml:space="preserve"> S</v>
      </c>
    </row>
    <row r="168" spans="1:9">
      <c r="A168" s="1" t="str">
        <f>""</f>
        <v/>
      </c>
      <c r="B168" s="1">
        <f t="shared" si="55"/>
        <v>1801876</v>
      </c>
      <c r="C168" s="1" t="str">
        <f>"0251"</f>
        <v>0251</v>
      </c>
      <c r="D168" s="1" t="str">
        <f>"HANDWRITING"</f>
        <v>HANDWRITING</v>
      </c>
      <c r="E168" s="1" t="str">
        <f>"21B-KRY"</f>
        <v>21B-KRY</v>
      </c>
      <c r="F168" s="1" t="str">
        <f t="shared" si="56"/>
        <v>Krychniak, Luisa</v>
      </c>
      <c r="G168" s="1" t="str">
        <f>"Period 08"</f>
        <v>Period 08</v>
      </c>
      <c r="H168" s="1" t="str">
        <f t="shared" si="57"/>
        <v xml:space="preserve"> S</v>
      </c>
      <c r="I168" s="1" t="str">
        <f t="shared" si="57"/>
        <v xml:space="preserve"> S</v>
      </c>
    </row>
    <row r="169" spans="1:9">
      <c r="A169" s="1" t="str">
        <f>""</f>
        <v/>
      </c>
      <c r="B169" s="1">
        <f t="shared" si="55"/>
        <v>1801876</v>
      </c>
      <c r="C169" s="1" t="str">
        <f>"0261"</f>
        <v>0261</v>
      </c>
      <c r="D169" s="1" t="str">
        <f>"FINE ARTS"</f>
        <v>FINE ARTS</v>
      </c>
      <c r="E169" s="1" t="str">
        <f>"21B-KRY"</f>
        <v>21B-KRY</v>
      </c>
      <c r="F169" s="1" t="str">
        <f>"Shotlow, Misti"</f>
        <v>Shotlow, Misti</v>
      </c>
      <c r="G169" s="1" t="str">
        <f>"Period 09"</f>
        <v>Period 09</v>
      </c>
      <c r="H169" s="1" t="str">
        <f>" E"</f>
        <v xml:space="preserve"> E</v>
      </c>
      <c r="I169" s="1" t="str">
        <f>" E"</f>
        <v xml:space="preserve"> E</v>
      </c>
    </row>
    <row r="170" spans="1:9">
      <c r="A170" s="1" t="str">
        <f>""</f>
        <v/>
      </c>
      <c r="B170" s="1">
        <f t="shared" si="55"/>
        <v>1801876</v>
      </c>
      <c r="C170" s="1" t="str">
        <f>"0262"</f>
        <v>0262</v>
      </c>
      <c r="D170" s="1" t="str">
        <f>"MUSIC"</f>
        <v>MUSIC</v>
      </c>
      <c r="E170" s="1" t="str">
        <f>"21B-KRY"</f>
        <v>21B-KRY</v>
      </c>
      <c r="F170" s="1" t="str">
        <f>"Murphy, Charmin"</f>
        <v>Murphy, Charmin</v>
      </c>
      <c r="G170" s="1" t="str">
        <f>"Period 10"</f>
        <v>Period 10</v>
      </c>
      <c r="H170" s="1" t="str">
        <f>" S"</f>
        <v xml:space="preserve"> S</v>
      </c>
      <c r="I170" s="1" t="str">
        <f>" S"</f>
        <v xml:space="preserve"> S</v>
      </c>
    </row>
    <row r="171" spans="1:9">
      <c r="A171" s="1" t="str">
        <f>""</f>
        <v/>
      </c>
      <c r="B171" s="1">
        <f t="shared" si="55"/>
        <v>1801876</v>
      </c>
      <c r="C171" s="1" t="str">
        <f>"0272"</f>
        <v>0272</v>
      </c>
      <c r="D171" s="1" t="str">
        <f>"PHYSICAL ED"</f>
        <v>PHYSICAL ED</v>
      </c>
      <c r="E171" s="1" t="str">
        <f>"21B-Kry"</f>
        <v>21B-Kry</v>
      </c>
      <c r="F171" s="1" t="str">
        <f>"Lane, Gary"</f>
        <v>Lane, Gary</v>
      </c>
      <c r="G171" s="1" t="str">
        <f>"Period 11"</f>
        <v>Period 11</v>
      </c>
      <c r="H171" s="1" t="str">
        <f>" E"</f>
        <v xml:space="preserve"> E</v>
      </c>
      <c r="I171" s="1" t="str">
        <f>" E"</f>
        <v xml:space="preserve"> E</v>
      </c>
    </row>
    <row r="172" spans="1:9">
      <c r="A172" s="1" t="str">
        <f>"Garcia, Aaron "</f>
        <v xml:space="preserve">Garcia, Aaron </v>
      </c>
      <c r="B172" s="1">
        <f t="shared" ref="B172:B181" si="58">786174</f>
        <v>786174</v>
      </c>
      <c r="C172" s="1" t="str">
        <f>"0211"</f>
        <v>0211</v>
      </c>
      <c r="D172" s="1" t="str">
        <f>"LANGUAGE ARTS"</f>
        <v>LANGUAGE ARTS</v>
      </c>
      <c r="E172" s="1" t="str">
        <f t="shared" ref="E172:E177" si="59">"22R-Sta"</f>
        <v>22R-Sta</v>
      </c>
      <c r="F172" s="1" t="str">
        <f t="shared" ref="F172:F178" si="60">"Stalker, Jennifer"</f>
        <v>Stalker, Jennifer</v>
      </c>
      <c r="G172" s="1" t="str">
        <f>"Period 01"</f>
        <v>Period 01</v>
      </c>
      <c r="H172" s="1">
        <f xml:space="preserve"> 87</f>
        <v>87</v>
      </c>
      <c r="I172" s="1">
        <f xml:space="preserve"> 84</f>
        <v>84</v>
      </c>
    </row>
    <row r="173" spans="1:9">
      <c r="A173" s="1" t="str">
        <f>""</f>
        <v/>
      </c>
      <c r="B173" s="1">
        <f t="shared" si="58"/>
        <v>786174</v>
      </c>
      <c r="C173" s="1" t="str">
        <f>"0221"</f>
        <v>0221</v>
      </c>
      <c r="D173" s="1" t="str">
        <f>"SOCIAL STUDIES"</f>
        <v>SOCIAL STUDIES</v>
      </c>
      <c r="E173" s="1" t="str">
        <f t="shared" si="59"/>
        <v>22R-Sta</v>
      </c>
      <c r="F173" s="1" t="str">
        <f t="shared" si="60"/>
        <v>Stalker, Jennifer</v>
      </c>
      <c r="G173" s="1" t="str">
        <f>"Period 03"</f>
        <v>Period 03</v>
      </c>
      <c r="H173" s="1">
        <f xml:space="preserve"> 84</f>
        <v>84</v>
      </c>
      <c r="I173" s="1">
        <f xml:space="preserve"> 85</f>
        <v>85</v>
      </c>
    </row>
    <row r="174" spans="1:9">
      <c r="A174" s="1" t="str">
        <f>""</f>
        <v/>
      </c>
      <c r="B174" s="1">
        <f t="shared" si="58"/>
        <v>786174</v>
      </c>
      <c r="C174" s="1" t="str">
        <f>"0231"</f>
        <v>0231</v>
      </c>
      <c r="D174" s="1" t="str">
        <f>"MATH"</f>
        <v>MATH</v>
      </c>
      <c r="E174" s="1" t="str">
        <f t="shared" si="59"/>
        <v>22R-Sta</v>
      </c>
      <c r="F174" s="1" t="str">
        <f t="shared" si="60"/>
        <v>Stalker, Jennifer</v>
      </c>
      <c r="G174" s="1" t="str">
        <f>"Period 04"</f>
        <v>Period 04</v>
      </c>
      <c r="H174" s="1">
        <f xml:space="preserve"> 84</f>
        <v>84</v>
      </c>
      <c r="I174" s="1">
        <f xml:space="preserve"> 83</f>
        <v>83</v>
      </c>
    </row>
    <row r="175" spans="1:9">
      <c r="A175" s="1" t="str">
        <f>""</f>
        <v/>
      </c>
      <c r="B175" s="1">
        <f t="shared" si="58"/>
        <v>786174</v>
      </c>
      <c r="C175" s="1" t="str">
        <f>"0241"</f>
        <v>0241</v>
      </c>
      <c r="D175" s="1" t="str">
        <f>"SCIENCE"</f>
        <v>SCIENCE</v>
      </c>
      <c r="E175" s="1" t="str">
        <f t="shared" si="59"/>
        <v>22R-Sta</v>
      </c>
      <c r="F175" s="1" t="str">
        <f t="shared" si="60"/>
        <v>Stalker, Jennifer</v>
      </c>
      <c r="G175" s="1" t="str">
        <f>"Period 05"</f>
        <v>Period 05</v>
      </c>
      <c r="H175" s="1">
        <f xml:space="preserve"> 86</f>
        <v>86</v>
      </c>
      <c r="I175" s="1">
        <f xml:space="preserve"> 85</f>
        <v>85</v>
      </c>
    </row>
    <row r="176" spans="1:9">
      <c r="A176" s="1" t="str">
        <f>""</f>
        <v/>
      </c>
      <c r="B176" s="1">
        <f t="shared" si="58"/>
        <v>786174</v>
      </c>
      <c r="C176" s="1" t="str">
        <f>"0271"</f>
        <v>0271</v>
      </c>
      <c r="D176" s="1" t="str">
        <f>"HEALTH"</f>
        <v>HEALTH</v>
      </c>
      <c r="E176" s="1" t="str">
        <f t="shared" si="59"/>
        <v>22R-Sta</v>
      </c>
      <c r="F176" s="1" t="str">
        <f t="shared" si="60"/>
        <v>Stalker, Jennifer</v>
      </c>
      <c r="G176" s="1" t="str">
        <f>"Period 06"</f>
        <v>Period 06</v>
      </c>
      <c r="H176" s="1" t="str">
        <f>" E"</f>
        <v xml:space="preserve"> E</v>
      </c>
      <c r="I176" s="1" t="str">
        <f>" E"</f>
        <v xml:space="preserve"> E</v>
      </c>
    </row>
    <row r="177" spans="1:9">
      <c r="A177" s="1" t="str">
        <f>""</f>
        <v/>
      </c>
      <c r="B177" s="1">
        <f t="shared" si="58"/>
        <v>786174</v>
      </c>
      <c r="C177" s="1" t="str">
        <f>"0298"</f>
        <v>0298</v>
      </c>
      <c r="D177" s="1" t="str">
        <f>"CITIZENSHIP"</f>
        <v>CITIZENSHIP</v>
      </c>
      <c r="E177" s="1" t="str">
        <f t="shared" si="59"/>
        <v>22R-Sta</v>
      </c>
      <c r="F177" s="1" t="str">
        <f t="shared" si="60"/>
        <v>Stalker, Jennifer</v>
      </c>
      <c r="G177" s="1" t="str">
        <f>"Period 07"</f>
        <v>Period 07</v>
      </c>
      <c r="H177" s="1" t="str">
        <f>" S"</f>
        <v xml:space="preserve"> S</v>
      </c>
      <c r="I177" s="1" t="str">
        <f>" S"</f>
        <v xml:space="preserve"> S</v>
      </c>
    </row>
    <row r="178" spans="1:9">
      <c r="A178" s="1" t="str">
        <f>""</f>
        <v/>
      </c>
      <c r="B178" s="1">
        <f t="shared" si="58"/>
        <v>786174</v>
      </c>
      <c r="C178" s="1" t="str">
        <f>"0251"</f>
        <v>0251</v>
      </c>
      <c r="D178" s="1" t="str">
        <f>"HANDWRITING"</f>
        <v>HANDWRITING</v>
      </c>
      <c r="E178" s="1" t="str">
        <f>"22R-STA"</f>
        <v>22R-STA</v>
      </c>
      <c r="F178" s="1" t="str">
        <f t="shared" si="60"/>
        <v>Stalker, Jennifer</v>
      </c>
      <c r="G178" s="1" t="str">
        <f>"Period 08"</f>
        <v>Period 08</v>
      </c>
      <c r="H178" s="1" t="str">
        <f>" S"</f>
        <v xml:space="preserve"> S</v>
      </c>
      <c r="I178" s="1" t="str">
        <f>" S"</f>
        <v xml:space="preserve"> S</v>
      </c>
    </row>
    <row r="179" spans="1:9">
      <c r="A179" s="1" t="str">
        <f>""</f>
        <v/>
      </c>
      <c r="B179" s="1">
        <f t="shared" si="58"/>
        <v>786174</v>
      </c>
      <c r="C179" s="1" t="str">
        <f>"0261"</f>
        <v>0261</v>
      </c>
      <c r="D179" s="1" t="str">
        <f>"FINE ARTS"</f>
        <v>FINE ARTS</v>
      </c>
      <c r="E179" s="1" t="str">
        <f>"22R-STA"</f>
        <v>22R-STA</v>
      </c>
      <c r="F179" s="1" t="str">
        <f>"Shotlow, Misti"</f>
        <v>Shotlow, Misti</v>
      </c>
      <c r="G179" s="1" t="str">
        <f>"Period 09"</f>
        <v>Period 09</v>
      </c>
      <c r="H179" s="1" t="str">
        <f>" E"</f>
        <v xml:space="preserve"> E</v>
      </c>
      <c r="I179" s="1" t="str">
        <f>" E"</f>
        <v xml:space="preserve"> E</v>
      </c>
    </row>
    <row r="180" spans="1:9">
      <c r="A180" s="1" t="str">
        <f>""</f>
        <v/>
      </c>
      <c r="B180" s="1">
        <f t="shared" si="58"/>
        <v>786174</v>
      </c>
      <c r="C180" s="1" t="str">
        <f>"0262"</f>
        <v>0262</v>
      </c>
      <c r="D180" s="1" t="str">
        <f>"MUSIC"</f>
        <v>MUSIC</v>
      </c>
      <c r="E180" s="1" t="str">
        <f>"22R-STA"</f>
        <v>22R-STA</v>
      </c>
      <c r="F180" s="1" t="str">
        <f>"Murphy, Charmin"</f>
        <v>Murphy, Charmin</v>
      </c>
      <c r="G180" s="1" t="str">
        <f>"Period 10"</f>
        <v>Period 10</v>
      </c>
      <c r="H180" s="1" t="str">
        <f>" S"</f>
        <v xml:space="preserve"> S</v>
      </c>
      <c r="I180" s="1" t="str">
        <f>" S"</f>
        <v xml:space="preserve"> S</v>
      </c>
    </row>
    <row r="181" spans="1:9">
      <c r="A181" s="1" t="str">
        <f>""</f>
        <v/>
      </c>
      <c r="B181" s="1">
        <f t="shared" si="58"/>
        <v>786174</v>
      </c>
      <c r="C181" s="1" t="str">
        <f>"0272"</f>
        <v>0272</v>
      </c>
      <c r="D181" s="1" t="str">
        <f>"PHYSICAL ED"</f>
        <v>PHYSICAL ED</v>
      </c>
      <c r="E181" s="1" t="str">
        <f>"22R-Sta"</f>
        <v>22R-Sta</v>
      </c>
      <c r="F181" s="1" t="str">
        <f>"Lane, Gary"</f>
        <v>Lane, Gary</v>
      </c>
      <c r="G181" s="1" t="str">
        <f>"Period 11"</f>
        <v>Period 11</v>
      </c>
      <c r="H181" s="1" t="str">
        <f>" E"</f>
        <v xml:space="preserve"> E</v>
      </c>
      <c r="I181" s="1" t="str">
        <f>" E"</f>
        <v xml:space="preserve"> E</v>
      </c>
    </row>
    <row r="182" spans="1:9">
      <c r="A182" s="1" t="str">
        <f>"Garcia Najarro, Angela Krystal"</f>
        <v>Garcia Najarro, Angela Krystal</v>
      </c>
      <c r="B182" s="1">
        <f t="shared" ref="B182:B191" si="61">777017</f>
        <v>777017</v>
      </c>
      <c r="C182" s="1" t="str">
        <f>"0211"</f>
        <v>0211</v>
      </c>
      <c r="D182" s="1" t="str">
        <f>"LANGUAGE ARTS"</f>
        <v>LANGUAGE ARTS</v>
      </c>
      <c r="E182" s="1" t="str">
        <f t="shared" ref="E182:E187" si="62">"21B-Kry"</f>
        <v>21B-Kry</v>
      </c>
      <c r="F182" s="1" t="str">
        <f t="shared" ref="F182:F188" si="63">"Krychniak, Luisa"</f>
        <v>Krychniak, Luisa</v>
      </c>
      <c r="G182" s="1" t="str">
        <f>"Period 01"</f>
        <v>Period 01</v>
      </c>
      <c r="H182" s="1">
        <f xml:space="preserve"> 78</f>
        <v>78</v>
      </c>
      <c r="I182" s="1">
        <f xml:space="preserve"> 86</f>
        <v>86</v>
      </c>
    </row>
    <row r="183" spans="1:9">
      <c r="A183" s="1" t="str">
        <f>""</f>
        <v/>
      </c>
      <c r="B183" s="1">
        <f t="shared" si="61"/>
        <v>777017</v>
      </c>
      <c r="C183" s="1" t="str">
        <f>"0221"</f>
        <v>0221</v>
      </c>
      <c r="D183" s="1" t="str">
        <f>"SOCIAL STUDIES"</f>
        <v>SOCIAL STUDIES</v>
      </c>
      <c r="E183" s="1" t="str">
        <f t="shared" si="62"/>
        <v>21B-Kry</v>
      </c>
      <c r="F183" s="1" t="str">
        <f t="shared" si="63"/>
        <v>Krychniak, Luisa</v>
      </c>
      <c r="G183" s="1" t="str">
        <f>"Period 03"</f>
        <v>Period 03</v>
      </c>
      <c r="H183" s="1">
        <f xml:space="preserve"> 84</f>
        <v>84</v>
      </c>
      <c r="I183" s="1">
        <f xml:space="preserve"> 90</f>
        <v>90</v>
      </c>
    </row>
    <row r="184" spans="1:9">
      <c r="A184" s="1" t="str">
        <f>""</f>
        <v/>
      </c>
      <c r="B184" s="1">
        <f t="shared" si="61"/>
        <v>777017</v>
      </c>
      <c r="C184" s="1" t="str">
        <f>"0231"</f>
        <v>0231</v>
      </c>
      <c r="D184" s="1" t="str">
        <f>"MATH"</f>
        <v>MATH</v>
      </c>
      <c r="E184" s="1" t="str">
        <f t="shared" si="62"/>
        <v>21B-Kry</v>
      </c>
      <c r="F184" s="1" t="str">
        <f t="shared" si="63"/>
        <v>Krychniak, Luisa</v>
      </c>
      <c r="G184" s="1" t="str">
        <f>"Period 04"</f>
        <v>Period 04</v>
      </c>
      <c r="H184" s="1">
        <f xml:space="preserve"> 90</f>
        <v>90</v>
      </c>
      <c r="I184" s="1">
        <f xml:space="preserve"> 83</f>
        <v>83</v>
      </c>
    </row>
    <row r="185" spans="1:9">
      <c r="A185" s="1" t="str">
        <f>""</f>
        <v/>
      </c>
      <c r="B185" s="1">
        <f t="shared" si="61"/>
        <v>777017</v>
      </c>
      <c r="C185" s="1" t="str">
        <f>"0241"</f>
        <v>0241</v>
      </c>
      <c r="D185" s="1" t="str">
        <f>"SCIENCE"</f>
        <v>SCIENCE</v>
      </c>
      <c r="E185" s="1" t="str">
        <f t="shared" si="62"/>
        <v>21B-Kry</v>
      </c>
      <c r="F185" s="1" t="str">
        <f t="shared" si="63"/>
        <v>Krychniak, Luisa</v>
      </c>
      <c r="G185" s="1" t="str">
        <f>"Period 05"</f>
        <v>Period 05</v>
      </c>
      <c r="H185" s="1">
        <f xml:space="preserve"> 80</f>
        <v>80</v>
      </c>
      <c r="I185" s="1">
        <f xml:space="preserve"> 84</f>
        <v>84</v>
      </c>
    </row>
    <row r="186" spans="1:9">
      <c r="A186" s="1" t="str">
        <f>""</f>
        <v/>
      </c>
      <c r="B186" s="1">
        <f t="shared" si="61"/>
        <v>777017</v>
      </c>
      <c r="C186" s="1" t="str">
        <f>"0271"</f>
        <v>0271</v>
      </c>
      <c r="D186" s="1" t="str">
        <f>"HEALTH"</f>
        <v>HEALTH</v>
      </c>
      <c r="E186" s="1" t="str">
        <f t="shared" si="62"/>
        <v>21B-Kry</v>
      </c>
      <c r="F186" s="1" t="str">
        <f t="shared" si="63"/>
        <v>Krychniak, Luisa</v>
      </c>
      <c r="G186" s="1" t="str">
        <f>"Period 06"</f>
        <v>Period 06</v>
      </c>
      <c r="H186" s="1" t="str">
        <f>" S"</f>
        <v xml:space="preserve"> S</v>
      </c>
      <c r="I186" s="1" t="str">
        <f>" S"</f>
        <v xml:space="preserve"> S</v>
      </c>
    </row>
    <row r="187" spans="1:9">
      <c r="A187" s="1" t="str">
        <f>""</f>
        <v/>
      </c>
      <c r="B187" s="1">
        <f t="shared" si="61"/>
        <v>777017</v>
      </c>
      <c r="C187" s="1" t="str">
        <f>"0298"</f>
        <v>0298</v>
      </c>
      <c r="D187" s="1" t="str">
        <f>"CITIZENSHIP"</f>
        <v>CITIZENSHIP</v>
      </c>
      <c r="E187" s="1" t="str">
        <f t="shared" si="62"/>
        <v>21B-Kry</v>
      </c>
      <c r="F187" s="1" t="str">
        <f t="shared" si="63"/>
        <v>Krychniak, Luisa</v>
      </c>
      <c r="G187" s="1" t="str">
        <f>"Period 07"</f>
        <v>Period 07</v>
      </c>
      <c r="H187" s="1" t="str">
        <f>" E"</f>
        <v xml:space="preserve"> E</v>
      </c>
      <c r="I187" s="1" t="str">
        <f>" E"</f>
        <v xml:space="preserve"> E</v>
      </c>
    </row>
    <row r="188" spans="1:9">
      <c r="A188" s="1" t="str">
        <f>""</f>
        <v/>
      </c>
      <c r="B188" s="1">
        <f t="shared" si="61"/>
        <v>777017</v>
      </c>
      <c r="C188" s="1" t="str">
        <f>"0251"</f>
        <v>0251</v>
      </c>
      <c r="D188" s="1" t="str">
        <f>"HANDWRITING"</f>
        <v>HANDWRITING</v>
      </c>
      <c r="E188" s="1" t="str">
        <f>"21B-KRY"</f>
        <v>21B-KRY</v>
      </c>
      <c r="F188" s="1" t="str">
        <f t="shared" si="63"/>
        <v>Krychniak, Luisa</v>
      </c>
      <c r="G188" s="1" t="str">
        <f>"Period 08"</f>
        <v>Period 08</v>
      </c>
      <c r="H188" s="1" t="str">
        <f>" S"</f>
        <v xml:space="preserve"> S</v>
      </c>
      <c r="I188" s="1" t="str">
        <f>" S"</f>
        <v xml:space="preserve"> S</v>
      </c>
    </row>
    <row r="189" spans="1:9">
      <c r="A189" s="1" t="str">
        <f>""</f>
        <v/>
      </c>
      <c r="B189" s="1">
        <f t="shared" si="61"/>
        <v>777017</v>
      </c>
      <c r="C189" s="1" t="str">
        <f>"0261"</f>
        <v>0261</v>
      </c>
      <c r="D189" s="1" t="str">
        <f>"FINE ARTS"</f>
        <v>FINE ARTS</v>
      </c>
      <c r="E189" s="1" t="str">
        <f>"21B-KRY"</f>
        <v>21B-KRY</v>
      </c>
      <c r="F189" s="1" t="str">
        <f>"Shotlow, Misti"</f>
        <v>Shotlow, Misti</v>
      </c>
      <c r="G189" s="1" t="str">
        <f>"Period 09"</f>
        <v>Period 09</v>
      </c>
      <c r="H189" s="1" t="str">
        <f>" E"</f>
        <v xml:space="preserve"> E</v>
      </c>
      <c r="I189" s="1" t="str">
        <f>" E"</f>
        <v xml:space="preserve"> E</v>
      </c>
    </row>
    <row r="190" spans="1:9">
      <c r="A190" s="1" t="str">
        <f>""</f>
        <v/>
      </c>
      <c r="B190" s="1">
        <f t="shared" si="61"/>
        <v>777017</v>
      </c>
      <c r="C190" s="1" t="str">
        <f>"0262"</f>
        <v>0262</v>
      </c>
      <c r="D190" s="1" t="str">
        <f>"MUSIC"</f>
        <v>MUSIC</v>
      </c>
      <c r="E190" s="1" t="str">
        <f>"21B-KRY"</f>
        <v>21B-KRY</v>
      </c>
      <c r="F190" s="1" t="str">
        <f>"Murphy, Charmin"</f>
        <v>Murphy, Charmin</v>
      </c>
      <c r="G190" s="1" t="str">
        <f>"Period 10"</f>
        <v>Period 10</v>
      </c>
      <c r="H190" s="1" t="str">
        <f>" S"</f>
        <v xml:space="preserve"> S</v>
      </c>
      <c r="I190" s="1" t="str">
        <f>" S"</f>
        <v xml:space="preserve"> S</v>
      </c>
    </row>
    <row r="191" spans="1:9">
      <c r="A191" s="1" t="str">
        <f>""</f>
        <v/>
      </c>
      <c r="B191" s="1">
        <f t="shared" si="61"/>
        <v>777017</v>
      </c>
      <c r="C191" s="1" t="str">
        <f>"0272"</f>
        <v>0272</v>
      </c>
      <c r="D191" s="1" t="str">
        <f>"PHYSICAL ED"</f>
        <v>PHYSICAL ED</v>
      </c>
      <c r="E191" s="1" t="str">
        <f>"21B-Kry"</f>
        <v>21B-Kry</v>
      </c>
      <c r="F191" s="1" t="str">
        <f>"Lane, Gary"</f>
        <v>Lane, Gary</v>
      </c>
      <c r="G191" s="1" t="str">
        <f>"Period 11"</f>
        <v>Period 11</v>
      </c>
      <c r="H191" s="1" t="str">
        <f>" E"</f>
        <v xml:space="preserve"> E</v>
      </c>
      <c r="I191" s="1" t="str">
        <f>" E"</f>
        <v xml:space="preserve"> E</v>
      </c>
    </row>
    <row r="192" spans="1:9">
      <c r="A192" s="1" t="str">
        <f>"Gillespie, Michael Antonio"</f>
        <v>Gillespie, Michael Antonio</v>
      </c>
      <c r="B192" s="1">
        <f t="shared" ref="B192:B201" si="64">782725</f>
        <v>782725</v>
      </c>
      <c r="C192" s="1" t="str">
        <f>"0211"</f>
        <v>0211</v>
      </c>
      <c r="D192" s="1" t="str">
        <f>"LANGUAGE ARTS"</f>
        <v>LANGUAGE ARTS</v>
      </c>
      <c r="E192" s="1" t="str">
        <f t="shared" ref="E192:E201" si="65">"20R-SMY"</f>
        <v>20R-SMY</v>
      </c>
      <c r="F192" s="1" t="str">
        <f t="shared" ref="F192:F198" si="66">"Smythia, Kimberly"</f>
        <v>Smythia, Kimberly</v>
      </c>
      <c r="G192" s="1" t="str">
        <f>"Period 01"</f>
        <v>Period 01</v>
      </c>
      <c r="H192" s="1">
        <f xml:space="preserve"> 92</f>
        <v>92</v>
      </c>
      <c r="I192" s="1">
        <f xml:space="preserve"> 83</f>
        <v>83</v>
      </c>
    </row>
    <row r="193" spans="1:9">
      <c r="A193" s="1" t="str">
        <f>""</f>
        <v/>
      </c>
      <c r="B193" s="1">
        <f t="shared" si="64"/>
        <v>782725</v>
      </c>
      <c r="C193" s="1" t="str">
        <f>"0221"</f>
        <v>0221</v>
      </c>
      <c r="D193" s="1" t="str">
        <f>"SOCIAL STUDIES"</f>
        <v>SOCIAL STUDIES</v>
      </c>
      <c r="E193" s="1" t="str">
        <f t="shared" si="65"/>
        <v>20R-SMY</v>
      </c>
      <c r="F193" s="1" t="str">
        <f t="shared" si="66"/>
        <v>Smythia, Kimberly</v>
      </c>
      <c r="G193" s="1" t="str">
        <f>"Period 03"</f>
        <v>Period 03</v>
      </c>
      <c r="H193" s="1">
        <f xml:space="preserve"> 94</f>
        <v>94</v>
      </c>
      <c r="I193" s="1">
        <f xml:space="preserve"> 89</f>
        <v>89</v>
      </c>
    </row>
    <row r="194" spans="1:9">
      <c r="A194" s="1" t="str">
        <f>""</f>
        <v/>
      </c>
      <c r="B194" s="1">
        <f t="shared" si="64"/>
        <v>782725</v>
      </c>
      <c r="C194" s="1" t="str">
        <f>"0231"</f>
        <v>0231</v>
      </c>
      <c r="D194" s="1" t="str">
        <f>"MATH"</f>
        <v>MATH</v>
      </c>
      <c r="E194" s="1" t="str">
        <f t="shared" si="65"/>
        <v>20R-SMY</v>
      </c>
      <c r="F194" s="1" t="str">
        <f t="shared" si="66"/>
        <v>Smythia, Kimberly</v>
      </c>
      <c r="G194" s="1" t="str">
        <f>"Period 04"</f>
        <v>Period 04</v>
      </c>
      <c r="H194" s="1">
        <f xml:space="preserve"> 90</f>
        <v>90</v>
      </c>
      <c r="I194" s="1">
        <f xml:space="preserve"> 92</f>
        <v>92</v>
      </c>
    </row>
    <row r="195" spans="1:9">
      <c r="A195" s="1" t="str">
        <f>""</f>
        <v/>
      </c>
      <c r="B195" s="1">
        <f t="shared" si="64"/>
        <v>782725</v>
      </c>
      <c r="C195" s="1" t="str">
        <f>"0241"</f>
        <v>0241</v>
      </c>
      <c r="D195" s="1" t="str">
        <f>"SCIENCE"</f>
        <v>SCIENCE</v>
      </c>
      <c r="E195" s="1" t="str">
        <f t="shared" si="65"/>
        <v>20R-SMY</v>
      </c>
      <c r="F195" s="1" t="str">
        <f t="shared" si="66"/>
        <v>Smythia, Kimberly</v>
      </c>
      <c r="G195" s="1" t="str">
        <f>"Period 05"</f>
        <v>Period 05</v>
      </c>
      <c r="H195" s="1">
        <f xml:space="preserve"> 96</f>
        <v>96</v>
      </c>
      <c r="I195" s="1">
        <f xml:space="preserve"> 93</f>
        <v>93</v>
      </c>
    </row>
    <row r="196" spans="1:9">
      <c r="A196" s="1" t="str">
        <f>""</f>
        <v/>
      </c>
      <c r="B196" s="1">
        <f t="shared" si="64"/>
        <v>782725</v>
      </c>
      <c r="C196" s="1" t="str">
        <f>"0271"</f>
        <v>0271</v>
      </c>
      <c r="D196" s="1" t="str">
        <f>"HEALTH"</f>
        <v>HEALTH</v>
      </c>
      <c r="E196" s="1" t="str">
        <f t="shared" si="65"/>
        <v>20R-SMY</v>
      </c>
      <c r="F196" s="1" t="str">
        <f t="shared" si="66"/>
        <v>Smythia, Kimberly</v>
      </c>
      <c r="G196" s="1" t="str">
        <f>"Period 06"</f>
        <v>Period 06</v>
      </c>
      <c r="H196" s="1" t="str">
        <f>" S"</f>
        <v xml:space="preserve"> S</v>
      </c>
      <c r="I196" s="1" t="str">
        <f>" S"</f>
        <v xml:space="preserve"> S</v>
      </c>
    </row>
    <row r="197" spans="1:9">
      <c r="A197" s="1" t="str">
        <f>""</f>
        <v/>
      </c>
      <c r="B197" s="1">
        <f t="shared" si="64"/>
        <v>782725</v>
      </c>
      <c r="C197" s="1" t="str">
        <f>"0298"</f>
        <v>0298</v>
      </c>
      <c r="D197" s="1" t="str">
        <f>"CITIZENSHIP"</f>
        <v>CITIZENSHIP</v>
      </c>
      <c r="E197" s="1" t="str">
        <f t="shared" si="65"/>
        <v>20R-SMY</v>
      </c>
      <c r="F197" s="1" t="str">
        <f t="shared" si="66"/>
        <v>Smythia, Kimberly</v>
      </c>
      <c r="G197" s="1" t="str">
        <f>"Period 07"</f>
        <v>Period 07</v>
      </c>
      <c r="H197" s="1" t="str">
        <f>" S"</f>
        <v xml:space="preserve"> S</v>
      </c>
      <c r="I197" s="1" t="str">
        <f>" S"</f>
        <v xml:space="preserve"> S</v>
      </c>
    </row>
    <row r="198" spans="1:9">
      <c r="A198" s="1" t="str">
        <f>""</f>
        <v/>
      </c>
      <c r="B198" s="1">
        <f t="shared" si="64"/>
        <v>782725</v>
      </c>
      <c r="C198" s="1" t="str">
        <f>"0251"</f>
        <v>0251</v>
      </c>
      <c r="D198" s="1" t="str">
        <f>"HANDWRITING"</f>
        <v>HANDWRITING</v>
      </c>
      <c r="E198" s="1" t="str">
        <f t="shared" si="65"/>
        <v>20R-SMY</v>
      </c>
      <c r="F198" s="1" t="str">
        <f t="shared" si="66"/>
        <v>Smythia, Kimberly</v>
      </c>
      <c r="G198" s="1" t="str">
        <f>"Period 08"</f>
        <v>Period 08</v>
      </c>
      <c r="H198" s="1" t="str">
        <f>" N"</f>
        <v xml:space="preserve"> N</v>
      </c>
      <c r="I198" s="1" t="str">
        <f>" S"</f>
        <v xml:space="preserve"> S</v>
      </c>
    </row>
    <row r="199" spans="1:9">
      <c r="A199" s="1" t="str">
        <f>""</f>
        <v/>
      </c>
      <c r="B199" s="1">
        <f t="shared" si="64"/>
        <v>782725</v>
      </c>
      <c r="C199" s="1" t="str">
        <f>"0261"</f>
        <v>0261</v>
      </c>
      <c r="D199" s="1" t="str">
        <f>"FINE ARTS"</f>
        <v>FINE ARTS</v>
      </c>
      <c r="E199" s="1" t="str">
        <f t="shared" si="65"/>
        <v>20R-SMY</v>
      </c>
      <c r="F199" s="1" t="str">
        <f>"Shotlow, Misti"</f>
        <v>Shotlow, Misti</v>
      </c>
      <c r="G199" s="1" t="str">
        <f>"Period 09"</f>
        <v>Period 09</v>
      </c>
      <c r="H199" s="1" t="str">
        <f>" E"</f>
        <v xml:space="preserve"> E</v>
      </c>
      <c r="I199" s="1" t="str">
        <f>" E"</f>
        <v xml:space="preserve"> E</v>
      </c>
    </row>
    <row r="200" spans="1:9">
      <c r="A200" s="1" t="str">
        <f>""</f>
        <v/>
      </c>
      <c r="B200" s="1">
        <f t="shared" si="64"/>
        <v>782725</v>
      </c>
      <c r="C200" s="1" t="str">
        <f>"0262"</f>
        <v>0262</v>
      </c>
      <c r="D200" s="1" t="str">
        <f>"MUSIC"</f>
        <v>MUSIC</v>
      </c>
      <c r="E200" s="1" t="str">
        <f t="shared" si="65"/>
        <v>20R-SMY</v>
      </c>
      <c r="F200" s="1" t="str">
        <f>"Murphy, Charmin"</f>
        <v>Murphy, Charmin</v>
      </c>
      <c r="G200" s="1" t="str">
        <f>"Period 10"</f>
        <v>Period 10</v>
      </c>
      <c r="H200" s="1" t="str">
        <f>" S"</f>
        <v xml:space="preserve"> S</v>
      </c>
      <c r="I200" s="1" t="str">
        <f>" S"</f>
        <v xml:space="preserve"> S</v>
      </c>
    </row>
    <row r="201" spans="1:9">
      <c r="A201" s="1" t="str">
        <f>""</f>
        <v/>
      </c>
      <c r="B201" s="1">
        <f t="shared" si="64"/>
        <v>782725</v>
      </c>
      <c r="C201" s="1" t="str">
        <f>"0272"</f>
        <v>0272</v>
      </c>
      <c r="D201" s="1" t="str">
        <f>"PHYSICAL ED"</f>
        <v>PHYSICAL ED</v>
      </c>
      <c r="E201" s="1" t="str">
        <f t="shared" si="65"/>
        <v>20R-SMY</v>
      </c>
      <c r="F201" s="1" t="str">
        <f>"Lane, Gary"</f>
        <v>Lane, Gary</v>
      </c>
      <c r="G201" s="1" t="str">
        <f>"Period 11"</f>
        <v>Period 11</v>
      </c>
      <c r="H201" s="1" t="str">
        <f>" E"</f>
        <v xml:space="preserve"> E</v>
      </c>
      <c r="I201" s="1" t="str">
        <f>" E"</f>
        <v xml:space="preserve"> E</v>
      </c>
    </row>
    <row r="202" spans="1:9">
      <c r="A202" s="1" t="str">
        <f>"Guevara-Mejia, Jonathan Imanol"</f>
        <v>Guevara-Mejia, Jonathan Imanol</v>
      </c>
      <c r="B202" s="1">
        <f t="shared" ref="B202:B211" si="67">779953</f>
        <v>779953</v>
      </c>
      <c r="C202" s="1" t="str">
        <f>"0211"</f>
        <v>0211</v>
      </c>
      <c r="D202" s="1" t="str">
        <f>"LANGUAGE ARTS"</f>
        <v>LANGUAGE ARTS</v>
      </c>
      <c r="E202" s="1" t="str">
        <f t="shared" ref="E202:E207" si="68">"21B-Kry"</f>
        <v>21B-Kry</v>
      </c>
      <c r="F202" s="1" t="str">
        <f t="shared" ref="F202:F208" si="69">"Krychniak, Luisa"</f>
        <v>Krychniak, Luisa</v>
      </c>
      <c r="G202" s="1" t="str">
        <f>"Period 01"</f>
        <v>Period 01</v>
      </c>
      <c r="H202" s="1">
        <f xml:space="preserve"> 72</f>
        <v>72</v>
      </c>
      <c r="I202" s="1">
        <f xml:space="preserve"> 73</f>
        <v>73</v>
      </c>
    </row>
    <row r="203" spans="1:9">
      <c r="A203" s="1" t="str">
        <f>""</f>
        <v/>
      </c>
      <c r="B203" s="1">
        <f t="shared" si="67"/>
        <v>779953</v>
      </c>
      <c r="C203" s="1" t="str">
        <f>"0221"</f>
        <v>0221</v>
      </c>
      <c r="D203" s="1" t="str">
        <f>"SOCIAL STUDIES"</f>
        <v>SOCIAL STUDIES</v>
      </c>
      <c r="E203" s="1" t="str">
        <f t="shared" si="68"/>
        <v>21B-Kry</v>
      </c>
      <c r="F203" s="1" t="str">
        <f t="shared" si="69"/>
        <v>Krychniak, Luisa</v>
      </c>
      <c r="G203" s="1" t="str">
        <f>"Period 03"</f>
        <v>Period 03</v>
      </c>
      <c r="H203" s="1">
        <f xml:space="preserve"> 79</f>
        <v>79</v>
      </c>
      <c r="I203" s="1">
        <f xml:space="preserve"> 82</f>
        <v>82</v>
      </c>
    </row>
    <row r="204" spans="1:9">
      <c r="A204" s="1" t="str">
        <f>""</f>
        <v/>
      </c>
      <c r="B204" s="1">
        <f t="shared" si="67"/>
        <v>779953</v>
      </c>
      <c r="C204" s="1" t="str">
        <f>"0231"</f>
        <v>0231</v>
      </c>
      <c r="D204" s="1" t="str">
        <f>"MATH"</f>
        <v>MATH</v>
      </c>
      <c r="E204" s="1" t="str">
        <f t="shared" si="68"/>
        <v>21B-Kry</v>
      </c>
      <c r="F204" s="1" t="str">
        <f t="shared" si="69"/>
        <v>Krychniak, Luisa</v>
      </c>
      <c r="G204" s="1" t="str">
        <f>"Period 04"</f>
        <v>Period 04</v>
      </c>
      <c r="H204" s="1">
        <f xml:space="preserve"> 72</f>
        <v>72</v>
      </c>
      <c r="I204" s="1">
        <f xml:space="preserve"> 71</f>
        <v>71</v>
      </c>
    </row>
    <row r="205" spans="1:9">
      <c r="A205" s="1" t="str">
        <f>""</f>
        <v/>
      </c>
      <c r="B205" s="1">
        <f t="shared" si="67"/>
        <v>779953</v>
      </c>
      <c r="C205" s="1" t="str">
        <f>"0241"</f>
        <v>0241</v>
      </c>
      <c r="D205" s="1" t="str">
        <f>"SCIENCE"</f>
        <v>SCIENCE</v>
      </c>
      <c r="E205" s="1" t="str">
        <f t="shared" si="68"/>
        <v>21B-Kry</v>
      </c>
      <c r="F205" s="1" t="str">
        <f t="shared" si="69"/>
        <v>Krychniak, Luisa</v>
      </c>
      <c r="G205" s="1" t="str">
        <f>"Period 05"</f>
        <v>Period 05</v>
      </c>
      <c r="H205" s="1">
        <f xml:space="preserve"> 78</f>
        <v>78</v>
      </c>
      <c r="I205" s="1">
        <f xml:space="preserve"> 75</f>
        <v>75</v>
      </c>
    </row>
    <row r="206" spans="1:9">
      <c r="A206" s="1" t="str">
        <f>""</f>
        <v/>
      </c>
      <c r="B206" s="1">
        <f t="shared" si="67"/>
        <v>779953</v>
      </c>
      <c r="C206" s="1" t="str">
        <f>"0271"</f>
        <v>0271</v>
      </c>
      <c r="D206" s="1" t="str">
        <f>"HEALTH"</f>
        <v>HEALTH</v>
      </c>
      <c r="E206" s="1" t="str">
        <f t="shared" si="68"/>
        <v>21B-Kry</v>
      </c>
      <c r="F206" s="1" t="str">
        <f t="shared" si="69"/>
        <v>Krychniak, Luisa</v>
      </c>
      <c r="G206" s="1" t="str">
        <f>"Period 06"</f>
        <v>Period 06</v>
      </c>
      <c r="H206" s="1" t="str">
        <f>" S"</f>
        <v xml:space="preserve"> S</v>
      </c>
      <c r="I206" s="1" t="str">
        <f>" S"</f>
        <v xml:space="preserve"> S</v>
      </c>
    </row>
    <row r="207" spans="1:9">
      <c r="A207" s="1" t="str">
        <f>""</f>
        <v/>
      </c>
      <c r="B207" s="1">
        <f t="shared" si="67"/>
        <v>779953</v>
      </c>
      <c r="C207" s="1" t="str">
        <f>"0298"</f>
        <v>0298</v>
      </c>
      <c r="D207" s="1" t="str">
        <f>"CITIZENSHIP"</f>
        <v>CITIZENSHIP</v>
      </c>
      <c r="E207" s="1" t="str">
        <f t="shared" si="68"/>
        <v>21B-Kry</v>
      </c>
      <c r="F207" s="1" t="str">
        <f t="shared" si="69"/>
        <v>Krychniak, Luisa</v>
      </c>
      <c r="G207" s="1" t="str">
        <f>"Period 07"</f>
        <v>Period 07</v>
      </c>
      <c r="H207" s="1" t="str">
        <f>" S"</f>
        <v xml:space="preserve"> S</v>
      </c>
      <c r="I207" s="1" t="str">
        <f>" S"</f>
        <v xml:space="preserve"> S</v>
      </c>
    </row>
    <row r="208" spans="1:9">
      <c r="A208" s="1" t="str">
        <f>""</f>
        <v/>
      </c>
      <c r="B208" s="1">
        <f t="shared" si="67"/>
        <v>779953</v>
      </c>
      <c r="C208" s="1" t="str">
        <f>"0251"</f>
        <v>0251</v>
      </c>
      <c r="D208" s="1" t="str">
        <f>"HANDWRITING"</f>
        <v>HANDWRITING</v>
      </c>
      <c r="E208" s="1" t="str">
        <f>"21B-KRY"</f>
        <v>21B-KRY</v>
      </c>
      <c r="F208" s="1" t="str">
        <f t="shared" si="69"/>
        <v>Krychniak, Luisa</v>
      </c>
      <c r="G208" s="1" t="str">
        <f>"Period 08"</f>
        <v>Period 08</v>
      </c>
      <c r="H208" s="1" t="str">
        <f>" S"</f>
        <v xml:space="preserve"> S</v>
      </c>
      <c r="I208" s="1" t="str">
        <f>" N"</f>
        <v xml:space="preserve"> N</v>
      </c>
    </row>
    <row r="209" spans="1:9">
      <c r="A209" s="1" t="str">
        <f>""</f>
        <v/>
      </c>
      <c r="B209" s="1">
        <f t="shared" si="67"/>
        <v>779953</v>
      </c>
      <c r="C209" s="1" t="str">
        <f>"0261"</f>
        <v>0261</v>
      </c>
      <c r="D209" s="1" t="str">
        <f>"FINE ARTS"</f>
        <v>FINE ARTS</v>
      </c>
      <c r="E209" s="1" t="str">
        <f>"21B-KRY"</f>
        <v>21B-KRY</v>
      </c>
      <c r="F209" s="1" t="str">
        <f>"Shotlow, Misti"</f>
        <v>Shotlow, Misti</v>
      </c>
      <c r="G209" s="1" t="str">
        <f>"Period 09"</f>
        <v>Period 09</v>
      </c>
      <c r="H209" s="1" t="str">
        <f>" E"</f>
        <v xml:space="preserve"> E</v>
      </c>
      <c r="I209" s="1" t="str">
        <f>" E"</f>
        <v xml:space="preserve"> E</v>
      </c>
    </row>
    <row r="210" spans="1:9">
      <c r="A210" s="1" t="str">
        <f>""</f>
        <v/>
      </c>
      <c r="B210" s="1">
        <f t="shared" si="67"/>
        <v>779953</v>
      </c>
      <c r="C210" s="1" t="str">
        <f>"0262"</f>
        <v>0262</v>
      </c>
      <c r="D210" s="1" t="str">
        <f>"MUSIC"</f>
        <v>MUSIC</v>
      </c>
      <c r="E210" s="1" t="str">
        <f>"21B-KRY"</f>
        <v>21B-KRY</v>
      </c>
      <c r="F210" s="1" t="str">
        <f>"Murphy, Charmin"</f>
        <v>Murphy, Charmin</v>
      </c>
      <c r="G210" s="1" t="str">
        <f>"Period 10"</f>
        <v>Period 10</v>
      </c>
      <c r="H210" s="1" t="str">
        <f>" S"</f>
        <v xml:space="preserve"> S</v>
      </c>
      <c r="I210" s="1" t="str">
        <f>" S"</f>
        <v xml:space="preserve"> S</v>
      </c>
    </row>
    <row r="211" spans="1:9">
      <c r="A211" s="1" t="str">
        <f>""</f>
        <v/>
      </c>
      <c r="B211" s="1">
        <f t="shared" si="67"/>
        <v>779953</v>
      </c>
      <c r="C211" s="1" t="str">
        <f>"0272"</f>
        <v>0272</v>
      </c>
      <c r="D211" s="1" t="str">
        <f>"PHYSICAL ED"</f>
        <v>PHYSICAL ED</v>
      </c>
      <c r="E211" s="1" t="str">
        <f>"21B-Kry"</f>
        <v>21B-Kry</v>
      </c>
      <c r="F211" s="1" t="str">
        <f>"Lane, Gary"</f>
        <v>Lane, Gary</v>
      </c>
      <c r="G211" s="1" t="str">
        <f>"Period 11"</f>
        <v>Period 11</v>
      </c>
      <c r="H211" s="1" t="str">
        <f>" E"</f>
        <v xml:space="preserve"> E</v>
      </c>
      <c r="I211" s="1" t="str">
        <f>" E"</f>
        <v xml:space="preserve"> E</v>
      </c>
    </row>
    <row r="212" spans="1:9">
      <c r="A212" s="1" t="str">
        <f>"Guillory, Michaiah Rhianna"</f>
        <v>Guillory, Michaiah Rhianna</v>
      </c>
      <c r="B212" s="1">
        <f t="shared" ref="B212:B221" si="70">781389</f>
        <v>781389</v>
      </c>
      <c r="C212" s="1" t="str">
        <f>"0211"</f>
        <v>0211</v>
      </c>
      <c r="D212" s="1" t="str">
        <f>"LANGUAGE ARTS"</f>
        <v>LANGUAGE ARTS</v>
      </c>
      <c r="E212" s="1" t="str">
        <f t="shared" ref="E212:E217" si="71">"22R-Sta"</f>
        <v>22R-Sta</v>
      </c>
      <c r="F212" s="1" t="str">
        <f t="shared" ref="F212:F218" si="72">"Stalker, Jennifer"</f>
        <v>Stalker, Jennifer</v>
      </c>
      <c r="G212" s="1" t="str">
        <f>"Period 01"</f>
        <v>Period 01</v>
      </c>
      <c r="H212" s="1">
        <f xml:space="preserve"> 98</f>
        <v>98</v>
      </c>
      <c r="I212" s="1">
        <f xml:space="preserve"> 92</f>
        <v>92</v>
      </c>
    </row>
    <row r="213" spans="1:9">
      <c r="A213" s="1" t="str">
        <f>""</f>
        <v/>
      </c>
      <c r="B213" s="1">
        <f t="shared" si="70"/>
        <v>781389</v>
      </c>
      <c r="C213" s="1" t="str">
        <f>"0221"</f>
        <v>0221</v>
      </c>
      <c r="D213" s="1" t="str">
        <f>"SOCIAL STUDIES"</f>
        <v>SOCIAL STUDIES</v>
      </c>
      <c r="E213" s="1" t="str">
        <f t="shared" si="71"/>
        <v>22R-Sta</v>
      </c>
      <c r="F213" s="1" t="str">
        <f t="shared" si="72"/>
        <v>Stalker, Jennifer</v>
      </c>
      <c r="G213" s="1" t="str">
        <f>"Period 03"</f>
        <v>Period 03</v>
      </c>
      <c r="H213" s="1">
        <f xml:space="preserve"> 90</f>
        <v>90</v>
      </c>
      <c r="I213" s="1">
        <f xml:space="preserve"> 94</f>
        <v>94</v>
      </c>
    </row>
    <row r="214" spans="1:9">
      <c r="A214" s="1" t="str">
        <f>""</f>
        <v/>
      </c>
      <c r="B214" s="1">
        <f t="shared" si="70"/>
        <v>781389</v>
      </c>
      <c r="C214" s="1" t="str">
        <f>"0231"</f>
        <v>0231</v>
      </c>
      <c r="D214" s="1" t="str">
        <f>"MATH"</f>
        <v>MATH</v>
      </c>
      <c r="E214" s="1" t="str">
        <f t="shared" si="71"/>
        <v>22R-Sta</v>
      </c>
      <c r="F214" s="1" t="str">
        <f t="shared" si="72"/>
        <v>Stalker, Jennifer</v>
      </c>
      <c r="G214" s="1" t="str">
        <f>"Period 04"</f>
        <v>Period 04</v>
      </c>
      <c r="H214" s="1">
        <f xml:space="preserve"> 95</f>
        <v>95</v>
      </c>
      <c r="I214" s="1">
        <f xml:space="preserve"> 88</f>
        <v>88</v>
      </c>
    </row>
    <row r="215" spans="1:9">
      <c r="A215" s="1" t="str">
        <f>""</f>
        <v/>
      </c>
      <c r="B215" s="1">
        <f t="shared" si="70"/>
        <v>781389</v>
      </c>
      <c r="C215" s="1" t="str">
        <f>"0241"</f>
        <v>0241</v>
      </c>
      <c r="D215" s="1" t="str">
        <f>"SCIENCE"</f>
        <v>SCIENCE</v>
      </c>
      <c r="E215" s="1" t="str">
        <f t="shared" si="71"/>
        <v>22R-Sta</v>
      </c>
      <c r="F215" s="1" t="str">
        <f t="shared" si="72"/>
        <v>Stalker, Jennifer</v>
      </c>
      <c r="G215" s="1" t="str">
        <f>"Period 05"</f>
        <v>Period 05</v>
      </c>
      <c r="H215" s="1">
        <f xml:space="preserve"> 90</f>
        <v>90</v>
      </c>
      <c r="I215" s="1">
        <f xml:space="preserve"> 90</f>
        <v>90</v>
      </c>
    </row>
    <row r="216" spans="1:9">
      <c r="A216" s="1" t="str">
        <f>""</f>
        <v/>
      </c>
      <c r="B216" s="1">
        <f t="shared" si="70"/>
        <v>781389</v>
      </c>
      <c r="C216" s="1" t="str">
        <f>"0271"</f>
        <v>0271</v>
      </c>
      <c r="D216" s="1" t="str">
        <f>"HEALTH"</f>
        <v>HEALTH</v>
      </c>
      <c r="E216" s="1" t="str">
        <f t="shared" si="71"/>
        <v>22R-Sta</v>
      </c>
      <c r="F216" s="1" t="str">
        <f t="shared" si="72"/>
        <v>Stalker, Jennifer</v>
      </c>
      <c r="G216" s="1" t="str">
        <f>"Period 06"</f>
        <v>Period 06</v>
      </c>
      <c r="H216" s="1" t="str">
        <f>" E"</f>
        <v xml:space="preserve"> E</v>
      </c>
      <c r="I216" s="1" t="str">
        <f>" E"</f>
        <v xml:space="preserve"> E</v>
      </c>
    </row>
    <row r="217" spans="1:9">
      <c r="A217" s="1" t="str">
        <f>""</f>
        <v/>
      </c>
      <c r="B217" s="1">
        <f t="shared" si="70"/>
        <v>781389</v>
      </c>
      <c r="C217" s="1" t="str">
        <f>"0298"</f>
        <v>0298</v>
      </c>
      <c r="D217" s="1" t="str">
        <f>"CITIZENSHIP"</f>
        <v>CITIZENSHIP</v>
      </c>
      <c r="E217" s="1" t="str">
        <f t="shared" si="71"/>
        <v>22R-Sta</v>
      </c>
      <c r="F217" s="1" t="str">
        <f t="shared" si="72"/>
        <v>Stalker, Jennifer</v>
      </c>
      <c r="G217" s="1" t="str">
        <f>"Period 07"</f>
        <v>Period 07</v>
      </c>
      <c r="H217" s="1" t="str">
        <f>" E"</f>
        <v xml:space="preserve"> E</v>
      </c>
      <c r="I217" s="1" t="str">
        <f>" E"</f>
        <v xml:space="preserve"> E</v>
      </c>
    </row>
    <row r="218" spans="1:9">
      <c r="A218" s="1" t="str">
        <f>""</f>
        <v/>
      </c>
      <c r="B218" s="1">
        <f t="shared" si="70"/>
        <v>781389</v>
      </c>
      <c r="C218" s="1" t="str">
        <f>"0251"</f>
        <v>0251</v>
      </c>
      <c r="D218" s="1" t="str">
        <f>"HANDWRITING"</f>
        <v>HANDWRITING</v>
      </c>
      <c r="E218" s="1" t="str">
        <f>"22R-STA"</f>
        <v>22R-STA</v>
      </c>
      <c r="F218" s="1" t="str">
        <f t="shared" si="72"/>
        <v>Stalker, Jennifer</v>
      </c>
      <c r="G218" s="1" t="str">
        <f>"Period 08"</f>
        <v>Period 08</v>
      </c>
      <c r="H218" s="1" t="str">
        <f>" E"</f>
        <v xml:space="preserve"> E</v>
      </c>
      <c r="I218" s="1" t="str">
        <f>" S"</f>
        <v xml:space="preserve"> S</v>
      </c>
    </row>
    <row r="219" spans="1:9">
      <c r="A219" s="1" t="str">
        <f>""</f>
        <v/>
      </c>
      <c r="B219" s="1">
        <f t="shared" si="70"/>
        <v>781389</v>
      </c>
      <c r="C219" s="1" t="str">
        <f>"0261"</f>
        <v>0261</v>
      </c>
      <c r="D219" s="1" t="str">
        <f>"FINE ARTS"</f>
        <v>FINE ARTS</v>
      </c>
      <c r="E219" s="1" t="str">
        <f>"22R-STA"</f>
        <v>22R-STA</v>
      </c>
      <c r="F219" s="1" t="str">
        <f>"Shotlow, Misti"</f>
        <v>Shotlow, Misti</v>
      </c>
      <c r="G219" s="1" t="str">
        <f>"Period 09"</f>
        <v>Period 09</v>
      </c>
      <c r="H219" s="1" t="str">
        <f>" E"</f>
        <v xml:space="preserve"> E</v>
      </c>
      <c r="I219" s="1" t="str">
        <f>" E"</f>
        <v xml:space="preserve"> E</v>
      </c>
    </row>
    <row r="220" spans="1:9">
      <c r="A220" s="1" t="str">
        <f>""</f>
        <v/>
      </c>
      <c r="B220" s="1">
        <f t="shared" si="70"/>
        <v>781389</v>
      </c>
      <c r="C220" s="1" t="str">
        <f>"0262"</f>
        <v>0262</v>
      </c>
      <c r="D220" s="1" t="str">
        <f>"MUSIC"</f>
        <v>MUSIC</v>
      </c>
      <c r="E220" s="1" t="str">
        <f>"22R-STA"</f>
        <v>22R-STA</v>
      </c>
      <c r="F220" s="1" t="str">
        <f>"Murphy, Charmin"</f>
        <v>Murphy, Charmin</v>
      </c>
      <c r="G220" s="1" t="str">
        <f>"Period 10"</f>
        <v>Period 10</v>
      </c>
      <c r="H220" s="1" t="str">
        <f>" S"</f>
        <v xml:space="preserve"> S</v>
      </c>
      <c r="I220" s="1" t="str">
        <f>" S"</f>
        <v xml:space="preserve"> S</v>
      </c>
    </row>
    <row r="221" spans="1:9">
      <c r="A221" s="1" t="str">
        <f>""</f>
        <v/>
      </c>
      <c r="B221" s="1">
        <f t="shared" si="70"/>
        <v>781389</v>
      </c>
      <c r="C221" s="1" t="str">
        <f>"0272"</f>
        <v>0272</v>
      </c>
      <c r="D221" s="1" t="str">
        <f>"PHYSICAL ED"</f>
        <v>PHYSICAL ED</v>
      </c>
      <c r="E221" s="1" t="str">
        <f>"22R-Sta"</f>
        <v>22R-Sta</v>
      </c>
      <c r="F221" s="1" t="str">
        <f>"Lane, Gary"</f>
        <v>Lane, Gary</v>
      </c>
      <c r="G221" s="1" t="str">
        <f>"Period 11"</f>
        <v>Period 11</v>
      </c>
      <c r="H221" s="1" t="str">
        <f>" E"</f>
        <v xml:space="preserve"> E</v>
      </c>
      <c r="I221" s="1" t="str">
        <f>" E"</f>
        <v xml:space="preserve"> E</v>
      </c>
    </row>
    <row r="222" spans="1:9">
      <c r="A222" s="1" t="str">
        <f>"Gutierrez Ramirez, Zaid David"</f>
        <v>Gutierrez Ramirez, Zaid David</v>
      </c>
      <c r="B222" s="1">
        <f t="shared" ref="B222:B231" si="73">782466</f>
        <v>782466</v>
      </c>
      <c r="C222" s="1" t="str">
        <f>"0211"</f>
        <v>0211</v>
      </c>
      <c r="D222" s="1" t="str">
        <f>"LANGUAGE ARTS"</f>
        <v>LANGUAGE ARTS</v>
      </c>
      <c r="E222" s="1" t="str">
        <f t="shared" ref="E222:E227" si="74">"21B-Kry"</f>
        <v>21B-Kry</v>
      </c>
      <c r="F222" s="1" t="str">
        <f t="shared" ref="F222:F228" si="75">"Krychniak, Luisa"</f>
        <v>Krychniak, Luisa</v>
      </c>
      <c r="G222" s="1" t="str">
        <f>"Period 01"</f>
        <v>Period 01</v>
      </c>
      <c r="H222" s="1">
        <f xml:space="preserve"> 86</f>
        <v>86</v>
      </c>
      <c r="I222" s="1">
        <f xml:space="preserve"> 82</f>
        <v>82</v>
      </c>
    </row>
    <row r="223" spans="1:9">
      <c r="A223" s="1" t="str">
        <f>""</f>
        <v/>
      </c>
      <c r="B223" s="1">
        <f t="shared" si="73"/>
        <v>782466</v>
      </c>
      <c r="C223" s="1" t="str">
        <f>"0221"</f>
        <v>0221</v>
      </c>
      <c r="D223" s="1" t="str">
        <f>"SOCIAL STUDIES"</f>
        <v>SOCIAL STUDIES</v>
      </c>
      <c r="E223" s="1" t="str">
        <f t="shared" si="74"/>
        <v>21B-Kry</v>
      </c>
      <c r="F223" s="1" t="str">
        <f t="shared" si="75"/>
        <v>Krychniak, Luisa</v>
      </c>
      <c r="G223" s="1" t="str">
        <f>"Period 03"</f>
        <v>Period 03</v>
      </c>
      <c r="H223" s="1">
        <f xml:space="preserve"> 90</f>
        <v>90</v>
      </c>
      <c r="I223" s="1">
        <f xml:space="preserve"> 91</f>
        <v>91</v>
      </c>
    </row>
    <row r="224" spans="1:9">
      <c r="A224" s="1" t="str">
        <f>""</f>
        <v/>
      </c>
      <c r="B224" s="1">
        <f t="shared" si="73"/>
        <v>782466</v>
      </c>
      <c r="C224" s="1" t="str">
        <f>"0231"</f>
        <v>0231</v>
      </c>
      <c r="D224" s="1" t="str">
        <f>"MATH"</f>
        <v>MATH</v>
      </c>
      <c r="E224" s="1" t="str">
        <f t="shared" si="74"/>
        <v>21B-Kry</v>
      </c>
      <c r="F224" s="1" t="str">
        <f t="shared" si="75"/>
        <v>Krychniak, Luisa</v>
      </c>
      <c r="G224" s="1" t="str">
        <f>"Period 04"</f>
        <v>Period 04</v>
      </c>
      <c r="H224" s="1">
        <f xml:space="preserve"> 95</f>
        <v>95</v>
      </c>
      <c r="I224" s="1">
        <f xml:space="preserve"> 89</f>
        <v>89</v>
      </c>
    </row>
    <row r="225" spans="1:9">
      <c r="A225" s="1" t="str">
        <f>""</f>
        <v/>
      </c>
      <c r="B225" s="1">
        <f t="shared" si="73"/>
        <v>782466</v>
      </c>
      <c r="C225" s="1" t="str">
        <f>"0241"</f>
        <v>0241</v>
      </c>
      <c r="D225" s="1" t="str">
        <f>"SCIENCE"</f>
        <v>SCIENCE</v>
      </c>
      <c r="E225" s="1" t="str">
        <f t="shared" si="74"/>
        <v>21B-Kry</v>
      </c>
      <c r="F225" s="1" t="str">
        <f t="shared" si="75"/>
        <v>Krychniak, Luisa</v>
      </c>
      <c r="G225" s="1" t="str">
        <f>"Period 05"</f>
        <v>Period 05</v>
      </c>
      <c r="H225" s="1">
        <f xml:space="preserve"> 97</f>
        <v>97</v>
      </c>
      <c r="I225" s="1">
        <f xml:space="preserve"> 84</f>
        <v>84</v>
      </c>
    </row>
    <row r="226" spans="1:9">
      <c r="A226" s="1" t="str">
        <f>""</f>
        <v/>
      </c>
      <c r="B226" s="1">
        <f t="shared" si="73"/>
        <v>782466</v>
      </c>
      <c r="C226" s="1" t="str">
        <f>"0271"</f>
        <v>0271</v>
      </c>
      <c r="D226" s="1" t="str">
        <f>"HEALTH"</f>
        <v>HEALTH</v>
      </c>
      <c r="E226" s="1" t="str">
        <f t="shared" si="74"/>
        <v>21B-Kry</v>
      </c>
      <c r="F226" s="1" t="str">
        <f t="shared" si="75"/>
        <v>Krychniak, Luisa</v>
      </c>
      <c r="G226" s="1" t="str">
        <f>"Period 06"</f>
        <v>Period 06</v>
      </c>
      <c r="H226" s="1" t="str">
        <f>" S"</f>
        <v xml:space="preserve"> S</v>
      </c>
      <c r="I226" s="1" t="str">
        <f>" S"</f>
        <v xml:space="preserve"> S</v>
      </c>
    </row>
    <row r="227" spans="1:9">
      <c r="A227" s="1" t="str">
        <f>""</f>
        <v/>
      </c>
      <c r="B227" s="1">
        <f t="shared" si="73"/>
        <v>782466</v>
      </c>
      <c r="C227" s="1" t="str">
        <f>"0298"</f>
        <v>0298</v>
      </c>
      <c r="D227" s="1" t="str">
        <f>"CITIZENSHIP"</f>
        <v>CITIZENSHIP</v>
      </c>
      <c r="E227" s="1" t="str">
        <f t="shared" si="74"/>
        <v>21B-Kry</v>
      </c>
      <c r="F227" s="1" t="str">
        <f t="shared" si="75"/>
        <v>Krychniak, Luisa</v>
      </c>
      <c r="G227" s="1" t="str">
        <f>"Period 07"</f>
        <v>Period 07</v>
      </c>
      <c r="H227" s="1" t="str">
        <f>" S"</f>
        <v xml:space="preserve"> S</v>
      </c>
      <c r="I227" s="1" t="str">
        <f>" S"</f>
        <v xml:space="preserve"> S</v>
      </c>
    </row>
    <row r="228" spans="1:9">
      <c r="A228" s="1" t="str">
        <f>""</f>
        <v/>
      </c>
      <c r="B228" s="1">
        <f t="shared" si="73"/>
        <v>782466</v>
      </c>
      <c r="C228" s="1" t="str">
        <f>"0251"</f>
        <v>0251</v>
      </c>
      <c r="D228" s="1" t="str">
        <f>"HANDWRITING"</f>
        <v>HANDWRITING</v>
      </c>
      <c r="E228" s="1" t="str">
        <f>"21B-KRY"</f>
        <v>21B-KRY</v>
      </c>
      <c r="F228" s="1" t="str">
        <f t="shared" si="75"/>
        <v>Krychniak, Luisa</v>
      </c>
      <c r="G228" s="1" t="str">
        <f>"Period 08"</f>
        <v>Period 08</v>
      </c>
      <c r="H228" s="1" t="str">
        <f>" S"</f>
        <v xml:space="preserve"> S</v>
      </c>
      <c r="I228" s="1" t="str">
        <f>" N"</f>
        <v xml:space="preserve"> N</v>
      </c>
    </row>
    <row r="229" spans="1:9">
      <c r="A229" s="1" t="str">
        <f>""</f>
        <v/>
      </c>
      <c r="B229" s="1">
        <f t="shared" si="73"/>
        <v>782466</v>
      </c>
      <c r="C229" s="1" t="str">
        <f>"0261"</f>
        <v>0261</v>
      </c>
      <c r="D229" s="1" t="str">
        <f>"FINE ARTS"</f>
        <v>FINE ARTS</v>
      </c>
      <c r="E229" s="1" t="str">
        <f>"21B-KRY"</f>
        <v>21B-KRY</v>
      </c>
      <c r="F229" s="1" t="str">
        <f>"Shotlow, Misti"</f>
        <v>Shotlow, Misti</v>
      </c>
      <c r="G229" s="1" t="str">
        <f>"Period 09"</f>
        <v>Period 09</v>
      </c>
      <c r="H229" s="1" t="str">
        <f>" E"</f>
        <v xml:space="preserve"> E</v>
      </c>
      <c r="I229" s="1" t="str">
        <f>" E"</f>
        <v xml:space="preserve"> E</v>
      </c>
    </row>
    <row r="230" spans="1:9">
      <c r="A230" s="1" t="str">
        <f>""</f>
        <v/>
      </c>
      <c r="B230" s="1">
        <f t="shared" si="73"/>
        <v>782466</v>
      </c>
      <c r="C230" s="1" t="str">
        <f>"0262"</f>
        <v>0262</v>
      </c>
      <c r="D230" s="1" t="str">
        <f>"MUSIC"</f>
        <v>MUSIC</v>
      </c>
      <c r="E230" s="1" t="str">
        <f>"21B-KRY"</f>
        <v>21B-KRY</v>
      </c>
      <c r="F230" s="1" t="str">
        <f>"Murphy, Charmin"</f>
        <v>Murphy, Charmin</v>
      </c>
      <c r="G230" s="1" t="str">
        <f>"Period 10"</f>
        <v>Period 10</v>
      </c>
      <c r="H230" s="1" t="str">
        <f>" S"</f>
        <v xml:space="preserve"> S</v>
      </c>
      <c r="I230" s="1" t="str">
        <f>" S"</f>
        <v xml:space="preserve"> S</v>
      </c>
    </row>
    <row r="231" spans="1:9">
      <c r="A231" s="1" t="str">
        <f>""</f>
        <v/>
      </c>
      <c r="B231" s="1">
        <f t="shared" si="73"/>
        <v>782466</v>
      </c>
      <c r="C231" s="1" t="str">
        <f>"0272"</f>
        <v>0272</v>
      </c>
      <c r="D231" s="1" t="str">
        <f>"PHYSICAL ED"</f>
        <v>PHYSICAL ED</v>
      </c>
      <c r="E231" s="1" t="str">
        <f>"21B-Kry"</f>
        <v>21B-Kry</v>
      </c>
      <c r="F231" s="1" t="str">
        <f>"Lane, Gary"</f>
        <v>Lane, Gary</v>
      </c>
      <c r="G231" s="1" t="str">
        <f>"Period 11"</f>
        <v>Period 11</v>
      </c>
      <c r="H231" s="1" t="str">
        <f>" E"</f>
        <v xml:space="preserve"> E</v>
      </c>
      <c r="I231" s="1" t="str">
        <f>" E"</f>
        <v xml:space="preserve"> E</v>
      </c>
    </row>
    <row r="232" spans="1:9">
      <c r="A232" s="1" t="str">
        <f>"Haider, Ali Abdullah"</f>
        <v>Haider, Ali Abdullah</v>
      </c>
      <c r="B232" s="1">
        <f t="shared" ref="B232:B241" si="76">777532</f>
        <v>777532</v>
      </c>
      <c r="C232" s="1" t="str">
        <f>"0211"</f>
        <v>0211</v>
      </c>
      <c r="D232" s="1" t="str">
        <f>"LANGUAGE ARTS"</f>
        <v>LANGUAGE ARTS</v>
      </c>
      <c r="E232" s="1" t="str">
        <f t="shared" ref="E232:E241" si="77">"20R-SMY"</f>
        <v>20R-SMY</v>
      </c>
      <c r="F232" s="1" t="str">
        <f t="shared" ref="F232:F238" si="78">"Smythia, Kimberly"</f>
        <v>Smythia, Kimberly</v>
      </c>
      <c r="G232" s="1" t="str">
        <f>"Period 01"</f>
        <v>Period 01</v>
      </c>
      <c r="H232" s="1">
        <f xml:space="preserve"> 45</f>
        <v>45</v>
      </c>
      <c r="I232" s="1">
        <f xml:space="preserve"> 51</f>
        <v>51</v>
      </c>
    </row>
    <row r="233" spans="1:9">
      <c r="A233" s="1" t="str">
        <f>""</f>
        <v/>
      </c>
      <c r="B233" s="1">
        <f t="shared" si="76"/>
        <v>777532</v>
      </c>
      <c r="C233" s="1" t="str">
        <f>"0221"</f>
        <v>0221</v>
      </c>
      <c r="D233" s="1" t="str">
        <f>"SOCIAL STUDIES"</f>
        <v>SOCIAL STUDIES</v>
      </c>
      <c r="E233" s="1" t="str">
        <f t="shared" si="77"/>
        <v>20R-SMY</v>
      </c>
      <c r="F233" s="1" t="str">
        <f t="shared" si="78"/>
        <v>Smythia, Kimberly</v>
      </c>
      <c r="G233" s="1" t="str">
        <f>"Period 03"</f>
        <v>Period 03</v>
      </c>
      <c r="H233" s="1">
        <f xml:space="preserve"> 52</f>
        <v>52</v>
      </c>
      <c r="I233" s="1">
        <f xml:space="preserve"> 56</f>
        <v>56</v>
      </c>
    </row>
    <row r="234" spans="1:9">
      <c r="A234" s="1" t="str">
        <f>""</f>
        <v/>
      </c>
      <c r="B234" s="1">
        <f t="shared" si="76"/>
        <v>777532</v>
      </c>
      <c r="C234" s="1" t="str">
        <f>"0231"</f>
        <v>0231</v>
      </c>
      <c r="D234" s="1" t="str">
        <f>"MATH"</f>
        <v>MATH</v>
      </c>
      <c r="E234" s="1" t="str">
        <f t="shared" si="77"/>
        <v>20R-SMY</v>
      </c>
      <c r="F234" s="1" t="str">
        <f t="shared" si="78"/>
        <v>Smythia, Kimberly</v>
      </c>
      <c r="G234" s="1" t="str">
        <f>"Period 04"</f>
        <v>Period 04</v>
      </c>
      <c r="H234" s="1">
        <f xml:space="preserve"> 55</f>
        <v>55</v>
      </c>
      <c r="I234" s="1">
        <f xml:space="preserve"> 52</f>
        <v>52</v>
      </c>
    </row>
    <row r="235" spans="1:9">
      <c r="A235" s="1" t="str">
        <f>""</f>
        <v/>
      </c>
      <c r="B235" s="1">
        <f t="shared" si="76"/>
        <v>777532</v>
      </c>
      <c r="C235" s="1" t="str">
        <f>"0241"</f>
        <v>0241</v>
      </c>
      <c r="D235" s="1" t="str">
        <f>"SCIENCE"</f>
        <v>SCIENCE</v>
      </c>
      <c r="E235" s="1" t="str">
        <f t="shared" si="77"/>
        <v>20R-SMY</v>
      </c>
      <c r="F235" s="1" t="str">
        <f t="shared" si="78"/>
        <v>Smythia, Kimberly</v>
      </c>
      <c r="G235" s="1" t="str">
        <f>"Period 05"</f>
        <v>Period 05</v>
      </c>
      <c r="H235" s="1">
        <f xml:space="preserve"> 57</f>
        <v>57</v>
      </c>
      <c r="I235" s="1">
        <f xml:space="preserve"> 66</f>
        <v>66</v>
      </c>
    </row>
    <row r="236" spans="1:9">
      <c r="A236" s="1" t="str">
        <f>""</f>
        <v/>
      </c>
      <c r="B236" s="1">
        <f t="shared" si="76"/>
        <v>777532</v>
      </c>
      <c r="C236" s="1" t="str">
        <f>"0271"</f>
        <v>0271</v>
      </c>
      <c r="D236" s="1" t="str">
        <f>"HEALTH"</f>
        <v>HEALTH</v>
      </c>
      <c r="E236" s="1" t="str">
        <f t="shared" si="77"/>
        <v>20R-SMY</v>
      </c>
      <c r="F236" s="1" t="str">
        <f t="shared" si="78"/>
        <v>Smythia, Kimberly</v>
      </c>
      <c r="G236" s="1" t="str">
        <f>"Period 06"</f>
        <v>Period 06</v>
      </c>
      <c r="H236" s="1" t="str">
        <f t="shared" ref="H236:I238" si="79">" S"</f>
        <v xml:space="preserve"> S</v>
      </c>
      <c r="I236" s="1" t="str">
        <f t="shared" si="79"/>
        <v xml:space="preserve"> S</v>
      </c>
    </row>
    <row r="237" spans="1:9">
      <c r="A237" s="1" t="str">
        <f>""</f>
        <v/>
      </c>
      <c r="B237" s="1">
        <f t="shared" si="76"/>
        <v>777532</v>
      </c>
      <c r="C237" s="1" t="str">
        <f>"0298"</f>
        <v>0298</v>
      </c>
      <c r="D237" s="1" t="str">
        <f>"CITIZENSHIP"</f>
        <v>CITIZENSHIP</v>
      </c>
      <c r="E237" s="1" t="str">
        <f t="shared" si="77"/>
        <v>20R-SMY</v>
      </c>
      <c r="F237" s="1" t="str">
        <f t="shared" si="78"/>
        <v>Smythia, Kimberly</v>
      </c>
      <c r="G237" s="1" t="str">
        <f>"Period 07"</f>
        <v>Period 07</v>
      </c>
      <c r="H237" s="1" t="str">
        <f t="shared" si="79"/>
        <v xml:space="preserve"> S</v>
      </c>
      <c r="I237" s="1" t="str">
        <f t="shared" si="79"/>
        <v xml:space="preserve"> S</v>
      </c>
    </row>
    <row r="238" spans="1:9">
      <c r="A238" s="1" t="str">
        <f>""</f>
        <v/>
      </c>
      <c r="B238" s="1">
        <f t="shared" si="76"/>
        <v>777532</v>
      </c>
      <c r="C238" s="1" t="str">
        <f>"0251"</f>
        <v>0251</v>
      </c>
      <c r="D238" s="1" t="str">
        <f>"HANDWRITING"</f>
        <v>HANDWRITING</v>
      </c>
      <c r="E238" s="1" t="str">
        <f t="shared" si="77"/>
        <v>20R-SMY</v>
      </c>
      <c r="F238" s="1" t="str">
        <f t="shared" si="78"/>
        <v>Smythia, Kimberly</v>
      </c>
      <c r="G238" s="1" t="str">
        <f>"Period 08"</f>
        <v>Period 08</v>
      </c>
      <c r="H238" s="1" t="str">
        <f t="shared" si="79"/>
        <v xml:space="preserve"> S</v>
      </c>
      <c r="I238" s="1" t="str">
        <f t="shared" si="79"/>
        <v xml:space="preserve"> S</v>
      </c>
    </row>
    <row r="239" spans="1:9">
      <c r="A239" s="1" t="str">
        <f>""</f>
        <v/>
      </c>
      <c r="B239" s="1">
        <f t="shared" si="76"/>
        <v>777532</v>
      </c>
      <c r="C239" s="1" t="str">
        <f>"0261"</f>
        <v>0261</v>
      </c>
      <c r="D239" s="1" t="str">
        <f>"FINE ARTS"</f>
        <v>FINE ARTS</v>
      </c>
      <c r="E239" s="1" t="str">
        <f t="shared" si="77"/>
        <v>20R-SMY</v>
      </c>
      <c r="F239" s="1" t="str">
        <f>"Shotlow, Misti"</f>
        <v>Shotlow, Misti</v>
      </c>
      <c r="G239" s="1" t="str">
        <f>"Period 09"</f>
        <v>Period 09</v>
      </c>
      <c r="H239" s="1" t="str">
        <f>" E"</f>
        <v xml:space="preserve"> E</v>
      </c>
      <c r="I239" s="1" t="str">
        <f>" E"</f>
        <v xml:space="preserve"> E</v>
      </c>
    </row>
    <row r="240" spans="1:9">
      <c r="A240" s="1" t="str">
        <f>""</f>
        <v/>
      </c>
      <c r="B240" s="1">
        <f t="shared" si="76"/>
        <v>777532</v>
      </c>
      <c r="C240" s="1" t="str">
        <f>"0262"</f>
        <v>0262</v>
      </c>
      <c r="D240" s="1" t="str">
        <f>"MUSIC"</f>
        <v>MUSIC</v>
      </c>
      <c r="E240" s="1" t="str">
        <f t="shared" si="77"/>
        <v>20R-SMY</v>
      </c>
      <c r="F240" s="1" t="str">
        <f>"Murphy, Charmin"</f>
        <v>Murphy, Charmin</v>
      </c>
      <c r="G240" s="1" t="str">
        <f>"Period 10"</f>
        <v>Period 10</v>
      </c>
      <c r="H240" s="1" t="str">
        <f>" S"</f>
        <v xml:space="preserve"> S</v>
      </c>
      <c r="I240" s="1" t="str">
        <f>" S"</f>
        <v xml:space="preserve"> S</v>
      </c>
    </row>
    <row r="241" spans="1:9">
      <c r="A241" s="1" t="str">
        <f>""</f>
        <v/>
      </c>
      <c r="B241" s="1">
        <f t="shared" si="76"/>
        <v>777532</v>
      </c>
      <c r="C241" s="1" t="str">
        <f>"0272"</f>
        <v>0272</v>
      </c>
      <c r="D241" s="1" t="str">
        <f>"PHYSICAL ED"</f>
        <v>PHYSICAL ED</v>
      </c>
      <c r="E241" s="1" t="str">
        <f t="shared" si="77"/>
        <v>20R-SMY</v>
      </c>
      <c r="F241" s="1" t="str">
        <f>"Lane, Gary"</f>
        <v>Lane, Gary</v>
      </c>
      <c r="G241" s="1" t="str">
        <f>"Period 11"</f>
        <v>Period 11</v>
      </c>
      <c r="H241" s="1" t="str">
        <f>" E"</f>
        <v xml:space="preserve"> E</v>
      </c>
      <c r="I241" s="1" t="str">
        <f>" S"</f>
        <v xml:space="preserve"> S</v>
      </c>
    </row>
    <row r="242" spans="1:9">
      <c r="A242" s="1" t="str">
        <f>"Hardeman, Monique La'Shea"</f>
        <v>Hardeman, Monique La'Shea</v>
      </c>
      <c r="B242" s="1">
        <f t="shared" ref="B242:B251" si="80">1822811</f>
        <v>1822811</v>
      </c>
      <c r="C242" s="1" t="str">
        <f>"0211"</f>
        <v>0211</v>
      </c>
      <c r="D242" s="1" t="str">
        <f>"LANGUAGE ARTS"</f>
        <v>LANGUAGE ARTS</v>
      </c>
      <c r="E242" s="1" t="str">
        <f t="shared" ref="E242:E250" si="81">"21R-KIR"</f>
        <v>21R-KIR</v>
      </c>
      <c r="F242" s="1" t="str">
        <f t="shared" ref="F242:F248" si="82">"Kirven, Laurie"</f>
        <v>Kirven, Laurie</v>
      </c>
      <c r="G242" s="1" t="str">
        <f>"Period 01"</f>
        <v>Period 01</v>
      </c>
      <c r="H242" s="1">
        <f xml:space="preserve"> 83</f>
        <v>83</v>
      </c>
      <c r="I242" s="1">
        <f xml:space="preserve"> 88</f>
        <v>88</v>
      </c>
    </row>
    <row r="243" spans="1:9">
      <c r="A243" s="1" t="str">
        <f>""</f>
        <v/>
      </c>
      <c r="B243" s="1">
        <f t="shared" si="80"/>
        <v>1822811</v>
      </c>
      <c r="C243" s="1" t="str">
        <f>"0221"</f>
        <v>0221</v>
      </c>
      <c r="D243" s="1" t="str">
        <f>"SOCIAL STUDIES"</f>
        <v>SOCIAL STUDIES</v>
      </c>
      <c r="E243" s="1" t="str">
        <f t="shared" si="81"/>
        <v>21R-KIR</v>
      </c>
      <c r="F243" s="1" t="str">
        <f t="shared" si="82"/>
        <v>Kirven, Laurie</v>
      </c>
      <c r="G243" s="1" t="str">
        <f>"Period 03"</f>
        <v>Period 03</v>
      </c>
      <c r="H243" s="1">
        <f xml:space="preserve"> 88</f>
        <v>88</v>
      </c>
      <c r="I243" s="1">
        <f xml:space="preserve"> 84</f>
        <v>84</v>
      </c>
    </row>
    <row r="244" spans="1:9">
      <c r="A244" s="1" t="str">
        <f>""</f>
        <v/>
      </c>
      <c r="B244" s="1">
        <f t="shared" si="80"/>
        <v>1822811</v>
      </c>
      <c r="C244" s="1" t="str">
        <f>"0231"</f>
        <v>0231</v>
      </c>
      <c r="D244" s="1" t="str">
        <f>"MATH"</f>
        <v>MATH</v>
      </c>
      <c r="E244" s="1" t="str">
        <f t="shared" si="81"/>
        <v>21R-KIR</v>
      </c>
      <c r="F244" s="1" t="str">
        <f t="shared" si="82"/>
        <v>Kirven, Laurie</v>
      </c>
      <c r="G244" s="1" t="str">
        <f>"Period 04"</f>
        <v>Period 04</v>
      </c>
      <c r="H244" s="1">
        <f xml:space="preserve"> 85</f>
        <v>85</v>
      </c>
      <c r="I244" s="1">
        <f xml:space="preserve"> 88</f>
        <v>88</v>
      </c>
    </row>
    <row r="245" spans="1:9">
      <c r="A245" s="1" t="str">
        <f>""</f>
        <v/>
      </c>
      <c r="B245" s="1">
        <f t="shared" si="80"/>
        <v>1822811</v>
      </c>
      <c r="C245" s="1" t="str">
        <f>"0241"</f>
        <v>0241</v>
      </c>
      <c r="D245" s="1" t="str">
        <f>"SCIENCE"</f>
        <v>SCIENCE</v>
      </c>
      <c r="E245" s="1" t="str">
        <f t="shared" si="81"/>
        <v>21R-KIR</v>
      </c>
      <c r="F245" s="1" t="str">
        <f t="shared" si="82"/>
        <v>Kirven, Laurie</v>
      </c>
      <c r="G245" s="1" t="str">
        <f>"Period 05"</f>
        <v>Period 05</v>
      </c>
      <c r="H245" s="1">
        <f xml:space="preserve"> 84</f>
        <v>84</v>
      </c>
      <c r="I245" s="1">
        <f xml:space="preserve"> 88</f>
        <v>88</v>
      </c>
    </row>
    <row r="246" spans="1:9">
      <c r="A246" s="1" t="str">
        <f>""</f>
        <v/>
      </c>
      <c r="B246" s="1">
        <f t="shared" si="80"/>
        <v>1822811</v>
      </c>
      <c r="C246" s="1" t="str">
        <f>"0271"</f>
        <v>0271</v>
      </c>
      <c r="D246" s="1" t="str">
        <f>"HEALTH"</f>
        <v>HEALTH</v>
      </c>
      <c r="E246" s="1" t="str">
        <f t="shared" si="81"/>
        <v>21R-KIR</v>
      </c>
      <c r="F246" s="1" t="str">
        <f t="shared" si="82"/>
        <v>Kirven, Laurie</v>
      </c>
      <c r="G246" s="1" t="str">
        <f>"Period 06"</f>
        <v>Period 06</v>
      </c>
      <c r="H246" s="1" t="str">
        <f>" S"</f>
        <v xml:space="preserve"> S</v>
      </c>
      <c r="I246" s="1" t="str">
        <f>" S"</f>
        <v xml:space="preserve"> S</v>
      </c>
    </row>
    <row r="247" spans="1:9">
      <c r="A247" s="1" t="str">
        <f>""</f>
        <v/>
      </c>
      <c r="B247" s="1">
        <f t="shared" si="80"/>
        <v>1822811</v>
      </c>
      <c r="C247" s="1" t="str">
        <f>"0298"</f>
        <v>0298</v>
      </c>
      <c r="D247" s="1" t="str">
        <f>"CITIZENSHIP"</f>
        <v>CITIZENSHIP</v>
      </c>
      <c r="E247" s="1" t="str">
        <f t="shared" si="81"/>
        <v>21R-KIR</v>
      </c>
      <c r="F247" s="1" t="str">
        <f t="shared" si="82"/>
        <v>Kirven, Laurie</v>
      </c>
      <c r="G247" s="1" t="str">
        <f>"Period 07"</f>
        <v>Period 07</v>
      </c>
      <c r="H247" s="1" t="str">
        <f>" E"</f>
        <v xml:space="preserve"> E</v>
      </c>
      <c r="I247" s="1" t="str">
        <f>" E"</f>
        <v xml:space="preserve"> E</v>
      </c>
    </row>
    <row r="248" spans="1:9">
      <c r="A248" s="1" t="str">
        <f>""</f>
        <v/>
      </c>
      <c r="B248" s="1">
        <f t="shared" si="80"/>
        <v>1822811</v>
      </c>
      <c r="C248" s="1" t="str">
        <f>"0251"</f>
        <v>0251</v>
      </c>
      <c r="D248" s="1" t="str">
        <f>"HANDWRITING"</f>
        <v>HANDWRITING</v>
      </c>
      <c r="E248" s="1" t="str">
        <f t="shared" si="81"/>
        <v>21R-KIR</v>
      </c>
      <c r="F248" s="1" t="str">
        <f t="shared" si="82"/>
        <v>Kirven, Laurie</v>
      </c>
      <c r="G248" s="1" t="str">
        <f>"Period 08"</f>
        <v>Period 08</v>
      </c>
      <c r="H248" s="1" t="str">
        <f>" S"</f>
        <v xml:space="preserve"> S</v>
      </c>
      <c r="I248" s="1" t="str">
        <f>" S"</f>
        <v xml:space="preserve"> S</v>
      </c>
    </row>
    <row r="249" spans="1:9">
      <c r="A249" s="1" t="str">
        <f>""</f>
        <v/>
      </c>
      <c r="B249" s="1">
        <f t="shared" si="80"/>
        <v>1822811</v>
      </c>
      <c r="C249" s="1" t="str">
        <f>"0261"</f>
        <v>0261</v>
      </c>
      <c r="D249" s="1" t="str">
        <f>"FINE ARTS"</f>
        <v>FINE ARTS</v>
      </c>
      <c r="E249" s="1" t="str">
        <f t="shared" si="81"/>
        <v>21R-KIR</v>
      </c>
      <c r="F249" s="1" t="str">
        <f>"Shotlow, Misti"</f>
        <v>Shotlow, Misti</v>
      </c>
      <c r="G249" s="1" t="str">
        <f>"Period 09"</f>
        <v>Period 09</v>
      </c>
      <c r="H249" s="1" t="str">
        <f>" E"</f>
        <v xml:space="preserve"> E</v>
      </c>
      <c r="I249" s="1" t="str">
        <f>" E"</f>
        <v xml:space="preserve"> E</v>
      </c>
    </row>
    <row r="250" spans="1:9">
      <c r="A250" s="1" t="str">
        <f>""</f>
        <v/>
      </c>
      <c r="B250" s="1">
        <f t="shared" si="80"/>
        <v>1822811</v>
      </c>
      <c r="C250" s="1" t="str">
        <f>"0262"</f>
        <v>0262</v>
      </c>
      <c r="D250" s="1" t="str">
        <f>"MUSIC"</f>
        <v>MUSIC</v>
      </c>
      <c r="E250" s="1" t="str">
        <f t="shared" si="81"/>
        <v>21R-KIR</v>
      </c>
      <c r="F250" s="1" t="str">
        <f>"Murphy, Charmin"</f>
        <v>Murphy, Charmin</v>
      </c>
      <c r="G250" s="1" t="str">
        <f>"Period 10"</f>
        <v>Period 10</v>
      </c>
      <c r="H250" s="1" t="str">
        <f>" S"</f>
        <v xml:space="preserve"> S</v>
      </c>
      <c r="I250" s="1" t="str">
        <f>" S"</f>
        <v xml:space="preserve"> S</v>
      </c>
    </row>
    <row r="251" spans="1:9">
      <c r="A251" s="1" t="str">
        <f>""</f>
        <v/>
      </c>
      <c r="B251" s="1">
        <f t="shared" si="80"/>
        <v>1822811</v>
      </c>
      <c r="C251" s="1" t="str">
        <f>"0272"</f>
        <v>0272</v>
      </c>
      <c r="D251" s="1" t="str">
        <f>"PHYSICAL ED"</f>
        <v>PHYSICAL ED</v>
      </c>
      <c r="E251" s="1" t="str">
        <f>"21R-Kir"</f>
        <v>21R-Kir</v>
      </c>
      <c r="F251" s="1" t="str">
        <f>"Lane, Gary"</f>
        <v>Lane, Gary</v>
      </c>
      <c r="G251" s="1" t="str">
        <f>"Period 11"</f>
        <v>Period 11</v>
      </c>
      <c r="H251" s="1" t="str">
        <f>" E"</f>
        <v xml:space="preserve"> E</v>
      </c>
      <c r="I251" s="1" t="str">
        <f>" S"</f>
        <v xml:space="preserve"> S</v>
      </c>
    </row>
    <row r="252" spans="1:9">
      <c r="A252" s="1" t="str">
        <f>"Henley-Jones, Landon Caine"</f>
        <v>Henley-Jones, Landon Caine</v>
      </c>
      <c r="B252" s="1">
        <f t="shared" ref="B252:B261" si="83">783595</f>
        <v>783595</v>
      </c>
      <c r="C252" s="1" t="str">
        <f>"0211"</f>
        <v>0211</v>
      </c>
      <c r="D252" s="1" t="str">
        <f>"LANGUAGE ARTS"</f>
        <v>LANGUAGE ARTS</v>
      </c>
      <c r="E252" s="1" t="str">
        <f t="shared" ref="E252:E261" si="84">"20R-SMY"</f>
        <v>20R-SMY</v>
      </c>
      <c r="F252" s="1" t="str">
        <f t="shared" ref="F252:F258" si="85">"Smythia, Kimberly"</f>
        <v>Smythia, Kimberly</v>
      </c>
      <c r="G252" s="1" t="str">
        <f>"Period 01"</f>
        <v>Period 01</v>
      </c>
      <c r="H252" s="1">
        <f xml:space="preserve"> 90</f>
        <v>90</v>
      </c>
      <c r="I252" s="1">
        <f xml:space="preserve"> 88</f>
        <v>88</v>
      </c>
    </row>
    <row r="253" spans="1:9">
      <c r="A253" s="1" t="str">
        <f>""</f>
        <v/>
      </c>
      <c r="B253" s="1">
        <f t="shared" si="83"/>
        <v>783595</v>
      </c>
      <c r="C253" s="1" t="str">
        <f>"0221"</f>
        <v>0221</v>
      </c>
      <c r="D253" s="1" t="str">
        <f>"SOCIAL STUDIES"</f>
        <v>SOCIAL STUDIES</v>
      </c>
      <c r="E253" s="1" t="str">
        <f t="shared" si="84"/>
        <v>20R-SMY</v>
      </c>
      <c r="F253" s="1" t="str">
        <f t="shared" si="85"/>
        <v>Smythia, Kimberly</v>
      </c>
      <c r="G253" s="1" t="str">
        <f>"Period 03"</f>
        <v>Period 03</v>
      </c>
      <c r="H253" s="1">
        <f xml:space="preserve"> 91</f>
        <v>91</v>
      </c>
      <c r="I253" s="1">
        <f xml:space="preserve"> 91</f>
        <v>91</v>
      </c>
    </row>
    <row r="254" spans="1:9">
      <c r="A254" s="1" t="str">
        <f>""</f>
        <v/>
      </c>
      <c r="B254" s="1">
        <f t="shared" si="83"/>
        <v>783595</v>
      </c>
      <c r="C254" s="1" t="str">
        <f>"0231"</f>
        <v>0231</v>
      </c>
      <c r="D254" s="1" t="str">
        <f>"MATH"</f>
        <v>MATH</v>
      </c>
      <c r="E254" s="1" t="str">
        <f t="shared" si="84"/>
        <v>20R-SMY</v>
      </c>
      <c r="F254" s="1" t="str">
        <f t="shared" si="85"/>
        <v>Smythia, Kimberly</v>
      </c>
      <c r="G254" s="1" t="str">
        <f>"Period 04"</f>
        <v>Period 04</v>
      </c>
      <c r="H254" s="1">
        <f xml:space="preserve"> 90</f>
        <v>90</v>
      </c>
      <c r="I254" s="1">
        <f xml:space="preserve"> 91</f>
        <v>91</v>
      </c>
    </row>
    <row r="255" spans="1:9">
      <c r="A255" s="1" t="str">
        <f>""</f>
        <v/>
      </c>
      <c r="B255" s="1">
        <f t="shared" si="83"/>
        <v>783595</v>
      </c>
      <c r="C255" s="1" t="str">
        <f>"0241"</f>
        <v>0241</v>
      </c>
      <c r="D255" s="1" t="str">
        <f>"SCIENCE"</f>
        <v>SCIENCE</v>
      </c>
      <c r="E255" s="1" t="str">
        <f t="shared" si="84"/>
        <v>20R-SMY</v>
      </c>
      <c r="F255" s="1" t="str">
        <f t="shared" si="85"/>
        <v>Smythia, Kimberly</v>
      </c>
      <c r="G255" s="1" t="str">
        <f>"Period 05"</f>
        <v>Period 05</v>
      </c>
      <c r="H255" s="1">
        <f xml:space="preserve"> 93</f>
        <v>93</v>
      </c>
      <c r="I255" s="1">
        <f xml:space="preserve"> 91</f>
        <v>91</v>
      </c>
    </row>
    <row r="256" spans="1:9">
      <c r="A256" s="1" t="str">
        <f>""</f>
        <v/>
      </c>
      <c r="B256" s="1">
        <f t="shared" si="83"/>
        <v>783595</v>
      </c>
      <c r="C256" s="1" t="str">
        <f>"0271"</f>
        <v>0271</v>
      </c>
      <c r="D256" s="1" t="str">
        <f>"HEALTH"</f>
        <v>HEALTH</v>
      </c>
      <c r="E256" s="1" t="str">
        <f t="shared" si="84"/>
        <v>20R-SMY</v>
      </c>
      <c r="F256" s="1" t="str">
        <f t="shared" si="85"/>
        <v>Smythia, Kimberly</v>
      </c>
      <c r="G256" s="1" t="str">
        <f>"Period 06"</f>
        <v>Period 06</v>
      </c>
      <c r="H256" s="1" t="str">
        <f>" S"</f>
        <v xml:space="preserve"> S</v>
      </c>
      <c r="I256" s="1" t="str">
        <f>" S"</f>
        <v xml:space="preserve"> S</v>
      </c>
    </row>
    <row r="257" spans="1:9">
      <c r="A257" s="1" t="str">
        <f>""</f>
        <v/>
      </c>
      <c r="B257" s="1">
        <f t="shared" si="83"/>
        <v>783595</v>
      </c>
      <c r="C257" s="1" t="str">
        <f>"0298"</f>
        <v>0298</v>
      </c>
      <c r="D257" s="1" t="str">
        <f>"CITIZENSHIP"</f>
        <v>CITIZENSHIP</v>
      </c>
      <c r="E257" s="1" t="str">
        <f t="shared" si="84"/>
        <v>20R-SMY</v>
      </c>
      <c r="F257" s="1" t="str">
        <f t="shared" si="85"/>
        <v>Smythia, Kimberly</v>
      </c>
      <c r="G257" s="1" t="str">
        <f>"Period 07"</f>
        <v>Period 07</v>
      </c>
      <c r="H257" s="1" t="str">
        <f>" E"</f>
        <v xml:space="preserve"> E</v>
      </c>
      <c r="I257" s="1" t="str">
        <f>" S"</f>
        <v xml:space="preserve"> S</v>
      </c>
    </row>
    <row r="258" spans="1:9">
      <c r="A258" s="1" t="str">
        <f>""</f>
        <v/>
      </c>
      <c r="B258" s="1">
        <f t="shared" si="83"/>
        <v>783595</v>
      </c>
      <c r="C258" s="1" t="str">
        <f>"0251"</f>
        <v>0251</v>
      </c>
      <c r="D258" s="1" t="str">
        <f>"HANDWRITING"</f>
        <v>HANDWRITING</v>
      </c>
      <c r="E258" s="1" t="str">
        <f t="shared" si="84"/>
        <v>20R-SMY</v>
      </c>
      <c r="F258" s="1" t="str">
        <f t="shared" si="85"/>
        <v>Smythia, Kimberly</v>
      </c>
      <c r="G258" s="1" t="str">
        <f>"Period 08"</f>
        <v>Period 08</v>
      </c>
      <c r="H258" s="1" t="str">
        <f>" E"</f>
        <v xml:space="preserve"> E</v>
      </c>
      <c r="I258" s="1" t="str">
        <f>" S"</f>
        <v xml:space="preserve"> S</v>
      </c>
    </row>
    <row r="259" spans="1:9">
      <c r="A259" s="1" t="str">
        <f>""</f>
        <v/>
      </c>
      <c r="B259" s="1">
        <f t="shared" si="83"/>
        <v>783595</v>
      </c>
      <c r="C259" s="1" t="str">
        <f>"0261"</f>
        <v>0261</v>
      </c>
      <c r="D259" s="1" t="str">
        <f>"FINE ARTS"</f>
        <v>FINE ARTS</v>
      </c>
      <c r="E259" s="1" t="str">
        <f t="shared" si="84"/>
        <v>20R-SMY</v>
      </c>
      <c r="F259" s="1" t="str">
        <f>"Shotlow, Misti"</f>
        <v>Shotlow, Misti</v>
      </c>
      <c r="G259" s="1" t="str">
        <f>"Period 09"</f>
        <v>Period 09</v>
      </c>
      <c r="H259" s="1" t="str">
        <f>" E"</f>
        <v xml:space="preserve"> E</v>
      </c>
      <c r="I259" s="1" t="str">
        <f>" E"</f>
        <v xml:space="preserve"> E</v>
      </c>
    </row>
    <row r="260" spans="1:9">
      <c r="A260" s="1" t="str">
        <f>""</f>
        <v/>
      </c>
      <c r="B260" s="1">
        <f t="shared" si="83"/>
        <v>783595</v>
      </c>
      <c r="C260" s="1" t="str">
        <f>"0262"</f>
        <v>0262</v>
      </c>
      <c r="D260" s="1" t="str">
        <f>"MUSIC"</f>
        <v>MUSIC</v>
      </c>
      <c r="E260" s="1" t="str">
        <f t="shared" si="84"/>
        <v>20R-SMY</v>
      </c>
      <c r="F260" s="1" t="str">
        <f>"Murphy, Charmin"</f>
        <v>Murphy, Charmin</v>
      </c>
      <c r="G260" s="1" t="str">
        <f>"Period 10"</f>
        <v>Period 10</v>
      </c>
      <c r="H260" s="1" t="str">
        <f>" E"</f>
        <v xml:space="preserve"> E</v>
      </c>
      <c r="I260" s="1" t="str">
        <f>" S"</f>
        <v xml:space="preserve"> S</v>
      </c>
    </row>
    <row r="261" spans="1:9">
      <c r="A261" s="1" t="str">
        <f>""</f>
        <v/>
      </c>
      <c r="B261" s="1">
        <f t="shared" si="83"/>
        <v>783595</v>
      </c>
      <c r="C261" s="1" t="str">
        <f>"0272"</f>
        <v>0272</v>
      </c>
      <c r="D261" s="1" t="str">
        <f>"PHYSICAL ED"</f>
        <v>PHYSICAL ED</v>
      </c>
      <c r="E261" s="1" t="str">
        <f t="shared" si="84"/>
        <v>20R-SMY</v>
      </c>
      <c r="F261" s="1" t="str">
        <f>"Lane, Gary"</f>
        <v>Lane, Gary</v>
      </c>
      <c r="G261" s="1" t="str">
        <f>"Period 11"</f>
        <v>Period 11</v>
      </c>
      <c r="H261" s="1" t="str">
        <f>" S"</f>
        <v xml:space="preserve"> S</v>
      </c>
      <c r="I261" s="1" t="str">
        <f>" E"</f>
        <v xml:space="preserve"> E</v>
      </c>
    </row>
    <row r="262" spans="1:9">
      <c r="A262" s="1" t="str">
        <f>"Hernandez, Ana Marie"</f>
        <v>Hernandez, Ana Marie</v>
      </c>
      <c r="B262" s="1">
        <f t="shared" ref="B262:B271" si="86">786166</f>
        <v>786166</v>
      </c>
      <c r="C262" s="1" t="str">
        <f>"0211"</f>
        <v>0211</v>
      </c>
      <c r="D262" s="1" t="str">
        <f>"LANGUAGE ARTS"</f>
        <v>LANGUAGE ARTS</v>
      </c>
      <c r="E262" s="1" t="str">
        <f t="shared" ref="E262:E270" si="87">"21R-KIR"</f>
        <v>21R-KIR</v>
      </c>
      <c r="F262" s="1" t="str">
        <f t="shared" ref="F262:F268" si="88">"Kirven, Laurie"</f>
        <v>Kirven, Laurie</v>
      </c>
      <c r="G262" s="1" t="str">
        <f>"Period 01"</f>
        <v>Period 01</v>
      </c>
      <c r="H262" s="1">
        <f xml:space="preserve"> 91</f>
        <v>91</v>
      </c>
      <c r="I262" s="1">
        <f xml:space="preserve"> 90</f>
        <v>90</v>
      </c>
    </row>
    <row r="263" spans="1:9">
      <c r="A263" s="1" t="str">
        <f>""</f>
        <v/>
      </c>
      <c r="B263" s="1">
        <f t="shared" si="86"/>
        <v>786166</v>
      </c>
      <c r="C263" s="1" t="str">
        <f>"0221"</f>
        <v>0221</v>
      </c>
      <c r="D263" s="1" t="str">
        <f>"SOCIAL STUDIES"</f>
        <v>SOCIAL STUDIES</v>
      </c>
      <c r="E263" s="1" t="str">
        <f t="shared" si="87"/>
        <v>21R-KIR</v>
      </c>
      <c r="F263" s="1" t="str">
        <f t="shared" si="88"/>
        <v>Kirven, Laurie</v>
      </c>
      <c r="G263" s="1" t="str">
        <f>"Period 03"</f>
        <v>Period 03</v>
      </c>
      <c r="H263" s="1">
        <f xml:space="preserve"> 98</f>
        <v>98</v>
      </c>
      <c r="I263" s="1">
        <f xml:space="preserve"> 94</f>
        <v>94</v>
      </c>
    </row>
    <row r="264" spans="1:9">
      <c r="A264" s="1" t="str">
        <f>""</f>
        <v/>
      </c>
      <c r="B264" s="1">
        <f t="shared" si="86"/>
        <v>786166</v>
      </c>
      <c r="C264" s="1" t="str">
        <f>"0231"</f>
        <v>0231</v>
      </c>
      <c r="D264" s="1" t="str">
        <f>"MATH"</f>
        <v>MATH</v>
      </c>
      <c r="E264" s="1" t="str">
        <f t="shared" si="87"/>
        <v>21R-KIR</v>
      </c>
      <c r="F264" s="1" t="str">
        <f t="shared" si="88"/>
        <v>Kirven, Laurie</v>
      </c>
      <c r="G264" s="1" t="str">
        <f>"Period 04"</f>
        <v>Period 04</v>
      </c>
      <c r="H264" s="1">
        <f xml:space="preserve"> 88</f>
        <v>88</v>
      </c>
      <c r="I264" s="1">
        <f xml:space="preserve"> 92</f>
        <v>92</v>
      </c>
    </row>
    <row r="265" spans="1:9">
      <c r="A265" s="1" t="str">
        <f>""</f>
        <v/>
      </c>
      <c r="B265" s="1">
        <f t="shared" si="86"/>
        <v>786166</v>
      </c>
      <c r="C265" s="1" t="str">
        <f>"0241"</f>
        <v>0241</v>
      </c>
      <c r="D265" s="1" t="str">
        <f>"SCIENCE"</f>
        <v>SCIENCE</v>
      </c>
      <c r="E265" s="1" t="str">
        <f t="shared" si="87"/>
        <v>21R-KIR</v>
      </c>
      <c r="F265" s="1" t="str">
        <f t="shared" si="88"/>
        <v>Kirven, Laurie</v>
      </c>
      <c r="G265" s="1" t="str">
        <f>"Period 05"</f>
        <v>Period 05</v>
      </c>
      <c r="H265" s="1">
        <f xml:space="preserve"> 92</f>
        <v>92</v>
      </c>
      <c r="I265" s="1">
        <f xml:space="preserve"> 92</f>
        <v>92</v>
      </c>
    </row>
    <row r="266" spans="1:9">
      <c r="A266" s="1" t="str">
        <f>""</f>
        <v/>
      </c>
      <c r="B266" s="1">
        <f t="shared" si="86"/>
        <v>786166</v>
      </c>
      <c r="C266" s="1" t="str">
        <f>"0271"</f>
        <v>0271</v>
      </c>
      <c r="D266" s="1" t="str">
        <f>"HEALTH"</f>
        <v>HEALTH</v>
      </c>
      <c r="E266" s="1" t="str">
        <f t="shared" si="87"/>
        <v>21R-KIR</v>
      </c>
      <c r="F266" s="1" t="str">
        <f t="shared" si="88"/>
        <v>Kirven, Laurie</v>
      </c>
      <c r="G266" s="1" t="str">
        <f>"Period 06"</f>
        <v>Period 06</v>
      </c>
      <c r="H266" s="1" t="str">
        <f>" S"</f>
        <v xml:space="preserve"> S</v>
      </c>
      <c r="I266" s="1" t="str">
        <f>" S"</f>
        <v xml:space="preserve"> S</v>
      </c>
    </row>
    <row r="267" spans="1:9">
      <c r="A267" s="1" t="str">
        <f>""</f>
        <v/>
      </c>
      <c r="B267" s="1">
        <f t="shared" si="86"/>
        <v>786166</v>
      </c>
      <c r="C267" s="1" t="str">
        <f>"0298"</f>
        <v>0298</v>
      </c>
      <c r="D267" s="1" t="str">
        <f>"CITIZENSHIP"</f>
        <v>CITIZENSHIP</v>
      </c>
      <c r="E267" s="1" t="str">
        <f t="shared" si="87"/>
        <v>21R-KIR</v>
      </c>
      <c r="F267" s="1" t="str">
        <f t="shared" si="88"/>
        <v>Kirven, Laurie</v>
      </c>
      <c r="G267" s="1" t="str">
        <f>"Period 07"</f>
        <v>Period 07</v>
      </c>
      <c r="H267" s="1" t="str">
        <f t="shared" ref="H267:I269" si="89">" E"</f>
        <v xml:space="preserve"> E</v>
      </c>
      <c r="I267" s="1" t="str">
        <f t="shared" si="89"/>
        <v xml:space="preserve"> E</v>
      </c>
    </row>
    <row r="268" spans="1:9">
      <c r="A268" s="1" t="str">
        <f>""</f>
        <v/>
      </c>
      <c r="B268" s="1">
        <f t="shared" si="86"/>
        <v>786166</v>
      </c>
      <c r="C268" s="1" t="str">
        <f>"0251"</f>
        <v>0251</v>
      </c>
      <c r="D268" s="1" t="str">
        <f>"HANDWRITING"</f>
        <v>HANDWRITING</v>
      </c>
      <c r="E268" s="1" t="str">
        <f t="shared" si="87"/>
        <v>21R-KIR</v>
      </c>
      <c r="F268" s="1" t="str">
        <f t="shared" si="88"/>
        <v>Kirven, Laurie</v>
      </c>
      <c r="G268" s="1" t="str">
        <f>"Period 08"</f>
        <v>Period 08</v>
      </c>
      <c r="H268" s="1" t="str">
        <f t="shared" si="89"/>
        <v xml:space="preserve"> E</v>
      </c>
      <c r="I268" s="1" t="str">
        <f t="shared" si="89"/>
        <v xml:space="preserve"> E</v>
      </c>
    </row>
    <row r="269" spans="1:9">
      <c r="A269" s="1" t="str">
        <f>""</f>
        <v/>
      </c>
      <c r="B269" s="1">
        <f t="shared" si="86"/>
        <v>786166</v>
      </c>
      <c r="C269" s="1" t="str">
        <f>"0261"</f>
        <v>0261</v>
      </c>
      <c r="D269" s="1" t="str">
        <f>"FINE ARTS"</f>
        <v>FINE ARTS</v>
      </c>
      <c r="E269" s="1" t="str">
        <f t="shared" si="87"/>
        <v>21R-KIR</v>
      </c>
      <c r="F269" s="1" t="str">
        <f>"Shotlow, Misti"</f>
        <v>Shotlow, Misti</v>
      </c>
      <c r="G269" s="1" t="str">
        <f>"Period 09"</f>
        <v>Period 09</v>
      </c>
      <c r="H269" s="1" t="str">
        <f t="shared" si="89"/>
        <v xml:space="preserve"> E</v>
      </c>
      <c r="I269" s="1" t="str">
        <f t="shared" si="89"/>
        <v xml:space="preserve"> E</v>
      </c>
    </row>
    <row r="270" spans="1:9">
      <c r="A270" s="1" t="str">
        <f>""</f>
        <v/>
      </c>
      <c r="B270" s="1">
        <f t="shared" si="86"/>
        <v>786166</v>
      </c>
      <c r="C270" s="1" t="str">
        <f>"0262"</f>
        <v>0262</v>
      </c>
      <c r="D270" s="1" t="str">
        <f>"MUSIC"</f>
        <v>MUSIC</v>
      </c>
      <c r="E270" s="1" t="str">
        <f t="shared" si="87"/>
        <v>21R-KIR</v>
      </c>
      <c r="F270" s="1" t="str">
        <f>"Murphy, Charmin"</f>
        <v>Murphy, Charmin</v>
      </c>
      <c r="G270" s="1" t="str">
        <f>"Period 10"</f>
        <v>Period 10</v>
      </c>
      <c r="H270" s="1" t="str">
        <f>" S"</f>
        <v xml:space="preserve"> S</v>
      </c>
      <c r="I270" s="1" t="str">
        <f>" S"</f>
        <v xml:space="preserve"> S</v>
      </c>
    </row>
    <row r="271" spans="1:9">
      <c r="A271" s="1" t="str">
        <f>""</f>
        <v/>
      </c>
      <c r="B271" s="1">
        <f t="shared" si="86"/>
        <v>786166</v>
      </c>
      <c r="C271" s="1" t="str">
        <f>"0272"</f>
        <v>0272</v>
      </c>
      <c r="D271" s="1" t="str">
        <f>"PHYSICAL ED"</f>
        <v>PHYSICAL ED</v>
      </c>
      <c r="E271" s="1" t="str">
        <f>"21R-Kir"</f>
        <v>21R-Kir</v>
      </c>
      <c r="F271" s="1" t="str">
        <f>"Lane, Gary"</f>
        <v>Lane, Gary</v>
      </c>
      <c r="G271" s="1" t="str">
        <f>"Period 11"</f>
        <v>Period 11</v>
      </c>
      <c r="H271" s="1" t="str">
        <f>" S"</f>
        <v xml:space="preserve"> S</v>
      </c>
      <c r="I271" s="1" t="str">
        <f>" E"</f>
        <v xml:space="preserve"> E</v>
      </c>
    </row>
    <row r="272" spans="1:9">
      <c r="A272" s="1" t="str">
        <f>"Hernandez-Entwhistle, Eric Tyden"</f>
        <v>Hernandez-Entwhistle, Eric Tyden</v>
      </c>
      <c r="B272" s="1">
        <f t="shared" ref="B272:B281" si="90">787092</f>
        <v>787092</v>
      </c>
      <c r="C272" s="1" t="str">
        <f>"0211"</f>
        <v>0211</v>
      </c>
      <c r="D272" s="1" t="str">
        <f>"LANGUAGE ARTS"</f>
        <v>LANGUAGE ARTS</v>
      </c>
      <c r="E272" s="1" t="str">
        <f t="shared" ref="E272:E280" si="91">"21R-KIR"</f>
        <v>21R-KIR</v>
      </c>
      <c r="F272" s="1" t="str">
        <f t="shared" ref="F272:F278" si="92">"Kirven, Laurie"</f>
        <v>Kirven, Laurie</v>
      </c>
      <c r="G272" s="1" t="str">
        <f>"Period 01"</f>
        <v>Period 01</v>
      </c>
      <c r="H272" s="1">
        <f xml:space="preserve"> 92</f>
        <v>92</v>
      </c>
      <c r="I272" s="1">
        <f xml:space="preserve"> 83</f>
        <v>83</v>
      </c>
    </row>
    <row r="273" spans="1:9">
      <c r="A273" s="1" t="str">
        <f>""</f>
        <v/>
      </c>
      <c r="B273" s="1">
        <f t="shared" si="90"/>
        <v>787092</v>
      </c>
      <c r="C273" s="1" t="str">
        <f>"0221"</f>
        <v>0221</v>
      </c>
      <c r="D273" s="1" t="str">
        <f>"SOCIAL STUDIES"</f>
        <v>SOCIAL STUDIES</v>
      </c>
      <c r="E273" s="1" t="str">
        <f t="shared" si="91"/>
        <v>21R-KIR</v>
      </c>
      <c r="F273" s="1" t="str">
        <f t="shared" si="92"/>
        <v>Kirven, Laurie</v>
      </c>
      <c r="G273" s="1" t="str">
        <f>"Period 03"</f>
        <v>Period 03</v>
      </c>
      <c r="H273" s="1">
        <f xml:space="preserve"> 75</f>
        <v>75</v>
      </c>
      <c r="I273" s="1">
        <f xml:space="preserve"> 75</f>
        <v>75</v>
      </c>
    </row>
    <row r="274" spans="1:9">
      <c r="A274" s="1" t="str">
        <f>""</f>
        <v/>
      </c>
      <c r="B274" s="1">
        <f t="shared" si="90"/>
        <v>787092</v>
      </c>
      <c r="C274" s="1" t="str">
        <f>"0231"</f>
        <v>0231</v>
      </c>
      <c r="D274" s="1" t="str">
        <f>"MATH"</f>
        <v>MATH</v>
      </c>
      <c r="E274" s="1" t="str">
        <f t="shared" si="91"/>
        <v>21R-KIR</v>
      </c>
      <c r="F274" s="1" t="str">
        <f t="shared" si="92"/>
        <v>Kirven, Laurie</v>
      </c>
      <c r="G274" s="1" t="str">
        <f>"Period 04"</f>
        <v>Period 04</v>
      </c>
      <c r="H274" s="1">
        <f xml:space="preserve"> 73</f>
        <v>73</v>
      </c>
      <c r="I274" s="1">
        <f xml:space="preserve"> 79</f>
        <v>79</v>
      </c>
    </row>
    <row r="275" spans="1:9">
      <c r="A275" s="1" t="str">
        <f>""</f>
        <v/>
      </c>
      <c r="B275" s="1">
        <f t="shared" si="90"/>
        <v>787092</v>
      </c>
      <c r="C275" s="1" t="str">
        <f>"0241"</f>
        <v>0241</v>
      </c>
      <c r="D275" s="1" t="str">
        <f>"SCIENCE"</f>
        <v>SCIENCE</v>
      </c>
      <c r="E275" s="1" t="str">
        <f t="shared" si="91"/>
        <v>21R-KIR</v>
      </c>
      <c r="F275" s="1" t="str">
        <f t="shared" si="92"/>
        <v>Kirven, Laurie</v>
      </c>
      <c r="G275" s="1" t="str">
        <f>"Period 05"</f>
        <v>Period 05</v>
      </c>
      <c r="H275" s="1">
        <f xml:space="preserve"> 73</f>
        <v>73</v>
      </c>
      <c r="I275" s="1">
        <f xml:space="preserve"> 87</f>
        <v>87</v>
      </c>
    </row>
    <row r="276" spans="1:9">
      <c r="A276" s="1" t="str">
        <f>""</f>
        <v/>
      </c>
      <c r="B276" s="1">
        <f t="shared" si="90"/>
        <v>787092</v>
      </c>
      <c r="C276" s="1" t="str">
        <f>"0271"</f>
        <v>0271</v>
      </c>
      <c r="D276" s="1" t="str">
        <f>"HEALTH"</f>
        <v>HEALTH</v>
      </c>
      <c r="E276" s="1" t="str">
        <f t="shared" si="91"/>
        <v>21R-KIR</v>
      </c>
      <c r="F276" s="1" t="str">
        <f t="shared" si="92"/>
        <v>Kirven, Laurie</v>
      </c>
      <c r="G276" s="1" t="str">
        <f>"Period 06"</f>
        <v>Period 06</v>
      </c>
      <c r="H276" s="1" t="str">
        <f>" S"</f>
        <v xml:space="preserve"> S</v>
      </c>
      <c r="I276" s="1" t="str">
        <f>" S"</f>
        <v xml:space="preserve"> S</v>
      </c>
    </row>
    <row r="277" spans="1:9">
      <c r="A277" s="1" t="str">
        <f>""</f>
        <v/>
      </c>
      <c r="B277" s="1">
        <f t="shared" si="90"/>
        <v>787092</v>
      </c>
      <c r="C277" s="1" t="str">
        <f>"0298"</f>
        <v>0298</v>
      </c>
      <c r="D277" s="1" t="str">
        <f>"CITIZENSHIP"</f>
        <v>CITIZENSHIP</v>
      </c>
      <c r="E277" s="1" t="str">
        <f t="shared" si="91"/>
        <v>21R-KIR</v>
      </c>
      <c r="F277" s="1" t="str">
        <f t="shared" si="92"/>
        <v>Kirven, Laurie</v>
      </c>
      <c r="G277" s="1" t="str">
        <f>"Period 07"</f>
        <v>Period 07</v>
      </c>
      <c r="H277" s="1" t="str">
        <f>" S"</f>
        <v xml:space="preserve"> S</v>
      </c>
      <c r="I277" s="1" t="str">
        <f>" S"</f>
        <v xml:space="preserve"> S</v>
      </c>
    </row>
    <row r="278" spans="1:9">
      <c r="A278" s="1" t="str">
        <f>""</f>
        <v/>
      </c>
      <c r="B278" s="1">
        <f t="shared" si="90"/>
        <v>787092</v>
      </c>
      <c r="C278" s="1" t="str">
        <f>"0251"</f>
        <v>0251</v>
      </c>
      <c r="D278" s="1" t="str">
        <f>"HANDWRITING"</f>
        <v>HANDWRITING</v>
      </c>
      <c r="E278" s="1" t="str">
        <f t="shared" si="91"/>
        <v>21R-KIR</v>
      </c>
      <c r="F278" s="1" t="str">
        <f t="shared" si="92"/>
        <v>Kirven, Laurie</v>
      </c>
      <c r="G278" s="1" t="str">
        <f>"Period 08"</f>
        <v>Period 08</v>
      </c>
      <c r="H278" s="1" t="str">
        <f>" S"</f>
        <v xml:space="preserve"> S</v>
      </c>
      <c r="I278" s="1" t="str">
        <f>" N"</f>
        <v xml:space="preserve"> N</v>
      </c>
    </row>
    <row r="279" spans="1:9">
      <c r="A279" s="1" t="str">
        <f>""</f>
        <v/>
      </c>
      <c r="B279" s="1">
        <f t="shared" si="90"/>
        <v>787092</v>
      </c>
      <c r="C279" s="1" t="str">
        <f>"0261"</f>
        <v>0261</v>
      </c>
      <c r="D279" s="1" t="str">
        <f>"FINE ARTS"</f>
        <v>FINE ARTS</v>
      </c>
      <c r="E279" s="1" t="str">
        <f t="shared" si="91"/>
        <v>21R-KIR</v>
      </c>
      <c r="F279" s="1" t="str">
        <f>"Shotlow, Misti"</f>
        <v>Shotlow, Misti</v>
      </c>
      <c r="G279" s="1" t="str">
        <f>"Period 09"</f>
        <v>Period 09</v>
      </c>
      <c r="H279" s="1" t="str">
        <f>" E"</f>
        <v xml:space="preserve"> E</v>
      </c>
      <c r="I279" s="1" t="str">
        <f>" E"</f>
        <v xml:space="preserve"> E</v>
      </c>
    </row>
    <row r="280" spans="1:9">
      <c r="A280" s="1" t="str">
        <f>""</f>
        <v/>
      </c>
      <c r="B280" s="1">
        <f t="shared" si="90"/>
        <v>787092</v>
      </c>
      <c r="C280" s="1" t="str">
        <f>"0262"</f>
        <v>0262</v>
      </c>
      <c r="D280" s="1" t="str">
        <f>"MUSIC"</f>
        <v>MUSIC</v>
      </c>
      <c r="E280" s="1" t="str">
        <f t="shared" si="91"/>
        <v>21R-KIR</v>
      </c>
      <c r="F280" s="1" t="str">
        <f>"Murphy, Charmin"</f>
        <v>Murphy, Charmin</v>
      </c>
      <c r="G280" s="1" t="str">
        <f>"Period 10"</f>
        <v>Period 10</v>
      </c>
      <c r="H280" s="1" t="str">
        <f>" E"</f>
        <v xml:space="preserve"> E</v>
      </c>
      <c r="I280" s="1" t="str">
        <f>" S"</f>
        <v xml:space="preserve"> S</v>
      </c>
    </row>
    <row r="281" spans="1:9">
      <c r="A281" s="1" t="str">
        <f>""</f>
        <v/>
      </c>
      <c r="B281" s="1">
        <f t="shared" si="90"/>
        <v>787092</v>
      </c>
      <c r="C281" s="1" t="str">
        <f>"0272"</f>
        <v>0272</v>
      </c>
      <c r="D281" s="1" t="str">
        <f>"PHYSICAL ED"</f>
        <v>PHYSICAL ED</v>
      </c>
      <c r="E281" s="1" t="str">
        <f>"21R-Kir"</f>
        <v>21R-Kir</v>
      </c>
      <c r="F281" s="1" t="str">
        <f>"Lane, Gary"</f>
        <v>Lane, Gary</v>
      </c>
      <c r="G281" s="1" t="str">
        <f>"Period 11"</f>
        <v>Period 11</v>
      </c>
      <c r="H281" s="1" t="str">
        <f>" S"</f>
        <v xml:space="preserve"> S</v>
      </c>
      <c r="I281" s="1" t="str">
        <f>" S"</f>
        <v xml:space="preserve"> S</v>
      </c>
    </row>
    <row r="282" spans="1:9">
      <c r="A282" s="1" t="str">
        <f>"Hernandez-Sandoval, Emily Arlete"</f>
        <v>Hernandez-Sandoval, Emily Arlete</v>
      </c>
      <c r="B282" s="1">
        <f t="shared" ref="B282:B291" si="93">782035</f>
        <v>782035</v>
      </c>
      <c r="C282" s="1" t="str">
        <f>"0211"</f>
        <v>0211</v>
      </c>
      <c r="D282" s="1" t="str">
        <f>"LANGUAGE ARTS"</f>
        <v>LANGUAGE ARTS</v>
      </c>
      <c r="E282" s="1" t="str">
        <f t="shared" ref="E282:E287" si="94">"21B-Kry"</f>
        <v>21B-Kry</v>
      </c>
      <c r="F282" s="1" t="str">
        <f t="shared" ref="F282:F288" si="95">"Krychniak, Luisa"</f>
        <v>Krychniak, Luisa</v>
      </c>
      <c r="G282" s="1" t="str">
        <f>"Period 01"</f>
        <v>Period 01</v>
      </c>
      <c r="H282" s="1">
        <f xml:space="preserve"> 90</f>
        <v>90</v>
      </c>
      <c r="I282" s="1">
        <f xml:space="preserve"> 87</f>
        <v>87</v>
      </c>
    </row>
    <row r="283" spans="1:9">
      <c r="A283" s="1" t="str">
        <f>""</f>
        <v/>
      </c>
      <c r="B283" s="1">
        <f t="shared" si="93"/>
        <v>782035</v>
      </c>
      <c r="C283" s="1" t="str">
        <f>"0221"</f>
        <v>0221</v>
      </c>
      <c r="D283" s="1" t="str">
        <f>"SOCIAL STUDIES"</f>
        <v>SOCIAL STUDIES</v>
      </c>
      <c r="E283" s="1" t="str">
        <f t="shared" si="94"/>
        <v>21B-Kry</v>
      </c>
      <c r="F283" s="1" t="str">
        <f t="shared" si="95"/>
        <v>Krychniak, Luisa</v>
      </c>
      <c r="G283" s="1" t="str">
        <f>"Period 03"</f>
        <v>Period 03</v>
      </c>
      <c r="H283" s="1">
        <f xml:space="preserve"> 90</f>
        <v>90</v>
      </c>
      <c r="I283" s="1">
        <f xml:space="preserve"> 92</f>
        <v>92</v>
      </c>
    </row>
    <row r="284" spans="1:9">
      <c r="A284" s="1" t="str">
        <f>""</f>
        <v/>
      </c>
      <c r="B284" s="1">
        <f t="shared" si="93"/>
        <v>782035</v>
      </c>
      <c r="C284" s="1" t="str">
        <f>"0231"</f>
        <v>0231</v>
      </c>
      <c r="D284" s="1" t="str">
        <f>"MATH"</f>
        <v>MATH</v>
      </c>
      <c r="E284" s="1" t="str">
        <f t="shared" si="94"/>
        <v>21B-Kry</v>
      </c>
      <c r="F284" s="1" t="str">
        <f t="shared" si="95"/>
        <v>Krychniak, Luisa</v>
      </c>
      <c r="G284" s="1" t="str">
        <f>"Period 04"</f>
        <v>Period 04</v>
      </c>
      <c r="H284" s="1">
        <f xml:space="preserve"> 100</f>
        <v>100</v>
      </c>
      <c r="I284" s="1">
        <f xml:space="preserve"> 90</f>
        <v>90</v>
      </c>
    </row>
    <row r="285" spans="1:9">
      <c r="A285" s="1" t="str">
        <f>""</f>
        <v/>
      </c>
      <c r="B285" s="1">
        <f t="shared" si="93"/>
        <v>782035</v>
      </c>
      <c r="C285" s="1" t="str">
        <f>"0241"</f>
        <v>0241</v>
      </c>
      <c r="D285" s="1" t="str">
        <f>"SCIENCE"</f>
        <v>SCIENCE</v>
      </c>
      <c r="E285" s="1" t="str">
        <f t="shared" si="94"/>
        <v>21B-Kry</v>
      </c>
      <c r="F285" s="1" t="str">
        <f t="shared" si="95"/>
        <v>Krychniak, Luisa</v>
      </c>
      <c r="G285" s="1" t="str">
        <f>"Period 05"</f>
        <v>Period 05</v>
      </c>
      <c r="H285" s="1">
        <f xml:space="preserve"> 92</f>
        <v>92</v>
      </c>
      <c r="I285" s="1">
        <f xml:space="preserve"> 89</f>
        <v>89</v>
      </c>
    </row>
    <row r="286" spans="1:9">
      <c r="A286" s="1" t="str">
        <f>""</f>
        <v/>
      </c>
      <c r="B286" s="1">
        <f t="shared" si="93"/>
        <v>782035</v>
      </c>
      <c r="C286" s="1" t="str">
        <f>"0271"</f>
        <v>0271</v>
      </c>
      <c r="D286" s="1" t="str">
        <f>"HEALTH"</f>
        <v>HEALTH</v>
      </c>
      <c r="E286" s="1" t="str">
        <f t="shared" si="94"/>
        <v>21B-Kry</v>
      </c>
      <c r="F286" s="1" t="str">
        <f t="shared" si="95"/>
        <v>Krychniak, Luisa</v>
      </c>
      <c r="G286" s="1" t="str">
        <f>"Period 06"</f>
        <v>Period 06</v>
      </c>
      <c r="H286" s="1" t="str">
        <f>" S"</f>
        <v xml:space="preserve"> S</v>
      </c>
      <c r="I286" s="1" t="str">
        <f>" S"</f>
        <v xml:space="preserve"> S</v>
      </c>
    </row>
    <row r="287" spans="1:9">
      <c r="A287" s="1" t="str">
        <f>""</f>
        <v/>
      </c>
      <c r="B287" s="1">
        <f t="shared" si="93"/>
        <v>782035</v>
      </c>
      <c r="C287" s="1" t="str">
        <f>"0298"</f>
        <v>0298</v>
      </c>
      <c r="D287" s="1" t="str">
        <f>"CITIZENSHIP"</f>
        <v>CITIZENSHIP</v>
      </c>
      <c r="E287" s="1" t="str">
        <f t="shared" si="94"/>
        <v>21B-Kry</v>
      </c>
      <c r="F287" s="1" t="str">
        <f t="shared" si="95"/>
        <v>Krychniak, Luisa</v>
      </c>
      <c r="G287" s="1" t="str">
        <f>"Period 07"</f>
        <v>Period 07</v>
      </c>
      <c r="H287" s="1" t="str">
        <f t="shared" ref="H287:I289" si="96">" E"</f>
        <v xml:space="preserve"> E</v>
      </c>
      <c r="I287" s="1" t="str">
        <f t="shared" si="96"/>
        <v xml:space="preserve"> E</v>
      </c>
    </row>
    <row r="288" spans="1:9">
      <c r="A288" s="1" t="str">
        <f>""</f>
        <v/>
      </c>
      <c r="B288" s="1">
        <f t="shared" si="93"/>
        <v>782035</v>
      </c>
      <c r="C288" s="1" t="str">
        <f>"0251"</f>
        <v>0251</v>
      </c>
      <c r="D288" s="1" t="str">
        <f>"HANDWRITING"</f>
        <v>HANDWRITING</v>
      </c>
      <c r="E288" s="1" t="str">
        <f>"21B-KRY"</f>
        <v>21B-KRY</v>
      </c>
      <c r="F288" s="1" t="str">
        <f t="shared" si="95"/>
        <v>Krychniak, Luisa</v>
      </c>
      <c r="G288" s="1" t="str">
        <f>"Period 08"</f>
        <v>Period 08</v>
      </c>
      <c r="H288" s="1" t="str">
        <f t="shared" si="96"/>
        <v xml:space="preserve"> E</v>
      </c>
      <c r="I288" s="1" t="str">
        <f t="shared" si="96"/>
        <v xml:space="preserve"> E</v>
      </c>
    </row>
    <row r="289" spans="1:9">
      <c r="A289" s="1" t="str">
        <f>""</f>
        <v/>
      </c>
      <c r="B289" s="1">
        <f t="shared" si="93"/>
        <v>782035</v>
      </c>
      <c r="C289" s="1" t="str">
        <f>"0261"</f>
        <v>0261</v>
      </c>
      <c r="D289" s="1" t="str">
        <f>"FINE ARTS"</f>
        <v>FINE ARTS</v>
      </c>
      <c r="E289" s="1" t="str">
        <f>"21B-KRY"</f>
        <v>21B-KRY</v>
      </c>
      <c r="F289" s="1" t="str">
        <f>"Shotlow, Misti"</f>
        <v>Shotlow, Misti</v>
      </c>
      <c r="G289" s="1" t="str">
        <f>"Period 09"</f>
        <v>Period 09</v>
      </c>
      <c r="H289" s="1" t="str">
        <f t="shared" si="96"/>
        <v xml:space="preserve"> E</v>
      </c>
      <c r="I289" s="1" t="str">
        <f t="shared" si="96"/>
        <v xml:space="preserve"> E</v>
      </c>
    </row>
    <row r="290" spans="1:9">
      <c r="A290" s="1" t="str">
        <f>""</f>
        <v/>
      </c>
      <c r="B290" s="1">
        <f t="shared" si="93"/>
        <v>782035</v>
      </c>
      <c r="C290" s="1" t="str">
        <f>"0262"</f>
        <v>0262</v>
      </c>
      <c r="D290" s="1" t="str">
        <f>"MUSIC"</f>
        <v>MUSIC</v>
      </c>
      <c r="E290" s="1" t="str">
        <f>"21B-KRY"</f>
        <v>21B-KRY</v>
      </c>
      <c r="F290" s="1" t="str">
        <f>"Murphy, Charmin"</f>
        <v>Murphy, Charmin</v>
      </c>
      <c r="G290" s="1" t="str">
        <f>"Period 10"</f>
        <v>Period 10</v>
      </c>
      <c r="H290" s="1" t="str">
        <f>" S"</f>
        <v xml:space="preserve"> S</v>
      </c>
      <c r="I290" s="1" t="str">
        <f>" S"</f>
        <v xml:space="preserve"> S</v>
      </c>
    </row>
    <row r="291" spans="1:9">
      <c r="A291" s="1" t="str">
        <f>""</f>
        <v/>
      </c>
      <c r="B291" s="1">
        <f t="shared" si="93"/>
        <v>782035</v>
      </c>
      <c r="C291" s="1" t="str">
        <f>"0272"</f>
        <v>0272</v>
      </c>
      <c r="D291" s="1" t="str">
        <f>"PHYSICAL ED"</f>
        <v>PHYSICAL ED</v>
      </c>
      <c r="E291" s="1" t="str">
        <f>"21B-Kry"</f>
        <v>21B-Kry</v>
      </c>
      <c r="F291" s="1" t="str">
        <f>"Lane, Gary"</f>
        <v>Lane, Gary</v>
      </c>
      <c r="G291" s="1" t="str">
        <f>"Period 11"</f>
        <v>Period 11</v>
      </c>
      <c r="H291" s="1" t="str">
        <f>" S"</f>
        <v xml:space="preserve"> S</v>
      </c>
      <c r="I291" s="1" t="str">
        <f>" E"</f>
        <v xml:space="preserve"> E</v>
      </c>
    </row>
    <row r="292" spans="1:9">
      <c r="A292" s="1" t="str">
        <f>"Hopkins, Jaelyn Elise"</f>
        <v>Hopkins, Jaelyn Elise</v>
      </c>
      <c r="B292" s="1">
        <f t="shared" ref="B292:B301" si="97">768031</f>
        <v>768031</v>
      </c>
      <c r="C292" s="1" t="str">
        <f>"0211"</f>
        <v>0211</v>
      </c>
      <c r="D292" s="1" t="str">
        <f>"LANGUAGE ARTS"</f>
        <v>LANGUAGE ARTS</v>
      </c>
      <c r="E292" s="1" t="str">
        <f t="shared" ref="E292:E301" si="98">"20R-SMY"</f>
        <v>20R-SMY</v>
      </c>
      <c r="F292" s="1" t="str">
        <f t="shared" ref="F292:F298" si="99">"Smythia, Kimberly"</f>
        <v>Smythia, Kimberly</v>
      </c>
      <c r="G292" s="1" t="str">
        <f>"Period 01"</f>
        <v>Period 01</v>
      </c>
      <c r="H292" s="1">
        <f xml:space="preserve"> 88</f>
        <v>88</v>
      </c>
      <c r="I292" s="1">
        <f xml:space="preserve"> 93</f>
        <v>93</v>
      </c>
    </row>
    <row r="293" spans="1:9">
      <c r="A293" s="1" t="str">
        <f>""</f>
        <v/>
      </c>
      <c r="B293" s="1">
        <f t="shared" si="97"/>
        <v>768031</v>
      </c>
      <c r="C293" s="1" t="str">
        <f>"0221"</f>
        <v>0221</v>
      </c>
      <c r="D293" s="1" t="str">
        <f>"SOCIAL STUDIES"</f>
        <v>SOCIAL STUDIES</v>
      </c>
      <c r="E293" s="1" t="str">
        <f t="shared" si="98"/>
        <v>20R-SMY</v>
      </c>
      <c r="F293" s="1" t="str">
        <f t="shared" si="99"/>
        <v>Smythia, Kimberly</v>
      </c>
      <c r="G293" s="1" t="str">
        <f>"Period 03"</f>
        <v>Period 03</v>
      </c>
      <c r="H293" s="1">
        <f xml:space="preserve"> 95</f>
        <v>95</v>
      </c>
      <c r="I293" s="1">
        <f xml:space="preserve"> 93</f>
        <v>93</v>
      </c>
    </row>
    <row r="294" spans="1:9">
      <c r="A294" s="1" t="str">
        <f>""</f>
        <v/>
      </c>
      <c r="B294" s="1">
        <f t="shared" si="97"/>
        <v>768031</v>
      </c>
      <c r="C294" s="1" t="str">
        <f>"0231"</f>
        <v>0231</v>
      </c>
      <c r="D294" s="1" t="str">
        <f>"MATH"</f>
        <v>MATH</v>
      </c>
      <c r="E294" s="1" t="str">
        <f t="shared" si="98"/>
        <v>20R-SMY</v>
      </c>
      <c r="F294" s="1" t="str">
        <f t="shared" si="99"/>
        <v>Smythia, Kimberly</v>
      </c>
      <c r="G294" s="1" t="str">
        <f>"Period 04"</f>
        <v>Period 04</v>
      </c>
      <c r="H294" s="1">
        <f xml:space="preserve"> 92</f>
        <v>92</v>
      </c>
      <c r="I294" s="1">
        <f xml:space="preserve"> 92</f>
        <v>92</v>
      </c>
    </row>
    <row r="295" spans="1:9">
      <c r="A295" s="1" t="str">
        <f>""</f>
        <v/>
      </c>
      <c r="B295" s="1">
        <f t="shared" si="97"/>
        <v>768031</v>
      </c>
      <c r="C295" s="1" t="str">
        <f>"0241"</f>
        <v>0241</v>
      </c>
      <c r="D295" s="1" t="str">
        <f>"SCIENCE"</f>
        <v>SCIENCE</v>
      </c>
      <c r="E295" s="1" t="str">
        <f t="shared" si="98"/>
        <v>20R-SMY</v>
      </c>
      <c r="F295" s="1" t="str">
        <f t="shared" si="99"/>
        <v>Smythia, Kimberly</v>
      </c>
      <c r="G295" s="1" t="str">
        <f>"Period 05"</f>
        <v>Period 05</v>
      </c>
      <c r="H295" s="1">
        <f xml:space="preserve"> 93</f>
        <v>93</v>
      </c>
      <c r="I295" s="1">
        <f xml:space="preserve"> 92</f>
        <v>92</v>
      </c>
    </row>
    <row r="296" spans="1:9">
      <c r="A296" s="1" t="str">
        <f>""</f>
        <v/>
      </c>
      <c r="B296" s="1">
        <f t="shared" si="97"/>
        <v>768031</v>
      </c>
      <c r="C296" s="1" t="str">
        <f>"0271"</f>
        <v>0271</v>
      </c>
      <c r="D296" s="1" t="str">
        <f>"HEALTH"</f>
        <v>HEALTH</v>
      </c>
      <c r="E296" s="1" t="str">
        <f t="shared" si="98"/>
        <v>20R-SMY</v>
      </c>
      <c r="F296" s="1" t="str">
        <f t="shared" si="99"/>
        <v>Smythia, Kimberly</v>
      </c>
      <c r="G296" s="1" t="str">
        <f>"Period 06"</f>
        <v>Period 06</v>
      </c>
      <c r="H296" s="1" t="str">
        <f>" S"</f>
        <v xml:space="preserve"> S</v>
      </c>
      <c r="I296" s="1" t="str">
        <f>" S"</f>
        <v xml:space="preserve"> S</v>
      </c>
    </row>
    <row r="297" spans="1:9">
      <c r="A297" s="1" t="str">
        <f>""</f>
        <v/>
      </c>
      <c r="B297" s="1">
        <f t="shared" si="97"/>
        <v>768031</v>
      </c>
      <c r="C297" s="1" t="str">
        <f>"0298"</f>
        <v>0298</v>
      </c>
      <c r="D297" s="1" t="str">
        <f>"CITIZENSHIP"</f>
        <v>CITIZENSHIP</v>
      </c>
      <c r="E297" s="1" t="str">
        <f t="shared" si="98"/>
        <v>20R-SMY</v>
      </c>
      <c r="F297" s="1" t="str">
        <f t="shared" si="99"/>
        <v>Smythia, Kimberly</v>
      </c>
      <c r="G297" s="1" t="str">
        <f>"Period 07"</f>
        <v>Period 07</v>
      </c>
      <c r="H297" s="1" t="str">
        <f>" E"</f>
        <v xml:space="preserve"> E</v>
      </c>
      <c r="I297" s="1" t="str">
        <f>" E"</f>
        <v xml:space="preserve"> E</v>
      </c>
    </row>
    <row r="298" spans="1:9">
      <c r="A298" s="1" t="str">
        <f>""</f>
        <v/>
      </c>
      <c r="B298" s="1">
        <f t="shared" si="97"/>
        <v>768031</v>
      </c>
      <c r="C298" s="1" t="str">
        <f>"0251"</f>
        <v>0251</v>
      </c>
      <c r="D298" s="1" t="str">
        <f>"HANDWRITING"</f>
        <v>HANDWRITING</v>
      </c>
      <c r="E298" s="1" t="str">
        <f t="shared" si="98"/>
        <v>20R-SMY</v>
      </c>
      <c r="F298" s="1" t="str">
        <f t="shared" si="99"/>
        <v>Smythia, Kimberly</v>
      </c>
      <c r="G298" s="1" t="str">
        <f>"Period 08"</f>
        <v>Period 08</v>
      </c>
      <c r="H298" s="1" t="str">
        <f>" E"</f>
        <v xml:space="preserve"> E</v>
      </c>
      <c r="I298" s="1" t="str">
        <f>" S"</f>
        <v xml:space="preserve"> S</v>
      </c>
    </row>
    <row r="299" spans="1:9">
      <c r="A299" s="1" t="str">
        <f>""</f>
        <v/>
      </c>
      <c r="B299" s="1">
        <f t="shared" si="97"/>
        <v>768031</v>
      </c>
      <c r="C299" s="1" t="str">
        <f>"0261"</f>
        <v>0261</v>
      </c>
      <c r="D299" s="1" t="str">
        <f>"FINE ARTS"</f>
        <v>FINE ARTS</v>
      </c>
      <c r="E299" s="1" t="str">
        <f t="shared" si="98"/>
        <v>20R-SMY</v>
      </c>
      <c r="F299" s="1" t="str">
        <f>"Shotlow, Misti"</f>
        <v>Shotlow, Misti</v>
      </c>
      <c r="G299" s="1" t="str">
        <f>"Period 09"</f>
        <v>Period 09</v>
      </c>
      <c r="H299" s="1" t="str">
        <f>" E"</f>
        <v xml:space="preserve"> E</v>
      </c>
      <c r="I299" s="1" t="str">
        <f>" E"</f>
        <v xml:space="preserve"> E</v>
      </c>
    </row>
    <row r="300" spans="1:9">
      <c r="A300" s="1" t="str">
        <f>""</f>
        <v/>
      </c>
      <c r="B300" s="1">
        <f t="shared" si="97"/>
        <v>768031</v>
      </c>
      <c r="C300" s="1" t="str">
        <f>"0262"</f>
        <v>0262</v>
      </c>
      <c r="D300" s="1" t="str">
        <f>"MUSIC"</f>
        <v>MUSIC</v>
      </c>
      <c r="E300" s="1" t="str">
        <f t="shared" si="98"/>
        <v>20R-SMY</v>
      </c>
      <c r="F300" s="1" t="str">
        <f>"Murphy, Charmin"</f>
        <v>Murphy, Charmin</v>
      </c>
      <c r="G300" s="1" t="str">
        <f>"Period 10"</f>
        <v>Period 10</v>
      </c>
      <c r="H300" s="1" t="str">
        <f>" E"</f>
        <v xml:space="preserve"> E</v>
      </c>
      <c r="I300" s="1" t="str">
        <f>" S"</f>
        <v xml:space="preserve"> S</v>
      </c>
    </row>
    <row r="301" spans="1:9">
      <c r="A301" s="1" t="str">
        <f>""</f>
        <v/>
      </c>
      <c r="B301" s="1">
        <f t="shared" si="97"/>
        <v>768031</v>
      </c>
      <c r="C301" s="1" t="str">
        <f>"0272"</f>
        <v>0272</v>
      </c>
      <c r="D301" s="1" t="str">
        <f>"PHYSICAL ED"</f>
        <v>PHYSICAL ED</v>
      </c>
      <c r="E301" s="1" t="str">
        <f t="shared" si="98"/>
        <v>20R-SMY</v>
      </c>
      <c r="F301" s="1" t="str">
        <f>"Lane, Gary"</f>
        <v>Lane, Gary</v>
      </c>
      <c r="G301" s="1" t="str">
        <f>"Period 11"</f>
        <v>Period 11</v>
      </c>
      <c r="H301" s="1" t="str">
        <f>" E"</f>
        <v xml:space="preserve"> E</v>
      </c>
      <c r="I301" s="1" t="str">
        <f>" E"</f>
        <v xml:space="preserve"> E</v>
      </c>
    </row>
    <row r="302" spans="1:9">
      <c r="A302" s="1" t="str">
        <f>"Jaimes-Aviles, Emily "</f>
        <v xml:space="preserve">Jaimes-Aviles, Emily </v>
      </c>
      <c r="B302" s="1">
        <f t="shared" ref="B302:B311" si="100">1801280</f>
        <v>1801280</v>
      </c>
      <c r="C302" s="1" t="str">
        <f>"0211"</f>
        <v>0211</v>
      </c>
      <c r="D302" s="1" t="str">
        <f>"LANGUAGE ARTS"</f>
        <v>LANGUAGE ARTS</v>
      </c>
      <c r="E302" s="1" t="str">
        <f t="shared" ref="E302:E307" si="101">"21B-Kry"</f>
        <v>21B-Kry</v>
      </c>
      <c r="F302" s="1" t="str">
        <f t="shared" ref="F302:F308" si="102">"Krychniak, Luisa"</f>
        <v>Krychniak, Luisa</v>
      </c>
      <c r="G302" s="1" t="str">
        <f>"Period 01"</f>
        <v>Period 01</v>
      </c>
      <c r="H302" s="1">
        <f xml:space="preserve"> 86</f>
        <v>86</v>
      </c>
      <c r="I302" s="1">
        <f xml:space="preserve"> 88</f>
        <v>88</v>
      </c>
    </row>
    <row r="303" spans="1:9">
      <c r="A303" s="1" t="str">
        <f>""</f>
        <v/>
      </c>
      <c r="B303" s="1">
        <f t="shared" si="100"/>
        <v>1801280</v>
      </c>
      <c r="C303" s="1" t="str">
        <f>"0221"</f>
        <v>0221</v>
      </c>
      <c r="D303" s="1" t="str">
        <f>"SOCIAL STUDIES"</f>
        <v>SOCIAL STUDIES</v>
      </c>
      <c r="E303" s="1" t="str">
        <f t="shared" si="101"/>
        <v>21B-Kry</v>
      </c>
      <c r="F303" s="1" t="str">
        <f t="shared" si="102"/>
        <v>Krychniak, Luisa</v>
      </c>
      <c r="G303" s="1" t="str">
        <f>"Period 03"</f>
        <v>Period 03</v>
      </c>
      <c r="H303" s="1">
        <f xml:space="preserve"> 84</f>
        <v>84</v>
      </c>
      <c r="I303" s="1">
        <f xml:space="preserve"> 91</f>
        <v>91</v>
      </c>
    </row>
    <row r="304" spans="1:9">
      <c r="A304" s="1" t="str">
        <f>""</f>
        <v/>
      </c>
      <c r="B304" s="1">
        <f t="shared" si="100"/>
        <v>1801280</v>
      </c>
      <c r="C304" s="1" t="str">
        <f>"0231"</f>
        <v>0231</v>
      </c>
      <c r="D304" s="1" t="str">
        <f>"MATH"</f>
        <v>MATH</v>
      </c>
      <c r="E304" s="1" t="str">
        <f t="shared" si="101"/>
        <v>21B-Kry</v>
      </c>
      <c r="F304" s="1" t="str">
        <f t="shared" si="102"/>
        <v>Krychniak, Luisa</v>
      </c>
      <c r="G304" s="1" t="str">
        <f>"Period 04"</f>
        <v>Period 04</v>
      </c>
      <c r="H304" s="1">
        <f xml:space="preserve"> 80</f>
        <v>80</v>
      </c>
      <c r="I304" s="1">
        <f xml:space="preserve"> 82</f>
        <v>82</v>
      </c>
    </row>
    <row r="305" spans="1:9">
      <c r="A305" s="1" t="str">
        <f>""</f>
        <v/>
      </c>
      <c r="B305" s="1">
        <f t="shared" si="100"/>
        <v>1801280</v>
      </c>
      <c r="C305" s="1" t="str">
        <f>"0241"</f>
        <v>0241</v>
      </c>
      <c r="D305" s="1" t="str">
        <f>"SCIENCE"</f>
        <v>SCIENCE</v>
      </c>
      <c r="E305" s="1" t="str">
        <f t="shared" si="101"/>
        <v>21B-Kry</v>
      </c>
      <c r="F305" s="1" t="str">
        <f t="shared" si="102"/>
        <v>Krychniak, Luisa</v>
      </c>
      <c r="G305" s="1" t="str">
        <f>"Period 05"</f>
        <v>Period 05</v>
      </c>
      <c r="H305" s="1">
        <f xml:space="preserve"> 94</f>
        <v>94</v>
      </c>
      <c r="I305" s="1">
        <f xml:space="preserve"> 87</f>
        <v>87</v>
      </c>
    </row>
    <row r="306" spans="1:9">
      <c r="A306" s="1" t="str">
        <f>""</f>
        <v/>
      </c>
      <c r="B306" s="1">
        <f t="shared" si="100"/>
        <v>1801280</v>
      </c>
      <c r="C306" s="1" t="str">
        <f>"0271"</f>
        <v>0271</v>
      </c>
      <c r="D306" s="1" t="str">
        <f>"HEALTH"</f>
        <v>HEALTH</v>
      </c>
      <c r="E306" s="1" t="str">
        <f t="shared" si="101"/>
        <v>21B-Kry</v>
      </c>
      <c r="F306" s="1" t="str">
        <f t="shared" si="102"/>
        <v>Krychniak, Luisa</v>
      </c>
      <c r="G306" s="1" t="str">
        <f>"Period 06"</f>
        <v>Period 06</v>
      </c>
      <c r="H306" s="1" t="str">
        <f>" S"</f>
        <v xml:space="preserve"> S</v>
      </c>
      <c r="I306" s="1" t="str">
        <f>" S"</f>
        <v xml:space="preserve"> S</v>
      </c>
    </row>
    <row r="307" spans="1:9">
      <c r="A307" s="1" t="str">
        <f>""</f>
        <v/>
      </c>
      <c r="B307" s="1">
        <f t="shared" si="100"/>
        <v>1801280</v>
      </c>
      <c r="C307" s="1" t="str">
        <f>"0298"</f>
        <v>0298</v>
      </c>
      <c r="D307" s="1" t="str">
        <f>"CITIZENSHIP"</f>
        <v>CITIZENSHIP</v>
      </c>
      <c r="E307" s="1" t="str">
        <f t="shared" si="101"/>
        <v>21B-Kry</v>
      </c>
      <c r="F307" s="1" t="str">
        <f t="shared" si="102"/>
        <v>Krychniak, Luisa</v>
      </c>
      <c r="G307" s="1" t="str">
        <f>"Period 07"</f>
        <v>Period 07</v>
      </c>
      <c r="H307" s="1" t="str">
        <f>" S"</f>
        <v xml:space="preserve"> S</v>
      </c>
      <c r="I307" s="1" t="str">
        <f>" S"</f>
        <v xml:space="preserve"> S</v>
      </c>
    </row>
    <row r="308" spans="1:9">
      <c r="A308" s="1" t="str">
        <f>""</f>
        <v/>
      </c>
      <c r="B308" s="1">
        <f t="shared" si="100"/>
        <v>1801280</v>
      </c>
      <c r="C308" s="1" t="str">
        <f>"0251"</f>
        <v>0251</v>
      </c>
      <c r="D308" s="1" t="str">
        <f>"HANDWRITING"</f>
        <v>HANDWRITING</v>
      </c>
      <c r="E308" s="1" t="str">
        <f>"21B-KRY"</f>
        <v>21B-KRY</v>
      </c>
      <c r="F308" s="1" t="str">
        <f t="shared" si="102"/>
        <v>Krychniak, Luisa</v>
      </c>
      <c r="G308" s="1" t="str">
        <f>"Period 08"</f>
        <v>Period 08</v>
      </c>
      <c r="H308" s="1" t="str">
        <f>" E"</f>
        <v xml:space="preserve"> E</v>
      </c>
      <c r="I308" s="1" t="str">
        <f>" E"</f>
        <v xml:space="preserve"> E</v>
      </c>
    </row>
    <row r="309" spans="1:9">
      <c r="A309" s="1" t="str">
        <f>""</f>
        <v/>
      </c>
      <c r="B309" s="1">
        <f t="shared" si="100"/>
        <v>1801280</v>
      </c>
      <c r="C309" s="1" t="str">
        <f>"0261"</f>
        <v>0261</v>
      </c>
      <c r="D309" s="1" t="str">
        <f>"FINE ARTS"</f>
        <v>FINE ARTS</v>
      </c>
      <c r="E309" s="1" t="str">
        <f>"21B-KRY"</f>
        <v>21B-KRY</v>
      </c>
      <c r="F309" s="1" t="str">
        <f>"Shotlow, Misti"</f>
        <v>Shotlow, Misti</v>
      </c>
      <c r="G309" s="1" t="str">
        <f>"Period 09"</f>
        <v>Period 09</v>
      </c>
      <c r="H309" s="1" t="str">
        <f>" E"</f>
        <v xml:space="preserve"> E</v>
      </c>
      <c r="I309" s="1" t="str">
        <f>" E"</f>
        <v xml:space="preserve"> E</v>
      </c>
    </row>
    <row r="310" spans="1:9">
      <c r="A310" s="1" t="str">
        <f>""</f>
        <v/>
      </c>
      <c r="B310" s="1">
        <f t="shared" si="100"/>
        <v>1801280</v>
      </c>
      <c r="C310" s="1" t="str">
        <f>"0262"</f>
        <v>0262</v>
      </c>
      <c r="D310" s="1" t="str">
        <f>"MUSIC"</f>
        <v>MUSIC</v>
      </c>
      <c r="E310" s="1" t="str">
        <f>"21B-KRY"</f>
        <v>21B-KRY</v>
      </c>
      <c r="F310" s="1" t="str">
        <f>"Murphy, Charmin"</f>
        <v>Murphy, Charmin</v>
      </c>
      <c r="G310" s="1" t="str">
        <f>"Period 10"</f>
        <v>Period 10</v>
      </c>
      <c r="H310" s="1" t="str">
        <f>" S"</f>
        <v xml:space="preserve"> S</v>
      </c>
      <c r="I310" s="1" t="str">
        <f>" S"</f>
        <v xml:space="preserve"> S</v>
      </c>
    </row>
    <row r="311" spans="1:9">
      <c r="A311" s="1" t="str">
        <f>""</f>
        <v/>
      </c>
      <c r="B311" s="1">
        <f t="shared" si="100"/>
        <v>1801280</v>
      </c>
      <c r="C311" s="1" t="str">
        <f>"0272"</f>
        <v>0272</v>
      </c>
      <c r="D311" s="1" t="str">
        <f>"PHYSICAL ED"</f>
        <v>PHYSICAL ED</v>
      </c>
      <c r="E311" s="1" t="str">
        <f>"21B-Kry"</f>
        <v>21B-Kry</v>
      </c>
      <c r="F311" s="1" t="str">
        <f>"Lane, Gary"</f>
        <v>Lane, Gary</v>
      </c>
      <c r="G311" s="1" t="str">
        <f>"Period 11"</f>
        <v>Period 11</v>
      </c>
      <c r="H311" s="1" t="str">
        <f>" S"</f>
        <v xml:space="preserve"> S</v>
      </c>
      <c r="I311" s="1" t="str">
        <f>" E"</f>
        <v xml:space="preserve"> E</v>
      </c>
    </row>
    <row r="312" spans="1:9">
      <c r="A312" s="1" t="str">
        <f>"John, Malachi "</f>
        <v xml:space="preserve">John, Malachi </v>
      </c>
      <c r="B312" s="1">
        <f t="shared" ref="B312:B321" si="103">1801247</f>
        <v>1801247</v>
      </c>
      <c r="C312" s="1" t="str">
        <f>"0211"</f>
        <v>0211</v>
      </c>
      <c r="D312" s="1" t="str">
        <f>"LANGUAGE ARTS"</f>
        <v>LANGUAGE ARTS</v>
      </c>
      <c r="E312" s="1" t="str">
        <f t="shared" ref="E312:E321" si="104">"20R-SMY"</f>
        <v>20R-SMY</v>
      </c>
      <c r="F312" s="1" t="str">
        <f t="shared" ref="F312:F318" si="105">"Smythia, Kimberly"</f>
        <v>Smythia, Kimberly</v>
      </c>
      <c r="G312" s="1" t="str">
        <f>"Period 01"</f>
        <v>Period 01</v>
      </c>
      <c r="H312" s="1">
        <f xml:space="preserve"> 90</f>
        <v>90</v>
      </c>
      <c r="I312" s="1">
        <f xml:space="preserve"> 91</f>
        <v>91</v>
      </c>
    </row>
    <row r="313" spans="1:9">
      <c r="A313" s="1" t="str">
        <f>""</f>
        <v/>
      </c>
      <c r="B313" s="1">
        <f t="shared" si="103"/>
        <v>1801247</v>
      </c>
      <c r="C313" s="1" t="str">
        <f>"0221"</f>
        <v>0221</v>
      </c>
      <c r="D313" s="1" t="str">
        <f>"SOCIAL STUDIES"</f>
        <v>SOCIAL STUDIES</v>
      </c>
      <c r="E313" s="1" t="str">
        <f t="shared" si="104"/>
        <v>20R-SMY</v>
      </c>
      <c r="F313" s="1" t="str">
        <f t="shared" si="105"/>
        <v>Smythia, Kimberly</v>
      </c>
      <c r="G313" s="1" t="str">
        <f>"Period 03"</f>
        <v>Period 03</v>
      </c>
      <c r="H313" s="1">
        <f xml:space="preserve"> 96</f>
        <v>96</v>
      </c>
      <c r="I313" s="1">
        <f xml:space="preserve"> 95</f>
        <v>95</v>
      </c>
    </row>
    <row r="314" spans="1:9">
      <c r="A314" s="1" t="str">
        <f>""</f>
        <v/>
      </c>
      <c r="B314" s="1">
        <f t="shared" si="103"/>
        <v>1801247</v>
      </c>
      <c r="C314" s="1" t="str">
        <f>"0231"</f>
        <v>0231</v>
      </c>
      <c r="D314" s="1" t="str">
        <f>"MATH"</f>
        <v>MATH</v>
      </c>
      <c r="E314" s="1" t="str">
        <f t="shared" si="104"/>
        <v>20R-SMY</v>
      </c>
      <c r="F314" s="1" t="str">
        <f t="shared" si="105"/>
        <v>Smythia, Kimberly</v>
      </c>
      <c r="G314" s="1" t="str">
        <f>"Period 04"</f>
        <v>Period 04</v>
      </c>
      <c r="H314" s="1">
        <f xml:space="preserve"> 95</f>
        <v>95</v>
      </c>
      <c r="I314" s="1">
        <f xml:space="preserve"> 91</f>
        <v>91</v>
      </c>
    </row>
    <row r="315" spans="1:9">
      <c r="A315" s="1" t="str">
        <f>""</f>
        <v/>
      </c>
      <c r="B315" s="1">
        <f t="shared" si="103"/>
        <v>1801247</v>
      </c>
      <c r="C315" s="1" t="str">
        <f>"0241"</f>
        <v>0241</v>
      </c>
      <c r="D315" s="1" t="str">
        <f>"SCIENCE"</f>
        <v>SCIENCE</v>
      </c>
      <c r="E315" s="1" t="str">
        <f t="shared" si="104"/>
        <v>20R-SMY</v>
      </c>
      <c r="F315" s="1" t="str">
        <f t="shared" si="105"/>
        <v>Smythia, Kimberly</v>
      </c>
      <c r="G315" s="1" t="str">
        <f>"Period 05"</f>
        <v>Period 05</v>
      </c>
      <c r="H315" s="1">
        <f xml:space="preserve"> 95</f>
        <v>95</v>
      </c>
      <c r="I315" s="1">
        <f xml:space="preserve"> 96</f>
        <v>96</v>
      </c>
    </row>
    <row r="316" spans="1:9">
      <c r="A316" s="1" t="str">
        <f>""</f>
        <v/>
      </c>
      <c r="B316" s="1">
        <f t="shared" si="103"/>
        <v>1801247</v>
      </c>
      <c r="C316" s="1" t="str">
        <f>"0271"</f>
        <v>0271</v>
      </c>
      <c r="D316" s="1" t="str">
        <f>"HEALTH"</f>
        <v>HEALTH</v>
      </c>
      <c r="E316" s="1" t="str">
        <f t="shared" si="104"/>
        <v>20R-SMY</v>
      </c>
      <c r="F316" s="1" t="str">
        <f t="shared" si="105"/>
        <v>Smythia, Kimberly</v>
      </c>
      <c r="G316" s="1" t="str">
        <f>"Period 06"</f>
        <v>Period 06</v>
      </c>
      <c r="H316" s="1" t="str">
        <f>" S"</f>
        <v xml:space="preserve"> S</v>
      </c>
      <c r="I316" s="1" t="str">
        <f>" S"</f>
        <v xml:space="preserve"> S</v>
      </c>
    </row>
    <row r="317" spans="1:9">
      <c r="A317" s="1" t="str">
        <f>""</f>
        <v/>
      </c>
      <c r="B317" s="1">
        <f t="shared" si="103"/>
        <v>1801247</v>
      </c>
      <c r="C317" s="1" t="str">
        <f>"0298"</f>
        <v>0298</v>
      </c>
      <c r="D317" s="1" t="str">
        <f>"CITIZENSHIP"</f>
        <v>CITIZENSHIP</v>
      </c>
      <c r="E317" s="1" t="str">
        <f t="shared" si="104"/>
        <v>20R-SMY</v>
      </c>
      <c r="F317" s="1" t="str">
        <f t="shared" si="105"/>
        <v>Smythia, Kimberly</v>
      </c>
      <c r="G317" s="1" t="str">
        <f>"Period 07"</f>
        <v>Period 07</v>
      </c>
      <c r="H317" s="1" t="str">
        <f>" E"</f>
        <v xml:space="preserve"> E</v>
      </c>
      <c r="I317" s="1" t="str">
        <f>" E"</f>
        <v xml:space="preserve"> E</v>
      </c>
    </row>
    <row r="318" spans="1:9">
      <c r="A318" s="1" t="str">
        <f>""</f>
        <v/>
      </c>
      <c r="B318" s="1">
        <f t="shared" si="103"/>
        <v>1801247</v>
      </c>
      <c r="C318" s="1" t="str">
        <f>"0251"</f>
        <v>0251</v>
      </c>
      <c r="D318" s="1" t="str">
        <f>"HANDWRITING"</f>
        <v>HANDWRITING</v>
      </c>
      <c r="E318" s="1" t="str">
        <f t="shared" si="104"/>
        <v>20R-SMY</v>
      </c>
      <c r="F318" s="1" t="str">
        <f t="shared" si="105"/>
        <v>Smythia, Kimberly</v>
      </c>
      <c r="G318" s="1" t="str">
        <f>"Period 08"</f>
        <v>Period 08</v>
      </c>
      <c r="H318" s="1" t="str">
        <f>" E"</f>
        <v xml:space="preserve"> E</v>
      </c>
      <c r="I318" s="1" t="str">
        <f>" S"</f>
        <v xml:space="preserve"> S</v>
      </c>
    </row>
    <row r="319" spans="1:9">
      <c r="A319" s="1" t="str">
        <f>""</f>
        <v/>
      </c>
      <c r="B319" s="1">
        <f t="shared" si="103"/>
        <v>1801247</v>
      </c>
      <c r="C319" s="1" t="str">
        <f>"0261"</f>
        <v>0261</v>
      </c>
      <c r="D319" s="1" t="str">
        <f>"FINE ARTS"</f>
        <v>FINE ARTS</v>
      </c>
      <c r="E319" s="1" t="str">
        <f t="shared" si="104"/>
        <v>20R-SMY</v>
      </c>
      <c r="F319" s="1" t="str">
        <f>"Shotlow, Misti"</f>
        <v>Shotlow, Misti</v>
      </c>
      <c r="G319" s="1" t="str">
        <f>"Period 09"</f>
        <v>Period 09</v>
      </c>
      <c r="H319" s="1" t="str">
        <f>" E"</f>
        <v xml:space="preserve"> E</v>
      </c>
      <c r="I319" s="1" t="str">
        <f>" E"</f>
        <v xml:space="preserve"> E</v>
      </c>
    </row>
    <row r="320" spans="1:9">
      <c r="A320" s="1" t="str">
        <f>""</f>
        <v/>
      </c>
      <c r="B320" s="1">
        <f t="shared" si="103"/>
        <v>1801247</v>
      </c>
      <c r="C320" s="1" t="str">
        <f>"0262"</f>
        <v>0262</v>
      </c>
      <c r="D320" s="1" t="str">
        <f>"MUSIC"</f>
        <v>MUSIC</v>
      </c>
      <c r="E320" s="1" t="str">
        <f t="shared" si="104"/>
        <v>20R-SMY</v>
      </c>
      <c r="F320" s="1" t="str">
        <f>"Murphy, Charmin"</f>
        <v>Murphy, Charmin</v>
      </c>
      <c r="G320" s="1" t="str">
        <f>"Period 10"</f>
        <v>Period 10</v>
      </c>
      <c r="H320" s="1" t="str">
        <f>" S"</f>
        <v xml:space="preserve"> S</v>
      </c>
      <c r="I320" s="1" t="str">
        <f>" S"</f>
        <v xml:space="preserve"> S</v>
      </c>
    </row>
    <row r="321" spans="1:9">
      <c r="A321" s="1" t="str">
        <f>""</f>
        <v/>
      </c>
      <c r="B321" s="1">
        <f t="shared" si="103"/>
        <v>1801247</v>
      </c>
      <c r="C321" s="1" t="str">
        <f>"0272"</f>
        <v>0272</v>
      </c>
      <c r="D321" s="1" t="str">
        <f>"PHYSICAL ED"</f>
        <v>PHYSICAL ED</v>
      </c>
      <c r="E321" s="1" t="str">
        <f t="shared" si="104"/>
        <v>20R-SMY</v>
      </c>
      <c r="F321" s="1" t="str">
        <f>"Lane, Gary"</f>
        <v>Lane, Gary</v>
      </c>
      <c r="G321" s="1" t="str">
        <f>"Period 11"</f>
        <v>Period 11</v>
      </c>
      <c r="H321" s="1" t="str">
        <f>" S"</f>
        <v xml:space="preserve"> S</v>
      </c>
      <c r="I321" s="1" t="str">
        <f>" E"</f>
        <v xml:space="preserve"> E</v>
      </c>
    </row>
    <row r="322" spans="1:9">
      <c r="A322" s="1" t="str">
        <f>"Johnson, Ariana Tranea"</f>
        <v>Johnson, Ariana Tranea</v>
      </c>
      <c r="B322" s="1">
        <f t="shared" ref="B322:B331" si="106">781824</f>
        <v>781824</v>
      </c>
      <c r="C322" s="1" t="str">
        <f>"0211"</f>
        <v>0211</v>
      </c>
      <c r="D322" s="1" t="str">
        <f>"LANGUAGE ARTS"</f>
        <v>LANGUAGE ARTS</v>
      </c>
      <c r="E322" s="1" t="str">
        <f t="shared" ref="E322:E327" si="107">"22R-Sta"</f>
        <v>22R-Sta</v>
      </c>
      <c r="F322" s="1" t="str">
        <f t="shared" ref="F322:F328" si="108">"Stalker, Jennifer"</f>
        <v>Stalker, Jennifer</v>
      </c>
      <c r="G322" s="1" t="str">
        <f>"Period 01"</f>
        <v>Period 01</v>
      </c>
      <c r="H322" s="1">
        <f xml:space="preserve"> 87</f>
        <v>87</v>
      </c>
      <c r="I322" s="1">
        <f xml:space="preserve"> 89</f>
        <v>89</v>
      </c>
    </row>
    <row r="323" spans="1:9">
      <c r="A323" s="1" t="str">
        <f>""</f>
        <v/>
      </c>
      <c r="B323" s="1">
        <f t="shared" si="106"/>
        <v>781824</v>
      </c>
      <c r="C323" s="1" t="str">
        <f>"0221"</f>
        <v>0221</v>
      </c>
      <c r="D323" s="1" t="str">
        <f>"SOCIAL STUDIES"</f>
        <v>SOCIAL STUDIES</v>
      </c>
      <c r="E323" s="1" t="str">
        <f t="shared" si="107"/>
        <v>22R-Sta</v>
      </c>
      <c r="F323" s="1" t="str">
        <f t="shared" si="108"/>
        <v>Stalker, Jennifer</v>
      </c>
      <c r="G323" s="1" t="str">
        <f>"Period 03"</f>
        <v>Period 03</v>
      </c>
      <c r="H323" s="1">
        <f xml:space="preserve"> 88</f>
        <v>88</v>
      </c>
      <c r="I323" s="1">
        <f xml:space="preserve"> 85</f>
        <v>85</v>
      </c>
    </row>
    <row r="324" spans="1:9">
      <c r="A324" s="1" t="str">
        <f>""</f>
        <v/>
      </c>
      <c r="B324" s="1">
        <f t="shared" si="106"/>
        <v>781824</v>
      </c>
      <c r="C324" s="1" t="str">
        <f>"0231"</f>
        <v>0231</v>
      </c>
      <c r="D324" s="1" t="str">
        <f>"MATH"</f>
        <v>MATH</v>
      </c>
      <c r="E324" s="1" t="str">
        <f t="shared" si="107"/>
        <v>22R-Sta</v>
      </c>
      <c r="F324" s="1" t="str">
        <f t="shared" si="108"/>
        <v>Stalker, Jennifer</v>
      </c>
      <c r="G324" s="1" t="str">
        <f>"Period 04"</f>
        <v>Period 04</v>
      </c>
      <c r="H324" s="1">
        <f xml:space="preserve"> 87</f>
        <v>87</v>
      </c>
      <c r="I324" s="1">
        <f xml:space="preserve"> 93</f>
        <v>93</v>
      </c>
    </row>
    <row r="325" spans="1:9">
      <c r="A325" s="1" t="str">
        <f>""</f>
        <v/>
      </c>
      <c r="B325" s="1">
        <f t="shared" si="106"/>
        <v>781824</v>
      </c>
      <c r="C325" s="1" t="str">
        <f>"0241"</f>
        <v>0241</v>
      </c>
      <c r="D325" s="1" t="str">
        <f>"SCIENCE"</f>
        <v>SCIENCE</v>
      </c>
      <c r="E325" s="1" t="str">
        <f t="shared" si="107"/>
        <v>22R-Sta</v>
      </c>
      <c r="F325" s="1" t="str">
        <f t="shared" si="108"/>
        <v>Stalker, Jennifer</v>
      </c>
      <c r="G325" s="1" t="str">
        <f>"Period 05"</f>
        <v>Period 05</v>
      </c>
      <c r="H325" s="1">
        <f xml:space="preserve"> 90</f>
        <v>90</v>
      </c>
      <c r="I325" s="1">
        <f xml:space="preserve"> 85</f>
        <v>85</v>
      </c>
    </row>
    <row r="326" spans="1:9">
      <c r="A326" s="1" t="str">
        <f>""</f>
        <v/>
      </c>
      <c r="B326" s="1">
        <f t="shared" si="106"/>
        <v>781824</v>
      </c>
      <c r="C326" s="1" t="str">
        <f>"0271"</f>
        <v>0271</v>
      </c>
      <c r="D326" s="1" t="str">
        <f>"HEALTH"</f>
        <v>HEALTH</v>
      </c>
      <c r="E326" s="1" t="str">
        <f t="shared" si="107"/>
        <v>22R-Sta</v>
      </c>
      <c r="F326" s="1" t="str">
        <f t="shared" si="108"/>
        <v>Stalker, Jennifer</v>
      </c>
      <c r="G326" s="1" t="str">
        <f>"Period 06"</f>
        <v>Period 06</v>
      </c>
      <c r="H326" s="1" t="str">
        <f>" E"</f>
        <v xml:space="preserve"> E</v>
      </c>
      <c r="I326" s="1" t="str">
        <f>" E"</f>
        <v xml:space="preserve"> E</v>
      </c>
    </row>
    <row r="327" spans="1:9">
      <c r="A327" s="1" t="str">
        <f>""</f>
        <v/>
      </c>
      <c r="B327" s="1">
        <f t="shared" si="106"/>
        <v>781824</v>
      </c>
      <c r="C327" s="1" t="str">
        <f>"0298"</f>
        <v>0298</v>
      </c>
      <c r="D327" s="1" t="str">
        <f>"CITIZENSHIP"</f>
        <v>CITIZENSHIP</v>
      </c>
      <c r="E327" s="1" t="str">
        <f t="shared" si="107"/>
        <v>22R-Sta</v>
      </c>
      <c r="F327" s="1" t="str">
        <f t="shared" si="108"/>
        <v>Stalker, Jennifer</v>
      </c>
      <c r="G327" s="1" t="str">
        <f>"Period 07"</f>
        <v>Period 07</v>
      </c>
      <c r="H327" s="1" t="str">
        <f>" E"</f>
        <v xml:space="preserve"> E</v>
      </c>
      <c r="I327" s="1" t="str">
        <f>" E"</f>
        <v xml:space="preserve"> E</v>
      </c>
    </row>
    <row r="328" spans="1:9">
      <c r="A328" s="1" t="str">
        <f>""</f>
        <v/>
      </c>
      <c r="B328" s="1">
        <f t="shared" si="106"/>
        <v>781824</v>
      </c>
      <c r="C328" s="1" t="str">
        <f>"0251"</f>
        <v>0251</v>
      </c>
      <c r="D328" s="1" t="str">
        <f>"HANDWRITING"</f>
        <v>HANDWRITING</v>
      </c>
      <c r="E328" s="1" t="str">
        <f>"22R-STA"</f>
        <v>22R-STA</v>
      </c>
      <c r="F328" s="1" t="str">
        <f t="shared" si="108"/>
        <v>Stalker, Jennifer</v>
      </c>
      <c r="G328" s="1" t="str">
        <f>"Period 08"</f>
        <v>Period 08</v>
      </c>
      <c r="H328" s="1" t="str">
        <f>" E"</f>
        <v xml:space="preserve"> E</v>
      </c>
      <c r="I328" s="1" t="str">
        <f>" S"</f>
        <v xml:space="preserve"> S</v>
      </c>
    </row>
    <row r="329" spans="1:9">
      <c r="A329" s="1" t="str">
        <f>""</f>
        <v/>
      </c>
      <c r="B329" s="1">
        <f t="shared" si="106"/>
        <v>781824</v>
      </c>
      <c r="C329" s="1" t="str">
        <f>"0261"</f>
        <v>0261</v>
      </c>
      <c r="D329" s="1" t="str">
        <f>"FINE ARTS"</f>
        <v>FINE ARTS</v>
      </c>
      <c r="E329" s="1" t="str">
        <f>"22R-STA"</f>
        <v>22R-STA</v>
      </c>
      <c r="F329" s="1" t="str">
        <f>"Shotlow, Misti"</f>
        <v>Shotlow, Misti</v>
      </c>
      <c r="G329" s="1" t="str">
        <f>"Period 09"</f>
        <v>Period 09</v>
      </c>
      <c r="H329" s="1" t="str">
        <f>" E"</f>
        <v xml:space="preserve"> E</v>
      </c>
      <c r="I329" s="1" t="str">
        <f>" E"</f>
        <v xml:space="preserve"> E</v>
      </c>
    </row>
    <row r="330" spans="1:9">
      <c r="A330" s="1" t="str">
        <f>""</f>
        <v/>
      </c>
      <c r="B330" s="1">
        <f t="shared" si="106"/>
        <v>781824</v>
      </c>
      <c r="C330" s="1" t="str">
        <f>"0262"</f>
        <v>0262</v>
      </c>
      <c r="D330" s="1" t="str">
        <f>"MUSIC"</f>
        <v>MUSIC</v>
      </c>
      <c r="E330" s="1" t="str">
        <f>"22R-STA"</f>
        <v>22R-STA</v>
      </c>
      <c r="F330" s="1" t="str">
        <f>"Murphy, Charmin"</f>
        <v>Murphy, Charmin</v>
      </c>
      <c r="G330" s="1" t="str">
        <f>"Period 10"</f>
        <v>Period 10</v>
      </c>
      <c r="H330" s="1" t="str">
        <f>" S"</f>
        <v xml:space="preserve"> S</v>
      </c>
      <c r="I330" s="1" t="str">
        <f>" S"</f>
        <v xml:space="preserve"> S</v>
      </c>
    </row>
    <row r="331" spans="1:9">
      <c r="A331" s="1" t="str">
        <f>""</f>
        <v/>
      </c>
      <c r="B331" s="1">
        <f t="shared" si="106"/>
        <v>781824</v>
      </c>
      <c r="C331" s="1" t="str">
        <f>"0272"</f>
        <v>0272</v>
      </c>
      <c r="D331" s="1" t="str">
        <f>"PHYSICAL ED"</f>
        <v>PHYSICAL ED</v>
      </c>
      <c r="E331" s="1" t="str">
        <f>"22R-Sta"</f>
        <v>22R-Sta</v>
      </c>
      <c r="F331" s="1" t="str">
        <f>"Lane, Gary"</f>
        <v>Lane, Gary</v>
      </c>
      <c r="G331" s="1" t="str">
        <f>"Period 11"</f>
        <v>Period 11</v>
      </c>
      <c r="H331" s="1" t="str">
        <f>" S"</f>
        <v xml:space="preserve"> S</v>
      </c>
      <c r="I331" s="1" t="str">
        <f>" S"</f>
        <v xml:space="preserve"> S</v>
      </c>
    </row>
    <row r="332" spans="1:9">
      <c r="A332" s="1" t="str">
        <f>"Johnson, Xavier Tellon"</f>
        <v>Johnson, Xavier Tellon</v>
      </c>
      <c r="B332" s="1">
        <f t="shared" ref="B332:B341" si="109">781833</f>
        <v>781833</v>
      </c>
      <c r="C332" s="1" t="str">
        <f>"0211"</f>
        <v>0211</v>
      </c>
      <c r="D332" s="1" t="str">
        <f>"LANGUAGE ARTS"</f>
        <v>LANGUAGE ARTS</v>
      </c>
      <c r="E332" s="1" t="str">
        <f t="shared" ref="E332:E340" si="110">"21R-KIR"</f>
        <v>21R-KIR</v>
      </c>
      <c r="F332" s="1" t="str">
        <f t="shared" ref="F332:F338" si="111">"Kirven, Laurie"</f>
        <v>Kirven, Laurie</v>
      </c>
      <c r="G332" s="1" t="str">
        <f>"Period 01"</f>
        <v>Period 01</v>
      </c>
      <c r="H332" s="1">
        <f xml:space="preserve"> 92</f>
        <v>92</v>
      </c>
      <c r="I332" s="1">
        <f xml:space="preserve"> 89</f>
        <v>89</v>
      </c>
    </row>
    <row r="333" spans="1:9">
      <c r="A333" s="1" t="str">
        <f>""</f>
        <v/>
      </c>
      <c r="B333" s="1">
        <f t="shared" si="109"/>
        <v>781833</v>
      </c>
      <c r="C333" s="1" t="str">
        <f>"0221"</f>
        <v>0221</v>
      </c>
      <c r="D333" s="1" t="str">
        <f>"SOCIAL STUDIES"</f>
        <v>SOCIAL STUDIES</v>
      </c>
      <c r="E333" s="1" t="str">
        <f t="shared" si="110"/>
        <v>21R-KIR</v>
      </c>
      <c r="F333" s="1" t="str">
        <f t="shared" si="111"/>
        <v>Kirven, Laurie</v>
      </c>
      <c r="G333" s="1" t="str">
        <f>"Period 03"</f>
        <v>Period 03</v>
      </c>
      <c r="H333" s="1">
        <f xml:space="preserve"> 99</f>
        <v>99</v>
      </c>
      <c r="I333" s="1">
        <f xml:space="preserve"> 99</f>
        <v>99</v>
      </c>
    </row>
    <row r="334" spans="1:9">
      <c r="A334" s="1" t="str">
        <f>""</f>
        <v/>
      </c>
      <c r="B334" s="1">
        <f t="shared" si="109"/>
        <v>781833</v>
      </c>
      <c r="C334" s="1" t="str">
        <f>"0231"</f>
        <v>0231</v>
      </c>
      <c r="D334" s="1" t="str">
        <f>"MATH"</f>
        <v>MATH</v>
      </c>
      <c r="E334" s="1" t="str">
        <f t="shared" si="110"/>
        <v>21R-KIR</v>
      </c>
      <c r="F334" s="1" t="str">
        <f t="shared" si="111"/>
        <v>Kirven, Laurie</v>
      </c>
      <c r="G334" s="1" t="str">
        <f>"Period 04"</f>
        <v>Period 04</v>
      </c>
      <c r="H334" s="1">
        <f xml:space="preserve"> 98</f>
        <v>98</v>
      </c>
      <c r="I334" s="1">
        <f xml:space="preserve"> 99</f>
        <v>99</v>
      </c>
    </row>
    <row r="335" spans="1:9">
      <c r="A335" s="1" t="str">
        <f>""</f>
        <v/>
      </c>
      <c r="B335" s="1">
        <f t="shared" si="109"/>
        <v>781833</v>
      </c>
      <c r="C335" s="1" t="str">
        <f>"0241"</f>
        <v>0241</v>
      </c>
      <c r="D335" s="1" t="str">
        <f>"SCIENCE"</f>
        <v>SCIENCE</v>
      </c>
      <c r="E335" s="1" t="str">
        <f t="shared" si="110"/>
        <v>21R-KIR</v>
      </c>
      <c r="F335" s="1" t="str">
        <f t="shared" si="111"/>
        <v>Kirven, Laurie</v>
      </c>
      <c r="G335" s="1" t="str">
        <f>"Period 05"</f>
        <v>Period 05</v>
      </c>
      <c r="H335" s="1">
        <f xml:space="preserve"> 97</f>
        <v>97</v>
      </c>
      <c r="I335" s="1">
        <f xml:space="preserve"> 96</f>
        <v>96</v>
      </c>
    </row>
    <row r="336" spans="1:9">
      <c r="A336" s="1" t="str">
        <f>""</f>
        <v/>
      </c>
      <c r="B336" s="1">
        <f t="shared" si="109"/>
        <v>781833</v>
      </c>
      <c r="C336" s="1" t="str">
        <f>"0271"</f>
        <v>0271</v>
      </c>
      <c r="D336" s="1" t="str">
        <f>"HEALTH"</f>
        <v>HEALTH</v>
      </c>
      <c r="E336" s="1" t="str">
        <f t="shared" si="110"/>
        <v>21R-KIR</v>
      </c>
      <c r="F336" s="1" t="str">
        <f t="shared" si="111"/>
        <v>Kirven, Laurie</v>
      </c>
      <c r="G336" s="1" t="str">
        <f>"Period 06"</f>
        <v>Period 06</v>
      </c>
      <c r="H336" s="1" t="str">
        <f t="shared" ref="H336:I338" si="112">" S"</f>
        <v xml:space="preserve"> S</v>
      </c>
      <c r="I336" s="1" t="str">
        <f t="shared" si="112"/>
        <v xml:space="preserve"> S</v>
      </c>
    </row>
    <row r="337" spans="1:9">
      <c r="A337" s="1" t="str">
        <f>""</f>
        <v/>
      </c>
      <c r="B337" s="1">
        <f t="shared" si="109"/>
        <v>781833</v>
      </c>
      <c r="C337" s="1" t="str">
        <f>"0298"</f>
        <v>0298</v>
      </c>
      <c r="D337" s="1" t="str">
        <f>"CITIZENSHIP"</f>
        <v>CITIZENSHIP</v>
      </c>
      <c r="E337" s="1" t="str">
        <f t="shared" si="110"/>
        <v>21R-KIR</v>
      </c>
      <c r="F337" s="1" t="str">
        <f t="shared" si="111"/>
        <v>Kirven, Laurie</v>
      </c>
      <c r="G337" s="1" t="str">
        <f>"Period 07"</f>
        <v>Period 07</v>
      </c>
      <c r="H337" s="1" t="str">
        <f t="shared" si="112"/>
        <v xml:space="preserve"> S</v>
      </c>
      <c r="I337" s="1" t="str">
        <f t="shared" si="112"/>
        <v xml:space="preserve"> S</v>
      </c>
    </row>
    <row r="338" spans="1:9">
      <c r="A338" s="1" t="str">
        <f>""</f>
        <v/>
      </c>
      <c r="B338" s="1">
        <f t="shared" si="109"/>
        <v>781833</v>
      </c>
      <c r="C338" s="1" t="str">
        <f>"0251"</f>
        <v>0251</v>
      </c>
      <c r="D338" s="1" t="str">
        <f>"HANDWRITING"</f>
        <v>HANDWRITING</v>
      </c>
      <c r="E338" s="1" t="str">
        <f t="shared" si="110"/>
        <v>21R-KIR</v>
      </c>
      <c r="F338" s="1" t="str">
        <f t="shared" si="111"/>
        <v>Kirven, Laurie</v>
      </c>
      <c r="G338" s="1" t="str">
        <f>"Period 08"</f>
        <v>Period 08</v>
      </c>
      <c r="H338" s="1" t="str">
        <f t="shared" si="112"/>
        <v xml:space="preserve"> S</v>
      </c>
      <c r="I338" s="1" t="str">
        <f t="shared" si="112"/>
        <v xml:space="preserve"> S</v>
      </c>
    </row>
    <row r="339" spans="1:9">
      <c r="A339" s="1" t="str">
        <f>""</f>
        <v/>
      </c>
      <c r="B339" s="1">
        <f t="shared" si="109"/>
        <v>781833</v>
      </c>
      <c r="C339" s="1" t="str">
        <f>"0261"</f>
        <v>0261</v>
      </c>
      <c r="D339" s="1" t="str">
        <f>"FINE ARTS"</f>
        <v>FINE ARTS</v>
      </c>
      <c r="E339" s="1" t="str">
        <f t="shared" si="110"/>
        <v>21R-KIR</v>
      </c>
      <c r="F339" s="1" t="str">
        <f>"Shotlow, Misti"</f>
        <v>Shotlow, Misti</v>
      </c>
      <c r="G339" s="1" t="str">
        <f>"Period 09"</f>
        <v>Period 09</v>
      </c>
      <c r="H339" s="1" t="str">
        <f>" E"</f>
        <v xml:space="preserve"> E</v>
      </c>
      <c r="I339" s="1" t="str">
        <f>" E"</f>
        <v xml:space="preserve"> E</v>
      </c>
    </row>
    <row r="340" spans="1:9">
      <c r="A340" s="1" t="str">
        <f>""</f>
        <v/>
      </c>
      <c r="B340" s="1">
        <f t="shared" si="109"/>
        <v>781833</v>
      </c>
      <c r="C340" s="1" t="str">
        <f>"0262"</f>
        <v>0262</v>
      </c>
      <c r="D340" s="1" t="str">
        <f>"MUSIC"</f>
        <v>MUSIC</v>
      </c>
      <c r="E340" s="1" t="str">
        <f t="shared" si="110"/>
        <v>21R-KIR</v>
      </c>
      <c r="F340" s="1" t="str">
        <f>"Murphy, Charmin"</f>
        <v>Murphy, Charmin</v>
      </c>
      <c r="G340" s="1" t="str">
        <f>"Period 10"</f>
        <v>Period 10</v>
      </c>
      <c r="H340" s="1" t="str">
        <f>" S"</f>
        <v xml:space="preserve"> S</v>
      </c>
      <c r="I340" s="1" t="str">
        <f>" S"</f>
        <v xml:space="preserve"> S</v>
      </c>
    </row>
    <row r="341" spans="1:9">
      <c r="A341" s="1" t="str">
        <f>""</f>
        <v/>
      </c>
      <c r="B341" s="1">
        <f t="shared" si="109"/>
        <v>781833</v>
      </c>
      <c r="C341" s="1" t="str">
        <f>"0272"</f>
        <v>0272</v>
      </c>
      <c r="D341" s="1" t="str">
        <f>"PHYSICAL ED"</f>
        <v>PHYSICAL ED</v>
      </c>
      <c r="E341" s="1" t="str">
        <f>"21R-Kir"</f>
        <v>21R-Kir</v>
      </c>
      <c r="F341" s="1" t="str">
        <f>"Lane, Gary"</f>
        <v>Lane, Gary</v>
      </c>
      <c r="G341" s="1" t="str">
        <f>"Period 11"</f>
        <v>Period 11</v>
      </c>
      <c r="H341" s="1" t="str">
        <f>" E"</f>
        <v xml:space="preserve"> E</v>
      </c>
      <c r="I341" s="1" t="str">
        <f>" S"</f>
        <v xml:space="preserve"> S</v>
      </c>
    </row>
    <row r="342" spans="1:9">
      <c r="A342" s="1" t="str">
        <f>"Jones, Zacorri Leren"</f>
        <v>Jones, Zacorri Leren</v>
      </c>
      <c r="B342" s="1">
        <f t="shared" ref="B342:B351" si="113">776029</f>
        <v>776029</v>
      </c>
      <c r="C342" s="1" t="str">
        <f>"0211"</f>
        <v>0211</v>
      </c>
      <c r="D342" s="1" t="str">
        <f>"LANGUAGE ARTS"</f>
        <v>LANGUAGE ARTS</v>
      </c>
      <c r="E342" s="1" t="str">
        <f t="shared" ref="E342:E350" si="114">"21R-KIR"</f>
        <v>21R-KIR</v>
      </c>
      <c r="F342" s="1" t="str">
        <f t="shared" ref="F342:F348" si="115">"Kirven, Laurie"</f>
        <v>Kirven, Laurie</v>
      </c>
      <c r="G342" s="1" t="str">
        <f>"Period 01"</f>
        <v>Period 01</v>
      </c>
      <c r="H342" s="1">
        <f xml:space="preserve"> 83</f>
        <v>83</v>
      </c>
      <c r="I342" s="1">
        <f xml:space="preserve"> 76</f>
        <v>76</v>
      </c>
    </row>
    <row r="343" spans="1:9">
      <c r="A343" s="1" t="str">
        <f>""</f>
        <v/>
      </c>
      <c r="B343" s="1">
        <f t="shared" si="113"/>
        <v>776029</v>
      </c>
      <c r="C343" s="1" t="str">
        <f>"0221"</f>
        <v>0221</v>
      </c>
      <c r="D343" s="1" t="str">
        <f>"SOCIAL STUDIES"</f>
        <v>SOCIAL STUDIES</v>
      </c>
      <c r="E343" s="1" t="str">
        <f t="shared" si="114"/>
        <v>21R-KIR</v>
      </c>
      <c r="F343" s="1" t="str">
        <f t="shared" si="115"/>
        <v>Kirven, Laurie</v>
      </c>
      <c r="G343" s="1" t="str">
        <f>"Period 03"</f>
        <v>Period 03</v>
      </c>
      <c r="H343" s="1">
        <f xml:space="preserve"> 92</f>
        <v>92</v>
      </c>
      <c r="I343" s="1">
        <f xml:space="preserve"> 85</f>
        <v>85</v>
      </c>
    </row>
    <row r="344" spans="1:9">
      <c r="A344" s="1" t="str">
        <f>""</f>
        <v/>
      </c>
      <c r="B344" s="1">
        <f t="shared" si="113"/>
        <v>776029</v>
      </c>
      <c r="C344" s="1" t="str">
        <f>"0231"</f>
        <v>0231</v>
      </c>
      <c r="D344" s="1" t="str">
        <f>"MATH"</f>
        <v>MATH</v>
      </c>
      <c r="E344" s="1" t="str">
        <f t="shared" si="114"/>
        <v>21R-KIR</v>
      </c>
      <c r="F344" s="1" t="str">
        <f t="shared" si="115"/>
        <v>Kirven, Laurie</v>
      </c>
      <c r="G344" s="1" t="str">
        <f>"Period 04"</f>
        <v>Period 04</v>
      </c>
      <c r="H344" s="1">
        <f xml:space="preserve"> 90</f>
        <v>90</v>
      </c>
      <c r="I344" s="1">
        <f xml:space="preserve"> 92</f>
        <v>92</v>
      </c>
    </row>
    <row r="345" spans="1:9">
      <c r="A345" s="1" t="str">
        <f>""</f>
        <v/>
      </c>
      <c r="B345" s="1">
        <f t="shared" si="113"/>
        <v>776029</v>
      </c>
      <c r="C345" s="1" t="str">
        <f>"0241"</f>
        <v>0241</v>
      </c>
      <c r="D345" s="1" t="str">
        <f>"SCIENCE"</f>
        <v>SCIENCE</v>
      </c>
      <c r="E345" s="1" t="str">
        <f t="shared" si="114"/>
        <v>21R-KIR</v>
      </c>
      <c r="F345" s="1" t="str">
        <f t="shared" si="115"/>
        <v>Kirven, Laurie</v>
      </c>
      <c r="G345" s="1" t="str">
        <f>"Period 05"</f>
        <v>Period 05</v>
      </c>
      <c r="H345" s="1">
        <f xml:space="preserve"> 88</f>
        <v>88</v>
      </c>
      <c r="I345" s="1">
        <f xml:space="preserve"> 87</f>
        <v>87</v>
      </c>
    </row>
    <row r="346" spans="1:9">
      <c r="A346" s="1" t="str">
        <f>""</f>
        <v/>
      </c>
      <c r="B346" s="1">
        <f t="shared" si="113"/>
        <v>776029</v>
      </c>
      <c r="C346" s="1" t="str">
        <f>"0271"</f>
        <v>0271</v>
      </c>
      <c r="D346" s="1" t="str">
        <f>"HEALTH"</f>
        <v>HEALTH</v>
      </c>
      <c r="E346" s="1" t="str">
        <f t="shared" si="114"/>
        <v>21R-KIR</v>
      </c>
      <c r="F346" s="1" t="str">
        <f t="shared" si="115"/>
        <v>Kirven, Laurie</v>
      </c>
      <c r="G346" s="1" t="str">
        <f>"Period 06"</f>
        <v>Period 06</v>
      </c>
      <c r="H346" s="1" t="str">
        <f>" S"</f>
        <v xml:space="preserve"> S</v>
      </c>
      <c r="I346" s="1" t="str">
        <f>" S"</f>
        <v xml:space="preserve"> S</v>
      </c>
    </row>
    <row r="347" spans="1:9">
      <c r="A347" s="1" t="str">
        <f>""</f>
        <v/>
      </c>
      <c r="B347" s="1">
        <f t="shared" si="113"/>
        <v>776029</v>
      </c>
      <c r="C347" s="1" t="str">
        <f>"0298"</f>
        <v>0298</v>
      </c>
      <c r="D347" s="1" t="str">
        <f>"CITIZENSHIP"</f>
        <v>CITIZENSHIP</v>
      </c>
      <c r="E347" s="1" t="str">
        <f t="shared" si="114"/>
        <v>21R-KIR</v>
      </c>
      <c r="F347" s="1" t="str">
        <f t="shared" si="115"/>
        <v>Kirven, Laurie</v>
      </c>
      <c r="G347" s="1" t="str">
        <f>"Period 07"</f>
        <v>Period 07</v>
      </c>
      <c r="H347" s="1" t="str">
        <f>" E"</f>
        <v xml:space="preserve"> E</v>
      </c>
      <c r="I347" s="1" t="str">
        <f>" E"</f>
        <v xml:space="preserve"> E</v>
      </c>
    </row>
    <row r="348" spans="1:9">
      <c r="A348" s="1" t="str">
        <f>""</f>
        <v/>
      </c>
      <c r="B348" s="1">
        <f t="shared" si="113"/>
        <v>776029</v>
      </c>
      <c r="C348" s="1" t="str">
        <f>"0251"</f>
        <v>0251</v>
      </c>
      <c r="D348" s="1" t="str">
        <f>"HANDWRITING"</f>
        <v>HANDWRITING</v>
      </c>
      <c r="E348" s="1" t="str">
        <f t="shared" si="114"/>
        <v>21R-KIR</v>
      </c>
      <c r="F348" s="1" t="str">
        <f t="shared" si="115"/>
        <v>Kirven, Laurie</v>
      </c>
      <c r="G348" s="1" t="str">
        <f>"Period 08"</f>
        <v>Period 08</v>
      </c>
      <c r="H348" s="1" t="str">
        <f>" S"</f>
        <v xml:space="preserve"> S</v>
      </c>
      <c r="I348" s="1" t="str">
        <f>" S"</f>
        <v xml:space="preserve"> S</v>
      </c>
    </row>
    <row r="349" spans="1:9">
      <c r="A349" s="1" t="str">
        <f>""</f>
        <v/>
      </c>
      <c r="B349" s="1">
        <f t="shared" si="113"/>
        <v>776029</v>
      </c>
      <c r="C349" s="1" t="str">
        <f>"0261"</f>
        <v>0261</v>
      </c>
      <c r="D349" s="1" t="str">
        <f>"FINE ARTS"</f>
        <v>FINE ARTS</v>
      </c>
      <c r="E349" s="1" t="str">
        <f t="shared" si="114"/>
        <v>21R-KIR</v>
      </c>
      <c r="F349" s="1" t="str">
        <f>"Shotlow, Misti"</f>
        <v>Shotlow, Misti</v>
      </c>
      <c r="G349" s="1" t="str">
        <f>"Period 09"</f>
        <v>Period 09</v>
      </c>
      <c r="H349" s="1" t="str">
        <f>" E"</f>
        <v xml:space="preserve"> E</v>
      </c>
      <c r="I349" s="1" t="str">
        <f>" E"</f>
        <v xml:space="preserve"> E</v>
      </c>
    </row>
    <row r="350" spans="1:9">
      <c r="A350" s="1" t="str">
        <f>""</f>
        <v/>
      </c>
      <c r="B350" s="1">
        <f t="shared" si="113"/>
        <v>776029</v>
      </c>
      <c r="C350" s="1" t="str">
        <f>"0262"</f>
        <v>0262</v>
      </c>
      <c r="D350" s="1" t="str">
        <f>"MUSIC"</f>
        <v>MUSIC</v>
      </c>
      <c r="E350" s="1" t="str">
        <f t="shared" si="114"/>
        <v>21R-KIR</v>
      </c>
      <c r="F350" s="1" t="str">
        <f>"Murphy, Charmin"</f>
        <v>Murphy, Charmin</v>
      </c>
      <c r="G350" s="1" t="str">
        <f>"Period 10"</f>
        <v>Period 10</v>
      </c>
      <c r="H350" s="1" t="str">
        <f>" E"</f>
        <v xml:space="preserve"> E</v>
      </c>
      <c r="I350" s="1" t="str">
        <f>" S"</f>
        <v xml:space="preserve"> S</v>
      </c>
    </row>
    <row r="351" spans="1:9">
      <c r="A351" s="1" t="str">
        <f>""</f>
        <v/>
      </c>
      <c r="B351" s="1">
        <f t="shared" si="113"/>
        <v>776029</v>
      </c>
      <c r="C351" s="1" t="str">
        <f>"0272"</f>
        <v>0272</v>
      </c>
      <c r="D351" s="1" t="str">
        <f>"PHYSICAL ED"</f>
        <v>PHYSICAL ED</v>
      </c>
      <c r="E351" s="1" t="str">
        <f>"21R-Kir"</f>
        <v>21R-Kir</v>
      </c>
      <c r="F351" s="1" t="str">
        <f>"Lane, Gary"</f>
        <v>Lane, Gary</v>
      </c>
      <c r="G351" s="1" t="str">
        <f>"Period 11"</f>
        <v>Period 11</v>
      </c>
      <c r="H351" s="1" t="str">
        <f>" E"</f>
        <v xml:space="preserve"> E</v>
      </c>
      <c r="I351" s="1" t="str">
        <f>" S"</f>
        <v xml:space="preserve"> S</v>
      </c>
    </row>
    <row r="352" spans="1:9">
      <c r="A352" s="1" t="str">
        <f>"Landa, Jacob Dylan"</f>
        <v>Landa, Jacob Dylan</v>
      </c>
      <c r="B352" s="1">
        <f t="shared" ref="B352:B361" si="116">1801252</f>
        <v>1801252</v>
      </c>
      <c r="C352" s="1" t="str">
        <f>"0211"</f>
        <v>0211</v>
      </c>
      <c r="D352" s="1" t="str">
        <f>"LANGUAGE ARTS"</f>
        <v>LANGUAGE ARTS</v>
      </c>
      <c r="E352" s="1" t="str">
        <f t="shared" ref="E352:E360" si="117">"21R-KIR"</f>
        <v>21R-KIR</v>
      </c>
      <c r="F352" s="1" t="str">
        <f t="shared" ref="F352:F358" si="118">"Kirven, Laurie"</f>
        <v>Kirven, Laurie</v>
      </c>
      <c r="G352" s="1" t="str">
        <f>"Period 01"</f>
        <v>Period 01</v>
      </c>
      <c r="H352" s="1">
        <f xml:space="preserve"> 82</f>
        <v>82</v>
      </c>
      <c r="I352" s="1">
        <f xml:space="preserve"> 80</f>
        <v>80</v>
      </c>
    </row>
    <row r="353" spans="1:9">
      <c r="A353" s="1" t="str">
        <f>""</f>
        <v/>
      </c>
      <c r="B353" s="1">
        <f t="shared" si="116"/>
        <v>1801252</v>
      </c>
      <c r="C353" s="1" t="str">
        <f>"0221"</f>
        <v>0221</v>
      </c>
      <c r="D353" s="1" t="str">
        <f>"SOCIAL STUDIES"</f>
        <v>SOCIAL STUDIES</v>
      </c>
      <c r="E353" s="1" t="str">
        <f t="shared" si="117"/>
        <v>21R-KIR</v>
      </c>
      <c r="F353" s="1" t="str">
        <f t="shared" si="118"/>
        <v>Kirven, Laurie</v>
      </c>
      <c r="G353" s="1" t="str">
        <f>"Period 03"</f>
        <v>Period 03</v>
      </c>
      <c r="H353" s="1">
        <f xml:space="preserve"> 91</f>
        <v>91</v>
      </c>
      <c r="I353" s="1">
        <f xml:space="preserve"> 90</f>
        <v>90</v>
      </c>
    </row>
    <row r="354" spans="1:9">
      <c r="A354" s="1" t="str">
        <f>""</f>
        <v/>
      </c>
      <c r="B354" s="1">
        <f t="shared" si="116"/>
        <v>1801252</v>
      </c>
      <c r="C354" s="1" t="str">
        <f>"0231"</f>
        <v>0231</v>
      </c>
      <c r="D354" s="1" t="str">
        <f>"MATH"</f>
        <v>MATH</v>
      </c>
      <c r="E354" s="1" t="str">
        <f t="shared" si="117"/>
        <v>21R-KIR</v>
      </c>
      <c r="F354" s="1" t="str">
        <f t="shared" si="118"/>
        <v>Kirven, Laurie</v>
      </c>
      <c r="G354" s="1" t="str">
        <f>"Period 04"</f>
        <v>Period 04</v>
      </c>
      <c r="H354" s="1">
        <f xml:space="preserve"> 82</f>
        <v>82</v>
      </c>
      <c r="I354" s="1">
        <f xml:space="preserve"> 91</f>
        <v>91</v>
      </c>
    </row>
    <row r="355" spans="1:9">
      <c r="A355" s="1" t="str">
        <f>""</f>
        <v/>
      </c>
      <c r="B355" s="1">
        <f t="shared" si="116"/>
        <v>1801252</v>
      </c>
      <c r="C355" s="1" t="str">
        <f>"0241"</f>
        <v>0241</v>
      </c>
      <c r="D355" s="1" t="str">
        <f>"SCIENCE"</f>
        <v>SCIENCE</v>
      </c>
      <c r="E355" s="1" t="str">
        <f t="shared" si="117"/>
        <v>21R-KIR</v>
      </c>
      <c r="F355" s="1" t="str">
        <f t="shared" si="118"/>
        <v>Kirven, Laurie</v>
      </c>
      <c r="G355" s="1" t="str">
        <f>"Period 05"</f>
        <v>Period 05</v>
      </c>
      <c r="H355" s="1">
        <f xml:space="preserve"> 82</f>
        <v>82</v>
      </c>
      <c r="I355" s="1">
        <f xml:space="preserve"> 91</f>
        <v>91</v>
      </c>
    </row>
    <row r="356" spans="1:9">
      <c r="A356" s="1" t="str">
        <f>""</f>
        <v/>
      </c>
      <c r="B356" s="1">
        <f t="shared" si="116"/>
        <v>1801252</v>
      </c>
      <c r="C356" s="1" t="str">
        <f>"0271"</f>
        <v>0271</v>
      </c>
      <c r="D356" s="1" t="str">
        <f>"HEALTH"</f>
        <v>HEALTH</v>
      </c>
      <c r="E356" s="1" t="str">
        <f t="shared" si="117"/>
        <v>21R-KIR</v>
      </c>
      <c r="F356" s="1" t="str">
        <f t="shared" si="118"/>
        <v>Kirven, Laurie</v>
      </c>
      <c r="G356" s="1" t="str">
        <f>"Period 06"</f>
        <v>Period 06</v>
      </c>
      <c r="H356" s="1" t="str">
        <f>" S"</f>
        <v xml:space="preserve"> S</v>
      </c>
      <c r="I356" s="1" t="str">
        <f>" S"</f>
        <v xml:space="preserve"> S</v>
      </c>
    </row>
    <row r="357" spans="1:9">
      <c r="A357" s="1" t="str">
        <f>""</f>
        <v/>
      </c>
      <c r="B357" s="1">
        <f t="shared" si="116"/>
        <v>1801252</v>
      </c>
      <c r="C357" s="1" t="str">
        <f>"0298"</f>
        <v>0298</v>
      </c>
      <c r="D357" s="1" t="str">
        <f>"CITIZENSHIP"</f>
        <v>CITIZENSHIP</v>
      </c>
      <c r="E357" s="1" t="str">
        <f t="shared" si="117"/>
        <v>21R-KIR</v>
      </c>
      <c r="F357" s="1" t="str">
        <f t="shared" si="118"/>
        <v>Kirven, Laurie</v>
      </c>
      <c r="G357" s="1" t="str">
        <f>"Period 07"</f>
        <v>Period 07</v>
      </c>
      <c r="H357" s="1" t="str">
        <f>" E"</f>
        <v xml:space="preserve"> E</v>
      </c>
      <c r="I357" s="1" t="str">
        <f>" E"</f>
        <v xml:space="preserve"> E</v>
      </c>
    </row>
    <row r="358" spans="1:9">
      <c r="A358" s="1" t="str">
        <f>""</f>
        <v/>
      </c>
      <c r="B358" s="1">
        <f t="shared" si="116"/>
        <v>1801252</v>
      </c>
      <c r="C358" s="1" t="str">
        <f>"0251"</f>
        <v>0251</v>
      </c>
      <c r="D358" s="1" t="str">
        <f>"HANDWRITING"</f>
        <v>HANDWRITING</v>
      </c>
      <c r="E358" s="1" t="str">
        <f t="shared" si="117"/>
        <v>21R-KIR</v>
      </c>
      <c r="F358" s="1" t="str">
        <f t="shared" si="118"/>
        <v>Kirven, Laurie</v>
      </c>
      <c r="G358" s="1" t="str">
        <f>"Period 08"</f>
        <v>Period 08</v>
      </c>
      <c r="H358" s="1" t="str">
        <f>" S"</f>
        <v xml:space="preserve"> S</v>
      </c>
      <c r="I358" s="1" t="str">
        <f>" N"</f>
        <v xml:space="preserve"> N</v>
      </c>
    </row>
    <row r="359" spans="1:9">
      <c r="A359" s="1" t="str">
        <f>""</f>
        <v/>
      </c>
      <c r="B359" s="1">
        <f t="shared" si="116"/>
        <v>1801252</v>
      </c>
      <c r="C359" s="1" t="str">
        <f>"0261"</f>
        <v>0261</v>
      </c>
      <c r="D359" s="1" t="str">
        <f>"FINE ARTS"</f>
        <v>FINE ARTS</v>
      </c>
      <c r="E359" s="1" t="str">
        <f t="shared" si="117"/>
        <v>21R-KIR</v>
      </c>
      <c r="F359" s="1" t="str">
        <f>"Shotlow, Misti"</f>
        <v>Shotlow, Misti</v>
      </c>
      <c r="G359" s="1" t="str">
        <f>"Period 09"</f>
        <v>Period 09</v>
      </c>
      <c r="H359" s="1" t="str">
        <f>" E"</f>
        <v xml:space="preserve"> E</v>
      </c>
      <c r="I359" s="1" t="str">
        <f>" E"</f>
        <v xml:space="preserve"> E</v>
      </c>
    </row>
    <row r="360" spans="1:9">
      <c r="A360" s="1" t="str">
        <f>""</f>
        <v/>
      </c>
      <c r="B360" s="1">
        <f t="shared" si="116"/>
        <v>1801252</v>
      </c>
      <c r="C360" s="1" t="str">
        <f>"0262"</f>
        <v>0262</v>
      </c>
      <c r="D360" s="1" t="str">
        <f>"MUSIC"</f>
        <v>MUSIC</v>
      </c>
      <c r="E360" s="1" t="str">
        <f t="shared" si="117"/>
        <v>21R-KIR</v>
      </c>
      <c r="F360" s="1" t="str">
        <f>"Murphy, Charmin"</f>
        <v>Murphy, Charmin</v>
      </c>
      <c r="G360" s="1" t="str">
        <f>"Period 10"</f>
        <v>Period 10</v>
      </c>
      <c r="H360" s="1" t="str">
        <f>" S"</f>
        <v xml:space="preserve"> S</v>
      </c>
      <c r="I360" s="1" t="str">
        <f>" S"</f>
        <v xml:space="preserve"> S</v>
      </c>
    </row>
    <row r="361" spans="1:9">
      <c r="A361" s="1" t="str">
        <f>""</f>
        <v/>
      </c>
      <c r="B361" s="1">
        <f t="shared" si="116"/>
        <v>1801252</v>
      </c>
      <c r="C361" s="1" t="str">
        <f>"0272"</f>
        <v>0272</v>
      </c>
      <c r="D361" s="1" t="str">
        <f>"PHYSICAL ED"</f>
        <v>PHYSICAL ED</v>
      </c>
      <c r="E361" s="1" t="str">
        <f>"21R-Kir"</f>
        <v>21R-Kir</v>
      </c>
      <c r="F361" s="1" t="str">
        <f>"Lane, Gary"</f>
        <v>Lane, Gary</v>
      </c>
      <c r="G361" s="1" t="str">
        <f>"Period 11"</f>
        <v>Period 11</v>
      </c>
      <c r="H361" s="1" t="str">
        <f>" E"</f>
        <v xml:space="preserve"> E</v>
      </c>
      <c r="I361" s="1" t="str">
        <f>" S"</f>
        <v xml:space="preserve"> S</v>
      </c>
    </row>
    <row r="362" spans="1:9">
      <c r="A362" s="1" t="str">
        <f>"Landin, Jason "</f>
        <v xml:space="preserve">Landin, Jason </v>
      </c>
      <c r="B362" s="1">
        <f t="shared" ref="B362:B371" si="119">781019</f>
        <v>781019</v>
      </c>
      <c r="C362" s="1" t="str">
        <f>"0211"</f>
        <v>0211</v>
      </c>
      <c r="D362" s="1" t="str">
        <f>"LANGUAGE ARTS"</f>
        <v>LANGUAGE ARTS</v>
      </c>
      <c r="E362" s="1" t="str">
        <f t="shared" ref="E362:E367" si="120">"21B-Kry"</f>
        <v>21B-Kry</v>
      </c>
      <c r="F362" s="1" t="str">
        <f t="shared" ref="F362:F368" si="121">"Krychniak, Luisa"</f>
        <v>Krychniak, Luisa</v>
      </c>
      <c r="G362" s="1" t="str">
        <f>"Period 01"</f>
        <v>Period 01</v>
      </c>
      <c r="H362" s="1">
        <f xml:space="preserve"> 85</f>
        <v>85</v>
      </c>
      <c r="I362" s="1">
        <f xml:space="preserve"> 86</f>
        <v>86</v>
      </c>
    </row>
    <row r="363" spans="1:9">
      <c r="A363" s="1" t="str">
        <f>""</f>
        <v/>
      </c>
      <c r="B363" s="1">
        <f t="shared" si="119"/>
        <v>781019</v>
      </c>
      <c r="C363" s="1" t="str">
        <f>"0221"</f>
        <v>0221</v>
      </c>
      <c r="D363" s="1" t="str">
        <f>"SOCIAL STUDIES"</f>
        <v>SOCIAL STUDIES</v>
      </c>
      <c r="E363" s="1" t="str">
        <f t="shared" si="120"/>
        <v>21B-Kry</v>
      </c>
      <c r="F363" s="1" t="str">
        <f t="shared" si="121"/>
        <v>Krychniak, Luisa</v>
      </c>
      <c r="G363" s="1" t="str">
        <f>"Period 03"</f>
        <v>Period 03</v>
      </c>
      <c r="H363" s="1">
        <f xml:space="preserve"> 80</f>
        <v>80</v>
      </c>
      <c r="I363" s="1">
        <f xml:space="preserve"> 85</f>
        <v>85</v>
      </c>
    </row>
    <row r="364" spans="1:9">
      <c r="A364" s="1" t="str">
        <f>""</f>
        <v/>
      </c>
      <c r="B364" s="1">
        <f t="shared" si="119"/>
        <v>781019</v>
      </c>
      <c r="C364" s="1" t="str">
        <f>"0231"</f>
        <v>0231</v>
      </c>
      <c r="D364" s="1" t="str">
        <f>"MATH"</f>
        <v>MATH</v>
      </c>
      <c r="E364" s="1" t="str">
        <f t="shared" si="120"/>
        <v>21B-Kry</v>
      </c>
      <c r="F364" s="1" t="str">
        <f t="shared" si="121"/>
        <v>Krychniak, Luisa</v>
      </c>
      <c r="G364" s="1" t="str">
        <f>"Period 04"</f>
        <v>Period 04</v>
      </c>
      <c r="H364" s="1">
        <f xml:space="preserve"> 80</f>
        <v>80</v>
      </c>
      <c r="I364" s="1">
        <f xml:space="preserve"> 80</f>
        <v>80</v>
      </c>
    </row>
    <row r="365" spans="1:9">
      <c r="A365" s="1" t="str">
        <f>""</f>
        <v/>
      </c>
      <c r="B365" s="1">
        <f t="shared" si="119"/>
        <v>781019</v>
      </c>
      <c r="C365" s="1" t="str">
        <f>"0241"</f>
        <v>0241</v>
      </c>
      <c r="D365" s="1" t="str">
        <f>"SCIENCE"</f>
        <v>SCIENCE</v>
      </c>
      <c r="E365" s="1" t="str">
        <f t="shared" si="120"/>
        <v>21B-Kry</v>
      </c>
      <c r="F365" s="1" t="str">
        <f t="shared" si="121"/>
        <v>Krychniak, Luisa</v>
      </c>
      <c r="G365" s="1" t="str">
        <f>"Period 05"</f>
        <v>Period 05</v>
      </c>
      <c r="H365" s="1">
        <f xml:space="preserve"> 86</f>
        <v>86</v>
      </c>
      <c r="I365" s="1">
        <f xml:space="preserve"> 83</f>
        <v>83</v>
      </c>
    </row>
    <row r="366" spans="1:9">
      <c r="A366" s="1" t="str">
        <f>""</f>
        <v/>
      </c>
      <c r="B366" s="1">
        <f t="shared" si="119"/>
        <v>781019</v>
      </c>
      <c r="C366" s="1" t="str">
        <f>"0271"</f>
        <v>0271</v>
      </c>
      <c r="D366" s="1" t="str">
        <f>"HEALTH"</f>
        <v>HEALTH</v>
      </c>
      <c r="E366" s="1" t="str">
        <f t="shared" si="120"/>
        <v>21B-Kry</v>
      </c>
      <c r="F366" s="1" t="str">
        <f t="shared" si="121"/>
        <v>Krychniak, Luisa</v>
      </c>
      <c r="G366" s="1" t="str">
        <f>"Period 06"</f>
        <v>Period 06</v>
      </c>
      <c r="H366" s="1" t="str">
        <f>" S"</f>
        <v xml:space="preserve"> S</v>
      </c>
      <c r="I366" s="1" t="str">
        <f>" S"</f>
        <v xml:space="preserve"> S</v>
      </c>
    </row>
    <row r="367" spans="1:9">
      <c r="A367" s="1" t="str">
        <f>""</f>
        <v/>
      </c>
      <c r="B367" s="1">
        <f t="shared" si="119"/>
        <v>781019</v>
      </c>
      <c r="C367" s="1" t="str">
        <f>"0298"</f>
        <v>0298</v>
      </c>
      <c r="D367" s="1" t="str">
        <f>"CITIZENSHIP"</f>
        <v>CITIZENSHIP</v>
      </c>
      <c r="E367" s="1" t="str">
        <f t="shared" si="120"/>
        <v>21B-Kry</v>
      </c>
      <c r="F367" s="1" t="str">
        <f t="shared" si="121"/>
        <v>Krychniak, Luisa</v>
      </c>
      <c r="G367" s="1" t="str">
        <f>"Period 07"</f>
        <v>Period 07</v>
      </c>
      <c r="H367" s="1" t="str">
        <f>" S"</f>
        <v xml:space="preserve"> S</v>
      </c>
      <c r="I367" s="1" t="str">
        <f>" S"</f>
        <v xml:space="preserve"> S</v>
      </c>
    </row>
    <row r="368" spans="1:9">
      <c r="A368" s="1" t="str">
        <f>""</f>
        <v/>
      </c>
      <c r="B368" s="1">
        <f t="shared" si="119"/>
        <v>781019</v>
      </c>
      <c r="C368" s="1" t="str">
        <f>"0251"</f>
        <v>0251</v>
      </c>
      <c r="D368" s="1" t="str">
        <f>"HANDWRITING"</f>
        <v>HANDWRITING</v>
      </c>
      <c r="E368" s="1" t="str">
        <f>"21B-KRY"</f>
        <v>21B-KRY</v>
      </c>
      <c r="F368" s="1" t="str">
        <f t="shared" si="121"/>
        <v>Krychniak, Luisa</v>
      </c>
      <c r="G368" s="1" t="str">
        <f>"Period 08"</f>
        <v>Period 08</v>
      </c>
      <c r="H368" s="1" t="str">
        <f>" S"</f>
        <v xml:space="preserve"> S</v>
      </c>
      <c r="I368" s="1" t="str">
        <f>" N"</f>
        <v xml:space="preserve"> N</v>
      </c>
    </row>
    <row r="369" spans="1:9">
      <c r="A369" s="1" t="str">
        <f>""</f>
        <v/>
      </c>
      <c r="B369" s="1">
        <f t="shared" si="119"/>
        <v>781019</v>
      </c>
      <c r="C369" s="1" t="str">
        <f>"0261"</f>
        <v>0261</v>
      </c>
      <c r="D369" s="1" t="str">
        <f>"FINE ARTS"</f>
        <v>FINE ARTS</v>
      </c>
      <c r="E369" s="1" t="str">
        <f>"21B-KRY"</f>
        <v>21B-KRY</v>
      </c>
      <c r="F369" s="1" t="str">
        <f>"Shotlow, Misti"</f>
        <v>Shotlow, Misti</v>
      </c>
      <c r="G369" s="1" t="str">
        <f>"Period 09"</f>
        <v>Period 09</v>
      </c>
      <c r="H369" s="1" t="str">
        <f>" E"</f>
        <v xml:space="preserve"> E</v>
      </c>
      <c r="I369" s="1" t="str">
        <f>" E"</f>
        <v xml:space="preserve"> E</v>
      </c>
    </row>
    <row r="370" spans="1:9">
      <c r="A370" s="1" t="str">
        <f>""</f>
        <v/>
      </c>
      <c r="B370" s="1">
        <f t="shared" si="119"/>
        <v>781019</v>
      </c>
      <c r="C370" s="1" t="str">
        <f>"0262"</f>
        <v>0262</v>
      </c>
      <c r="D370" s="1" t="str">
        <f>"MUSIC"</f>
        <v>MUSIC</v>
      </c>
      <c r="E370" s="1" t="str">
        <f>"21B-KRY"</f>
        <v>21B-KRY</v>
      </c>
      <c r="F370" s="1" t="str">
        <f>"Murphy, Charmin"</f>
        <v>Murphy, Charmin</v>
      </c>
      <c r="G370" s="1" t="str">
        <f>"Period 10"</f>
        <v>Period 10</v>
      </c>
      <c r="H370" s="1" t="str">
        <f>" S"</f>
        <v xml:space="preserve"> S</v>
      </c>
      <c r="I370" s="1" t="str">
        <f>" S"</f>
        <v xml:space="preserve"> S</v>
      </c>
    </row>
    <row r="371" spans="1:9">
      <c r="A371" s="1" t="str">
        <f>""</f>
        <v/>
      </c>
      <c r="B371" s="1">
        <f t="shared" si="119"/>
        <v>781019</v>
      </c>
      <c r="C371" s="1" t="str">
        <f>"0272"</f>
        <v>0272</v>
      </c>
      <c r="D371" s="1" t="str">
        <f>"PHYSICAL ED"</f>
        <v>PHYSICAL ED</v>
      </c>
      <c r="E371" s="1" t="str">
        <f>"21B-Kry"</f>
        <v>21B-Kry</v>
      </c>
      <c r="F371" s="1" t="str">
        <f>"Lane, Gary"</f>
        <v>Lane, Gary</v>
      </c>
      <c r="G371" s="1" t="str">
        <f>"Period 11"</f>
        <v>Period 11</v>
      </c>
      <c r="H371" s="1" t="str">
        <f>" E"</f>
        <v xml:space="preserve"> E</v>
      </c>
      <c r="I371" s="1" t="str">
        <f>" E"</f>
        <v xml:space="preserve"> E</v>
      </c>
    </row>
    <row r="372" spans="1:9">
      <c r="A372" s="1" t="str">
        <f>"Lasseter, Gabriel Andreas"</f>
        <v>Lasseter, Gabriel Andreas</v>
      </c>
      <c r="B372" s="1">
        <f t="shared" ref="B372:B381" si="122">1801229</f>
        <v>1801229</v>
      </c>
      <c r="C372" s="1" t="str">
        <f>"0211"</f>
        <v>0211</v>
      </c>
      <c r="D372" s="1" t="str">
        <f>"LANGUAGE ARTS"</f>
        <v>LANGUAGE ARTS</v>
      </c>
      <c r="E372" s="1" t="str">
        <f t="shared" ref="E372:E377" si="123">"22R-Sta"</f>
        <v>22R-Sta</v>
      </c>
      <c r="F372" s="1" t="str">
        <f t="shared" ref="F372:F378" si="124">"Stalker, Jennifer"</f>
        <v>Stalker, Jennifer</v>
      </c>
      <c r="G372" s="1" t="str">
        <f>"Period 01"</f>
        <v>Period 01</v>
      </c>
      <c r="H372" s="1">
        <f xml:space="preserve"> 97</f>
        <v>97</v>
      </c>
      <c r="I372" s="1">
        <f xml:space="preserve"> 97</f>
        <v>97</v>
      </c>
    </row>
    <row r="373" spans="1:9">
      <c r="A373" s="1" t="str">
        <f>""</f>
        <v/>
      </c>
      <c r="B373" s="1">
        <f t="shared" si="122"/>
        <v>1801229</v>
      </c>
      <c r="C373" s="1" t="str">
        <f>"0221"</f>
        <v>0221</v>
      </c>
      <c r="D373" s="1" t="str">
        <f>"SOCIAL STUDIES"</f>
        <v>SOCIAL STUDIES</v>
      </c>
      <c r="E373" s="1" t="str">
        <f t="shared" si="123"/>
        <v>22R-Sta</v>
      </c>
      <c r="F373" s="1" t="str">
        <f t="shared" si="124"/>
        <v>Stalker, Jennifer</v>
      </c>
      <c r="G373" s="1" t="str">
        <f>"Period 03"</f>
        <v>Period 03</v>
      </c>
      <c r="H373" s="1">
        <f xml:space="preserve"> 90</f>
        <v>90</v>
      </c>
      <c r="I373" s="1">
        <f xml:space="preserve"> 96</f>
        <v>96</v>
      </c>
    </row>
    <row r="374" spans="1:9">
      <c r="A374" s="1" t="str">
        <f>""</f>
        <v/>
      </c>
      <c r="B374" s="1">
        <f t="shared" si="122"/>
        <v>1801229</v>
      </c>
      <c r="C374" s="1" t="str">
        <f>"0231"</f>
        <v>0231</v>
      </c>
      <c r="D374" s="1" t="str">
        <f>"MATH"</f>
        <v>MATH</v>
      </c>
      <c r="E374" s="1" t="str">
        <f t="shared" si="123"/>
        <v>22R-Sta</v>
      </c>
      <c r="F374" s="1" t="str">
        <f t="shared" si="124"/>
        <v>Stalker, Jennifer</v>
      </c>
      <c r="G374" s="1" t="str">
        <f>"Period 04"</f>
        <v>Period 04</v>
      </c>
      <c r="H374" s="1">
        <f xml:space="preserve"> 98</f>
        <v>98</v>
      </c>
      <c r="I374" s="1">
        <f xml:space="preserve"> 96</f>
        <v>96</v>
      </c>
    </row>
    <row r="375" spans="1:9">
      <c r="A375" s="1" t="str">
        <f>""</f>
        <v/>
      </c>
      <c r="B375" s="1">
        <f t="shared" si="122"/>
        <v>1801229</v>
      </c>
      <c r="C375" s="1" t="str">
        <f>"0241"</f>
        <v>0241</v>
      </c>
      <c r="D375" s="1" t="str">
        <f>"SCIENCE"</f>
        <v>SCIENCE</v>
      </c>
      <c r="E375" s="1" t="str">
        <f t="shared" si="123"/>
        <v>22R-Sta</v>
      </c>
      <c r="F375" s="1" t="str">
        <f t="shared" si="124"/>
        <v>Stalker, Jennifer</v>
      </c>
      <c r="G375" s="1" t="str">
        <f>"Period 05"</f>
        <v>Period 05</v>
      </c>
      <c r="H375" s="1">
        <f xml:space="preserve"> 90</f>
        <v>90</v>
      </c>
      <c r="I375" s="1">
        <f xml:space="preserve"> 92</f>
        <v>92</v>
      </c>
    </row>
    <row r="376" spans="1:9">
      <c r="A376" s="1" t="str">
        <f>""</f>
        <v/>
      </c>
      <c r="B376" s="1">
        <f t="shared" si="122"/>
        <v>1801229</v>
      </c>
      <c r="C376" s="1" t="str">
        <f>"0271"</f>
        <v>0271</v>
      </c>
      <c r="D376" s="1" t="str">
        <f>"HEALTH"</f>
        <v>HEALTH</v>
      </c>
      <c r="E376" s="1" t="str">
        <f t="shared" si="123"/>
        <v>22R-Sta</v>
      </c>
      <c r="F376" s="1" t="str">
        <f t="shared" si="124"/>
        <v>Stalker, Jennifer</v>
      </c>
      <c r="G376" s="1" t="str">
        <f>"Period 06"</f>
        <v>Period 06</v>
      </c>
      <c r="H376" s="1" t="str">
        <f>" E"</f>
        <v xml:space="preserve"> E</v>
      </c>
      <c r="I376" s="1" t="str">
        <f>" E"</f>
        <v xml:space="preserve"> E</v>
      </c>
    </row>
    <row r="377" spans="1:9">
      <c r="A377" s="1" t="str">
        <f>""</f>
        <v/>
      </c>
      <c r="B377" s="1">
        <f t="shared" si="122"/>
        <v>1801229</v>
      </c>
      <c r="C377" s="1" t="str">
        <f>"0298"</f>
        <v>0298</v>
      </c>
      <c r="D377" s="1" t="str">
        <f>"CITIZENSHIP"</f>
        <v>CITIZENSHIP</v>
      </c>
      <c r="E377" s="1" t="str">
        <f t="shared" si="123"/>
        <v>22R-Sta</v>
      </c>
      <c r="F377" s="1" t="str">
        <f t="shared" si="124"/>
        <v>Stalker, Jennifer</v>
      </c>
      <c r="G377" s="1" t="str">
        <f>"Period 07"</f>
        <v>Period 07</v>
      </c>
      <c r="H377" s="1" t="str">
        <f>" S"</f>
        <v xml:space="preserve"> S</v>
      </c>
      <c r="I377" s="1" t="str">
        <f>" S"</f>
        <v xml:space="preserve"> S</v>
      </c>
    </row>
    <row r="378" spans="1:9">
      <c r="A378" s="1" t="str">
        <f>""</f>
        <v/>
      </c>
      <c r="B378" s="1">
        <f t="shared" si="122"/>
        <v>1801229</v>
      </c>
      <c r="C378" s="1" t="str">
        <f>"0251"</f>
        <v>0251</v>
      </c>
      <c r="D378" s="1" t="str">
        <f>"HANDWRITING"</f>
        <v>HANDWRITING</v>
      </c>
      <c r="E378" s="1" t="str">
        <f>"22R-STA"</f>
        <v>22R-STA</v>
      </c>
      <c r="F378" s="1" t="str">
        <f t="shared" si="124"/>
        <v>Stalker, Jennifer</v>
      </c>
      <c r="G378" s="1" t="str">
        <f>"Period 08"</f>
        <v>Period 08</v>
      </c>
      <c r="H378" s="1" t="str">
        <f>" S"</f>
        <v xml:space="preserve"> S</v>
      </c>
      <c r="I378" s="1" t="str">
        <f>" S"</f>
        <v xml:space="preserve"> S</v>
      </c>
    </row>
    <row r="379" spans="1:9">
      <c r="A379" s="1" t="str">
        <f>""</f>
        <v/>
      </c>
      <c r="B379" s="1">
        <f t="shared" si="122"/>
        <v>1801229</v>
      </c>
      <c r="C379" s="1" t="str">
        <f>"0261"</f>
        <v>0261</v>
      </c>
      <c r="D379" s="1" t="str">
        <f>"FINE ARTS"</f>
        <v>FINE ARTS</v>
      </c>
      <c r="E379" s="1" t="str">
        <f>"22R-STA"</f>
        <v>22R-STA</v>
      </c>
      <c r="F379" s="1" t="str">
        <f>"Shotlow, Misti"</f>
        <v>Shotlow, Misti</v>
      </c>
      <c r="G379" s="1" t="str">
        <f>"Period 09"</f>
        <v>Period 09</v>
      </c>
      <c r="H379" s="1" t="str">
        <f>" E"</f>
        <v xml:space="preserve"> E</v>
      </c>
      <c r="I379" s="1" t="str">
        <f>" E"</f>
        <v xml:space="preserve"> E</v>
      </c>
    </row>
    <row r="380" spans="1:9">
      <c r="A380" s="1" t="str">
        <f>""</f>
        <v/>
      </c>
      <c r="B380" s="1">
        <f t="shared" si="122"/>
        <v>1801229</v>
      </c>
      <c r="C380" s="1" t="str">
        <f>"0262"</f>
        <v>0262</v>
      </c>
      <c r="D380" s="1" t="str">
        <f>"MUSIC"</f>
        <v>MUSIC</v>
      </c>
      <c r="E380" s="1" t="str">
        <f>"22R-STA"</f>
        <v>22R-STA</v>
      </c>
      <c r="F380" s="1" t="str">
        <f>"Murphy, Charmin"</f>
        <v>Murphy, Charmin</v>
      </c>
      <c r="G380" s="1" t="str">
        <f>"Period 10"</f>
        <v>Period 10</v>
      </c>
      <c r="H380" s="1" t="str">
        <f>" E"</f>
        <v xml:space="preserve"> E</v>
      </c>
      <c r="I380" s="1" t="str">
        <f>" S"</f>
        <v xml:space="preserve"> S</v>
      </c>
    </row>
    <row r="381" spans="1:9">
      <c r="A381" s="1" t="str">
        <f>""</f>
        <v/>
      </c>
      <c r="B381" s="1">
        <f t="shared" si="122"/>
        <v>1801229</v>
      </c>
      <c r="C381" s="1" t="str">
        <f>"0272"</f>
        <v>0272</v>
      </c>
      <c r="D381" s="1" t="str">
        <f>"PHYSICAL ED"</f>
        <v>PHYSICAL ED</v>
      </c>
      <c r="E381" s="1" t="str">
        <f>"22R-Sta"</f>
        <v>22R-Sta</v>
      </c>
      <c r="F381" s="1" t="str">
        <f>"Lane, Gary"</f>
        <v>Lane, Gary</v>
      </c>
      <c r="G381" s="1" t="str">
        <f>"Period 11"</f>
        <v>Period 11</v>
      </c>
      <c r="H381" s="1" t="str">
        <f>" S"</f>
        <v xml:space="preserve"> S</v>
      </c>
      <c r="I381" s="1" t="str">
        <f>" S"</f>
        <v xml:space="preserve"> S</v>
      </c>
    </row>
    <row r="382" spans="1:9">
      <c r="A382" s="1" t="str">
        <f>"Lopez Reyes, Michael Elijah"</f>
        <v>Lopez Reyes, Michael Elijah</v>
      </c>
      <c r="B382" s="1">
        <f t="shared" ref="B382:B391" si="125">786333</f>
        <v>786333</v>
      </c>
      <c r="C382" s="1" t="str">
        <f>"0211"</f>
        <v>0211</v>
      </c>
      <c r="D382" s="1" t="str">
        <f>"LANGUAGE ARTS"</f>
        <v>LANGUAGE ARTS</v>
      </c>
      <c r="E382" s="1" t="str">
        <f t="shared" ref="E382:E387" si="126">"21B-Kry"</f>
        <v>21B-Kry</v>
      </c>
      <c r="F382" s="1" t="str">
        <f t="shared" ref="F382:F388" si="127">"Krychniak, Luisa"</f>
        <v>Krychniak, Luisa</v>
      </c>
      <c r="G382" s="1" t="str">
        <f>"Period 01"</f>
        <v>Period 01</v>
      </c>
      <c r="H382" s="1">
        <f xml:space="preserve"> 79</f>
        <v>79</v>
      </c>
      <c r="I382" s="1">
        <f xml:space="preserve"> 69</f>
        <v>69</v>
      </c>
    </row>
    <row r="383" spans="1:9">
      <c r="A383" s="1" t="str">
        <f>""</f>
        <v/>
      </c>
      <c r="B383" s="1">
        <f t="shared" si="125"/>
        <v>786333</v>
      </c>
      <c r="C383" s="1" t="str">
        <f>"0221"</f>
        <v>0221</v>
      </c>
      <c r="D383" s="1" t="str">
        <f>"SOCIAL STUDIES"</f>
        <v>SOCIAL STUDIES</v>
      </c>
      <c r="E383" s="1" t="str">
        <f t="shared" si="126"/>
        <v>21B-Kry</v>
      </c>
      <c r="F383" s="1" t="str">
        <f t="shared" si="127"/>
        <v>Krychniak, Luisa</v>
      </c>
      <c r="G383" s="1" t="str">
        <f>"Period 03"</f>
        <v>Period 03</v>
      </c>
      <c r="H383" s="1">
        <f xml:space="preserve"> 70</f>
        <v>70</v>
      </c>
      <c r="I383" s="1">
        <f xml:space="preserve"> 78</f>
        <v>78</v>
      </c>
    </row>
    <row r="384" spans="1:9">
      <c r="A384" s="1" t="str">
        <f>""</f>
        <v/>
      </c>
      <c r="B384" s="1">
        <f t="shared" si="125"/>
        <v>786333</v>
      </c>
      <c r="C384" s="1" t="str">
        <f>"0231"</f>
        <v>0231</v>
      </c>
      <c r="D384" s="1" t="str">
        <f>"MATH"</f>
        <v>MATH</v>
      </c>
      <c r="E384" s="1" t="str">
        <f t="shared" si="126"/>
        <v>21B-Kry</v>
      </c>
      <c r="F384" s="1" t="str">
        <f t="shared" si="127"/>
        <v>Krychniak, Luisa</v>
      </c>
      <c r="G384" s="1" t="str">
        <f>"Period 04"</f>
        <v>Period 04</v>
      </c>
      <c r="H384" s="1">
        <f xml:space="preserve"> 70</f>
        <v>70</v>
      </c>
      <c r="I384" s="1">
        <f xml:space="preserve"> 69</f>
        <v>69</v>
      </c>
    </row>
    <row r="385" spans="1:9">
      <c r="A385" s="1" t="str">
        <f>""</f>
        <v/>
      </c>
      <c r="B385" s="1">
        <f t="shared" si="125"/>
        <v>786333</v>
      </c>
      <c r="C385" s="1" t="str">
        <f>"0241"</f>
        <v>0241</v>
      </c>
      <c r="D385" s="1" t="str">
        <f>"SCIENCE"</f>
        <v>SCIENCE</v>
      </c>
      <c r="E385" s="1" t="str">
        <f t="shared" si="126"/>
        <v>21B-Kry</v>
      </c>
      <c r="F385" s="1" t="str">
        <f t="shared" si="127"/>
        <v>Krychniak, Luisa</v>
      </c>
      <c r="G385" s="1" t="str">
        <f>"Period 05"</f>
        <v>Period 05</v>
      </c>
      <c r="H385" s="1">
        <f xml:space="preserve"> 83</f>
        <v>83</v>
      </c>
      <c r="I385" s="1">
        <f xml:space="preserve"> 71</f>
        <v>71</v>
      </c>
    </row>
    <row r="386" spans="1:9">
      <c r="A386" s="1" t="str">
        <f>""</f>
        <v/>
      </c>
      <c r="B386" s="1">
        <f t="shared" si="125"/>
        <v>786333</v>
      </c>
      <c r="C386" s="1" t="str">
        <f>"0271"</f>
        <v>0271</v>
      </c>
      <c r="D386" s="1" t="str">
        <f>"HEALTH"</f>
        <v>HEALTH</v>
      </c>
      <c r="E386" s="1" t="str">
        <f t="shared" si="126"/>
        <v>21B-Kry</v>
      </c>
      <c r="F386" s="1" t="str">
        <f t="shared" si="127"/>
        <v>Krychniak, Luisa</v>
      </c>
      <c r="G386" s="1" t="str">
        <f>"Period 06"</f>
        <v>Period 06</v>
      </c>
      <c r="H386" s="1" t="str">
        <f>" S"</f>
        <v xml:space="preserve"> S</v>
      </c>
      <c r="I386" s="1" t="str">
        <f>" S"</f>
        <v xml:space="preserve"> S</v>
      </c>
    </row>
    <row r="387" spans="1:9">
      <c r="A387" s="1" t="str">
        <f>""</f>
        <v/>
      </c>
      <c r="B387" s="1">
        <f t="shared" si="125"/>
        <v>786333</v>
      </c>
      <c r="C387" s="1" t="str">
        <f>"0298"</f>
        <v>0298</v>
      </c>
      <c r="D387" s="1" t="str">
        <f>"CITIZENSHIP"</f>
        <v>CITIZENSHIP</v>
      </c>
      <c r="E387" s="1" t="str">
        <f t="shared" si="126"/>
        <v>21B-Kry</v>
      </c>
      <c r="F387" s="1" t="str">
        <f t="shared" si="127"/>
        <v>Krychniak, Luisa</v>
      </c>
      <c r="G387" s="1" t="str">
        <f>"Period 07"</f>
        <v>Period 07</v>
      </c>
      <c r="H387" s="1" t="str">
        <f>" S"</f>
        <v xml:space="preserve"> S</v>
      </c>
      <c r="I387" s="1" t="str">
        <f>" N"</f>
        <v xml:space="preserve"> N</v>
      </c>
    </row>
    <row r="388" spans="1:9">
      <c r="A388" s="1" t="str">
        <f>""</f>
        <v/>
      </c>
      <c r="B388" s="1">
        <f t="shared" si="125"/>
        <v>786333</v>
      </c>
      <c r="C388" s="1" t="str">
        <f>"0251"</f>
        <v>0251</v>
      </c>
      <c r="D388" s="1" t="str">
        <f>"HANDWRITING"</f>
        <v>HANDWRITING</v>
      </c>
      <c r="E388" s="1" t="str">
        <f>"21B-KRY"</f>
        <v>21B-KRY</v>
      </c>
      <c r="F388" s="1" t="str">
        <f t="shared" si="127"/>
        <v>Krychniak, Luisa</v>
      </c>
      <c r="G388" s="1" t="str">
        <f>"Period 08"</f>
        <v>Period 08</v>
      </c>
      <c r="H388" s="1" t="str">
        <f>" E"</f>
        <v xml:space="preserve"> E</v>
      </c>
      <c r="I388" s="1" t="str">
        <f>" N"</f>
        <v xml:space="preserve"> N</v>
      </c>
    </row>
    <row r="389" spans="1:9">
      <c r="A389" s="1" t="str">
        <f>""</f>
        <v/>
      </c>
      <c r="B389" s="1">
        <f t="shared" si="125"/>
        <v>786333</v>
      </c>
      <c r="C389" s="1" t="str">
        <f>"0261"</f>
        <v>0261</v>
      </c>
      <c r="D389" s="1" t="str">
        <f>"FINE ARTS"</f>
        <v>FINE ARTS</v>
      </c>
      <c r="E389" s="1" t="str">
        <f>"21B-KRY"</f>
        <v>21B-KRY</v>
      </c>
      <c r="F389" s="1" t="str">
        <f>"Shotlow, Misti"</f>
        <v>Shotlow, Misti</v>
      </c>
      <c r="G389" s="1" t="str">
        <f>"Period 09"</f>
        <v>Period 09</v>
      </c>
      <c r="H389" s="1" t="str">
        <f>" E"</f>
        <v xml:space="preserve"> E</v>
      </c>
      <c r="I389" s="1" t="str">
        <f>" E"</f>
        <v xml:space="preserve"> E</v>
      </c>
    </row>
    <row r="390" spans="1:9">
      <c r="A390" s="1" t="str">
        <f>""</f>
        <v/>
      </c>
      <c r="B390" s="1">
        <f t="shared" si="125"/>
        <v>786333</v>
      </c>
      <c r="C390" s="1" t="str">
        <f>"0262"</f>
        <v>0262</v>
      </c>
      <c r="D390" s="1" t="str">
        <f>"MUSIC"</f>
        <v>MUSIC</v>
      </c>
      <c r="E390" s="1" t="str">
        <f>"21B-KRY"</f>
        <v>21B-KRY</v>
      </c>
      <c r="F390" s="1" t="str">
        <f>"Murphy, Charmin"</f>
        <v>Murphy, Charmin</v>
      </c>
      <c r="G390" s="1" t="str">
        <f>"Period 10"</f>
        <v>Period 10</v>
      </c>
      <c r="H390" s="1" t="str">
        <f>" S"</f>
        <v xml:space="preserve"> S</v>
      </c>
      <c r="I390" s="1" t="str">
        <f>" S"</f>
        <v xml:space="preserve"> S</v>
      </c>
    </row>
    <row r="391" spans="1:9">
      <c r="A391" s="1" t="str">
        <f>""</f>
        <v/>
      </c>
      <c r="B391" s="1">
        <f t="shared" si="125"/>
        <v>786333</v>
      </c>
      <c r="C391" s="1" t="str">
        <f>"0272"</f>
        <v>0272</v>
      </c>
      <c r="D391" s="1" t="str">
        <f>"PHYSICAL ED"</f>
        <v>PHYSICAL ED</v>
      </c>
      <c r="E391" s="1" t="str">
        <f>"21B-Kry"</f>
        <v>21B-Kry</v>
      </c>
      <c r="F391" s="1" t="str">
        <f>"Lane, Gary"</f>
        <v>Lane, Gary</v>
      </c>
      <c r="G391" s="1" t="str">
        <f>"Period 11"</f>
        <v>Period 11</v>
      </c>
      <c r="H391" s="1" t="str">
        <f>" E"</f>
        <v xml:space="preserve"> E</v>
      </c>
      <c r="I391" s="1" t="str">
        <f>" S"</f>
        <v xml:space="preserve"> S</v>
      </c>
    </row>
    <row r="392" spans="1:9">
      <c r="A392" s="1" t="str">
        <f>"Maldonado, Miranda Bella"</f>
        <v>Maldonado, Miranda Bella</v>
      </c>
      <c r="B392" s="1">
        <f t="shared" ref="B392:B401" si="128">1802074</f>
        <v>1802074</v>
      </c>
      <c r="C392" s="1" t="str">
        <f>"0211"</f>
        <v>0211</v>
      </c>
      <c r="D392" s="1" t="str">
        <f>"LANGUAGE ARTS"</f>
        <v>LANGUAGE ARTS</v>
      </c>
      <c r="E392" s="1" t="str">
        <f t="shared" ref="E392:E397" si="129">"22R-Sta"</f>
        <v>22R-Sta</v>
      </c>
      <c r="F392" s="1" t="str">
        <f t="shared" ref="F392:F398" si="130">"Stalker, Jennifer"</f>
        <v>Stalker, Jennifer</v>
      </c>
      <c r="G392" s="1" t="str">
        <f>"Period 01"</f>
        <v>Period 01</v>
      </c>
      <c r="H392" s="1">
        <f xml:space="preserve"> 93</f>
        <v>93</v>
      </c>
      <c r="I392" s="1">
        <f xml:space="preserve"> 97</f>
        <v>97</v>
      </c>
    </row>
    <row r="393" spans="1:9">
      <c r="A393" s="1" t="str">
        <f>""</f>
        <v/>
      </c>
      <c r="B393" s="1">
        <f t="shared" si="128"/>
        <v>1802074</v>
      </c>
      <c r="C393" s="1" t="str">
        <f>"0221"</f>
        <v>0221</v>
      </c>
      <c r="D393" s="1" t="str">
        <f>"SOCIAL STUDIES"</f>
        <v>SOCIAL STUDIES</v>
      </c>
      <c r="E393" s="1" t="str">
        <f t="shared" si="129"/>
        <v>22R-Sta</v>
      </c>
      <c r="F393" s="1" t="str">
        <f t="shared" si="130"/>
        <v>Stalker, Jennifer</v>
      </c>
      <c r="G393" s="1" t="str">
        <f>"Period 03"</f>
        <v>Period 03</v>
      </c>
      <c r="H393" s="1">
        <f xml:space="preserve"> 90</f>
        <v>90</v>
      </c>
      <c r="I393" s="1">
        <f xml:space="preserve"> 93</f>
        <v>93</v>
      </c>
    </row>
    <row r="394" spans="1:9">
      <c r="A394" s="1" t="str">
        <f>""</f>
        <v/>
      </c>
      <c r="B394" s="1">
        <f t="shared" si="128"/>
        <v>1802074</v>
      </c>
      <c r="C394" s="1" t="str">
        <f>"0231"</f>
        <v>0231</v>
      </c>
      <c r="D394" s="1" t="str">
        <f>"MATH"</f>
        <v>MATH</v>
      </c>
      <c r="E394" s="1" t="str">
        <f t="shared" si="129"/>
        <v>22R-Sta</v>
      </c>
      <c r="F394" s="1" t="str">
        <f t="shared" si="130"/>
        <v>Stalker, Jennifer</v>
      </c>
      <c r="G394" s="1" t="str">
        <f>"Period 04"</f>
        <v>Period 04</v>
      </c>
      <c r="H394" s="1">
        <f xml:space="preserve"> 85</f>
        <v>85</v>
      </c>
      <c r="I394" s="1">
        <f xml:space="preserve"> 86</f>
        <v>86</v>
      </c>
    </row>
    <row r="395" spans="1:9">
      <c r="A395" s="1" t="str">
        <f>""</f>
        <v/>
      </c>
      <c r="B395" s="1">
        <f t="shared" si="128"/>
        <v>1802074</v>
      </c>
      <c r="C395" s="1" t="str">
        <f>"0241"</f>
        <v>0241</v>
      </c>
      <c r="D395" s="1" t="str">
        <f>"SCIENCE"</f>
        <v>SCIENCE</v>
      </c>
      <c r="E395" s="1" t="str">
        <f t="shared" si="129"/>
        <v>22R-Sta</v>
      </c>
      <c r="F395" s="1" t="str">
        <f t="shared" si="130"/>
        <v>Stalker, Jennifer</v>
      </c>
      <c r="G395" s="1" t="str">
        <f>"Period 05"</f>
        <v>Period 05</v>
      </c>
      <c r="H395" s="1">
        <f xml:space="preserve"> 90</f>
        <v>90</v>
      </c>
      <c r="I395" s="1">
        <f xml:space="preserve"> 92</f>
        <v>92</v>
      </c>
    </row>
    <row r="396" spans="1:9">
      <c r="A396" s="1" t="str">
        <f>""</f>
        <v/>
      </c>
      <c r="B396" s="1">
        <f t="shared" si="128"/>
        <v>1802074</v>
      </c>
      <c r="C396" s="1" t="str">
        <f>"0271"</f>
        <v>0271</v>
      </c>
      <c r="D396" s="1" t="str">
        <f>"HEALTH"</f>
        <v>HEALTH</v>
      </c>
      <c r="E396" s="1" t="str">
        <f t="shared" si="129"/>
        <v>22R-Sta</v>
      </c>
      <c r="F396" s="1" t="str">
        <f t="shared" si="130"/>
        <v>Stalker, Jennifer</v>
      </c>
      <c r="G396" s="1" t="str">
        <f>"Period 06"</f>
        <v>Period 06</v>
      </c>
      <c r="H396" s="1" t="str">
        <f>" E"</f>
        <v xml:space="preserve"> E</v>
      </c>
      <c r="I396" s="1" t="str">
        <f>" E"</f>
        <v xml:space="preserve"> E</v>
      </c>
    </row>
    <row r="397" spans="1:9">
      <c r="A397" s="1" t="str">
        <f>""</f>
        <v/>
      </c>
      <c r="B397" s="1">
        <f t="shared" si="128"/>
        <v>1802074</v>
      </c>
      <c r="C397" s="1" t="str">
        <f>"0298"</f>
        <v>0298</v>
      </c>
      <c r="D397" s="1" t="str">
        <f>"CITIZENSHIP"</f>
        <v>CITIZENSHIP</v>
      </c>
      <c r="E397" s="1" t="str">
        <f t="shared" si="129"/>
        <v>22R-Sta</v>
      </c>
      <c r="F397" s="1" t="str">
        <f t="shared" si="130"/>
        <v>Stalker, Jennifer</v>
      </c>
      <c r="G397" s="1" t="str">
        <f>"Period 07"</f>
        <v>Period 07</v>
      </c>
      <c r="H397" s="1" t="str">
        <f>" E"</f>
        <v xml:space="preserve"> E</v>
      </c>
      <c r="I397" s="1" t="str">
        <f>" E"</f>
        <v xml:space="preserve"> E</v>
      </c>
    </row>
    <row r="398" spans="1:9">
      <c r="A398" s="1" t="str">
        <f>""</f>
        <v/>
      </c>
      <c r="B398" s="1">
        <f t="shared" si="128"/>
        <v>1802074</v>
      </c>
      <c r="C398" s="1" t="str">
        <f>"0251"</f>
        <v>0251</v>
      </c>
      <c r="D398" s="1" t="str">
        <f>"HANDWRITING"</f>
        <v>HANDWRITING</v>
      </c>
      <c r="E398" s="1" t="str">
        <f>"22R-STA"</f>
        <v>22R-STA</v>
      </c>
      <c r="F398" s="1" t="str">
        <f t="shared" si="130"/>
        <v>Stalker, Jennifer</v>
      </c>
      <c r="G398" s="1" t="str">
        <f>"Period 08"</f>
        <v>Period 08</v>
      </c>
      <c r="H398" s="1" t="str">
        <f>" E"</f>
        <v xml:space="preserve"> E</v>
      </c>
      <c r="I398" s="1" t="str">
        <f>" S"</f>
        <v xml:space="preserve"> S</v>
      </c>
    </row>
    <row r="399" spans="1:9">
      <c r="A399" s="1" t="str">
        <f>""</f>
        <v/>
      </c>
      <c r="B399" s="1">
        <f t="shared" si="128"/>
        <v>1802074</v>
      </c>
      <c r="C399" s="1" t="str">
        <f>"0261"</f>
        <v>0261</v>
      </c>
      <c r="D399" s="1" t="str">
        <f>"FINE ARTS"</f>
        <v>FINE ARTS</v>
      </c>
      <c r="E399" s="1" t="str">
        <f>"22R-STA"</f>
        <v>22R-STA</v>
      </c>
      <c r="F399" s="1" t="str">
        <f>"Shotlow, Misti"</f>
        <v>Shotlow, Misti</v>
      </c>
      <c r="G399" s="1" t="str">
        <f>"Period 09"</f>
        <v>Period 09</v>
      </c>
      <c r="H399" s="1" t="str">
        <f>" E"</f>
        <v xml:space="preserve"> E</v>
      </c>
      <c r="I399" s="1" t="str">
        <f>" E"</f>
        <v xml:space="preserve"> E</v>
      </c>
    </row>
    <row r="400" spans="1:9">
      <c r="A400" s="1" t="str">
        <f>""</f>
        <v/>
      </c>
      <c r="B400" s="1">
        <f t="shared" si="128"/>
        <v>1802074</v>
      </c>
      <c r="C400" s="1" t="str">
        <f>"0262"</f>
        <v>0262</v>
      </c>
      <c r="D400" s="1" t="str">
        <f>"MUSIC"</f>
        <v>MUSIC</v>
      </c>
      <c r="E400" s="1" t="str">
        <f>"22R-STA"</f>
        <v>22R-STA</v>
      </c>
      <c r="F400" s="1" t="str">
        <f>"Murphy, Charmin"</f>
        <v>Murphy, Charmin</v>
      </c>
      <c r="G400" s="1" t="str">
        <f>"Period 10"</f>
        <v>Period 10</v>
      </c>
      <c r="H400" s="1" t="str">
        <f>" E"</f>
        <v xml:space="preserve"> E</v>
      </c>
      <c r="I400" s="1" t="str">
        <f>" S"</f>
        <v xml:space="preserve"> S</v>
      </c>
    </row>
    <row r="401" spans="1:9">
      <c r="A401" s="1" t="str">
        <f>""</f>
        <v/>
      </c>
      <c r="B401" s="1">
        <f t="shared" si="128"/>
        <v>1802074</v>
      </c>
      <c r="C401" s="1" t="str">
        <f>"0272"</f>
        <v>0272</v>
      </c>
      <c r="D401" s="1" t="str">
        <f>"PHYSICAL ED"</f>
        <v>PHYSICAL ED</v>
      </c>
      <c r="E401" s="1" t="str">
        <f>"22R-Sta"</f>
        <v>22R-Sta</v>
      </c>
      <c r="F401" s="1" t="str">
        <f>"Lane, Gary"</f>
        <v>Lane, Gary</v>
      </c>
      <c r="G401" s="1" t="str">
        <f>"Period 11"</f>
        <v>Period 11</v>
      </c>
      <c r="H401" s="1" t="str">
        <f>" E"</f>
        <v xml:space="preserve"> E</v>
      </c>
      <c r="I401" s="1" t="str">
        <f>" E"</f>
        <v xml:space="preserve"> E</v>
      </c>
    </row>
    <row r="402" spans="1:9">
      <c r="A402" s="1" t="str">
        <f>"Martinez, Kayla "</f>
        <v xml:space="preserve">Martinez, Kayla </v>
      </c>
      <c r="B402" s="1">
        <f t="shared" ref="B402:B411" si="131">775481</f>
        <v>775481</v>
      </c>
      <c r="C402" s="1" t="str">
        <f>"0211"</f>
        <v>0211</v>
      </c>
      <c r="D402" s="1" t="str">
        <f>"LANGUAGE ARTS"</f>
        <v>LANGUAGE ARTS</v>
      </c>
      <c r="E402" s="1" t="str">
        <f t="shared" ref="E402:E407" si="132">"21B-Kry"</f>
        <v>21B-Kry</v>
      </c>
      <c r="F402" s="1" t="str">
        <f t="shared" ref="F402:F408" si="133">"Krychniak, Luisa"</f>
        <v>Krychniak, Luisa</v>
      </c>
      <c r="G402" s="1" t="str">
        <f>"Period 01"</f>
        <v>Period 01</v>
      </c>
      <c r="H402" s="1">
        <f xml:space="preserve"> 81</f>
        <v>81</v>
      </c>
      <c r="I402" s="1">
        <f xml:space="preserve"> 88</f>
        <v>88</v>
      </c>
    </row>
    <row r="403" spans="1:9">
      <c r="A403" s="1" t="str">
        <f>""</f>
        <v/>
      </c>
      <c r="B403" s="1">
        <f t="shared" si="131"/>
        <v>775481</v>
      </c>
      <c r="C403" s="1" t="str">
        <f>"0221"</f>
        <v>0221</v>
      </c>
      <c r="D403" s="1" t="str">
        <f>"SOCIAL STUDIES"</f>
        <v>SOCIAL STUDIES</v>
      </c>
      <c r="E403" s="1" t="str">
        <f t="shared" si="132"/>
        <v>21B-Kry</v>
      </c>
      <c r="F403" s="1" t="str">
        <f t="shared" si="133"/>
        <v>Krychniak, Luisa</v>
      </c>
      <c r="G403" s="1" t="str">
        <f>"Period 03"</f>
        <v>Period 03</v>
      </c>
      <c r="H403" s="1">
        <f xml:space="preserve"> 84</f>
        <v>84</v>
      </c>
      <c r="I403" s="1">
        <f xml:space="preserve"> 91</f>
        <v>91</v>
      </c>
    </row>
    <row r="404" spans="1:9">
      <c r="A404" s="1" t="str">
        <f>""</f>
        <v/>
      </c>
      <c r="B404" s="1">
        <f t="shared" si="131"/>
        <v>775481</v>
      </c>
      <c r="C404" s="1" t="str">
        <f>"0231"</f>
        <v>0231</v>
      </c>
      <c r="D404" s="1" t="str">
        <f>"MATH"</f>
        <v>MATH</v>
      </c>
      <c r="E404" s="1" t="str">
        <f t="shared" si="132"/>
        <v>21B-Kry</v>
      </c>
      <c r="F404" s="1" t="str">
        <f t="shared" si="133"/>
        <v>Krychniak, Luisa</v>
      </c>
      <c r="G404" s="1" t="str">
        <f>"Period 04"</f>
        <v>Period 04</v>
      </c>
      <c r="H404" s="1">
        <f xml:space="preserve"> 80</f>
        <v>80</v>
      </c>
      <c r="I404" s="1">
        <f xml:space="preserve"> 84</f>
        <v>84</v>
      </c>
    </row>
    <row r="405" spans="1:9">
      <c r="A405" s="1" t="str">
        <f>""</f>
        <v/>
      </c>
      <c r="B405" s="1">
        <f t="shared" si="131"/>
        <v>775481</v>
      </c>
      <c r="C405" s="1" t="str">
        <f>"0241"</f>
        <v>0241</v>
      </c>
      <c r="D405" s="1" t="str">
        <f>"SCIENCE"</f>
        <v>SCIENCE</v>
      </c>
      <c r="E405" s="1" t="str">
        <f t="shared" si="132"/>
        <v>21B-Kry</v>
      </c>
      <c r="F405" s="1" t="str">
        <f t="shared" si="133"/>
        <v>Krychniak, Luisa</v>
      </c>
      <c r="G405" s="1" t="str">
        <f>"Period 05"</f>
        <v>Period 05</v>
      </c>
      <c r="H405" s="1">
        <f xml:space="preserve"> 88</f>
        <v>88</v>
      </c>
      <c r="I405" s="1">
        <f xml:space="preserve"> 90</f>
        <v>90</v>
      </c>
    </row>
    <row r="406" spans="1:9">
      <c r="A406" s="1" t="str">
        <f>""</f>
        <v/>
      </c>
      <c r="B406" s="1">
        <f t="shared" si="131"/>
        <v>775481</v>
      </c>
      <c r="C406" s="1" t="str">
        <f>"0271"</f>
        <v>0271</v>
      </c>
      <c r="D406" s="1" t="str">
        <f>"HEALTH"</f>
        <v>HEALTH</v>
      </c>
      <c r="E406" s="1" t="str">
        <f t="shared" si="132"/>
        <v>21B-Kry</v>
      </c>
      <c r="F406" s="1" t="str">
        <f t="shared" si="133"/>
        <v>Krychniak, Luisa</v>
      </c>
      <c r="G406" s="1" t="str">
        <f>"Period 06"</f>
        <v>Period 06</v>
      </c>
      <c r="H406" s="1" t="str">
        <f>" S"</f>
        <v xml:space="preserve"> S</v>
      </c>
      <c r="I406" s="1" t="str">
        <f>" S"</f>
        <v xml:space="preserve"> S</v>
      </c>
    </row>
    <row r="407" spans="1:9">
      <c r="A407" s="1" t="str">
        <f>""</f>
        <v/>
      </c>
      <c r="B407" s="1">
        <f t="shared" si="131"/>
        <v>775481</v>
      </c>
      <c r="C407" s="1" t="str">
        <f>"0298"</f>
        <v>0298</v>
      </c>
      <c r="D407" s="1" t="str">
        <f>"CITIZENSHIP"</f>
        <v>CITIZENSHIP</v>
      </c>
      <c r="E407" s="1" t="str">
        <f t="shared" si="132"/>
        <v>21B-Kry</v>
      </c>
      <c r="F407" s="1" t="str">
        <f t="shared" si="133"/>
        <v>Krychniak, Luisa</v>
      </c>
      <c r="G407" s="1" t="str">
        <f>"Period 07"</f>
        <v>Period 07</v>
      </c>
      <c r="H407" s="1" t="str">
        <f>" E"</f>
        <v xml:space="preserve"> E</v>
      </c>
      <c r="I407" s="1" t="str">
        <f>" E"</f>
        <v xml:space="preserve"> E</v>
      </c>
    </row>
    <row r="408" spans="1:9">
      <c r="A408" s="1" t="str">
        <f>""</f>
        <v/>
      </c>
      <c r="B408" s="1">
        <f t="shared" si="131"/>
        <v>775481</v>
      </c>
      <c r="C408" s="1" t="str">
        <f>"0251"</f>
        <v>0251</v>
      </c>
      <c r="D408" s="1" t="str">
        <f>"HANDWRITING"</f>
        <v>HANDWRITING</v>
      </c>
      <c r="E408" s="1" t="str">
        <f>"21B-KRY"</f>
        <v>21B-KRY</v>
      </c>
      <c r="F408" s="1" t="str">
        <f t="shared" si="133"/>
        <v>Krychniak, Luisa</v>
      </c>
      <c r="G408" s="1" t="str">
        <f>"Period 08"</f>
        <v>Period 08</v>
      </c>
      <c r="H408" s="1" t="str">
        <f>" S"</f>
        <v xml:space="preserve"> S</v>
      </c>
      <c r="I408" s="1" t="str">
        <f>" E"</f>
        <v xml:space="preserve"> E</v>
      </c>
    </row>
    <row r="409" spans="1:9">
      <c r="A409" s="1" t="str">
        <f>""</f>
        <v/>
      </c>
      <c r="B409" s="1">
        <f t="shared" si="131"/>
        <v>775481</v>
      </c>
      <c r="C409" s="1" t="str">
        <f>"0261"</f>
        <v>0261</v>
      </c>
      <c r="D409" s="1" t="str">
        <f>"FINE ARTS"</f>
        <v>FINE ARTS</v>
      </c>
      <c r="E409" s="1" t="str">
        <f>"21B-KRY"</f>
        <v>21B-KRY</v>
      </c>
      <c r="F409" s="1" t="str">
        <f>"Shotlow, Misti"</f>
        <v>Shotlow, Misti</v>
      </c>
      <c r="G409" s="1" t="str">
        <f>"Period 09"</f>
        <v>Period 09</v>
      </c>
      <c r="H409" s="1" t="str">
        <f>" E"</f>
        <v xml:space="preserve"> E</v>
      </c>
      <c r="I409" s="1" t="str">
        <f>" E"</f>
        <v xml:space="preserve"> E</v>
      </c>
    </row>
    <row r="410" spans="1:9">
      <c r="A410" s="1" t="str">
        <f>""</f>
        <v/>
      </c>
      <c r="B410" s="1">
        <f t="shared" si="131"/>
        <v>775481</v>
      </c>
      <c r="C410" s="1" t="str">
        <f>"0262"</f>
        <v>0262</v>
      </c>
      <c r="D410" s="1" t="str">
        <f>"MUSIC"</f>
        <v>MUSIC</v>
      </c>
      <c r="E410" s="1" t="str">
        <f>"21B-KRY"</f>
        <v>21B-KRY</v>
      </c>
      <c r="F410" s="1" t="str">
        <f>"Murphy, Charmin"</f>
        <v>Murphy, Charmin</v>
      </c>
      <c r="G410" s="1" t="str">
        <f>"Period 10"</f>
        <v>Period 10</v>
      </c>
      <c r="H410" s="1" t="str">
        <f>" S"</f>
        <v xml:space="preserve"> S</v>
      </c>
      <c r="I410" s="1" t="str">
        <f>" S"</f>
        <v xml:space="preserve"> S</v>
      </c>
    </row>
    <row r="411" spans="1:9">
      <c r="A411" s="1" t="str">
        <f>""</f>
        <v/>
      </c>
      <c r="B411" s="1">
        <f t="shared" si="131"/>
        <v>775481</v>
      </c>
      <c r="C411" s="1" t="str">
        <f>"0272"</f>
        <v>0272</v>
      </c>
      <c r="D411" s="1" t="str">
        <f>"PHYSICAL ED"</f>
        <v>PHYSICAL ED</v>
      </c>
      <c r="E411" s="1" t="str">
        <f>"21B-Kry"</f>
        <v>21B-Kry</v>
      </c>
      <c r="F411" s="1" t="str">
        <f>"Lane, Gary"</f>
        <v>Lane, Gary</v>
      </c>
      <c r="G411" s="1" t="str">
        <f>"Period 11"</f>
        <v>Period 11</v>
      </c>
      <c r="H411" s="1" t="str">
        <f>" E"</f>
        <v xml:space="preserve"> E</v>
      </c>
      <c r="I411" s="1" t="str">
        <f>" E"</f>
        <v xml:space="preserve"> E</v>
      </c>
    </row>
    <row r="412" spans="1:9">
      <c r="A412" s="1" t="str">
        <f>"McCaffety, Cameron Scott"</f>
        <v>McCaffety, Cameron Scott</v>
      </c>
      <c r="B412" s="1">
        <f t="shared" ref="B412:B421" si="134">781187</f>
        <v>781187</v>
      </c>
      <c r="C412" s="1" t="str">
        <f>"0211"</f>
        <v>0211</v>
      </c>
      <c r="D412" s="1" t="str">
        <f>"LANGUAGE ARTS"</f>
        <v>LANGUAGE ARTS</v>
      </c>
      <c r="E412" s="1" t="str">
        <f t="shared" ref="E412:E417" si="135">"22R-Sta"</f>
        <v>22R-Sta</v>
      </c>
      <c r="F412" s="1" t="str">
        <f t="shared" ref="F412:F418" si="136">"Stalker, Jennifer"</f>
        <v>Stalker, Jennifer</v>
      </c>
      <c r="G412" s="1" t="str">
        <f>"Period 01"</f>
        <v>Period 01</v>
      </c>
      <c r="H412" s="1">
        <f xml:space="preserve"> 83</f>
        <v>83</v>
      </c>
      <c r="I412" s="1">
        <f xml:space="preserve"> 81</f>
        <v>81</v>
      </c>
    </row>
    <row r="413" spans="1:9">
      <c r="A413" s="1" t="str">
        <f>""</f>
        <v/>
      </c>
      <c r="B413" s="1">
        <f t="shared" si="134"/>
        <v>781187</v>
      </c>
      <c r="C413" s="1" t="str">
        <f>"0221"</f>
        <v>0221</v>
      </c>
      <c r="D413" s="1" t="str">
        <f>"SOCIAL STUDIES"</f>
        <v>SOCIAL STUDIES</v>
      </c>
      <c r="E413" s="1" t="str">
        <f t="shared" si="135"/>
        <v>22R-Sta</v>
      </c>
      <c r="F413" s="1" t="str">
        <f t="shared" si="136"/>
        <v>Stalker, Jennifer</v>
      </c>
      <c r="G413" s="1" t="str">
        <f>"Period 03"</f>
        <v>Period 03</v>
      </c>
      <c r="H413" s="1">
        <f xml:space="preserve"> 84</f>
        <v>84</v>
      </c>
      <c r="I413" s="1">
        <f xml:space="preserve"> 83</f>
        <v>83</v>
      </c>
    </row>
    <row r="414" spans="1:9">
      <c r="A414" s="1" t="str">
        <f>""</f>
        <v/>
      </c>
      <c r="B414" s="1">
        <f t="shared" si="134"/>
        <v>781187</v>
      </c>
      <c r="C414" s="1" t="str">
        <f>"0231"</f>
        <v>0231</v>
      </c>
      <c r="D414" s="1" t="str">
        <f>"MATH"</f>
        <v>MATH</v>
      </c>
      <c r="E414" s="1" t="str">
        <f t="shared" si="135"/>
        <v>22R-Sta</v>
      </c>
      <c r="F414" s="1" t="str">
        <f t="shared" si="136"/>
        <v>Stalker, Jennifer</v>
      </c>
      <c r="G414" s="1" t="str">
        <f>"Period 04"</f>
        <v>Period 04</v>
      </c>
      <c r="H414" s="1">
        <f xml:space="preserve"> 85</f>
        <v>85</v>
      </c>
      <c r="I414" s="1">
        <f xml:space="preserve"> 87</f>
        <v>87</v>
      </c>
    </row>
    <row r="415" spans="1:9">
      <c r="A415" s="1" t="str">
        <f>""</f>
        <v/>
      </c>
      <c r="B415" s="1">
        <f t="shared" si="134"/>
        <v>781187</v>
      </c>
      <c r="C415" s="1" t="str">
        <f>"0241"</f>
        <v>0241</v>
      </c>
      <c r="D415" s="1" t="str">
        <f>"SCIENCE"</f>
        <v>SCIENCE</v>
      </c>
      <c r="E415" s="1" t="str">
        <f t="shared" si="135"/>
        <v>22R-Sta</v>
      </c>
      <c r="F415" s="1" t="str">
        <f t="shared" si="136"/>
        <v>Stalker, Jennifer</v>
      </c>
      <c r="G415" s="1" t="str">
        <f>"Period 05"</f>
        <v>Period 05</v>
      </c>
      <c r="H415" s="1">
        <f xml:space="preserve"> 85</f>
        <v>85</v>
      </c>
      <c r="I415" s="1">
        <f xml:space="preserve"> 85</f>
        <v>85</v>
      </c>
    </row>
    <row r="416" spans="1:9">
      <c r="A416" s="1" t="str">
        <f>""</f>
        <v/>
      </c>
      <c r="B416" s="1">
        <f t="shared" si="134"/>
        <v>781187</v>
      </c>
      <c r="C416" s="1" t="str">
        <f>"0271"</f>
        <v>0271</v>
      </c>
      <c r="D416" s="1" t="str">
        <f>"HEALTH"</f>
        <v>HEALTH</v>
      </c>
      <c r="E416" s="1" t="str">
        <f t="shared" si="135"/>
        <v>22R-Sta</v>
      </c>
      <c r="F416" s="1" t="str">
        <f t="shared" si="136"/>
        <v>Stalker, Jennifer</v>
      </c>
      <c r="G416" s="1" t="str">
        <f>"Period 06"</f>
        <v>Period 06</v>
      </c>
      <c r="H416" s="1" t="str">
        <f>" E"</f>
        <v xml:space="preserve"> E</v>
      </c>
      <c r="I416" s="1" t="str">
        <f>" E"</f>
        <v xml:space="preserve"> E</v>
      </c>
    </row>
    <row r="417" spans="1:9">
      <c r="A417" s="1" t="str">
        <f>""</f>
        <v/>
      </c>
      <c r="B417" s="1">
        <f t="shared" si="134"/>
        <v>781187</v>
      </c>
      <c r="C417" s="1" t="str">
        <f>"0298"</f>
        <v>0298</v>
      </c>
      <c r="D417" s="1" t="str">
        <f>"CITIZENSHIP"</f>
        <v>CITIZENSHIP</v>
      </c>
      <c r="E417" s="1" t="str">
        <f t="shared" si="135"/>
        <v>22R-Sta</v>
      </c>
      <c r="F417" s="1" t="str">
        <f t="shared" si="136"/>
        <v>Stalker, Jennifer</v>
      </c>
      <c r="G417" s="1" t="str">
        <f>"Period 07"</f>
        <v>Period 07</v>
      </c>
      <c r="H417" s="1" t="str">
        <f>" S"</f>
        <v xml:space="preserve"> S</v>
      </c>
      <c r="I417" s="1" t="str">
        <f>" S"</f>
        <v xml:space="preserve"> S</v>
      </c>
    </row>
    <row r="418" spans="1:9">
      <c r="A418" s="1" t="str">
        <f>""</f>
        <v/>
      </c>
      <c r="B418" s="1">
        <f t="shared" si="134"/>
        <v>781187</v>
      </c>
      <c r="C418" s="1" t="str">
        <f>"0251"</f>
        <v>0251</v>
      </c>
      <c r="D418" s="1" t="str">
        <f>"HANDWRITING"</f>
        <v>HANDWRITING</v>
      </c>
      <c r="E418" s="1" t="str">
        <f>"22R-STA"</f>
        <v>22R-STA</v>
      </c>
      <c r="F418" s="1" t="str">
        <f t="shared" si="136"/>
        <v>Stalker, Jennifer</v>
      </c>
      <c r="G418" s="1" t="str">
        <f>"Period 08"</f>
        <v>Period 08</v>
      </c>
      <c r="H418" s="1" t="str">
        <f>" S"</f>
        <v xml:space="preserve"> S</v>
      </c>
      <c r="I418" s="1" t="str">
        <f>" S"</f>
        <v xml:space="preserve"> S</v>
      </c>
    </row>
    <row r="419" spans="1:9">
      <c r="A419" s="1" t="str">
        <f>""</f>
        <v/>
      </c>
      <c r="B419" s="1">
        <f t="shared" si="134"/>
        <v>781187</v>
      </c>
      <c r="C419" s="1" t="str">
        <f>"0261"</f>
        <v>0261</v>
      </c>
      <c r="D419" s="1" t="str">
        <f>"FINE ARTS"</f>
        <v>FINE ARTS</v>
      </c>
      <c r="E419" s="1" t="str">
        <f>"22R-STA"</f>
        <v>22R-STA</v>
      </c>
      <c r="F419" s="1" t="str">
        <f>"Shotlow, Misti"</f>
        <v>Shotlow, Misti</v>
      </c>
      <c r="G419" s="1" t="str">
        <f>"Period 09"</f>
        <v>Period 09</v>
      </c>
      <c r="H419" s="1" t="str">
        <f>" E"</f>
        <v xml:space="preserve"> E</v>
      </c>
      <c r="I419" s="1" t="str">
        <f>" E"</f>
        <v xml:space="preserve"> E</v>
      </c>
    </row>
    <row r="420" spans="1:9">
      <c r="A420" s="1" t="str">
        <f>""</f>
        <v/>
      </c>
      <c r="B420" s="1">
        <f t="shared" si="134"/>
        <v>781187</v>
      </c>
      <c r="C420" s="1" t="str">
        <f>"0262"</f>
        <v>0262</v>
      </c>
      <c r="D420" s="1" t="str">
        <f>"MUSIC"</f>
        <v>MUSIC</v>
      </c>
      <c r="E420" s="1" t="str">
        <f>"22R-STA"</f>
        <v>22R-STA</v>
      </c>
      <c r="F420" s="1" t="str">
        <f>"Murphy, Charmin"</f>
        <v>Murphy, Charmin</v>
      </c>
      <c r="G420" s="1" t="str">
        <f>"Period 10"</f>
        <v>Period 10</v>
      </c>
      <c r="H420" s="1" t="str">
        <f>" S"</f>
        <v xml:space="preserve"> S</v>
      </c>
      <c r="I420" s="1" t="str">
        <f>" S"</f>
        <v xml:space="preserve"> S</v>
      </c>
    </row>
    <row r="421" spans="1:9">
      <c r="A421" s="1" t="str">
        <f>""</f>
        <v/>
      </c>
      <c r="B421" s="1">
        <f t="shared" si="134"/>
        <v>781187</v>
      </c>
      <c r="C421" s="1" t="str">
        <f>"0272"</f>
        <v>0272</v>
      </c>
      <c r="D421" s="1" t="str">
        <f>"PHYSICAL ED"</f>
        <v>PHYSICAL ED</v>
      </c>
      <c r="E421" s="1" t="str">
        <f>"22R-Sta"</f>
        <v>22R-Sta</v>
      </c>
      <c r="F421" s="1" t="str">
        <f>"Lane, Gary"</f>
        <v>Lane, Gary</v>
      </c>
      <c r="G421" s="1" t="str">
        <f>"Period 11"</f>
        <v>Period 11</v>
      </c>
      <c r="H421" s="1" t="str">
        <f>" E"</f>
        <v xml:space="preserve"> E</v>
      </c>
      <c r="I421" s="1" t="str">
        <f>" E"</f>
        <v xml:space="preserve"> E</v>
      </c>
    </row>
    <row r="422" spans="1:9">
      <c r="A422" s="1" t="str">
        <f>"McKeithan, Terrance Lamont"</f>
        <v>McKeithan, Terrance Lamont</v>
      </c>
      <c r="B422" s="1">
        <f t="shared" ref="B422:B431" si="137">782287</f>
        <v>782287</v>
      </c>
      <c r="C422" s="1" t="str">
        <f>"0211"</f>
        <v>0211</v>
      </c>
      <c r="D422" s="1" t="str">
        <f>"LANGUAGE ARTS"</f>
        <v>LANGUAGE ARTS</v>
      </c>
      <c r="E422" s="1" t="str">
        <f t="shared" ref="E422:E430" si="138">"21R-KIR"</f>
        <v>21R-KIR</v>
      </c>
      <c r="F422" s="1" t="str">
        <f t="shared" ref="F422:F428" si="139">"Kirven, Laurie"</f>
        <v>Kirven, Laurie</v>
      </c>
      <c r="G422" s="1" t="str">
        <f>"Period 01"</f>
        <v>Period 01</v>
      </c>
      <c r="H422" s="1">
        <f xml:space="preserve"> 87</f>
        <v>87</v>
      </c>
      <c r="I422" s="1">
        <f xml:space="preserve"> 77</f>
        <v>77</v>
      </c>
    </row>
    <row r="423" spans="1:9">
      <c r="A423" s="1" t="str">
        <f>""</f>
        <v/>
      </c>
      <c r="B423" s="1">
        <f t="shared" si="137"/>
        <v>782287</v>
      </c>
      <c r="C423" s="1" t="str">
        <f>"0221"</f>
        <v>0221</v>
      </c>
      <c r="D423" s="1" t="str">
        <f>"SOCIAL STUDIES"</f>
        <v>SOCIAL STUDIES</v>
      </c>
      <c r="E423" s="1" t="str">
        <f t="shared" si="138"/>
        <v>21R-KIR</v>
      </c>
      <c r="F423" s="1" t="str">
        <f t="shared" si="139"/>
        <v>Kirven, Laurie</v>
      </c>
      <c r="G423" s="1" t="str">
        <f>"Period 03"</f>
        <v>Period 03</v>
      </c>
      <c r="H423" s="1">
        <f xml:space="preserve"> 94</f>
        <v>94</v>
      </c>
      <c r="I423" s="1">
        <f xml:space="preserve"> 92</f>
        <v>92</v>
      </c>
    </row>
    <row r="424" spans="1:9">
      <c r="A424" s="1" t="str">
        <f>""</f>
        <v/>
      </c>
      <c r="B424" s="1">
        <f t="shared" si="137"/>
        <v>782287</v>
      </c>
      <c r="C424" s="1" t="str">
        <f>"0231"</f>
        <v>0231</v>
      </c>
      <c r="D424" s="1" t="str">
        <f>"MATH"</f>
        <v>MATH</v>
      </c>
      <c r="E424" s="1" t="str">
        <f t="shared" si="138"/>
        <v>21R-KIR</v>
      </c>
      <c r="F424" s="1" t="str">
        <f t="shared" si="139"/>
        <v>Kirven, Laurie</v>
      </c>
      <c r="G424" s="1" t="str">
        <f>"Period 04"</f>
        <v>Period 04</v>
      </c>
      <c r="H424" s="1">
        <f xml:space="preserve"> 93</f>
        <v>93</v>
      </c>
      <c r="I424" s="1">
        <f xml:space="preserve"> 95</f>
        <v>95</v>
      </c>
    </row>
    <row r="425" spans="1:9">
      <c r="A425" s="1" t="str">
        <f>""</f>
        <v/>
      </c>
      <c r="B425" s="1">
        <f t="shared" si="137"/>
        <v>782287</v>
      </c>
      <c r="C425" s="1" t="str">
        <f>"0241"</f>
        <v>0241</v>
      </c>
      <c r="D425" s="1" t="str">
        <f>"SCIENCE"</f>
        <v>SCIENCE</v>
      </c>
      <c r="E425" s="1" t="str">
        <f t="shared" si="138"/>
        <v>21R-KIR</v>
      </c>
      <c r="F425" s="1" t="str">
        <f t="shared" si="139"/>
        <v>Kirven, Laurie</v>
      </c>
      <c r="G425" s="1" t="str">
        <f>"Period 05"</f>
        <v>Period 05</v>
      </c>
      <c r="H425" s="1">
        <f xml:space="preserve"> 87</f>
        <v>87</v>
      </c>
      <c r="I425" s="1">
        <f xml:space="preserve"> 85</f>
        <v>85</v>
      </c>
    </row>
    <row r="426" spans="1:9">
      <c r="A426" s="1" t="str">
        <f>""</f>
        <v/>
      </c>
      <c r="B426" s="1">
        <f t="shared" si="137"/>
        <v>782287</v>
      </c>
      <c r="C426" s="1" t="str">
        <f>"0271"</f>
        <v>0271</v>
      </c>
      <c r="D426" s="1" t="str">
        <f>"HEALTH"</f>
        <v>HEALTH</v>
      </c>
      <c r="E426" s="1" t="str">
        <f t="shared" si="138"/>
        <v>21R-KIR</v>
      </c>
      <c r="F426" s="1" t="str">
        <f t="shared" si="139"/>
        <v>Kirven, Laurie</v>
      </c>
      <c r="G426" s="1" t="str">
        <f>"Period 06"</f>
        <v>Period 06</v>
      </c>
      <c r="H426" s="1" t="str">
        <f>" S"</f>
        <v xml:space="preserve"> S</v>
      </c>
      <c r="I426" s="1" t="str">
        <f>" S"</f>
        <v xml:space="preserve"> S</v>
      </c>
    </row>
    <row r="427" spans="1:9">
      <c r="A427" s="1" t="str">
        <f>""</f>
        <v/>
      </c>
      <c r="B427" s="1">
        <f t="shared" si="137"/>
        <v>782287</v>
      </c>
      <c r="C427" s="1" t="str">
        <f>"0298"</f>
        <v>0298</v>
      </c>
      <c r="D427" s="1" t="str">
        <f>"CITIZENSHIP"</f>
        <v>CITIZENSHIP</v>
      </c>
      <c r="E427" s="1" t="str">
        <f t="shared" si="138"/>
        <v>21R-KIR</v>
      </c>
      <c r="F427" s="1" t="str">
        <f t="shared" si="139"/>
        <v>Kirven, Laurie</v>
      </c>
      <c r="G427" s="1" t="str">
        <f>"Period 07"</f>
        <v>Period 07</v>
      </c>
      <c r="H427" s="1" t="str">
        <f>" E"</f>
        <v xml:space="preserve"> E</v>
      </c>
      <c r="I427" s="1" t="str">
        <f>" E"</f>
        <v xml:space="preserve"> E</v>
      </c>
    </row>
    <row r="428" spans="1:9">
      <c r="A428" s="1" t="str">
        <f>""</f>
        <v/>
      </c>
      <c r="B428" s="1">
        <f t="shared" si="137"/>
        <v>782287</v>
      </c>
      <c r="C428" s="1" t="str">
        <f>"0251"</f>
        <v>0251</v>
      </c>
      <c r="D428" s="1" t="str">
        <f>"HANDWRITING"</f>
        <v>HANDWRITING</v>
      </c>
      <c r="E428" s="1" t="str">
        <f t="shared" si="138"/>
        <v>21R-KIR</v>
      </c>
      <c r="F428" s="1" t="str">
        <f t="shared" si="139"/>
        <v>Kirven, Laurie</v>
      </c>
      <c r="G428" s="1" t="str">
        <f>"Period 08"</f>
        <v>Period 08</v>
      </c>
      <c r="H428" s="1" t="str">
        <f>" S"</f>
        <v xml:space="preserve"> S</v>
      </c>
      <c r="I428" s="1" t="str">
        <f>" S"</f>
        <v xml:space="preserve"> S</v>
      </c>
    </row>
    <row r="429" spans="1:9">
      <c r="A429" s="1" t="str">
        <f>""</f>
        <v/>
      </c>
      <c r="B429" s="1">
        <f t="shared" si="137"/>
        <v>782287</v>
      </c>
      <c r="C429" s="1" t="str">
        <f>"0261"</f>
        <v>0261</v>
      </c>
      <c r="D429" s="1" t="str">
        <f>"FINE ARTS"</f>
        <v>FINE ARTS</v>
      </c>
      <c r="E429" s="1" t="str">
        <f t="shared" si="138"/>
        <v>21R-KIR</v>
      </c>
      <c r="F429" s="1" t="str">
        <f>"Shotlow, Misti"</f>
        <v>Shotlow, Misti</v>
      </c>
      <c r="G429" s="1" t="str">
        <f>"Period 09"</f>
        <v>Period 09</v>
      </c>
      <c r="H429" s="1" t="str">
        <f>" E"</f>
        <v xml:space="preserve"> E</v>
      </c>
      <c r="I429" s="1" t="str">
        <f>" E"</f>
        <v xml:space="preserve"> E</v>
      </c>
    </row>
    <row r="430" spans="1:9">
      <c r="A430" s="1" t="str">
        <f>""</f>
        <v/>
      </c>
      <c r="B430" s="1">
        <f t="shared" si="137"/>
        <v>782287</v>
      </c>
      <c r="C430" s="1" t="str">
        <f>"0262"</f>
        <v>0262</v>
      </c>
      <c r="D430" s="1" t="str">
        <f>"MUSIC"</f>
        <v>MUSIC</v>
      </c>
      <c r="E430" s="1" t="str">
        <f t="shared" si="138"/>
        <v>21R-KIR</v>
      </c>
      <c r="F430" s="1" t="str">
        <f>"Murphy, Charmin"</f>
        <v>Murphy, Charmin</v>
      </c>
      <c r="G430" s="1" t="str">
        <f>"Period 10"</f>
        <v>Period 10</v>
      </c>
      <c r="H430" s="1" t="str">
        <f>" S"</f>
        <v xml:space="preserve"> S</v>
      </c>
      <c r="I430" s="1" t="str">
        <f>" S"</f>
        <v xml:space="preserve"> S</v>
      </c>
    </row>
    <row r="431" spans="1:9">
      <c r="A431" s="1" t="str">
        <f>""</f>
        <v/>
      </c>
      <c r="B431" s="1">
        <f t="shared" si="137"/>
        <v>782287</v>
      </c>
      <c r="C431" s="1" t="str">
        <f>"0272"</f>
        <v>0272</v>
      </c>
      <c r="D431" s="1" t="str">
        <f>"PHYSICAL ED"</f>
        <v>PHYSICAL ED</v>
      </c>
      <c r="E431" s="1" t="str">
        <f>"21R-Kir"</f>
        <v>21R-Kir</v>
      </c>
      <c r="F431" s="1" t="str">
        <f>"Lane, Gary"</f>
        <v>Lane, Gary</v>
      </c>
      <c r="G431" s="1" t="str">
        <f>"Period 11"</f>
        <v>Period 11</v>
      </c>
      <c r="H431" s="1" t="str">
        <f>" S"</f>
        <v xml:space="preserve"> S</v>
      </c>
      <c r="I431" s="1" t="str">
        <f>" S"</f>
        <v xml:space="preserve"> S</v>
      </c>
    </row>
    <row r="432" spans="1:9">
      <c r="A432" s="1" t="str">
        <f>"Montalvo, Alagio Geahnny"</f>
        <v>Montalvo, Alagio Geahnny</v>
      </c>
      <c r="B432" s="1">
        <f t="shared" ref="B432:B441" si="140">775755</f>
        <v>775755</v>
      </c>
      <c r="C432" s="1" t="str">
        <f>"0211"</f>
        <v>0211</v>
      </c>
      <c r="D432" s="1" t="str">
        <f>"LANGUAGE ARTS"</f>
        <v>LANGUAGE ARTS</v>
      </c>
      <c r="E432" s="1" t="str">
        <f t="shared" ref="E432:E437" si="141">"22R-Sta"</f>
        <v>22R-Sta</v>
      </c>
      <c r="F432" s="1" t="str">
        <f t="shared" ref="F432:F438" si="142">"Stalker, Jennifer"</f>
        <v>Stalker, Jennifer</v>
      </c>
      <c r="G432" s="1" t="str">
        <f>"Period 01"</f>
        <v>Period 01</v>
      </c>
      <c r="H432" s="1">
        <f xml:space="preserve"> 85</f>
        <v>85</v>
      </c>
      <c r="I432" s="1">
        <f xml:space="preserve"> 84</f>
        <v>84</v>
      </c>
    </row>
    <row r="433" spans="1:9">
      <c r="A433" s="1" t="str">
        <f>""</f>
        <v/>
      </c>
      <c r="B433" s="1">
        <f t="shared" si="140"/>
        <v>775755</v>
      </c>
      <c r="C433" s="1" t="str">
        <f>"0221"</f>
        <v>0221</v>
      </c>
      <c r="D433" s="1" t="str">
        <f>"SOCIAL STUDIES"</f>
        <v>SOCIAL STUDIES</v>
      </c>
      <c r="E433" s="1" t="str">
        <f t="shared" si="141"/>
        <v>22R-Sta</v>
      </c>
      <c r="F433" s="1" t="str">
        <f t="shared" si="142"/>
        <v>Stalker, Jennifer</v>
      </c>
      <c r="G433" s="1" t="str">
        <f>"Period 03"</f>
        <v>Period 03</v>
      </c>
      <c r="H433" s="1">
        <f xml:space="preserve"> 87</f>
        <v>87</v>
      </c>
      <c r="I433" s="1">
        <f xml:space="preserve"> 87</f>
        <v>87</v>
      </c>
    </row>
    <row r="434" spans="1:9">
      <c r="A434" s="1" t="str">
        <f>""</f>
        <v/>
      </c>
      <c r="B434" s="1">
        <f t="shared" si="140"/>
        <v>775755</v>
      </c>
      <c r="C434" s="1" t="str">
        <f>"0231"</f>
        <v>0231</v>
      </c>
      <c r="D434" s="1" t="str">
        <f>"MATH"</f>
        <v>MATH</v>
      </c>
      <c r="E434" s="1" t="str">
        <f t="shared" si="141"/>
        <v>22R-Sta</v>
      </c>
      <c r="F434" s="1" t="str">
        <f t="shared" si="142"/>
        <v>Stalker, Jennifer</v>
      </c>
      <c r="G434" s="1" t="str">
        <f>"Period 04"</f>
        <v>Period 04</v>
      </c>
      <c r="H434" s="1">
        <f xml:space="preserve"> 87</f>
        <v>87</v>
      </c>
      <c r="I434" s="1">
        <f xml:space="preserve"> 85</f>
        <v>85</v>
      </c>
    </row>
    <row r="435" spans="1:9">
      <c r="A435" s="1" t="str">
        <f>""</f>
        <v/>
      </c>
      <c r="B435" s="1">
        <f t="shared" si="140"/>
        <v>775755</v>
      </c>
      <c r="C435" s="1" t="str">
        <f>"0241"</f>
        <v>0241</v>
      </c>
      <c r="D435" s="1" t="str">
        <f>"SCIENCE"</f>
        <v>SCIENCE</v>
      </c>
      <c r="E435" s="1" t="str">
        <f t="shared" si="141"/>
        <v>22R-Sta</v>
      </c>
      <c r="F435" s="1" t="str">
        <f t="shared" si="142"/>
        <v>Stalker, Jennifer</v>
      </c>
      <c r="G435" s="1" t="str">
        <f>"Period 05"</f>
        <v>Period 05</v>
      </c>
      <c r="H435" s="1">
        <f xml:space="preserve"> 90</f>
        <v>90</v>
      </c>
      <c r="I435" s="1">
        <f xml:space="preserve"> 90</f>
        <v>90</v>
      </c>
    </row>
    <row r="436" spans="1:9">
      <c r="A436" s="1" t="str">
        <f>""</f>
        <v/>
      </c>
      <c r="B436" s="1">
        <f t="shared" si="140"/>
        <v>775755</v>
      </c>
      <c r="C436" s="1" t="str">
        <f>"0271"</f>
        <v>0271</v>
      </c>
      <c r="D436" s="1" t="str">
        <f>"HEALTH"</f>
        <v>HEALTH</v>
      </c>
      <c r="E436" s="1" t="str">
        <f t="shared" si="141"/>
        <v>22R-Sta</v>
      </c>
      <c r="F436" s="1" t="str">
        <f t="shared" si="142"/>
        <v>Stalker, Jennifer</v>
      </c>
      <c r="G436" s="1" t="str">
        <f>"Period 06"</f>
        <v>Period 06</v>
      </c>
      <c r="H436" s="1" t="str">
        <f>" E"</f>
        <v xml:space="preserve"> E</v>
      </c>
      <c r="I436" s="1" t="str">
        <f>" E"</f>
        <v xml:space="preserve"> E</v>
      </c>
    </row>
    <row r="437" spans="1:9">
      <c r="A437" s="1" t="str">
        <f>""</f>
        <v/>
      </c>
      <c r="B437" s="1">
        <f t="shared" si="140"/>
        <v>775755</v>
      </c>
      <c r="C437" s="1" t="str">
        <f>"0298"</f>
        <v>0298</v>
      </c>
      <c r="D437" s="1" t="str">
        <f>"CITIZENSHIP"</f>
        <v>CITIZENSHIP</v>
      </c>
      <c r="E437" s="1" t="str">
        <f t="shared" si="141"/>
        <v>22R-Sta</v>
      </c>
      <c r="F437" s="1" t="str">
        <f t="shared" si="142"/>
        <v>Stalker, Jennifer</v>
      </c>
      <c r="G437" s="1" t="str">
        <f>"Period 07"</f>
        <v>Period 07</v>
      </c>
      <c r="H437" s="1" t="str">
        <f>" S"</f>
        <v xml:space="preserve"> S</v>
      </c>
      <c r="I437" s="1" t="str">
        <f>" S"</f>
        <v xml:space="preserve"> S</v>
      </c>
    </row>
    <row r="438" spans="1:9">
      <c r="A438" s="1" t="str">
        <f>""</f>
        <v/>
      </c>
      <c r="B438" s="1">
        <f t="shared" si="140"/>
        <v>775755</v>
      </c>
      <c r="C438" s="1" t="str">
        <f>"0251"</f>
        <v>0251</v>
      </c>
      <c r="D438" s="1" t="str">
        <f>"HANDWRITING"</f>
        <v>HANDWRITING</v>
      </c>
      <c r="E438" s="1" t="str">
        <f>"22R-STA"</f>
        <v>22R-STA</v>
      </c>
      <c r="F438" s="1" t="str">
        <f t="shared" si="142"/>
        <v>Stalker, Jennifer</v>
      </c>
      <c r="G438" s="1" t="str">
        <f>"Period 08"</f>
        <v>Period 08</v>
      </c>
      <c r="H438" s="1" t="str">
        <f>" S"</f>
        <v xml:space="preserve"> S</v>
      </c>
      <c r="I438" s="1" t="str">
        <f>" S"</f>
        <v xml:space="preserve"> S</v>
      </c>
    </row>
    <row r="439" spans="1:9">
      <c r="A439" s="1" t="str">
        <f>""</f>
        <v/>
      </c>
      <c r="B439" s="1">
        <f t="shared" si="140"/>
        <v>775755</v>
      </c>
      <c r="C439" s="1" t="str">
        <f>"0261"</f>
        <v>0261</v>
      </c>
      <c r="D439" s="1" t="str">
        <f>"FINE ARTS"</f>
        <v>FINE ARTS</v>
      </c>
      <c r="E439" s="1" t="str">
        <f>"22R-STA"</f>
        <v>22R-STA</v>
      </c>
      <c r="F439" s="1" t="str">
        <f>"Shotlow, Misti"</f>
        <v>Shotlow, Misti</v>
      </c>
      <c r="G439" s="1" t="str">
        <f>"Period 09"</f>
        <v>Period 09</v>
      </c>
      <c r="H439" s="1" t="str">
        <f>" E"</f>
        <v xml:space="preserve"> E</v>
      </c>
      <c r="I439" s="1" t="str">
        <f>" E"</f>
        <v xml:space="preserve"> E</v>
      </c>
    </row>
    <row r="440" spans="1:9">
      <c r="A440" s="1" t="str">
        <f>""</f>
        <v/>
      </c>
      <c r="B440" s="1">
        <f t="shared" si="140"/>
        <v>775755</v>
      </c>
      <c r="C440" s="1" t="str">
        <f>"0262"</f>
        <v>0262</v>
      </c>
      <c r="D440" s="1" t="str">
        <f>"MUSIC"</f>
        <v>MUSIC</v>
      </c>
      <c r="E440" s="1" t="str">
        <f>"22R-STA"</f>
        <v>22R-STA</v>
      </c>
      <c r="F440" s="1" t="str">
        <f>"Murphy, Charmin"</f>
        <v>Murphy, Charmin</v>
      </c>
      <c r="G440" s="1" t="str">
        <f>"Period 10"</f>
        <v>Period 10</v>
      </c>
      <c r="H440" s="1" t="str">
        <f>" S"</f>
        <v xml:space="preserve"> S</v>
      </c>
      <c r="I440" s="1" t="str">
        <f>" S"</f>
        <v xml:space="preserve"> S</v>
      </c>
    </row>
    <row r="441" spans="1:9">
      <c r="A441" s="1" t="str">
        <f>""</f>
        <v/>
      </c>
      <c r="B441" s="1">
        <f t="shared" si="140"/>
        <v>775755</v>
      </c>
      <c r="C441" s="1" t="str">
        <f>"0272"</f>
        <v>0272</v>
      </c>
      <c r="D441" s="1" t="str">
        <f>"PHYSICAL ED"</f>
        <v>PHYSICAL ED</v>
      </c>
      <c r="E441" s="1" t="str">
        <f>"22R-Sta"</f>
        <v>22R-Sta</v>
      </c>
      <c r="F441" s="1" t="str">
        <f>"Lane, Gary"</f>
        <v>Lane, Gary</v>
      </c>
      <c r="G441" s="1" t="str">
        <f>"Period 11"</f>
        <v>Period 11</v>
      </c>
      <c r="H441" s="1" t="str">
        <f>" S"</f>
        <v xml:space="preserve"> S</v>
      </c>
      <c r="I441" s="1" t="str">
        <f>" S"</f>
        <v xml:space="preserve"> S</v>
      </c>
    </row>
    <row r="442" spans="1:9">
      <c r="A442" s="1" t="str">
        <f>"Montoya Leiva, Jose Luis"</f>
        <v>Montoya Leiva, Jose Luis</v>
      </c>
      <c r="B442" s="1">
        <f t="shared" ref="B442:B449" si="143">1823198</f>
        <v>1823198</v>
      </c>
      <c r="C442" s="1" t="str">
        <f>"0211"</f>
        <v>0211</v>
      </c>
      <c r="D442" s="1" t="str">
        <f>"LANGUAGE ARTS"</f>
        <v>LANGUAGE ARTS</v>
      </c>
      <c r="E442" s="1" t="str">
        <f t="shared" ref="E442:E447" si="144">"21B-Kry"</f>
        <v>21B-Kry</v>
      </c>
      <c r="F442" s="1" t="str">
        <f t="shared" ref="F442:F448" si="145">"Krychniak, Luisa"</f>
        <v>Krychniak, Luisa</v>
      </c>
      <c r="G442" s="1" t="str">
        <f>"Period 01"</f>
        <v>Period 01</v>
      </c>
      <c r="H442" s="1" t="str">
        <f>""</f>
        <v/>
      </c>
      <c r="I442" s="1">
        <f xml:space="preserve"> 78</f>
        <v>78</v>
      </c>
    </row>
    <row r="443" spans="1:9">
      <c r="A443" s="1" t="str">
        <f>""</f>
        <v/>
      </c>
      <c r="B443" s="1">
        <f t="shared" si="143"/>
        <v>1823198</v>
      </c>
      <c r="C443" s="1" t="str">
        <f>"0221"</f>
        <v>0221</v>
      </c>
      <c r="D443" s="1" t="str">
        <f>"SOCIAL STUDIES"</f>
        <v>SOCIAL STUDIES</v>
      </c>
      <c r="E443" s="1" t="str">
        <f t="shared" si="144"/>
        <v>21B-Kry</v>
      </c>
      <c r="F443" s="1" t="str">
        <f t="shared" si="145"/>
        <v>Krychniak, Luisa</v>
      </c>
      <c r="G443" s="1" t="str">
        <f>"Period 03"</f>
        <v>Period 03</v>
      </c>
      <c r="H443" s="1" t="str">
        <f>""</f>
        <v/>
      </c>
      <c r="I443" s="1">
        <f xml:space="preserve"> 80</f>
        <v>80</v>
      </c>
    </row>
    <row r="444" spans="1:9">
      <c r="A444" s="1" t="str">
        <f>""</f>
        <v/>
      </c>
      <c r="B444" s="1">
        <f t="shared" si="143"/>
        <v>1823198</v>
      </c>
      <c r="C444" s="1" t="str">
        <f>"0231"</f>
        <v>0231</v>
      </c>
      <c r="D444" s="1" t="str">
        <f>"MATH"</f>
        <v>MATH</v>
      </c>
      <c r="E444" s="1" t="str">
        <f t="shared" si="144"/>
        <v>21B-Kry</v>
      </c>
      <c r="F444" s="1" t="str">
        <f t="shared" si="145"/>
        <v>Krychniak, Luisa</v>
      </c>
      <c r="G444" s="1" t="str">
        <f>"Period 04"</f>
        <v>Period 04</v>
      </c>
      <c r="H444" s="1" t="str">
        <f>""</f>
        <v/>
      </c>
      <c r="I444" s="1">
        <f xml:space="preserve"> 73</f>
        <v>73</v>
      </c>
    </row>
    <row r="445" spans="1:9">
      <c r="A445" s="1" t="str">
        <f>""</f>
        <v/>
      </c>
      <c r="B445" s="1">
        <f t="shared" si="143"/>
        <v>1823198</v>
      </c>
      <c r="C445" s="1" t="str">
        <f>"0241"</f>
        <v>0241</v>
      </c>
      <c r="D445" s="1" t="str">
        <f>"SCIENCE"</f>
        <v>SCIENCE</v>
      </c>
      <c r="E445" s="1" t="str">
        <f t="shared" si="144"/>
        <v>21B-Kry</v>
      </c>
      <c r="F445" s="1" t="str">
        <f t="shared" si="145"/>
        <v>Krychniak, Luisa</v>
      </c>
      <c r="G445" s="1" t="str">
        <f>"Period 05"</f>
        <v>Period 05</v>
      </c>
      <c r="H445" s="1" t="str">
        <f>""</f>
        <v/>
      </c>
      <c r="I445" s="1">
        <f xml:space="preserve"> 80</f>
        <v>80</v>
      </c>
    </row>
    <row r="446" spans="1:9">
      <c r="A446" s="1" t="str">
        <f>""</f>
        <v/>
      </c>
      <c r="B446" s="1">
        <f t="shared" si="143"/>
        <v>1823198</v>
      </c>
      <c r="C446" s="1" t="str">
        <f>"0271"</f>
        <v>0271</v>
      </c>
      <c r="D446" s="1" t="str">
        <f>"HEALTH"</f>
        <v>HEALTH</v>
      </c>
      <c r="E446" s="1" t="str">
        <f t="shared" si="144"/>
        <v>21B-Kry</v>
      </c>
      <c r="F446" s="1" t="str">
        <f t="shared" si="145"/>
        <v>Krychniak, Luisa</v>
      </c>
      <c r="G446" s="1" t="str">
        <f>"Period 06"</f>
        <v>Period 06</v>
      </c>
      <c r="H446" s="1" t="str">
        <f>""</f>
        <v/>
      </c>
      <c r="I446" s="1" t="str">
        <f>" S"</f>
        <v xml:space="preserve"> S</v>
      </c>
    </row>
    <row r="447" spans="1:9">
      <c r="A447" s="1" t="str">
        <f>""</f>
        <v/>
      </c>
      <c r="B447" s="1">
        <f t="shared" si="143"/>
        <v>1823198</v>
      </c>
      <c r="C447" s="1" t="str">
        <f>"0298"</f>
        <v>0298</v>
      </c>
      <c r="D447" s="1" t="str">
        <f>"CITIZENSHIP"</f>
        <v>CITIZENSHIP</v>
      </c>
      <c r="E447" s="1" t="str">
        <f t="shared" si="144"/>
        <v>21B-Kry</v>
      </c>
      <c r="F447" s="1" t="str">
        <f t="shared" si="145"/>
        <v>Krychniak, Luisa</v>
      </c>
      <c r="G447" s="1" t="str">
        <f>"Period 07"</f>
        <v>Period 07</v>
      </c>
      <c r="H447" s="1" t="str">
        <f>""</f>
        <v/>
      </c>
      <c r="I447" s="1" t="str">
        <f>" S"</f>
        <v xml:space="preserve"> S</v>
      </c>
    </row>
    <row r="448" spans="1:9">
      <c r="A448" s="1" t="str">
        <f>""</f>
        <v/>
      </c>
      <c r="B448" s="1">
        <f t="shared" si="143"/>
        <v>1823198</v>
      </c>
      <c r="C448" s="1" t="str">
        <f>"0251"</f>
        <v>0251</v>
      </c>
      <c r="D448" s="1" t="str">
        <f>"HANDWRITING"</f>
        <v>HANDWRITING</v>
      </c>
      <c r="E448" s="1" t="str">
        <f>"21B-KRY"</f>
        <v>21B-KRY</v>
      </c>
      <c r="F448" s="1" t="str">
        <f t="shared" si="145"/>
        <v>Krychniak, Luisa</v>
      </c>
      <c r="G448" s="1" t="str">
        <f>"Period 08"</f>
        <v>Period 08</v>
      </c>
      <c r="H448" s="1" t="str">
        <f>""</f>
        <v/>
      </c>
      <c r="I448" s="1" t="str">
        <f>" S"</f>
        <v xml:space="preserve"> S</v>
      </c>
    </row>
    <row r="449" spans="1:9">
      <c r="A449" s="1" t="str">
        <f>""</f>
        <v/>
      </c>
      <c r="B449" s="1">
        <f t="shared" si="143"/>
        <v>1823198</v>
      </c>
      <c r="C449" s="1" t="str">
        <f>"0262"</f>
        <v>0262</v>
      </c>
      <c r="D449" s="1" t="str">
        <f>"MUSIC"</f>
        <v>MUSIC</v>
      </c>
      <c r="E449" s="1" t="str">
        <f>"21B-KRY"</f>
        <v>21B-KRY</v>
      </c>
      <c r="F449" s="1" t="str">
        <f>"Murphy, Charmin"</f>
        <v>Murphy, Charmin</v>
      </c>
      <c r="G449" s="1" t="str">
        <f>"Period 10"</f>
        <v>Period 10</v>
      </c>
      <c r="H449" s="1" t="str">
        <f>""</f>
        <v/>
      </c>
      <c r="I449" s="1" t="str">
        <f>" S"</f>
        <v xml:space="preserve"> S</v>
      </c>
    </row>
    <row r="450" spans="1:9">
      <c r="A450" s="1" t="str">
        <f>"Morgan, Jeremiah Lucas"</f>
        <v>Morgan, Jeremiah Lucas</v>
      </c>
      <c r="B450" s="1">
        <f t="shared" ref="B450:B459" si="146">786716</f>
        <v>786716</v>
      </c>
      <c r="C450" s="1" t="str">
        <f>"0211"</f>
        <v>0211</v>
      </c>
      <c r="D450" s="1" t="str">
        <f>"LANGUAGE ARTS"</f>
        <v>LANGUAGE ARTS</v>
      </c>
      <c r="E450" s="1" t="str">
        <f t="shared" ref="E450:E459" si="147">"20R-SMY"</f>
        <v>20R-SMY</v>
      </c>
      <c r="F450" s="1" t="str">
        <f t="shared" ref="F450:F456" si="148">"Smythia, Kimberly"</f>
        <v>Smythia, Kimberly</v>
      </c>
      <c r="G450" s="1" t="str">
        <f>"Period 01"</f>
        <v>Period 01</v>
      </c>
      <c r="H450" s="1">
        <f xml:space="preserve"> 88</f>
        <v>88</v>
      </c>
      <c r="I450" s="1">
        <f xml:space="preserve"> 74</f>
        <v>74</v>
      </c>
    </row>
    <row r="451" spans="1:9">
      <c r="A451" s="1" t="str">
        <f>""</f>
        <v/>
      </c>
      <c r="B451" s="1">
        <f t="shared" si="146"/>
        <v>786716</v>
      </c>
      <c r="C451" s="1" t="str">
        <f>"0221"</f>
        <v>0221</v>
      </c>
      <c r="D451" s="1" t="str">
        <f>"SOCIAL STUDIES"</f>
        <v>SOCIAL STUDIES</v>
      </c>
      <c r="E451" s="1" t="str">
        <f t="shared" si="147"/>
        <v>20R-SMY</v>
      </c>
      <c r="F451" s="1" t="str">
        <f t="shared" si="148"/>
        <v>Smythia, Kimberly</v>
      </c>
      <c r="G451" s="1" t="str">
        <f>"Period 03"</f>
        <v>Period 03</v>
      </c>
      <c r="H451" s="1">
        <f xml:space="preserve"> 90</f>
        <v>90</v>
      </c>
      <c r="I451" s="1">
        <f xml:space="preserve"> 85</f>
        <v>85</v>
      </c>
    </row>
    <row r="452" spans="1:9">
      <c r="A452" s="1" t="str">
        <f>""</f>
        <v/>
      </c>
      <c r="B452" s="1">
        <f t="shared" si="146"/>
        <v>786716</v>
      </c>
      <c r="C452" s="1" t="str">
        <f>"0231"</f>
        <v>0231</v>
      </c>
      <c r="D452" s="1" t="str">
        <f>"MATH"</f>
        <v>MATH</v>
      </c>
      <c r="E452" s="1" t="str">
        <f t="shared" si="147"/>
        <v>20R-SMY</v>
      </c>
      <c r="F452" s="1" t="str">
        <f t="shared" si="148"/>
        <v>Smythia, Kimberly</v>
      </c>
      <c r="G452" s="1" t="str">
        <f>"Period 04"</f>
        <v>Period 04</v>
      </c>
      <c r="H452" s="1">
        <f xml:space="preserve"> 87</f>
        <v>87</v>
      </c>
      <c r="I452" s="1">
        <f xml:space="preserve"> 82</f>
        <v>82</v>
      </c>
    </row>
    <row r="453" spans="1:9">
      <c r="A453" s="1" t="str">
        <f>""</f>
        <v/>
      </c>
      <c r="B453" s="1">
        <f t="shared" si="146"/>
        <v>786716</v>
      </c>
      <c r="C453" s="1" t="str">
        <f>"0241"</f>
        <v>0241</v>
      </c>
      <c r="D453" s="1" t="str">
        <f>"SCIENCE"</f>
        <v>SCIENCE</v>
      </c>
      <c r="E453" s="1" t="str">
        <f t="shared" si="147"/>
        <v>20R-SMY</v>
      </c>
      <c r="F453" s="1" t="str">
        <f t="shared" si="148"/>
        <v>Smythia, Kimberly</v>
      </c>
      <c r="G453" s="1" t="str">
        <f>"Period 05"</f>
        <v>Period 05</v>
      </c>
      <c r="H453" s="1">
        <f xml:space="preserve"> 88</f>
        <v>88</v>
      </c>
      <c r="I453" s="1">
        <f xml:space="preserve"> 88</f>
        <v>88</v>
      </c>
    </row>
    <row r="454" spans="1:9">
      <c r="A454" s="1" t="str">
        <f>""</f>
        <v/>
      </c>
      <c r="B454" s="1">
        <f t="shared" si="146"/>
        <v>786716</v>
      </c>
      <c r="C454" s="1" t="str">
        <f>"0271"</f>
        <v>0271</v>
      </c>
      <c r="D454" s="1" t="str">
        <f>"HEALTH"</f>
        <v>HEALTH</v>
      </c>
      <c r="E454" s="1" t="str">
        <f t="shared" si="147"/>
        <v>20R-SMY</v>
      </c>
      <c r="F454" s="1" t="str">
        <f t="shared" si="148"/>
        <v>Smythia, Kimberly</v>
      </c>
      <c r="G454" s="1" t="str">
        <f>"Period 06"</f>
        <v>Period 06</v>
      </c>
      <c r="H454" s="1" t="str">
        <f t="shared" ref="H454:I456" si="149">" S"</f>
        <v xml:space="preserve"> S</v>
      </c>
      <c r="I454" s="1" t="str">
        <f t="shared" si="149"/>
        <v xml:space="preserve"> S</v>
      </c>
    </row>
    <row r="455" spans="1:9">
      <c r="A455" s="1" t="str">
        <f>""</f>
        <v/>
      </c>
      <c r="B455" s="1">
        <f t="shared" si="146"/>
        <v>786716</v>
      </c>
      <c r="C455" s="1" t="str">
        <f>"0298"</f>
        <v>0298</v>
      </c>
      <c r="D455" s="1" t="str">
        <f>"CITIZENSHIP"</f>
        <v>CITIZENSHIP</v>
      </c>
      <c r="E455" s="1" t="str">
        <f t="shared" si="147"/>
        <v>20R-SMY</v>
      </c>
      <c r="F455" s="1" t="str">
        <f t="shared" si="148"/>
        <v>Smythia, Kimberly</v>
      </c>
      <c r="G455" s="1" t="str">
        <f>"Period 07"</f>
        <v>Period 07</v>
      </c>
      <c r="H455" s="1" t="str">
        <f t="shared" si="149"/>
        <v xml:space="preserve"> S</v>
      </c>
      <c r="I455" s="1" t="str">
        <f t="shared" si="149"/>
        <v xml:space="preserve"> S</v>
      </c>
    </row>
    <row r="456" spans="1:9">
      <c r="A456" s="1" t="str">
        <f>""</f>
        <v/>
      </c>
      <c r="B456" s="1">
        <f t="shared" si="146"/>
        <v>786716</v>
      </c>
      <c r="C456" s="1" t="str">
        <f>"0251"</f>
        <v>0251</v>
      </c>
      <c r="D456" s="1" t="str">
        <f>"HANDWRITING"</f>
        <v>HANDWRITING</v>
      </c>
      <c r="E456" s="1" t="str">
        <f t="shared" si="147"/>
        <v>20R-SMY</v>
      </c>
      <c r="F456" s="1" t="str">
        <f t="shared" si="148"/>
        <v>Smythia, Kimberly</v>
      </c>
      <c r="G456" s="1" t="str">
        <f>"Period 08"</f>
        <v>Period 08</v>
      </c>
      <c r="H456" s="1" t="str">
        <f t="shared" si="149"/>
        <v xml:space="preserve"> S</v>
      </c>
      <c r="I456" s="1" t="str">
        <f t="shared" si="149"/>
        <v xml:space="preserve"> S</v>
      </c>
    </row>
    <row r="457" spans="1:9">
      <c r="A457" s="1" t="str">
        <f>""</f>
        <v/>
      </c>
      <c r="B457" s="1">
        <f t="shared" si="146"/>
        <v>786716</v>
      </c>
      <c r="C457" s="1" t="str">
        <f>"0261"</f>
        <v>0261</v>
      </c>
      <c r="D457" s="1" t="str">
        <f>"FINE ARTS"</f>
        <v>FINE ARTS</v>
      </c>
      <c r="E457" s="1" t="str">
        <f t="shared" si="147"/>
        <v>20R-SMY</v>
      </c>
      <c r="F457" s="1" t="str">
        <f>"Shotlow, Misti"</f>
        <v>Shotlow, Misti</v>
      </c>
      <c r="G457" s="1" t="str">
        <f>"Period 09"</f>
        <v>Period 09</v>
      </c>
      <c r="H457" s="1" t="str">
        <f>" E"</f>
        <v xml:space="preserve"> E</v>
      </c>
      <c r="I457" s="1" t="str">
        <f>" E"</f>
        <v xml:space="preserve"> E</v>
      </c>
    </row>
    <row r="458" spans="1:9">
      <c r="A458" s="1" t="str">
        <f>""</f>
        <v/>
      </c>
      <c r="B458" s="1">
        <f t="shared" si="146"/>
        <v>786716</v>
      </c>
      <c r="C458" s="1" t="str">
        <f>"0262"</f>
        <v>0262</v>
      </c>
      <c r="D458" s="1" t="str">
        <f>"MUSIC"</f>
        <v>MUSIC</v>
      </c>
      <c r="E458" s="1" t="str">
        <f t="shared" si="147"/>
        <v>20R-SMY</v>
      </c>
      <c r="F458" s="1" t="str">
        <f>"Murphy, Charmin"</f>
        <v>Murphy, Charmin</v>
      </c>
      <c r="G458" s="1" t="str">
        <f>"Period 10"</f>
        <v>Period 10</v>
      </c>
      <c r="H458" s="1" t="str">
        <f>" S"</f>
        <v xml:space="preserve"> S</v>
      </c>
      <c r="I458" s="1" t="str">
        <f>" S"</f>
        <v xml:space="preserve"> S</v>
      </c>
    </row>
    <row r="459" spans="1:9">
      <c r="A459" s="1" t="str">
        <f>""</f>
        <v/>
      </c>
      <c r="B459" s="1">
        <f t="shared" si="146"/>
        <v>786716</v>
      </c>
      <c r="C459" s="1" t="str">
        <f>"0272"</f>
        <v>0272</v>
      </c>
      <c r="D459" s="1" t="str">
        <f>"PHYSICAL ED"</f>
        <v>PHYSICAL ED</v>
      </c>
      <c r="E459" s="1" t="str">
        <f t="shared" si="147"/>
        <v>20R-SMY</v>
      </c>
      <c r="F459" s="1" t="str">
        <f>"Lane, Gary"</f>
        <v>Lane, Gary</v>
      </c>
      <c r="G459" s="1" t="str">
        <f>"Period 11"</f>
        <v>Period 11</v>
      </c>
      <c r="H459" s="1" t="str">
        <f>" S"</f>
        <v xml:space="preserve"> S</v>
      </c>
      <c r="I459" s="1" t="str">
        <f>" S"</f>
        <v xml:space="preserve"> S</v>
      </c>
    </row>
    <row r="460" spans="1:9">
      <c r="A460" s="1" t="str">
        <f>"Munoz Reyes, Natalie Sierra"</f>
        <v>Munoz Reyes, Natalie Sierra</v>
      </c>
      <c r="B460" s="1">
        <f t="shared" ref="B460:B469" si="150">777391</f>
        <v>777391</v>
      </c>
      <c r="C460" s="1" t="str">
        <f>"0211"</f>
        <v>0211</v>
      </c>
      <c r="D460" s="1" t="str">
        <f>"LANGUAGE ARTS"</f>
        <v>LANGUAGE ARTS</v>
      </c>
      <c r="E460" s="1" t="str">
        <f t="shared" ref="E460:E468" si="151">"21R-KIR"</f>
        <v>21R-KIR</v>
      </c>
      <c r="F460" s="1" t="str">
        <f t="shared" ref="F460:F466" si="152">"Kirven, Laurie"</f>
        <v>Kirven, Laurie</v>
      </c>
      <c r="G460" s="1" t="str">
        <f>"Period 01"</f>
        <v>Period 01</v>
      </c>
      <c r="H460" s="1">
        <f xml:space="preserve"> 83</f>
        <v>83</v>
      </c>
      <c r="I460" s="1">
        <f xml:space="preserve"> 84</f>
        <v>84</v>
      </c>
    </row>
    <row r="461" spans="1:9">
      <c r="A461" s="1" t="str">
        <f>""</f>
        <v/>
      </c>
      <c r="B461" s="1">
        <f t="shared" si="150"/>
        <v>777391</v>
      </c>
      <c r="C461" s="1" t="str">
        <f>"0221"</f>
        <v>0221</v>
      </c>
      <c r="D461" s="1" t="str">
        <f>"SOCIAL STUDIES"</f>
        <v>SOCIAL STUDIES</v>
      </c>
      <c r="E461" s="1" t="str">
        <f t="shared" si="151"/>
        <v>21R-KIR</v>
      </c>
      <c r="F461" s="1" t="str">
        <f t="shared" si="152"/>
        <v>Kirven, Laurie</v>
      </c>
      <c r="G461" s="1" t="str">
        <f>"Period 03"</f>
        <v>Period 03</v>
      </c>
      <c r="H461" s="1">
        <f xml:space="preserve"> 84</f>
        <v>84</v>
      </c>
      <c r="I461" s="1">
        <f xml:space="preserve"> 78</f>
        <v>78</v>
      </c>
    </row>
    <row r="462" spans="1:9">
      <c r="A462" s="1" t="str">
        <f>""</f>
        <v/>
      </c>
      <c r="B462" s="1">
        <f t="shared" si="150"/>
        <v>777391</v>
      </c>
      <c r="C462" s="1" t="str">
        <f>"0231"</f>
        <v>0231</v>
      </c>
      <c r="D462" s="1" t="str">
        <f>"MATH"</f>
        <v>MATH</v>
      </c>
      <c r="E462" s="1" t="str">
        <f t="shared" si="151"/>
        <v>21R-KIR</v>
      </c>
      <c r="F462" s="1" t="str">
        <f t="shared" si="152"/>
        <v>Kirven, Laurie</v>
      </c>
      <c r="G462" s="1" t="str">
        <f>"Period 04"</f>
        <v>Period 04</v>
      </c>
      <c r="H462" s="1">
        <f xml:space="preserve"> 82</f>
        <v>82</v>
      </c>
      <c r="I462" s="1">
        <f xml:space="preserve"> 78</f>
        <v>78</v>
      </c>
    </row>
    <row r="463" spans="1:9">
      <c r="A463" s="1" t="str">
        <f>""</f>
        <v/>
      </c>
      <c r="B463" s="1">
        <f t="shared" si="150"/>
        <v>777391</v>
      </c>
      <c r="C463" s="1" t="str">
        <f>"0241"</f>
        <v>0241</v>
      </c>
      <c r="D463" s="1" t="str">
        <f>"SCIENCE"</f>
        <v>SCIENCE</v>
      </c>
      <c r="E463" s="1" t="str">
        <f t="shared" si="151"/>
        <v>21R-KIR</v>
      </c>
      <c r="F463" s="1" t="str">
        <f t="shared" si="152"/>
        <v>Kirven, Laurie</v>
      </c>
      <c r="G463" s="1" t="str">
        <f>"Period 05"</f>
        <v>Period 05</v>
      </c>
      <c r="H463" s="1">
        <f xml:space="preserve"> 75</f>
        <v>75</v>
      </c>
      <c r="I463" s="1">
        <f xml:space="preserve"> 90</f>
        <v>90</v>
      </c>
    </row>
    <row r="464" spans="1:9">
      <c r="A464" s="1" t="str">
        <f>""</f>
        <v/>
      </c>
      <c r="B464" s="1">
        <f t="shared" si="150"/>
        <v>777391</v>
      </c>
      <c r="C464" s="1" t="str">
        <f>"0271"</f>
        <v>0271</v>
      </c>
      <c r="D464" s="1" t="str">
        <f>"HEALTH"</f>
        <v>HEALTH</v>
      </c>
      <c r="E464" s="1" t="str">
        <f t="shared" si="151"/>
        <v>21R-KIR</v>
      </c>
      <c r="F464" s="1" t="str">
        <f t="shared" si="152"/>
        <v>Kirven, Laurie</v>
      </c>
      <c r="G464" s="1" t="str">
        <f>"Period 06"</f>
        <v>Period 06</v>
      </c>
      <c r="H464" s="1" t="str">
        <f>" S"</f>
        <v xml:space="preserve"> S</v>
      </c>
      <c r="I464" s="1" t="str">
        <f>" S"</f>
        <v xml:space="preserve"> S</v>
      </c>
    </row>
    <row r="465" spans="1:9">
      <c r="A465" s="1" t="str">
        <f>""</f>
        <v/>
      </c>
      <c r="B465" s="1">
        <f t="shared" si="150"/>
        <v>777391</v>
      </c>
      <c r="C465" s="1" t="str">
        <f>"0298"</f>
        <v>0298</v>
      </c>
      <c r="D465" s="1" t="str">
        <f>"CITIZENSHIP"</f>
        <v>CITIZENSHIP</v>
      </c>
      <c r="E465" s="1" t="str">
        <f t="shared" si="151"/>
        <v>21R-KIR</v>
      </c>
      <c r="F465" s="1" t="str">
        <f t="shared" si="152"/>
        <v>Kirven, Laurie</v>
      </c>
      <c r="G465" s="1" t="str">
        <f>"Period 07"</f>
        <v>Period 07</v>
      </c>
      <c r="H465" s="1" t="str">
        <f>" E"</f>
        <v xml:space="preserve"> E</v>
      </c>
      <c r="I465" s="1" t="str">
        <f>" E"</f>
        <v xml:space="preserve"> E</v>
      </c>
    </row>
    <row r="466" spans="1:9">
      <c r="A466" s="1" t="str">
        <f>""</f>
        <v/>
      </c>
      <c r="B466" s="1">
        <f t="shared" si="150"/>
        <v>777391</v>
      </c>
      <c r="C466" s="1" t="str">
        <f>"0251"</f>
        <v>0251</v>
      </c>
      <c r="D466" s="1" t="str">
        <f>"HANDWRITING"</f>
        <v>HANDWRITING</v>
      </c>
      <c r="E466" s="1" t="str">
        <f t="shared" si="151"/>
        <v>21R-KIR</v>
      </c>
      <c r="F466" s="1" t="str">
        <f t="shared" si="152"/>
        <v>Kirven, Laurie</v>
      </c>
      <c r="G466" s="1" t="str">
        <f>"Period 08"</f>
        <v>Period 08</v>
      </c>
      <c r="H466" s="1" t="str">
        <f>" S"</f>
        <v xml:space="preserve"> S</v>
      </c>
      <c r="I466" s="1" t="str">
        <f>" S"</f>
        <v xml:space="preserve"> S</v>
      </c>
    </row>
    <row r="467" spans="1:9">
      <c r="A467" s="1" t="str">
        <f>""</f>
        <v/>
      </c>
      <c r="B467" s="1">
        <f t="shared" si="150"/>
        <v>777391</v>
      </c>
      <c r="C467" s="1" t="str">
        <f>"0261"</f>
        <v>0261</v>
      </c>
      <c r="D467" s="1" t="str">
        <f>"FINE ARTS"</f>
        <v>FINE ARTS</v>
      </c>
      <c r="E467" s="1" t="str">
        <f t="shared" si="151"/>
        <v>21R-KIR</v>
      </c>
      <c r="F467" s="1" t="str">
        <f>"Shotlow, Misti"</f>
        <v>Shotlow, Misti</v>
      </c>
      <c r="G467" s="1" t="str">
        <f>"Period 09"</f>
        <v>Period 09</v>
      </c>
      <c r="H467" s="1" t="str">
        <f>" E"</f>
        <v xml:space="preserve"> E</v>
      </c>
      <c r="I467" s="1" t="str">
        <f>" E"</f>
        <v xml:space="preserve"> E</v>
      </c>
    </row>
    <row r="468" spans="1:9">
      <c r="A468" s="1" t="str">
        <f>""</f>
        <v/>
      </c>
      <c r="B468" s="1">
        <f t="shared" si="150"/>
        <v>777391</v>
      </c>
      <c r="C468" s="1" t="str">
        <f>"0262"</f>
        <v>0262</v>
      </c>
      <c r="D468" s="1" t="str">
        <f>"MUSIC"</f>
        <v>MUSIC</v>
      </c>
      <c r="E468" s="1" t="str">
        <f t="shared" si="151"/>
        <v>21R-KIR</v>
      </c>
      <c r="F468" s="1" t="str">
        <f>"Murphy, Charmin"</f>
        <v>Murphy, Charmin</v>
      </c>
      <c r="G468" s="1" t="str">
        <f>"Period 10"</f>
        <v>Period 10</v>
      </c>
      <c r="H468" s="1" t="str">
        <f>" E"</f>
        <v xml:space="preserve"> E</v>
      </c>
      <c r="I468" s="1" t="str">
        <f>" S"</f>
        <v xml:space="preserve"> S</v>
      </c>
    </row>
    <row r="469" spans="1:9">
      <c r="A469" s="1" t="str">
        <f>""</f>
        <v/>
      </c>
      <c r="B469" s="1">
        <f t="shared" si="150"/>
        <v>777391</v>
      </c>
      <c r="C469" s="1" t="str">
        <f>"0272"</f>
        <v>0272</v>
      </c>
      <c r="D469" s="1" t="str">
        <f>"PHYSICAL ED"</f>
        <v>PHYSICAL ED</v>
      </c>
      <c r="E469" s="1" t="str">
        <f>"21R-Kir"</f>
        <v>21R-Kir</v>
      </c>
      <c r="F469" s="1" t="str">
        <f>"Lane, Gary"</f>
        <v>Lane, Gary</v>
      </c>
      <c r="G469" s="1" t="str">
        <f>"Period 11"</f>
        <v>Period 11</v>
      </c>
      <c r="H469" s="1" t="str">
        <f>" E"</f>
        <v xml:space="preserve"> E</v>
      </c>
      <c r="I469" s="1" t="str">
        <f>" S"</f>
        <v xml:space="preserve"> S</v>
      </c>
    </row>
    <row r="470" spans="1:9">
      <c r="A470" s="1" t="str">
        <f>"Oakley, Jet Blaze"</f>
        <v>Oakley, Jet Blaze</v>
      </c>
      <c r="B470" s="1">
        <f t="shared" ref="B470:B479" si="153">783618</f>
        <v>783618</v>
      </c>
      <c r="C470" s="1" t="str">
        <f>"0211"</f>
        <v>0211</v>
      </c>
      <c r="D470" s="1" t="str">
        <f>"LANGUAGE ARTS"</f>
        <v>LANGUAGE ARTS</v>
      </c>
      <c r="E470" s="1" t="str">
        <f t="shared" ref="E470:E478" si="154">"21R-KIR"</f>
        <v>21R-KIR</v>
      </c>
      <c r="F470" s="1" t="str">
        <f t="shared" ref="F470:F476" si="155">"Kirven, Laurie"</f>
        <v>Kirven, Laurie</v>
      </c>
      <c r="G470" s="1" t="str">
        <f>"Period 01"</f>
        <v>Period 01</v>
      </c>
      <c r="H470" s="1">
        <f xml:space="preserve"> 92</f>
        <v>92</v>
      </c>
      <c r="I470" s="1">
        <f xml:space="preserve"> 94</f>
        <v>94</v>
      </c>
    </row>
    <row r="471" spans="1:9">
      <c r="A471" s="1" t="str">
        <f>""</f>
        <v/>
      </c>
      <c r="B471" s="1">
        <f t="shared" si="153"/>
        <v>783618</v>
      </c>
      <c r="C471" s="1" t="str">
        <f>"0221"</f>
        <v>0221</v>
      </c>
      <c r="D471" s="1" t="str">
        <f>"SOCIAL STUDIES"</f>
        <v>SOCIAL STUDIES</v>
      </c>
      <c r="E471" s="1" t="str">
        <f t="shared" si="154"/>
        <v>21R-KIR</v>
      </c>
      <c r="F471" s="1" t="str">
        <f t="shared" si="155"/>
        <v>Kirven, Laurie</v>
      </c>
      <c r="G471" s="1" t="str">
        <f>"Period 03"</f>
        <v>Period 03</v>
      </c>
      <c r="H471" s="1">
        <f xml:space="preserve"> 97</f>
        <v>97</v>
      </c>
      <c r="I471" s="1">
        <f xml:space="preserve"> 99</f>
        <v>99</v>
      </c>
    </row>
    <row r="472" spans="1:9">
      <c r="A472" s="1" t="str">
        <f>""</f>
        <v/>
      </c>
      <c r="B472" s="1">
        <f t="shared" si="153"/>
        <v>783618</v>
      </c>
      <c r="C472" s="1" t="str">
        <f>"0231"</f>
        <v>0231</v>
      </c>
      <c r="D472" s="1" t="str">
        <f>"MATH"</f>
        <v>MATH</v>
      </c>
      <c r="E472" s="1" t="str">
        <f t="shared" si="154"/>
        <v>21R-KIR</v>
      </c>
      <c r="F472" s="1" t="str">
        <f t="shared" si="155"/>
        <v>Kirven, Laurie</v>
      </c>
      <c r="G472" s="1" t="str">
        <f>"Period 04"</f>
        <v>Period 04</v>
      </c>
      <c r="H472" s="1">
        <f xml:space="preserve"> 86</f>
        <v>86</v>
      </c>
      <c r="I472" s="1">
        <f xml:space="preserve"> 94</f>
        <v>94</v>
      </c>
    </row>
    <row r="473" spans="1:9">
      <c r="A473" s="1" t="str">
        <f>""</f>
        <v/>
      </c>
      <c r="B473" s="1">
        <f t="shared" si="153"/>
        <v>783618</v>
      </c>
      <c r="C473" s="1" t="str">
        <f>"0241"</f>
        <v>0241</v>
      </c>
      <c r="D473" s="1" t="str">
        <f>"SCIENCE"</f>
        <v>SCIENCE</v>
      </c>
      <c r="E473" s="1" t="str">
        <f t="shared" si="154"/>
        <v>21R-KIR</v>
      </c>
      <c r="F473" s="1" t="str">
        <f t="shared" si="155"/>
        <v>Kirven, Laurie</v>
      </c>
      <c r="G473" s="1" t="str">
        <f>"Period 05"</f>
        <v>Period 05</v>
      </c>
      <c r="H473" s="1">
        <f xml:space="preserve"> 90</f>
        <v>90</v>
      </c>
      <c r="I473" s="1">
        <f xml:space="preserve"> 96</f>
        <v>96</v>
      </c>
    </row>
    <row r="474" spans="1:9">
      <c r="A474" s="1" t="str">
        <f>""</f>
        <v/>
      </c>
      <c r="B474" s="1">
        <f t="shared" si="153"/>
        <v>783618</v>
      </c>
      <c r="C474" s="1" t="str">
        <f>"0271"</f>
        <v>0271</v>
      </c>
      <c r="D474" s="1" t="str">
        <f>"HEALTH"</f>
        <v>HEALTH</v>
      </c>
      <c r="E474" s="1" t="str">
        <f t="shared" si="154"/>
        <v>21R-KIR</v>
      </c>
      <c r="F474" s="1" t="str">
        <f t="shared" si="155"/>
        <v>Kirven, Laurie</v>
      </c>
      <c r="G474" s="1" t="str">
        <f>"Period 06"</f>
        <v>Period 06</v>
      </c>
      <c r="H474" s="1" t="str">
        <f>" S"</f>
        <v xml:space="preserve"> S</v>
      </c>
      <c r="I474" s="1" t="str">
        <f>" S"</f>
        <v xml:space="preserve"> S</v>
      </c>
    </row>
    <row r="475" spans="1:9">
      <c r="A475" s="1" t="str">
        <f>""</f>
        <v/>
      </c>
      <c r="B475" s="1">
        <f t="shared" si="153"/>
        <v>783618</v>
      </c>
      <c r="C475" s="1" t="str">
        <f>"0298"</f>
        <v>0298</v>
      </c>
      <c r="D475" s="1" t="str">
        <f>"CITIZENSHIP"</f>
        <v>CITIZENSHIP</v>
      </c>
      <c r="E475" s="1" t="str">
        <f t="shared" si="154"/>
        <v>21R-KIR</v>
      </c>
      <c r="F475" s="1" t="str">
        <f t="shared" si="155"/>
        <v>Kirven, Laurie</v>
      </c>
      <c r="G475" s="1" t="str">
        <f>"Period 07"</f>
        <v>Period 07</v>
      </c>
      <c r="H475" s="1" t="str">
        <f>" E"</f>
        <v xml:space="preserve"> E</v>
      </c>
      <c r="I475" s="1" t="str">
        <f>" E"</f>
        <v xml:space="preserve"> E</v>
      </c>
    </row>
    <row r="476" spans="1:9">
      <c r="A476" s="1" t="str">
        <f>""</f>
        <v/>
      </c>
      <c r="B476" s="1">
        <f t="shared" si="153"/>
        <v>783618</v>
      </c>
      <c r="C476" s="1" t="str">
        <f>"0251"</f>
        <v>0251</v>
      </c>
      <c r="D476" s="1" t="str">
        <f>"HANDWRITING"</f>
        <v>HANDWRITING</v>
      </c>
      <c r="E476" s="1" t="str">
        <f t="shared" si="154"/>
        <v>21R-KIR</v>
      </c>
      <c r="F476" s="1" t="str">
        <f t="shared" si="155"/>
        <v>Kirven, Laurie</v>
      </c>
      <c r="G476" s="1" t="str">
        <f>"Period 08"</f>
        <v>Period 08</v>
      </c>
      <c r="H476" s="1" t="str">
        <f>" S"</f>
        <v xml:space="preserve"> S</v>
      </c>
      <c r="I476" s="1" t="str">
        <f>" S"</f>
        <v xml:space="preserve"> S</v>
      </c>
    </row>
    <row r="477" spans="1:9">
      <c r="A477" s="1" t="str">
        <f>""</f>
        <v/>
      </c>
      <c r="B477" s="1">
        <f t="shared" si="153"/>
        <v>783618</v>
      </c>
      <c r="C477" s="1" t="str">
        <f>"0261"</f>
        <v>0261</v>
      </c>
      <c r="D477" s="1" t="str">
        <f>"FINE ARTS"</f>
        <v>FINE ARTS</v>
      </c>
      <c r="E477" s="1" t="str">
        <f t="shared" si="154"/>
        <v>21R-KIR</v>
      </c>
      <c r="F477" s="1" t="str">
        <f>"Shotlow, Misti"</f>
        <v>Shotlow, Misti</v>
      </c>
      <c r="G477" s="1" t="str">
        <f>"Period 09"</f>
        <v>Period 09</v>
      </c>
      <c r="H477" s="1" t="str">
        <f>" E"</f>
        <v xml:space="preserve"> E</v>
      </c>
      <c r="I477" s="1" t="str">
        <f>" E"</f>
        <v xml:space="preserve"> E</v>
      </c>
    </row>
    <row r="478" spans="1:9">
      <c r="A478" s="1" t="str">
        <f>""</f>
        <v/>
      </c>
      <c r="B478" s="1">
        <f t="shared" si="153"/>
        <v>783618</v>
      </c>
      <c r="C478" s="1" t="str">
        <f>"0262"</f>
        <v>0262</v>
      </c>
      <c r="D478" s="1" t="str">
        <f>"MUSIC"</f>
        <v>MUSIC</v>
      </c>
      <c r="E478" s="1" t="str">
        <f t="shared" si="154"/>
        <v>21R-KIR</v>
      </c>
      <c r="F478" s="1" t="str">
        <f>"Murphy, Charmin"</f>
        <v>Murphy, Charmin</v>
      </c>
      <c r="G478" s="1" t="str">
        <f>"Period 10"</f>
        <v>Period 10</v>
      </c>
      <c r="H478" s="1" t="str">
        <f>" S"</f>
        <v xml:space="preserve"> S</v>
      </c>
      <c r="I478" s="1" t="str">
        <f>" S"</f>
        <v xml:space="preserve"> S</v>
      </c>
    </row>
    <row r="479" spans="1:9">
      <c r="A479" s="1" t="str">
        <f>""</f>
        <v/>
      </c>
      <c r="B479" s="1">
        <f t="shared" si="153"/>
        <v>783618</v>
      </c>
      <c r="C479" s="1" t="str">
        <f>"0272"</f>
        <v>0272</v>
      </c>
      <c r="D479" s="1" t="str">
        <f>"PHYSICAL ED"</f>
        <v>PHYSICAL ED</v>
      </c>
      <c r="E479" s="1" t="str">
        <f>"21R-Kir"</f>
        <v>21R-Kir</v>
      </c>
      <c r="F479" s="1" t="str">
        <f>"Lane, Gary"</f>
        <v>Lane, Gary</v>
      </c>
      <c r="G479" s="1" t="str">
        <f>"Period 11"</f>
        <v>Period 11</v>
      </c>
      <c r="H479" s="1" t="str">
        <f>" S"</f>
        <v xml:space="preserve"> S</v>
      </c>
      <c r="I479" s="1" t="str">
        <f>" E"</f>
        <v xml:space="preserve"> E</v>
      </c>
    </row>
    <row r="480" spans="1:9">
      <c r="A480" s="1" t="str">
        <f>"Olvera, Jana "</f>
        <v xml:space="preserve">Olvera, Jana </v>
      </c>
      <c r="B480" s="1">
        <f t="shared" ref="B480:B489" si="156">781023</f>
        <v>781023</v>
      </c>
      <c r="C480" s="1" t="str">
        <f>"0211"</f>
        <v>0211</v>
      </c>
      <c r="D480" s="1" t="str">
        <f>"LANGUAGE ARTS"</f>
        <v>LANGUAGE ARTS</v>
      </c>
      <c r="E480" s="1" t="str">
        <f t="shared" ref="E480:E485" si="157">"21B-Kry"</f>
        <v>21B-Kry</v>
      </c>
      <c r="F480" s="1" t="str">
        <f t="shared" ref="F480:F486" si="158">"Krychniak, Luisa"</f>
        <v>Krychniak, Luisa</v>
      </c>
      <c r="G480" s="1" t="str">
        <f>"Period 01"</f>
        <v>Period 01</v>
      </c>
      <c r="H480" s="1">
        <f xml:space="preserve"> 81</f>
        <v>81</v>
      </c>
      <c r="I480" s="1">
        <f xml:space="preserve"> 85</f>
        <v>85</v>
      </c>
    </row>
    <row r="481" spans="1:9">
      <c r="A481" s="1" t="str">
        <f>""</f>
        <v/>
      </c>
      <c r="B481" s="1">
        <f t="shared" si="156"/>
        <v>781023</v>
      </c>
      <c r="C481" s="1" t="str">
        <f>"0221"</f>
        <v>0221</v>
      </c>
      <c r="D481" s="1" t="str">
        <f>"SOCIAL STUDIES"</f>
        <v>SOCIAL STUDIES</v>
      </c>
      <c r="E481" s="1" t="str">
        <f t="shared" si="157"/>
        <v>21B-Kry</v>
      </c>
      <c r="F481" s="1" t="str">
        <f t="shared" si="158"/>
        <v>Krychniak, Luisa</v>
      </c>
      <c r="G481" s="1" t="str">
        <f>"Period 03"</f>
        <v>Period 03</v>
      </c>
      <c r="H481" s="1">
        <f xml:space="preserve"> 90</f>
        <v>90</v>
      </c>
      <c r="I481" s="1">
        <f xml:space="preserve"> 89</f>
        <v>89</v>
      </c>
    </row>
    <row r="482" spans="1:9">
      <c r="A482" s="1" t="str">
        <f>""</f>
        <v/>
      </c>
      <c r="B482" s="1">
        <f t="shared" si="156"/>
        <v>781023</v>
      </c>
      <c r="C482" s="1" t="str">
        <f>"0231"</f>
        <v>0231</v>
      </c>
      <c r="D482" s="1" t="str">
        <f>"MATH"</f>
        <v>MATH</v>
      </c>
      <c r="E482" s="1" t="str">
        <f t="shared" si="157"/>
        <v>21B-Kry</v>
      </c>
      <c r="F482" s="1" t="str">
        <f t="shared" si="158"/>
        <v>Krychniak, Luisa</v>
      </c>
      <c r="G482" s="1" t="str">
        <f>"Period 04"</f>
        <v>Period 04</v>
      </c>
      <c r="H482" s="1">
        <f xml:space="preserve"> 74</f>
        <v>74</v>
      </c>
      <c r="I482" s="1">
        <f xml:space="preserve"> 82</f>
        <v>82</v>
      </c>
    </row>
    <row r="483" spans="1:9">
      <c r="A483" s="1" t="str">
        <f>""</f>
        <v/>
      </c>
      <c r="B483" s="1">
        <f t="shared" si="156"/>
        <v>781023</v>
      </c>
      <c r="C483" s="1" t="str">
        <f>"0241"</f>
        <v>0241</v>
      </c>
      <c r="D483" s="1" t="str">
        <f>"SCIENCE"</f>
        <v>SCIENCE</v>
      </c>
      <c r="E483" s="1" t="str">
        <f t="shared" si="157"/>
        <v>21B-Kry</v>
      </c>
      <c r="F483" s="1" t="str">
        <f t="shared" si="158"/>
        <v>Krychniak, Luisa</v>
      </c>
      <c r="G483" s="1" t="str">
        <f>"Period 05"</f>
        <v>Period 05</v>
      </c>
      <c r="H483" s="1">
        <f xml:space="preserve"> 100</f>
        <v>100</v>
      </c>
      <c r="I483" s="1">
        <f xml:space="preserve"> 86</f>
        <v>86</v>
      </c>
    </row>
    <row r="484" spans="1:9">
      <c r="A484" s="1" t="str">
        <f>""</f>
        <v/>
      </c>
      <c r="B484" s="1">
        <f t="shared" si="156"/>
        <v>781023</v>
      </c>
      <c r="C484" s="1" t="str">
        <f>"0271"</f>
        <v>0271</v>
      </c>
      <c r="D484" s="1" t="str">
        <f>"HEALTH"</f>
        <v>HEALTH</v>
      </c>
      <c r="E484" s="1" t="str">
        <f t="shared" si="157"/>
        <v>21B-Kry</v>
      </c>
      <c r="F484" s="1" t="str">
        <f t="shared" si="158"/>
        <v>Krychniak, Luisa</v>
      </c>
      <c r="G484" s="1" t="str">
        <f>"Period 06"</f>
        <v>Period 06</v>
      </c>
      <c r="H484" s="1" t="str">
        <f>" S"</f>
        <v xml:space="preserve"> S</v>
      </c>
      <c r="I484" s="1" t="str">
        <f>" S"</f>
        <v xml:space="preserve"> S</v>
      </c>
    </row>
    <row r="485" spans="1:9">
      <c r="A485" s="1" t="str">
        <f>""</f>
        <v/>
      </c>
      <c r="B485" s="1">
        <f t="shared" si="156"/>
        <v>781023</v>
      </c>
      <c r="C485" s="1" t="str">
        <f>"0298"</f>
        <v>0298</v>
      </c>
      <c r="D485" s="1" t="str">
        <f>"CITIZENSHIP"</f>
        <v>CITIZENSHIP</v>
      </c>
      <c r="E485" s="1" t="str">
        <f t="shared" si="157"/>
        <v>21B-Kry</v>
      </c>
      <c r="F485" s="1" t="str">
        <f t="shared" si="158"/>
        <v>Krychniak, Luisa</v>
      </c>
      <c r="G485" s="1" t="str">
        <f>"Period 07"</f>
        <v>Period 07</v>
      </c>
      <c r="H485" s="1" t="str">
        <f>" S"</f>
        <v xml:space="preserve"> S</v>
      </c>
      <c r="I485" s="1" t="str">
        <f>" E"</f>
        <v xml:space="preserve"> E</v>
      </c>
    </row>
    <row r="486" spans="1:9">
      <c r="A486" s="1" t="str">
        <f>""</f>
        <v/>
      </c>
      <c r="B486" s="1">
        <f t="shared" si="156"/>
        <v>781023</v>
      </c>
      <c r="C486" s="1" t="str">
        <f>"0251"</f>
        <v>0251</v>
      </c>
      <c r="D486" s="1" t="str">
        <f>"HANDWRITING"</f>
        <v>HANDWRITING</v>
      </c>
      <c r="E486" s="1" t="str">
        <f>"21B-KRY"</f>
        <v>21B-KRY</v>
      </c>
      <c r="F486" s="1" t="str">
        <f t="shared" si="158"/>
        <v>Krychniak, Luisa</v>
      </c>
      <c r="G486" s="1" t="str">
        <f>"Period 08"</f>
        <v>Period 08</v>
      </c>
      <c r="H486" s="1" t="str">
        <f>" S"</f>
        <v xml:space="preserve"> S</v>
      </c>
      <c r="I486" s="1" t="str">
        <f>" E"</f>
        <v xml:space="preserve"> E</v>
      </c>
    </row>
    <row r="487" spans="1:9">
      <c r="A487" s="1" t="str">
        <f>""</f>
        <v/>
      </c>
      <c r="B487" s="1">
        <f t="shared" si="156"/>
        <v>781023</v>
      </c>
      <c r="C487" s="1" t="str">
        <f>"0261"</f>
        <v>0261</v>
      </c>
      <c r="D487" s="1" t="str">
        <f>"FINE ARTS"</f>
        <v>FINE ARTS</v>
      </c>
      <c r="E487" s="1" t="str">
        <f>"21B-KRY"</f>
        <v>21B-KRY</v>
      </c>
      <c r="F487" s="1" t="str">
        <f>"Shotlow, Misti"</f>
        <v>Shotlow, Misti</v>
      </c>
      <c r="G487" s="1" t="str">
        <f>"Period 09"</f>
        <v>Period 09</v>
      </c>
      <c r="H487" s="1" t="str">
        <f>" E"</f>
        <v xml:space="preserve"> E</v>
      </c>
      <c r="I487" s="1" t="str">
        <f>" E"</f>
        <v xml:space="preserve"> E</v>
      </c>
    </row>
    <row r="488" spans="1:9">
      <c r="A488" s="1" t="str">
        <f>""</f>
        <v/>
      </c>
      <c r="B488" s="1">
        <f t="shared" si="156"/>
        <v>781023</v>
      </c>
      <c r="C488" s="1" t="str">
        <f>"0262"</f>
        <v>0262</v>
      </c>
      <c r="D488" s="1" t="str">
        <f>"MUSIC"</f>
        <v>MUSIC</v>
      </c>
      <c r="E488" s="1" t="str">
        <f>"21B-KRY"</f>
        <v>21B-KRY</v>
      </c>
      <c r="F488" s="1" t="str">
        <f>"Murphy, Charmin"</f>
        <v>Murphy, Charmin</v>
      </c>
      <c r="G488" s="1" t="str">
        <f>"Period 10"</f>
        <v>Period 10</v>
      </c>
      <c r="H488" s="1" t="str">
        <f>" S"</f>
        <v xml:space="preserve"> S</v>
      </c>
      <c r="I488" s="1" t="str">
        <f>" S"</f>
        <v xml:space="preserve"> S</v>
      </c>
    </row>
    <row r="489" spans="1:9">
      <c r="A489" s="1" t="str">
        <f>""</f>
        <v/>
      </c>
      <c r="B489" s="1">
        <f t="shared" si="156"/>
        <v>781023</v>
      </c>
      <c r="C489" s="1" t="str">
        <f>"0272"</f>
        <v>0272</v>
      </c>
      <c r="D489" s="1" t="str">
        <f>"PHYSICAL ED"</f>
        <v>PHYSICAL ED</v>
      </c>
      <c r="E489" s="1" t="str">
        <f>"21B-Kry"</f>
        <v>21B-Kry</v>
      </c>
      <c r="F489" s="1" t="str">
        <f>"Lane, Gary"</f>
        <v>Lane, Gary</v>
      </c>
      <c r="G489" s="1" t="str">
        <f>"Period 11"</f>
        <v>Period 11</v>
      </c>
      <c r="H489" s="1" t="str">
        <f>" E"</f>
        <v xml:space="preserve"> E</v>
      </c>
      <c r="I489" s="1" t="str">
        <f>" E"</f>
        <v xml:space="preserve"> E</v>
      </c>
    </row>
    <row r="490" spans="1:9">
      <c r="A490" s="1" t="str">
        <f>"Parker, Theodore Christopher"</f>
        <v>Parker, Theodore Christopher</v>
      </c>
      <c r="B490" s="1">
        <f t="shared" ref="B490:B499" si="159">779950</f>
        <v>779950</v>
      </c>
      <c r="C490" s="1" t="str">
        <f>"0211"</f>
        <v>0211</v>
      </c>
      <c r="D490" s="1" t="str">
        <f>"LANGUAGE ARTS"</f>
        <v>LANGUAGE ARTS</v>
      </c>
      <c r="E490" s="1" t="str">
        <f t="shared" ref="E490:E498" si="160">"21R-KIR"</f>
        <v>21R-KIR</v>
      </c>
      <c r="F490" s="1" t="str">
        <f t="shared" ref="F490:F496" si="161">"Kirven, Laurie"</f>
        <v>Kirven, Laurie</v>
      </c>
      <c r="G490" s="1" t="str">
        <f>"Period 01"</f>
        <v>Period 01</v>
      </c>
      <c r="H490" s="1">
        <f xml:space="preserve"> 97</f>
        <v>97</v>
      </c>
      <c r="I490" s="1">
        <f xml:space="preserve"> 89</f>
        <v>89</v>
      </c>
    </row>
    <row r="491" spans="1:9">
      <c r="A491" s="1" t="str">
        <f>""</f>
        <v/>
      </c>
      <c r="B491" s="1">
        <f t="shared" si="159"/>
        <v>779950</v>
      </c>
      <c r="C491" s="1" t="str">
        <f>"0221"</f>
        <v>0221</v>
      </c>
      <c r="D491" s="1" t="str">
        <f>"SOCIAL STUDIES"</f>
        <v>SOCIAL STUDIES</v>
      </c>
      <c r="E491" s="1" t="str">
        <f t="shared" si="160"/>
        <v>21R-KIR</v>
      </c>
      <c r="F491" s="1" t="str">
        <f t="shared" si="161"/>
        <v>Kirven, Laurie</v>
      </c>
      <c r="G491" s="1" t="str">
        <f>"Period 03"</f>
        <v>Period 03</v>
      </c>
      <c r="H491" s="1">
        <f xml:space="preserve"> 96</f>
        <v>96</v>
      </c>
      <c r="I491" s="1">
        <f xml:space="preserve"> 96</f>
        <v>96</v>
      </c>
    </row>
    <row r="492" spans="1:9">
      <c r="A492" s="1" t="str">
        <f>""</f>
        <v/>
      </c>
      <c r="B492" s="1">
        <f t="shared" si="159"/>
        <v>779950</v>
      </c>
      <c r="C492" s="1" t="str">
        <f>"0231"</f>
        <v>0231</v>
      </c>
      <c r="D492" s="1" t="str">
        <f>"MATH"</f>
        <v>MATH</v>
      </c>
      <c r="E492" s="1" t="str">
        <f t="shared" si="160"/>
        <v>21R-KIR</v>
      </c>
      <c r="F492" s="1" t="str">
        <f t="shared" si="161"/>
        <v>Kirven, Laurie</v>
      </c>
      <c r="G492" s="1" t="str">
        <f>"Period 04"</f>
        <v>Period 04</v>
      </c>
      <c r="H492" s="1">
        <f xml:space="preserve"> 92</f>
        <v>92</v>
      </c>
      <c r="I492" s="1">
        <f xml:space="preserve"> 93</f>
        <v>93</v>
      </c>
    </row>
    <row r="493" spans="1:9">
      <c r="A493" s="1" t="str">
        <f>""</f>
        <v/>
      </c>
      <c r="B493" s="1">
        <f t="shared" si="159"/>
        <v>779950</v>
      </c>
      <c r="C493" s="1" t="str">
        <f>"0241"</f>
        <v>0241</v>
      </c>
      <c r="D493" s="1" t="str">
        <f>"SCIENCE"</f>
        <v>SCIENCE</v>
      </c>
      <c r="E493" s="1" t="str">
        <f t="shared" si="160"/>
        <v>21R-KIR</v>
      </c>
      <c r="F493" s="1" t="str">
        <f t="shared" si="161"/>
        <v>Kirven, Laurie</v>
      </c>
      <c r="G493" s="1" t="str">
        <f>"Period 05"</f>
        <v>Period 05</v>
      </c>
      <c r="H493" s="1">
        <f xml:space="preserve"> 96</f>
        <v>96</v>
      </c>
      <c r="I493" s="1">
        <f xml:space="preserve"> 99</f>
        <v>99</v>
      </c>
    </row>
    <row r="494" spans="1:9">
      <c r="A494" s="1" t="str">
        <f>""</f>
        <v/>
      </c>
      <c r="B494" s="1">
        <f t="shared" si="159"/>
        <v>779950</v>
      </c>
      <c r="C494" s="1" t="str">
        <f>"0271"</f>
        <v>0271</v>
      </c>
      <c r="D494" s="1" t="str">
        <f>"HEALTH"</f>
        <v>HEALTH</v>
      </c>
      <c r="E494" s="1" t="str">
        <f t="shared" si="160"/>
        <v>21R-KIR</v>
      </c>
      <c r="F494" s="1" t="str">
        <f t="shared" si="161"/>
        <v>Kirven, Laurie</v>
      </c>
      <c r="G494" s="1" t="str">
        <f>"Period 06"</f>
        <v>Period 06</v>
      </c>
      <c r="H494" s="1" t="str">
        <f>" S"</f>
        <v xml:space="preserve"> S</v>
      </c>
      <c r="I494" s="1" t="str">
        <f>" S"</f>
        <v xml:space="preserve"> S</v>
      </c>
    </row>
    <row r="495" spans="1:9">
      <c r="A495" s="1" t="str">
        <f>""</f>
        <v/>
      </c>
      <c r="B495" s="1">
        <f t="shared" si="159"/>
        <v>779950</v>
      </c>
      <c r="C495" s="1" t="str">
        <f>"0298"</f>
        <v>0298</v>
      </c>
      <c r="D495" s="1" t="str">
        <f>"CITIZENSHIP"</f>
        <v>CITIZENSHIP</v>
      </c>
      <c r="E495" s="1" t="str">
        <f t="shared" si="160"/>
        <v>21R-KIR</v>
      </c>
      <c r="F495" s="1" t="str">
        <f t="shared" si="161"/>
        <v>Kirven, Laurie</v>
      </c>
      <c r="G495" s="1" t="str">
        <f>"Period 07"</f>
        <v>Period 07</v>
      </c>
      <c r="H495" s="1" t="str">
        <f>" S"</f>
        <v xml:space="preserve"> S</v>
      </c>
      <c r="I495" s="1" t="str">
        <f>" S"</f>
        <v xml:space="preserve"> S</v>
      </c>
    </row>
    <row r="496" spans="1:9">
      <c r="A496" s="1" t="str">
        <f>""</f>
        <v/>
      </c>
      <c r="B496" s="1">
        <f t="shared" si="159"/>
        <v>779950</v>
      </c>
      <c r="C496" s="1" t="str">
        <f>"0251"</f>
        <v>0251</v>
      </c>
      <c r="D496" s="1" t="str">
        <f>"HANDWRITING"</f>
        <v>HANDWRITING</v>
      </c>
      <c r="E496" s="1" t="str">
        <f t="shared" si="160"/>
        <v>21R-KIR</v>
      </c>
      <c r="F496" s="1" t="str">
        <f t="shared" si="161"/>
        <v>Kirven, Laurie</v>
      </c>
      <c r="G496" s="1" t="str">
        <f>"Period 08"</f>
        <v>Period 08</v>
      </c>
      <c r="H496" s="1" t="str">
        <f>" S"</f>
        <v xml:space="preserve"> S</v>
      </c>
      <c r="I496" s="1" t="str">
        <f>" N"</f>
        <v xml:space="preserve"> N</v>
      </c>
    </row>
    <row r="497" spans="1:9">
      <c r="A497" s="1" t="str">
        <f>""</f>
        <v/>
      </c>
      <c r="B497" s="1">
        <f t="shared" si="159"/>
        <v>779950</v>
      </c>
      <c r="C497" s="1" t="str">
        <f>"0261"</f>
        <v>0261</v>
      </c>
      <c r="D497" s="1" t="str">
        <f>"FINE ARTS"</f>
        <v>FINE ARTS</v>
      </c>
      <c r="E497" s="1" t="str">
        <f t="shared" si="160"/>
        <v>21R-KIR</v>
      </c>
      <c r="F497" s="1" t="str">
        <f>"Shotlow, Misti"</f>
        <v>Shotlow, Misti</v>
      </c>
      <c r="G497" s="1" t="str">
        <f>"Period 09"</f>
        <v>Period 09</v>
      </c>
      <c r="H497" s="1" t="str">
        <f>" E"</f>
        <v xml:space="preserve"> E</v>
      </c>
      <c r="I497" s="1" t="str">
        <f>" E"</f>
        <v xml:space="preserve"> E</v>
      </c>
    </row>
    <row r="498" spans="1:9">
      <c r="A498" s="1" t="str">
        <f>""</f>
        <v/>
      </c>
      <c r="B498" s="1">
        <f t="shared" si="159"/>
        <v>779950</v>
      </c>
      <c r="C498" s="1" t="str">
        <f>"0262"</f>
        <v>0262</v>
      </c>
      <c r="D498" s="1" t="str">
        <f>"MUSIC"</f>
        <v>MUSIC</v>
      </c>
      <c r="E498" s="1" t="str">
        <f t="shared" si="160"/>
        <v>21R-KIR</v>
      </c>
      <c r="F498" s="1" t="str">
        <f>"Murphy, Charmin"</f>
        <v>Murphy, Charmin</v>
      </c>
      <c r="G498" s="1" t="str">
        <f>"Period 10"</f>
        <v>Period 10</v>
      </c>
      <c r="H498" s="1" t="str">
        <f>" S"</f>
        <v xml:space="preserve"> S</v>
      </c>
      <c r="I498" s="1" t="str">
        <f>" S"</f>
        <v xml:space="preserve"> S</v>
      </c>
    </row>
    <row r="499" spans="1:9">
      <c r="A499" s="1" t="str">
        <f>""</f>
        <v/>
      </c>
      <c r="B499" s="1">
        <f t="shared" si="159"/>
        <v>779950</v>
      </c>
      <c r="C499" s="1" t="str">
        <f>"0272"</f>
        <v>0272</v>
      </c>
      <c r="D499" s="1" t="str">
        <f>"PHYSICAL ED"</f>
        <v>PHYSICAL ED</v>
      </c>
      <c r="E499" s="1" t="str">
        <f>"21R-Kir"</f>
        <v>21R-Kir</v>
      </c>
      <c r="F499" s="1" t="str">
        <f>"Lane, Gary"</f>
        <v>Lane, Gary</v>
      </c>
      <c r="G499" s="1" t="str">
        <f>"Period 11"</f>
        <v>Period 11</v>
      </c>
      <c r="H499" s="1" t="str">
        <f>" S"</f>
        <v xml:space="preserve"> S</v>
      </c>
      <c r="I499" s="1" t="str">
        <f>" S"</f>
        <v xml:space="preserve"> S</v>
      </c>
    </row>
    <row r="500" spans="1:9">
      <c r="A500" s="1" t="str">
        <f>"Perez-Reyes, Emely Jasmin"</f>
        <v>Perez-Reyes, Emely Jasmin</v>
      </c>
      <c r="B500" s="1">
        <f t="shared" ref="B500:B509" si="162">781052</f>
        <v>781052</v>
      </c>
      <c r="C500" s="1" t="str">
        <f>"0211"</f>
        <v>0211</v>
      </c>
      <c r="D500" s="1" t="str">
        <f>"LANGUAGE ARTS"</f>
        <v>LANGUAGE ARTS</v>
      </c>
      <c r="E500" s="1" t="str">
        <f t="shared" ref="E500:E505" si="163">"21B-Kry"</f>
        <v>21B-Kry</v>
      </c>
      <c r="F500" s="1" t="str">
        <f t="shared" ref="F500:F506" si="164">"Krychniak, Luisa"</f>
        <v>Krychniak, Luisa</v>
      </c>
      <c r="G500" s="1" t="str">
        <f>"Period 01"</f>
        <v>Period 01</v>
      </c>
      <c r="H500" s="1">
        <f xml:space="preserve"> 85</f>
        <v>85</v>
      </c>
      <c r="I500" s="1">
        <f xml:space="preserve"> 92</f>
        <v>92</v>
      </c>
    </row>
    <row r="501" spans="1:9">
      <c r="A501" s="1" t="str">
        <f>""</f>
        <v/>
      </c>
      <c r="B501" s="1">
        <f t="shared" si="162"/>
        <v>781052</v>
      </c>
      <c r="C501" s="1" t="str">
        <f>"0221"</f>
        <v>0221</v>
      </c>
      <c r="D501" s="1" t="str">
        <f>"SOCIAL STUDIES"</f>
        <v>SOCIAL STUDIES</v>
      </c>
      <c r="E501" s="1" t="str">
        <f t="shared" si="163"/>
        <v>21B-Kry</v>
      </c>
      <c r="F501" s="1" t="str">
        <f t="shared" si="164"/>
        <v>Krychniak, Luisa</v>
      </c>
      <c r="G501" s="1" t="str">
        <f>"Period 03"</f>
        <v>Period 03</v>
      </c>
      <c r="H501" s="1">
        <f xml:space="preserve"> 90</f>
        <v>90</v>
      </c>
      <c r="I501" s="1">
        <f xml:space="preserve"> 94</f>
        <v>94</v>
      </c>
    </row>
    <row r="502" spans="1:9">
      <c r="A502" s="1" t="str">
        <f>""</f>
        <v/>
      </c>
      <c r="B502" s="1">
        <f t="shared" si="162"/>
        <v>781052</v>
      </c>
      <c r="C502" s="1" t="str">
        <f>"0231"</f>
        <v>0231</v>
      </c>
      <c r="D502" s="1" t="str">
        <f>"MATH"</f>
        <v>MATH</v>
      </c>
      <c r="E502" s="1" t="str">
        <f t="shared" si="163"/>
        <v>21B-Kry</v>
      </c>
      <c r="F502" s="1" t="str">
        <f t="shared" si="164"/>
        <v>Krychniak, Luisa</v>
      </c>
      <c r="G502" s="1" t="str">
        <f>"Period 04"</f>
        <v>Period 04</v>
      </c>
      <c r="H502" s="1">
        <f xml:space="preserve"> 84</f>
        <v>84</v>
      </c>
      <c r="I502" s="1">
        <f xml:space="preserve"> 87</f>
        <v>87</v>
      </c>
    </row>
    <row r="503" spans="1:9">
      <c r="A503" s="1" t="str">
        <f>""</f>
        <v/>
      </c>
      <c r="B503" s="1">
        <f t="shared" si="162"/>
        <v>781052</v>
      </c>
      <c r="C503" s="1" t="str">
        <f>"0241"</f>
        <v>0241</v>
      </c>
      <c r="D503" s="1" t="str">
        <f>"SCIENCE"</f>
        <v>SCIENCE</v>
      </c>
      <c r="E503" s="1" t="str">
        <f t="shared" si="163"/>
        <v>21B-Kry</v>
      </c>
      <c r="F503" s="1" t="str">
        <f t="shared" si="164"/>
        <v>Krychniak, Luisa</v>
      </c>
      <c r="G503" s="1" t="str">
        <f>"Period 05"</f>
        <v>Period 05</v>
      </c>
      <c r="H503" s="1">
        <f xml:space="preserve"> 100</f>
        <v>100</v>
      </c>
      <c r="I503" s="1">
        <f xml:space="preserve"> 90</f>
        <v>90</v>
      </c>
    </row>
    <row r="504" spans="1:9">
      <c r="A504" s="1" t="str">
        <f>""</f>
        <v/>
      </c>
      <c r="B504" s="1">
        <f t="shared" si="162"/>
        <v>781052</v>
      </c>
      <c r="C504" s="1" t="str">
        <f>"0271"</f>
        <v>0271</v>
      </c>
      <c r="D504" s="1" t="str">
        <f>"HEALTH"</f>
        <v>HEALTH</v>
      </c>
      <c r="E504" s="1" t="str">
        <f t="shared" si="163"/>
        <v>21B-Kry</v>
      </c>
      <c r="F504" s="1" t="str">
        <f t="shared" si="164"/>
        <v>Krychniak, Luisa</v>
      </c>
      <c r="G504" s="1" t="str">
        <f>"Period 06"</f>
        <v>Period 06</v>
      </c>
      <c r="H504" s="1" t="str">
        <f>" S"</f>
        <v xml:space="preserve"> S</v>
      </c>
      <c r="I504" s="1" t="str">
        <f>" S"</f>
        <v xml:space="preserve"> S</v>
      </c>
    </row>
    <row r="505" spans="1:9">
      <c r="A505" s="1" t="str">
        <f>""</f>
        <v/>
      </c>
      <c r="B505" s="1">
        <f t="shared" si="162"/>
        <v>781052</v>
      </c>
      <c r="C505" s="1" t="str">
        <f>"0298"</f>
        <v>0298</v>
      </c>
      <c r="D505" s="1" t="str">
        <f>"CITIZENSHIP"</f>
        <v>CITIZENSHIP</v>
      </c>
      <c r="E505" s="1" t="str">
        <f t="shared" si="163"/>
        <v>21B-Kry</v>
      </c>
      <c r="F505" s="1" t="str">
        <f t="shared" si="164"/>
        <v>Krychniak, Luisa</v>
      </c>
      <c r="G505" s="1" t="str">
        <f>"Period 07"</f>
        <v>Period 07</v>
      </c>
      <c r="H505" s="1" t="str">
        <f t="shared" ref="H505:I507" si="165">" E"</f>
        <v xml:space="preserve"> E</v>
      </c>
      <c r="I505" s="1" t="str">
        <f t="shared" si="165"/>
        <v xml:space="preserve"> E</v>
      </c>
    </row>
    <row r="506" spans="1:9">
      <c r="A506" s="1" t="str">
        <f>""</f>
        <v/>
      </c>
      <c r="B506" s="1">
        <f t="shared" si="162"/>
        <v>781052</v>
      </c>
      <c r="C506" s="1" t="str">
        <f>"0251"</f>
        <v>0251</v>
      </c>
      <c r="D506" s="1" t="str">
        <f>"HANDWRITING"</f>
        <v>HANDWRITING</v>
      </c>
      <c r="E506" s="1" t="str">
        <f>"21B-KRY"</f>
        <v>21B-KRY</v>
      </c>
      <c r="F506" s="1" t="str">
        <f t="shared" si="164"/>
        <v>Krychniak, Luisa</v>
      </c>
      <c r="G506" s="1" t="str">
        <f>"Period 08"</f>
        <v>Period 08</v>
      </c>
      <c r="H506" s="1" t="str">
        <f t="shared" si="165"/>
        <v xml:space="preserve"> E</v>
      </c>
      <c r="I506" s="1" t="str">
        <f t="shared" si="165"/>
        <v xml:space="preserve"> E</v>
      </c>
    </row>
    <row r="507" spans="1:9">
      <c r="A507" s="1" t="str">
        <f>""</f>
        <v/>
      </c>
      <c r="B507" s="1">
        <f t="shared" si="162"/>
        <v>781052</v>
      </c>
      <c r="C507" s="1" t="str">
        <f>"0261"</f>
        <v>0261</v>
      </c>
      <c r="D507" s="1" t="str">
        <f>"FINE ARTS"</f>
        <v>FINE ARTS</v>
      </c>
      <c r="E507" s="1" t="str">
        <f>"21B-KRY"</f>
        <v>21B-KRY</v>
      </c>
      <c r="F507" s="1" t="str">
        <f>"Shotlow, Misti"</f>
        <v>Shotlow, Misti</v>
      </c>
      <c r="G507" s="1" t="str">
        <f>"Period 09"</f>
        <v>Period 09</v>
      </c>
      <c r="H507" s="1" t="str">
        <f t="shared" si="165"/>
        <v xml:space="preserve"> E</v>
      </c>
      <c r="I507" s="1" t="str">
        <f t="shared" si="165"/>
        <v xml:space="preserve"> E</v>
      </c>
    </row>
    <row r="508" spans="1:9">
      <c r="A508" s="1" t="str">
        <f>""</f>
        <v/>
      </c>
      <c r="B508" s="1">
        <f t="shared" si="162"/>
        <v>781052</v>
      </c>
      <c r="C508" s="1" t="str">
        <f>"0262"</f>
        <v>0262</v>
      </c>
      <c r="D508" s="1" t="str">
        <f>"MUSIC"</f>
        <v>MUSIC</v>
      </c>
      <c r="E508" s="1" t="str">
        <f>"21B-KRY"</f>
        <v>21B-KRY</v>
      </c>
      <c r="F508" s="1" t="str">
        <f>"Murphy, Charmin"</f>
        <v>Murphy, Charmin</v>
      </c>
      <c r="G508" s="1" t="str">
        <f>"Period 10"</f>
        <v>Period 10</v>
      </c>
      <c r="H508" s="1" t="str">
        <f>" S"</f>
        <v xml:space="preserve"> S</v>
      </c>
      <c r="I508" s="1" t="str">
        <f>" S"</f>
        <v xml:space="preserve"> S</v>
      </c>
    </row>
    <row r="509" spans="1:9">
      <c r="A509" s="1" t="str">
        <f>""</f>
        <v/>
      </c>
      <c r="B509" s="1">
        <f t="shared" si="162"/>
        <v>781052</v>
      </c>
      <c r="C509" s="1" t="str">
        <f>"0272"</f>
        <v>0272</v>
      </c>
      <c r="D509" s="1" t="str">
        <f>"PHYSICAL ED"</f>
        <v>PHYSICAL ED</v>
      </c>
      <c r="E509" s="1" t="str">
        <f t="shared" ref="E509:E515" si="166">"21B-Kry"</f>
        <v>21B-Kry</v>
      </c>
      <c r="F509" s="1" t="str">
        <f>"Lane, Gary"</f>
        <v>Lane, Gary</v>
      </c>
      <c r="G509" s="1" t="str">
        <f>"Period 11"</f>
        <v>Period 11</v>
      </c>
      <c r="H509" s="1" t="str">
        <f>" E"</f>
        <v xml:space="preserve"> E</v>
      </c>
      <c r="I509" s="1" t="str">
        <f>" E"</f>
        <v xml:space="preserve"> E</v>
      </c>
    </row>
    <row r="510" spans="1:9">
      <c r="A510" s="1" t="str">
        <f>"Robledo, Ruben "</f>
        <v xml:space="preserve">Robledo, Ruben </v>
      </c>
      <c r="B510" s="1">
        <f t="shared" ref="B510:B519" si="167">777008</f>
        <v>777008</v>
      </c>
      <c r="C510" s="1" t="str">
        <f>"0211"</f>
        <v>0211</v>
      </c>
      <c r="D510" s="1" t="str">
        <f>"LANGUAGE ARTS"</f>
        <v>LANGUAGE ARTS</v>
      </c>
      <c r="E510" s="1" t="str">
        <f t="shared" si="166"/>
        <v>21B-Kry</v>
      </c>
      <c r="F510" s="1" t="str">
        <f t="shared" ref="F510:F516" si="168">"Krychniak, Luisa"</f>
        <v>Krychniak, Luisa</v>
      </c>
      <c r="G510" s="1" t="str">
        <f>"Period 01"</f>
        <v>Period 01</v>
      </c>
      <c r="H510" s="1">
        <f xml:space="preserve"> 94</f>
        <v>94</v>
      </c>
      <c r="I510" s="1">
        <f xml:space="preserve"> 94</f>
        <v>94</v>
      </c>
    </row>
    <row r="511" spans="1:9">
      <c r="A511" s="1" t="str">
        <f>""</f>
        <v/>
      </c>
      <c r="B511" s="1">
        <f t="shared" si="167"/>
        <v>777008</v>
      </c>
      <c r="C511" s="1" t="str">
        <f>"0221"</f>
        <v>0221</v>
      </c>
      <c r="D511" s="1" t="str">
        <f>"SOCIAL STUDIES"</f>
        <v>SOCIAL STUDIES</v>
      </c>
      <c r="E511" s="1" t="str">
        <f t="shared" si="166"/>
        <v>21B-Kry</v>
      </c>
      <c r="F511" s="1" t="str">
        <f t="shared" si="168"/>
        <v>Krychniak, Luisa</v>
      </c>
      <c r="G511" s="1" t="str">
        <f>"Period 03"</f>
        <v>Period 03</v>
      </c>
      <c r="H511" s="1">
        <f xml:space="preserve"> 90</f>
        <v>90</v>
      </c>
      <c r="I511" s="1">
        <f xml:space="preserve"> 95</f>
        <v>95</v>
      </c>
    </row>
    <row r="512" spans="1:9">
      <c r="A512" s="1" t="str">
        <f>""</f>
        <v/>
      </c>
      <c r="B512" s="1">
        <f t="shared" si="167"/>
        <v>777008</v>
      </c>
      <c r="C512" s="1" t="str">
        <f>"0231"</f>
        <v>0231</v>
      </c>
      <c r="D512" s="1" t="str">
        <f>"MATH"</f>
        <v>MATH</v>
      </c>
      <c r="E512" s="1" t="str">
        <f t="shared" si="166"/>
        <v>21B-Kry</v>
      </c>
      <c r="F512" s="1" t="str">
        <f t="shared" si="168"/>
        <v>Krychniak, Luisa</v>
      </c>
      <c r="G512" s="1" t="str">
        <f>"Period 04"</f>
        <v>Period 04</v>
      </c>
      <c r="H512" s="1">
        <f xml:space="preserve"> 100</f>
        <v>100</v>
      </c>
      <c r="I512" s="1">
        <f xml:space="preserve"> 94</f>
        <v>94</v>
      </c>
    </row>
    <row r="513" spans="1:9">
      <c r="A513" s="1" t="str">
        <f>""</f>
        <v/>
      </c>
      <c r="B513" s="1">
        <f t="shared" si="167"/>
        <v>777008</v>
      </c>
      <c r="C513" s="1" t="str">
        <f>"0241"</f>
        <v>0241</v>
      </c>
      <c r="D513" s="1" t="str">
        <f>"SCIENCE"</f>
        <v>SCIENCE</v>
      </c>
      <c r="E513" s="1" t="str">
        <f t="shared" si="166"/>
        <v>21B-Kry</v>
      </c>
      <c r="F513" s="1" t="str">
        <f t="shared" si="168"/>
        <v>Krychniak, Luisa</v>
      </c>
      <c r="G513" s="1" t="str">
        <f>"Period 05"</f>
        <v>Period 05</v>
      </c>
      <c r="H513" s="1">
        <f xml:space="preserve"> 94</f>
        <v>94</v>
      </c>
      <c r="I513" s="1">
        <f xml:space="preserve"> 91</f>
        <v>91</v>
      </c>
    </row>
    <row r="514" spans="1:9">
      <c r="A514" s="1" t="str">
        <f>""</f>
        <v/>
      </c>
      <c r="B514" s="1">
        <f t="shared" si="167"/>
        <v>777008</v>
      </c>
      <c r="C514" s="1" t="str">
        <f>"0271"</f>
        <v>0271</v>
      </c>
      <c r="D514" s="1" t="str">
        <f>"HEALTH"</f>
        <v>HEALTH</v>
      </c>
      <c r="E514" s="1" t="str">
        <f t="shared" si="166"/>
        <v>21B-Kry</v>
      </c>
      <c r="F514" s="1" t="str">
        <f t="shared" si="168"/>
        <v>Krychniak, Luisa</v>
      </c>
      <c r="G514" s="1" t="str">
        <f>"Period 06"</f>
        <v>Period 06</v>
      </c>
      <c r="H514" s="1" t="str">
        <f>" S"</f>
        <v xml:space="preserve"> S</v>
      </c>
      <c r="I514" s="1" t="str">
        <f>" S"</f>
        <v xml:space="preserve"> S</v>
      </c>
    </row>
    <row r="515" spans="1:9">
      <c r="A515" s="1" t="str">
        <f>""</f>
        <v/>
      </c>
      <c r="B515" s="1">
        <f t="shared" si="167"/>
        <v>777008</v>
      </c>
      <c r="C515" s="1" t="str">
        <f>"0298"</f>
        <v>0298</v>
      </c>
      <c r="D515" s="1" t="str">
        <f>"CITIZENSHIP"</f>
        <v>CITIZENSHIP</v>
      </c>
      <c r="E515" s="1" t="str">
        <f t="shared" si="166"/>
        <v>21B-Kry</v>
      </c>
      <c r="F515" s="1" t="str">
        <f t="shared" si="168"/>
        <v>Krychniak, Luisa</v>
      </c>
      <c r="G515" s="1" t="str">
        <f>"Period 07"</f>
        <v>Period 07</v>
      </c>
      <c r="H515" s="1" t="str">
        <f>" E"</f>
        <v xml:space="preserve"> E</v>
      </c>
      <c r="I515" s="1" t="str">
        <f>" E"</f>
        <v xml:space="preserve"> E</v>
      </c>
    </row>
    <row r="516" spans="1:9">
      <c r="A516" s="1" t="str">
        <f>""</f>
        <v/>
      </c>
      <c r="B516" s="1">
        <f t="shared" si="167"/>
        <v>777008</v>
      </c>
      <c r="C516" s="1" t="str">
        <f>"0251"</f>
        <v>0251</v>
      </c>
      <c r="D516" s="1" t="str">
        <f>"HANDWRITING"</f>
        <v>HANDWRITING</v>
      </c>
      <c r="E516" s="1" t="str">
        <f>"21B-KRY"</f>
        <v>21B-KRY</v>
      </c>
      <c r="F516" s="1" t="str">
        <f t="shared" si="168"/>
        <v>Krychniak, Luisa</v>
      </c>
      <c r="G516" s="1" t="str">
        <f>"Period 08"</f>
        <v>Period 08</v>
      </c>
      <c r="H516" s="1" t="str">
        <f>" S"</f>
        <v xml:space="preserve"> S</v>
      </c>
      <c r="I516" s="1" t="str">
        <f>" S"</f>
        <v xml:space="preserve"> S</v>
      </c>
    </row>
    <row r="517" spans="1:9">
      <c r="A517" s="1" t="str">
        <f>""</f>
        <v/>
      </c>
      <c r="B517" s="1">
        <f t="shared" si="167"/>
        <v>777008</v>
      </c>
      <c r="C517" s="1" t="str">
        <f>"0261"</f>
        <v>0261</v>
      </c>
      <c r="D517" s="1" t="str">
        <f>"FINE ARTS"</f>
        <v>FINE ARTS</v>
      </c>
      <c r="E517" s="1" t="str">
        <f>"21B-KRY"</f>
        <v>21B-KRY</v>
      </c>
      <c r="F517" s="1" t="str">
        <f>"Shotlow, Misti"</f>
        <v>Shotlow, Misti</v>
      </c>
      <c r="G517" s="1" t="str">
        <f>"Period 09"</f>
        <v>Period 09</v>
      </c>
      <c r="H517" s="1" t="str">
        <f>" E"</f>
        <v xml:space="preserve"> E</v>
      </c>
      <c r="I517" s="1" t="str">
        <f>" E"</f>
        <v xml:space="preserve"> E</v>
      </c>
    </row>
    <row r="518" spans="1:9">
      <c r="A518" s="1" t="str">
        <f>""</f>
        <v/>
      </c>
      <c r="B518" s="1">
        <f t="shared" si="167"/>
        <v>777008</v>
      </c>
      <c r="C518" s="1" t="str">
        <f>"0262"</f>
        <v>0262</v>
      </c>
      <c r="D518" s="1" t="str">
        <f>"MUSIC"</f>
        <v>MUSIC</v>
      </c>
      <c r="E518" s="1" t="str">
        <f>"21B-KRY"</f>
        <v>21B-KRY</v>
      </c>
      <c r="F518" s="1" t="str">
        <f>"Murphy, Charmin"</f>
        <v>Murphy, Charmin</v>
      </c>
      <c r="G518" s="1" t="str">
        <f>"Period 10"</f>
        <v>Period 10</v>
      </c>
      <c r="H518" s="1" t="str">
        <f>" S"</f>
        <v xml:space="preserve"> S</v>
      </c>
      <c r="I518" s="1" t="str">
        <f>" S"</f>
        <v xml:space="preserve"> S</v>
      </c>
    </row>
    <row r="519" spans="1:9">
      <c r="A519" s="1" t="str">
        <f>""</f>
        <v/>
      </c>
      <c r="B519" s="1">
        <f t="shared" si="167"/>
        <v>777008</v>
      </c>
      <c r="C519" s="1" t="str">
        <f>"0272"</f>
        <v>0272</v>
      </c>
      <c r="D519" s="1" t="str">
        <f>"PHYSICAL ED"</f>
        <v>PHYSICAL ED</v>
      </c>
      <c r="E519" s="1" t="str">
        <f>"21B-Kry"</f>
        <v>21B-Kry</v>
      </c>
      <c r="F519" s="1" t="str">
        <f>"Lane, Gary"</f>
        <v>Lane, Gary</v>
      </c>
      <c r="G519" s="1" t="str">
        <f>"Period 11"</f>
        <v>Period 11</v>
      </c>
      <c r="H519" s="1" t="str">
        <f>" S"</f>
        <v xml:space="preserve"> S</v>
      </c>
      <c r="I519" s="1" t="str">
        <f>" E"</f>
        <v xml:space="preserve"> E</v>
      </c>
    </row>
    <row r="520" spans="1:9">
      <c r="A520" s="1" t="str">
        <f>"Rocha, John Jacob-Alexande"</f>
        <v>Rocha, John Jacob-Alexande</v>
      </c>
      <c r="B520" s="1">
        <f t="shared" ref="B520:B529" si="169">778178</f>
        <v>778178</v>
      </c>
      <c r="C520" s="1" t="str">
        <f>"0211"</f>
        <v>0211</v>
      </c>
      <c r="D520" s="1" t="str">
        <f>"LANGUAGE ARTS"</f>
        <v>LANGUAGE ARTS</v>
      </c>
      <c r="E520" s="1" t="str">
        <f t="shared" ref="E520:E529" si="170">"20R-SMY"</f>
        <v>20R-SMY</v>
      </c>
      <c r="F520" s="1" t="str">
        <f t="shared" ref="F520:F526" si="171">"Smythia, Kimberly"</f>
        <v>Smythia, Kimberly</v>
      </c>
      <c r="G520" s="1" t="str">
        <f>"Period 01"</f>
        <v>Period 01</v>
      </c>
      <c r="H520" s="1">
        <f xml:space="preserve"> 80</f>
        <v>80</v>
      </c>
      <c r="I520" s="1">
        <f xml:space="preserve"> 75</f>
        <v>75</v>
      </c>
    </row>
    <row r="521" spans="1:9">
      <c r="A521" s="1" t="str">
        <f>""</f>
        <v/>
      </c>
      <c r="B521" s="1">
        <f t="shared" si="169"/>
        <v>778178</v>
      </c>
      <c r="C521" s="1" t="str">
        <f>"0221"</f>
        <v>0221</v>
      </c>
      <c r="D521" s="1" t="str">
        <f>"SOCIAL STUDIES"</f>
        <v>SOCIAL STUDIES</v>
      </c>
      <c r="E521" s="1" t="str">
        <f t="shared" si="170"/>
        <v>20R-SMY</v>
      </c>
      <c r="F521" s="1" t="str">
        <f t="shared" si="171"/>
        <v>Smythia, Kimberly</v>
      </c>
      <c r="G521" s="1" t="str">
        <f>"Period 03"</f>
        <v>Period 03</v>
      </c>
      <c r="H521" s="1">
        <f xml:space="preserve"> 74</f>
        <v>74</v>
      </c>
      <c r="I521" s="1">
        <f xml:space="preserve"> 83</f>
        <v>83</v>
      </c>
    </row>
    <row r="522" spans="1:9">
      <c r="A522" s="1" t="str">
        <f>""</f>
        <v/>
      </c>
      <c r="B522" s="1">
        <f t="shared" si="169"/>
        <v>778178</v>
      </c>
      <c r="C522" s="1" t="str">
        <f>"0231"</f>
        <v>0231</v>
      </c>
      <c r="D522" s="1" t="str">
        <f>"MATH"</f>
        <v>MATH</v>
      </c>
      <c r="E522" s="1" t="str">
        <f t="shared" si="170"/>
        <v>20R-SMY</v>
      </c>
      <c r="F522" s="1" t="str">
        <f t="shared" si="171"/>
        <v>Smythia, Kimberly</v>
      </c>
      <c r="G522" s="1" t="str">
        <f>"Period 04"</f>
        <v>Period 04</v>
      </c>
      <c r="H522" s="1">
        <f xml:space="preserve"> 72</f>
        <v>72</v>
      </c>
      <c r="I522" s="1">
        <f xml:space="preserve"> 74</f>
        <v>74</v>
      </c>
    </row>
    <row r="523" spans="1:9">
      <c r="A523" s="1" t="str">
        <f>""</f>
        <v/>
      </c>
      <c r="B523" s="1">
        <f t="shared" si="169"/>
        <v>778178</v>
      </c>
      <c r="C523" s="1" t="str">
        <f>"0241"</f>
        <v>0241</v>
      </c>
      <c r="D523" s="1" t="str">
        <f>"SCIENCE"</f>
        <v>SCIENCE</v>
      </c>
      <c r="E523" s="1" t="str">
        <f t="shared" si="170"/>
        <v>20R-SMY</v>
      </c>
      <c r="F523" s="1" t="str">
        <f t="shared" si="171"/>
        <v>Smythia, Kimberly</v>
      </c>
      <c r="G523" s="1" t="str">
        <f>"Period 05"</f>
        <v>Period 05</v>
      </c>
      <c r="H523" s="1">
        <f xml:space="preserve"> 80</f>
        <v>80</v>
      </c>
      <c r="I523" s="1">
        <f xml:space="preserve"> 82</f>
        <v>82</v>
      </c>
    </row>
    <row r="524" spans="1:9">
      <c r="A524" s="1" t="str">
        <f>""</f>
        <v/>
      </c>
      <c r="B524" s="1">
        <f t="shared" si="169"/>
        <v>778178</v>
      </c>
      <c r="C524" s="1" t="str">
        <f>"0271"</f>
        <v>0271</v>
      </c>
      <c r="D524" s="1" t="str">
        <f>"HEALTH"</f>
        <v>HEALTH</v>
      </c>
      <c r="E524" s="1" t="str">
        <f t="shared" si="170"/>
        <v>20R-SMY</v>
      </c>
      <c r="F524" s="1" t="str">
        <f t="shared" si="171"/>
        <v>Smythia, Kimberly</v>
      </c>
      <c r="G524" s="1" t="str">
        <f>"Period 06"</f>
        <v>Period 06</v>
      </c>
      <c r="H524" s="1" t="str">
        <f>" S"</f>
        <v xml:space="preserve"> S</v>
      </c>
      <c r="I524" s="1" t="str">
        <f>" S"</f>
        <v xml:space="preserve"> S</v>
      </c>
    </row>
    <row r="525" spans="1:9">
      <c r="A525" s="1" t="str">
        <f>""</f>
        <v/>
      </c>
      <c r="B525" s="1">
        <f t="shared" si="169"/>
        <v>778178</v>
      </c>
      <c r="C525" s="1" t="str">
        <f>"0298"</f>
        <v>0298</v>
      </c>
      <c r="D525" s="1" t="str">
        <f>"CITIZENSHIP"</f>
        <v>CITIZENSHIP</v>
      </c>
      <c r="E525" s="1" t="str">
        <f t="shared" si="170"/>
        <v>20R-SMY</v>
      </c>
      <c r="F525" s="1" t="str">
        <f t="shared" si="171"/>
        <v>Smythia, Kimberly</v>
      </c>
      <c r="G525" s="1" t="str">
        <f>"Period 07"</f>
        <v>Period 07</v>
      </c>
      <c r="H525" s="1" t="str">
        <f>" S"</f>
        <v xml:space="preserve"> S</v>
      </c>
      <c r="I525" s="1" t="str">
        <f>" S"</f>
        <v xml:space="preserve"> S</v>
      </c>
    </row>
    <row r="526" spans="1:9">
      <c r="A526" s="1" t="str">
        <f>""</f>
        <v/>
      </c>
      <c r="B526" s="1">
        <f t="shared" si="169"/>
        <v>778178</v>
      </c>
      <c r="C526" s="1" t="str">
        <f>"0251"</f>
        <v>0251</v>
      </c>
      <c r="D526" s="1" t="str">
        <f>"HANDWRITING"</f>
        <v>HANDWRITING</v>
      </c>
      <c r="E526" s="1" t="str">
        <f t="shared" si="170"/>
        <v>20R-SMY</v>
      </c>
      <c r="F526" s="1" t="str">
        <f t="shared" si="171"/>
        <v>Smythia, Kimberly</v>
      </c>
      <c r="G526" s="1" t="str">
        <f>"Period 08"</f>
        <v>Period 08</v>
      </c>
      <c r="H526" s="1" t="str">
        <f>" N"</f>
        <v xml:space="preserve"> N</v>
      </c>
      <c r="I526" s="1" t="str">
        <f>" S"</f>
        <v xml:space="preserve"> S</v>
      </c>
    </row>
    <row r="527" spans="1:9">
      <c r="A527" s="1" t="str">
        <f>""</f>
        <v/>
      </c>
      <c r="B527" s="1">
        <f t="shared" si="169"/>
        <v>778178</v>
      </c>
      <c r="C527" s="1" t="str">
        <f>"0261"</f>
        <v>0261</v>
      </c>
      <c r="D527" s="1" t="str">
        <f>"FINE ARTS"</f>
        <v>FINE ARTS</v>
      </c>
      <c r="E527" s="1" t="str">
        <f t="shared" si="170"/>
        <v>20R-SMY</v>
      </c>
      <c r="F527" s="1" t="str">
        <f>"Shotlow, Misti"</f>
        <v>Shotlow, Misti</v>
      </c>
      <c r="G527" s="1" t="str">
        <f>"Period 09"</f>
        <v>Period 09</v>
      </c>
      <c r="H527" s="1" t="str">
        <f>" E"</f>
        <v xml:space="preserve"> E</v>
      </c>
      <c r="I527" s="1" t="str">
        <f>" E"</f>
        <v xml:space="preserve"> E</v>
      </c>
    </row>
    <row r="528" spans="1:9">
      <c r="A528" s="1" t="str">
        <f>""</f>
        <v/>
      </c>
      <c r="B528" s="1">
        <f t="shared" si="169"/>
        <v>778178</v>
      </c>
      <c r="C528" s="1" t="str">
        <f>"0262"</f>
        <v>0262</v>
      </c>
      <c r="D528" s="1" t="str">
        <f>"MUSIC"</f>
        <v>MUSIC</v>
      </c>
      <c r="E528" s="1" t="str">
        <f t="shared" si="170"/>
        <v>20R-SMY</v>
      </c>
      <c r="F528" s="1" t="str">
        <f>"Murphy, Charmin"</f>
        <v>Murphy, Charmin</v>
      </c>
      <c r="G528" s="1" t="str">
        <f>"Period 10"</f>
        <v>Period 10</v>
      </c>
      <c r="H528" s="1" t="str">
        <f>" S"</f>
        <v xml:space="preserve"> S</v>
      </c>
      <c r="I528" s="1" t="str">
        <f>" S"</f>
        <v xml:space="preserve"> S</v>
      </c>
    </row>
    <row r="529" spans="1:9">
      <c r="A529" s="1" t="str">
        <f>""</f>
        <v/>
      </c>
      <c r="B529" s="1">
        <f t="shared" si="169"/>
        <v>778178</v>
      </c>
      <c r="C529" s="1" t="str">
        <f>"0272"</f>
        <v>0272</v>
      </c>
      <c r="D529" s="1" t="str">
        <f>"PHYSICAL ED"</f>
        <v>PHYSICAL ED</v>
      </c>
      <c r="E529" s="1" t="str">
        <f t="shared" si="170"/>
        <v>20R-SMY</v>
      </c>
      <c r="F529" s="1" t="str">
        <f>"Lane, Gary"</f>
        <v>Lane, Gary</v>
      </c>
      <c r="G529" s="1" t="str">
        <f>"Period 11"</f>
        <v>Period 11</v>
      </c>
      <c r="H529" s="1" t="str">
        <f>" E"</f>
        <v xml:space="preserve"> E</v>
      </c>
      <c r="I529" s="1" t="str">
        <f>" E"</f>
        <v xml:space="preserve"> E</v>
      </c>
    </row>
    <row r="530" spans="1:9">
      <c r="A530" s="1" t="str">
        <f>"Rubio Flores, Shasary Anahi"</f>
        <v>Rubio Flores, Shasary Anahi</v>
      </c>
      <c r="B530" s="1">
        <f t="shared" ref="B530:B539" si="172">787503</f>
        <v>787503</v>
      </c>
      <c r="C530" s="1" t="str">
        <f>"0211"</f>
        <v>0211</v>
      </c>
      <c r="D530" s="1" t="str">
        <f>"LANGUAGE ARTS"</f>
        <v>LANGUAGE ARTS</v>
      </c>
      <c r="E530" s="1" t="str">
        <f t="shared" ref="E530:E535" si="173">"21B-Kry"</f>
        <v>21B-Kry</v>
      </c>
      <c r="F530" s="1" t="str">
        <f t="shared" ref="F530:F536" si="174">"Krychniak, Luisa"</f>
        <v>Krychniak, Luisa</v>
      </c>
      <c r="G530" s="1" t="str">
        <f>"Period 01"</f>
        <v>Period 01</v>
      </c>
      <c r="H530" s="1">
        <f xml:space="preserve"> 81</f>
        <v>81</v>
      </c>
      <c r="I530" s="1">
        <f xml:space="preserve"> 80</f>
        <v>80</v>
      </c>
    </row>
    <row r="531" spans="1:9">
      <c r="A531" s="1" t="str">
        <f>""</f>
        <v/>
      </c>
      <c r="B531" s="1">
        <f t="shared" si="172"/>
        <v>787503</v>
      </c>
      <c r="C531" s="1" t="str">
        <f>"0221"</f>
        <v>0221</v>
      </c>
      <c r="D531" s="1" t="str">
        <f>"SOCIAL STUDIES"</f>
        <v>SOCIAL STUDIES</v>
      </c>
      <c r="E531" s="1" t="str">
        <f t="shared" si="173"/>
        <v>21B-Kry</v>
      </c>
      <c r="F531" s="1" t="str">
        <f t="shared" si="174"/>
        <v>Krychniak, Luisa</v>
      </c>
      <c r="G531" s="1" t="str">
        <f>"Period 03"</f>
        <v>Period 03</v>
      </c>
      <c r="H531" s="1">
        <f xml:space="preserve"> 83</f>
        <v>83</v>
      </c>
      <c r="I531" s="1">
        <f xml:space="preserve"> 86</f>
        <v>86</v>
      </c>
    </row>
    <row r="532" spans="1:9">
      <c r="A532" s="1" t="str">
        <f>""</f>
        <v/>
      </c>
      <c r="B532" s="1">
        <f t="shared" si="172"/>
        <v>787503</v>
      </c>
      <c r="C532" s="1" t="str">
        <f>"0231"</f>
        <v>0231</v>
      </c>
      <c r="D532" s="1" t="str">
        <f>"MATH"</f>
        <v>MATH</v>
      </c>
      <c r="E532" s="1" t="str">
        <f t="shared" si="173"/>
        <v>21B-Kry</v>
      </c>
      <c r="F532" s="1" t="str">
        <f t="shared" si="174"/>
        <v>Krychniak, Luisa</v>
      </c>
      <c r="G532" s="1" t="str">
        <f>"Period 04"</f>
        <v>Period 04</v>
      </c>
      <c r="H532" s="1">
        <f xml:space="preserve"> 80</f>
        <v>80</v>
      </c>
      <c r="I532" s="1">
        <f xml:space="preserve"> 78</f>
        <v>78</v>
      </c>
    </row>
    <row r="533" spans="1:9">
      <c r="A533" s="1" t="str">
        <f>""</f>
        <v/>
      </c>
      <c r="B533" s="1">
        <f t="shared" si="172"/>
        <v>787503</v>
      </c>
      <c r="C533" s="1" t="str">
        <f>"0241"</f>
        <v>0241</v>
      </c>
      <c r="D533" s="1" t="str">
        <f>"SCIENCE"</f>
        <v>SCIENCE</v>
      </c>
      <c r="E533" s="1" t="str">
        <f t="shared" si="173"/>
        <v>21B-Kry</v>
      </c>
      <c r="F533" s="1" t="str">
        <f t="shared" si="174"/>
        <v>Krychniak, Luisa</v>
      </c>
      <c r="G533" s="1" t="str">
        <f>"Period 05"</f>
        <v>Period 05</v>
      </c>
      <c r="H533" s="1">
        <f xml:space="preserve"> 84</f>
        <v>84</v>
      </c>
      <c r="I533" s="1">
        <f xml:space="preserve"> 81</f>
        <v>81</v>
      </c>
    </row>
    <row r="534" spans="1:9">
      <c r="A534" s="1" t="str">
        <f>""</f>
        <v/>
      </c>
      <c r="B534" s="1">
        <f t="shared" si="172"/>
        <v>787503</v>
      </c>
      <c r="C534" s="1" t="str">
        <f>"0271"</f>
        <v>0271</v>
      </c>
      <c r="D534" s="1" t="str">
        <f>"HEALTH"</f>
        <v>HEALTH</v>
      </c>
      <c r="E534" s="1" t="str">
        <f t="shared" si="173"/>
        <v>21B-Kry</v>
      </c>
      <c r="F534" s="1" t="str">
        <f t="shared" si="174"/>
        <v>Krychniak, Luisa</v>
      </c>
      <c r="G534" s="1" t="str">
        <f>"Period 06"</f>
        <v>Period 06</v>
      </c>
      <c r="H534" s="1" t="str">
        <f t="shared" ref="H534:I536" si="175">" S"</f>
        <v xml:space="preserve"> S</v>
      </c>
      <c r="I534" s="1" t="str">
        <f t="shared" si="175"/>
        <v xml:space="preserve"> S</v>
      </c>
    </row>
    <row r="535" spans="1:9">
      <c r="A535" s="1" t="str">
        <f>""</f>
        <v/>
      </c>
      <c r="B535" s="1">
        <f t="shared" si="172"/>
        <v>787503</v>
      </c>
      <c r="C535" s="1" t="str">
        <f>"0298"</f>
        <v>0298</v>
      </c>
      <c r="D535" s="1" t="str">
        <f>"CITIZENSHIP"</f>
        <v>CITIZENSHIP</v>
      </c>
      <c r="E535" s="1" t="str">
        <f t="shared" si="173"/>
        <v>21B-Kry</v>
      </c>
      <c r="F535" s="1" t="str">
        <f t="shared" si="174"/>
        <v>Krychniak, Luisa</v>
      </c>
      <c r="G535" s="1" t="str">
        <f>"Period 07"</f>
        <v>Period 07</v>
      </c>
      <c r="H535" s="1" t="str">
        <f t="shared" si="175"/>
        <v xml:space="preserve"> S</v>
      </c>
      <c r="I535" s="1" t="str">
        <f t="shared" si="175"/>
        <v xml:space="preserve"> S</v>
      </c>
    </row>
    <row r="536" spans="1:9">
      <c r="A536" s="1" t="str">
        <f>""</f>
        <v/>
      </c>
      <c r="B536" s="1">
        <f t="shared" si="172"/>
        <v>787503</v>
      </c>
      <c r="C536" s="1" t="str">
        <f>"0251"</f>
        <v>0251</v>
      </c>
      <c r="D536" s="1" t="str">
        <f>"HANDWRITING"</f>
        <v>HANDWRITING</v>
      </c>
      <c r="E536" s="1" t="str">
        <f>"21B-KRY"</f>
        <v>21B-KRY</v>
      </c>
      <c r="F536" s="1" t="str">
        <f t="shared" si="174"/>
        <v>Krychniak, Luisa</v>
      </c>
      <c r="G536" s="1" t="str">
        <f>"Period 08"</f>
        <v>Period 08</v>
      </c>
      <c r="H536" s="1" t="str">
        <f t="shared" si="175"/>
        <v xml:space="preserve"> S</v>
      </c>
      <c r="I536" s="1" t="str">
        <f t="shared" si="175"/>
        <v xml:space="preserve"> S</v>
      </c>
    </row>
    <row r="537" spans="1:9">
      <c r="A537" s="1" t="str">
        <f>""</f>
        <v/>
      </c>
      <c r="B537" s="1">
        <f t="shared" si="172"/>
        <v>787503</v>
      </c>
      <c r="C537" s="1" t="str">
        <f>"0261"</f>
        <v>0261</v>
      </c>
      <c r="D537" s="1" t="str">
        <f>"FINE ARTS"</f>
        <v>FINE ARTS</v>
      </c>
      <c r="E537" s="1" t="str">
        <f>"21B-KRY"</f>
        <v>21B-KRY</v>
      </c>
      <c r="F537" s="1" t="str">
        <f>"Shotlow, Misti"</f>
        <v>Shotlow, Misti</v>
      </c>
      <c r="G537" s="1" t="str">
        <f>"Period 09"</f>
        <v>Period 09</v>
      </c>
      <c r="H537" s="1" t="str">
        <f>" E"</f>
        <v xml:space="preserve"> E</v>
      </c>
      <c r="I537" s="1" t="str">
        <f>" E"</f>
        <v xml:space="preserve"> E</v>
      </c>
    </row>
    <row r="538" spans="1:9">
      <c r="A538" s="1" t="str">
        <f>""</f>
        <v/>
      </c>
      <c r="B538" s="1">
        <f t="shared" si="172"/>
        <v>787503</v>
      </c>
      <c r="C538" s="1" t="str">
        <f>"0262"</f>
        <v>0262</v>
      </c>
      <c r="D538" s="1" t="str">
        <f>"MUSIC"</f>
        <v>MUSIC</v>
      </c>
      <c r="E538" s="1" t="str">
        <f>"21B-KRY"</f>
        <v>21B-KRY</v>
      </c>
      <c r="F538" s="1" t="str">
        <f>"Murphy, Charmin"</f>
        <v>Murphy, Charmin</v>
      </c>
      <c r="G538" s="1" t="str">
        <f>"Period 10"</f>
        <v>Period 10</v>
      </c>
      <c r="H538" s="1" t="str">
        <f>" S"</f>
        <v xml:space="preserve"> S</v>
      </c>
      <c r="I538" s="1" t="str">
        <f>" S"</f>
        <v xml:space="preserve"> S</v>
      </c>
    </row>
    <row r="539" spans="1:9">
      <c r="A539" s="1" t="str">
        <f>""</f>
        <v/>
      </c>
      <c r="B539" s="1">
        <f t="shared" si="172"/>
        <v>787503</v>
      </c>
      <c r="C539" s="1" t="str">
        <f>"0272"</f>
        <v>0272</v>
      </c>
      <c r="D539" s="1" t="str">
        <f>"PHYSICAL ED"</f>
        <v>PHYSICAL ED</v>
      </c>
      <c r="E539" s="1" t="str">
        <f>"21B-Kry"</f>
        <v>21B-Kry</v>
      </c>
      <c r="F539" s="1" t="str">
        <f>"Lane, Gary"</f>
        <v>Lane, Gary</v>
      </c>
      <c r="G539" s="1" t="str">
        <f>"Period 11"</f>
        <v>Period 11</v>
      </c>
      <c r="H539" s="1" t="str">
        <f>" S"</f>
        <v xml:space="preserve"> S</v>
      </c>
      <c r="I539" s="1" t="str">
        <f>" S"</f>
        <v xml:space="preserve"> S</v>
      </c>
    </row>
    <row r="540" spans="1:9">
      <c r="A540" s="1" t="str">
        <f>"Sanchez, Keily "</f>
        <v xml:space="preserve">Sanchez, Keily </v>
      </c>
      <c r="B540" s="1">
        <f t="shared" ref="B540:B549" si="176">1801873</f>
        <v>1801873</v>
      </c>
      <c r="C540" s="1" t="str">
        <f>"0211"</f>
        <v>0211</v>
      </c>
      <c r="D540" s="1" t="str">
        <f>"LANGUAGE ARTS"</f>
        <v>LANGUAGE ARTS</v>
      </c>
      <c r="E540" s="1" t="str">
        <f t="shared" ref="E540:E549" si="177">"20R-SMY"</f>
        <v>20R-SMY</v>
      </c>
      <c r="F540" s="1" t="str">
        <f t="shared" ref="F540:F546" si="178">"Smythia, Kimberly"</f>
        <v>Smythia, Kimberly</v>
      </c>
      <c r="G540" s="1" t="str">
        <f>"Period 01"</f>
        <v>Period 01</v>
      </c>
      <c r="H540" s="1">
        <f xml:space="preserve"> 87</f>
        <v>87</v>
      </c>
      <c r="I540" s="1">
        <f xml:space="preserve"> 92</f>
        <v>92</v>
      </c>
    </row>
    <row r="541" spans="1:9">
      <c r="A541" s="1" t="str">
        <f>""</f>
        <v/>
      </c>
      <c r="B541" s="1">
        <f t="shared" si="176"/>
        <v>1801873</v>
      </c>
      <c r="C541" s="1" t="str">
        <f>"0221"</f>
        <v>0221</v>
      </c>
      <c r="D541" s="1" t="str">
        <f>"SOCIAL STUDIES"</f>
        <v>SOCIAL STUDIES</v>
      </c>
      <c r="E541" s="1" t="str">
        <f t="shared" si="177"/>
        <v>20R-SMY</v>
      </c>
      <c r="F541" s="1" t="str">
        <f t="shared" si="178"/>
        <v>Smythia, Kimberly</v>
      </c>
      <c r="G541" s="1" t="str">
        <f>"Period 03"</f>
        <v>Period 03</v>
      </c>
      <c r="H541" s="1">
        <f xml:space="preserve"> 98</f>
        <v>98</v>
      </c>
      <c r="I541" s="1">
        <f xml:space="preserve"> 93</f>
        <v>93</v>
      </c>
    </row>
    <row r="542" spans="1:9">
      <c r="A542" s="1" t="str">
        <f>""</f>
        <v/>
      </c>
      <c r="B542" s="1">
        <f t="shared" si="176"/>
        <v>1801873</v>
      </c>
      <c r="C542" s="1" t="str">
        <f>"0231"</f>
        <v>0231</v>
      </c>
      <c r="D542" s="1" t="str">
        <f>"MATH"</f>
        <v>MATH</v>
      </c>
      <c r="E542" s="1" t="str">
        <f t="shared" si="177"/>
        <v>20R-SMY</v>
      </c>
      <c r="F542" s="1" t="str">
        <f t="shared" si="178"/>
        <v>Smythia, Kimberly</v>
      </c>
      <c r="G542" s="1" t="str">
        <f>"Period 04"</f>
        <v>Period 04</v>
      </c>
      <c r="H542" s="1">
        <f xml:space="preserve"> 94</f>
        <v>94</v>
      </c>
      <c r="I542" s="1">
        <f xml:space="preserve"> 90</f>
        <v>90</v>
      </c>
    </row>
    <row r="543" spans="1:9">
      <c r="A543" s="1" t="str">
        <f>""</f>
        <v/>
      </c>
      <c r="B543" s="1">
        <f t="shared" si="176"/>
        <v>1801873</v>
      </c>
      <c r="C543" s="1" t="str">
        <f>"0241"</f>
        <v>0241</v>
      </c>
      <c r="D543" s="1" t="str">
        <f>"SCIENCE"</f>
        <v>SCIENCE</v>
      </c>
      <c r="E543" s="1" t="str">
        <f t="shared" si="177"/>
        <v>20R-SMY</v>
      </c>
      <c r="F543" s="1" t="str">
        <f t="shared" si="178"/>
        <v>Smythia, Kimberly</v>
      </c>
      <c r="G543" s="1" t="str">
        <f>"Period 05"</f>
        <v>Period 05</v>
      </c>
      <c r="H543" s="1">
        <f xml:space="preserve"> 96</f>
        <v>96</v>
      </c>
      <c r="I543" s="1">
        <f xml:space="preserve"> 92</f>
        <v>92</v>
      </c>
    </row>
    <row r="544" spans="1:9">
      <c r="A544" s="1" t="str">
        <f>""</f>
        <v/>
      </c>
      <c r="B544" s="1">
        <f t="shared" si="176"/>
        <v>1801873</v>
      </c>
      <c r="C544" s="1" t="str">
        <f>"0271"</f>
        <v>0271</v>
      </c>
      <c r="D544" s="1" t="str">
        <f>"HEALTH"</f>
        <v>HEALTH</v>
      </c>
      <c r="E544" s="1" t="str">
        <f t="shared" si="177"/>
        <v>20R-SMY</v>
      </c>
      <c r="F544" s="1" t="str">
        <f t="shared" si="178"/>
        <v>Smythia, Kimberly</v>
      </c>
      <c r="G544" s="1" t="str">
        <f>"Period 06"</f>
        <v>Period 06</v>
      </c>
      <c r="H544" s="1" t="str">
        <f>" S"</f>
        <v xml:space="preserve"> S</v>
      </c>
      <c r="I544" s="1" t="str">
        <f>" S"</f>
        <v xml:space="preserve"> S</v>
      </c>
    </row>
    <row r="545" spans="1:9">
      <c r="A545" s="1" t="str">
        <f>""</f>
        <v/>
      </c>
      <c r="B545" s="1">
        <f t="shared" si="176"/>
        <v>1801873</v>
      </c>
      <c r="C545" s="1" t="str">
        <f>"0298"</f>
        <v>0298</v>
      </c>
      <c r="D545" s="1" t="str">
        <f>"CITIZENSHIP"</f>
        <v>CITIZENSHIP</v>
      </c>
      <c r="E545" s="1" t="str">
        <f t="shared" si="177"/>
        <v>20R-SMY</v>
      </c>
      <c r="F545" s="1" t="str">
        <f t="shared" si="178"/>
        <v>Smythia, Kimberly</v>
      </c>
      <c r="G545" s="1" t="str">
        <f>"Period 07"</f>
        <v>Period 07</v>
      </c>
      <c r="H545" s="1" t="str">
        <f>" E"</f>
        <v xml:space="preserve"> E</v>
      </c>
      <c r="I545" s="1" t="str">
        <f>" S"</f>
        <v xml:space="preserve"> S</v>
      </c>
    </row>
    <row r="546" spans="1:9">
      <c r="A546" s="1" t="str">
        <f>""</f>
        <v/>
      </c>
      <c r="B546" s="1">
        <f t="shared" si="176"/>
        <v>1801873</v>
      </c>
      <c r="C546" s="1" t="str">
        <f>"0251"</f>
        <v>0251</v>
      </c>
      <c r="D546" s="1" t="str">
        <f>"HANDWRITING"</f>
        <v>HANDWRITING</v>
      </c>
      <c r="E546" s="1" t="str">
        <f t="shared" si="177"/>
        <v>20R-SMY</v>
      </c>
      <c r="F546" s="1" t="str">
        <f t="shared" si="178"/>
        <v>Smythia, Kimberly</v>
      </c>
      <c r="G546" s="1" t="str">
        <f>"Period 08"</f>
        <v>Period 08</v>
      </c>
      <c r="H546" s="1" t="str">
        <f>" E"</f>
        <v xml:space="preserve"> E</v>
      </c>
      <c r="I546" s="1" t="str">
        <f>" S"</f>
        <v xml:space="preserve"> S</v>
      </c>
    </row>
    <row r="547" spans="1:9">
      <c r="A547" s="1" t="str">
        <f>""</f>
        <v/>
      </c>
      <c r="B547" s="1">
        <f t="shared" si="176"/>
        <v>1801873</v>
      </c>
      <c r="C547" s="1" t="str">
        <f>"0261"</f>
        <v>0261</v>
      </c>
      <c r="D547" s="1" t="str">
        <f>"FINE ARTS"</f>
        <v>FINE ARTS</v>
      </c>
      <c r="E547" s="1" t="str">
        <f t="shared" si="177"/>
        <v>20R-SMY</v>
      </c>
      <c r="F547" s="1" t="str">
        <f>"Shotlow, Misti"</f>
        <v>Shotlow, Misti</v>
      </c>
      <c r="G547" s="1" t="str">
        <f>"Period 09"</f>
        <v>Period 09</v>
      </c>
      <c r="H547" s="1" t="str">
        <f>" E"</f>
        <v xml:space="preserve"> E</v>
      </c>
      <c r="I547" s="1" t="str">
        <f>" E"</f>
        <v xml:space="preserve"> E</v>
      </c>
    </row>
    <row r="548" spans="1:9">
      <c r="A548" s="1" t="str">
        <f>""</f>
        <v/>
      </c>
      <c r="B548" s="1">
        <f t="shared" si="176"/>
        <v>1801873</v>
      </c>
      <c r="C548" s="1" t="str">
        <f>"0262"</f>
        <v>0262</v>
      </c>
      <c r="D548" s="1" t="str">
        <f>"MUSIC"</f>
        <v>MUSIC</v>
      </c>
      <c r="E548" s="1" t="str">
        <f t="shared" si="177"/>
        <v>20R-SMY</v>
      </c>
      <c r="F548" s="1" t="str">
        <f>"Murphy, Charmin"</f>
        <v>Murphy, Charmin</v>
      </c>
      <c r="G548" s="1" t="str">
        <f>"Period 10"</f>
        <v>Period 10</v>
      </c>
      <c r="H548" s="1" t="str">
        <f>" S"</f>
        <v xml:space="preserve"> S</v>
      </c>
      <c r="I548" s="1" t="str">
        <f>" S"</f>
        <v xml:space="preserve"> S</v>
      </c>
    </row>
    <row r="549" spans="1:9">
      <c r="A549" s="1" t="str">
        <f>""</f>
        <v/>
      </c>
      <c r="B549" s="1">
        <f t="shared" si="176"/>
        <v>1801873</v>
      </c>
      <c r="C549" s="1" t="str">
        <f>"0272"</f>
        <v>0272</v>
      </c>
      <c r="D549" s="1" t="str">
        <f>"PHYSICAL ED"</f>
        <v>PHYSICAL ED</v>
      </c>
      <c r="E549" s="1" t="str">
        <f t="shared" si="177"/>
        <v>20R-SMY</v>
      </c>
      <c r="F549" s="1" t="str">
        <f>"Lane, Gary"</f>
        <v>Lane, Gary</v>
      </c>
      <c r="G549" s="1" t="str">
        <f>"Period 11"</f>
        <v>Period 11</v>
      </c>
      <c r="H549" s="1" t="str">
        <f>" S"</f>
        <v xml:space="preserve"> S</v>
      </c>
      <c r="I549" s="1" t="str">
        <f>" S"</f>
        <v xml:space="preserve"> S</v>
      </c>
    </row>
    <row r="550" spans="1:9">
      <c r="A550" s="1" t="str">
        <f>"Sanchez-Sarduy, Kevin "</f>
        <v xml:space="preserve">Sanchez-Sarduy, Kevin </v>
      </c>
      <c r="B550" s="1">
        <f t="shared" ref="B550:B559" si="179">1822543</f>
        <v>1822543</v>
      </c>
      <c r="C550" s="1" t="str">
        <f>"0211"</f>
        <v>0211</v>
      </c>
      <c r="D550" s="1" t="str">
        <f>"LANGUAGE ARTS"</f>
        <v>LANGUAGE ARTS</v>
      </c>
      <c r="E550" s="1" t="str">
        <f t="shared" ref="E550:E558" si="180">"21R-KIR"</f>
        <v>21R-KIR</v>
      </c>
      <c r="F550" s="1" t="str">
        <f t="shared" ref="F550:F556" si="181">"Kirven, Laurie"</f>
        <v>Kirven, Laurie</v>
      </c>
      <c r="G550" s="1" t="str">
        <f>"Period 01"</f>
        <v>Period 01</v>
      </c>
      <c r="H550" s="1">
        <f xml:space="preserve"> 84</f>
        <v>84</v>
      </c>
      <c r="I550" s="1">
        <f xml:space="preserve"> 82</f>
        <v>82</v>
      </c>
    </row>
    <row r="551" spans="1:9">
      <c r="A551" s="1" t="str">
        <f>""</f>
        <v/>
      </c>
      <c r="B551" s="1">
        <f t="shared" si="179"/>
        <v>1822543</v>
      </c>
      <c r="C551" s="1" t="str">
        <f>"0221"</f>
        <v>0221</v>
      </c>
      <c r="D551" s="1" t="str">
        <f>"SOCIAL STUDIES"</f>
        <v>SOCIAL STUDIES</v>
      </c>
      <c r="E551" s="1" t="str">
        <f t="shared" si="180"/>
        <v>21R-KIR</v>
      </c>
      <c r="F551" s="1" t="str">
        <f t="shared" si="181"/>
        <v>Kirven, Laurie</v>
      </c>
      <c r="G551" s="1" t="str">
        <f>"Period 03"</f>
        <v>Period 03</v>
      </c>
      <c r="H551" s="1">
        <f xml:space="preserve"> 93</f>
        <v>93</v>
      </c>
      <c r="I551" s="1">
        <f xml:space="preserve"> 90</f>
        <v>90</v>
      </c>
    </row>
    <row r="552" spans="1:9">
      <c r="A552" s="1" t="str">
        <f>""</f>
        <v/>
      </c>
      <c r="B552" s="1">
        <f t="shared" si="179"/>
        <v>1822543</v>
      </c>
      <c r="C552" s="1" t="str">
        <f>"0231"</f>
        <v>0231</v>
      </c>
      <c r="D552" s="1" t="str">
        <f>"MATH"</f>
        <v>MATH</v>
      </c>
      <c r="E552" s="1" t="str">
        <f t="shared" si="180"/>
        <v>21R-KIR</v>
      </c>
      <c r="F552" s="1" t="str">
        <f t="shared" si="181"/>
        <v>Kirven, Laurie</v>
      </c>
      <c r="G552" s="1" t="str">
        <f>"Period 04"</f>
        <v>Period 04</v>
      </c>
      <c r="H552" s="1">
        <f xml:space="preserve"> 94</f>
        <v>94</v>
      </c>
      <c r="I552" s="1">
        <f xml:space="preserve"> 86</f>
        <v>86</v>
      </c>
    </row>
    <row r="553" spans="1:9">
      <c r="A553" s="1" t="str">
        <f>""</f>
        <v/>
      </c>
      <c r="B553" s="1">
        <f t="shared" si="179"/>
        <v>1822543</v>
      </c>
      <c r="C553" s="1" t="str">
        <f>"0241"</f>
        <v>0241</v>
      </c>
      <c r="D553" s="1" t="str">
        <f>"SCIENCE"</f>
        <v>SCIENCE</v>
      </c>
      <c r="E553" s="1" t="str">
        <f t="shared" si="180"/>
        <v>21R-KIR</v>
      </c>
      <c r="F553" s="1" t="str">
        <f t="shared" si="181"/>
        <v>Kirven, Laurie</v>
      </c>
      <c r="G553" s="1" t="str">
        <f>"Period 05"</f>
        <v>Period 05</v>
      </c>
      <c r="H553" s="1">
        <f xml:space="preserve"> 97</f>
        <v>97</v>
      </c>
      <c r="I553" s="1">
        <f xml:space="preserve"> 91</f>
        <v>91</v>
      </c>
    </row>
    <row r="554" spans="1:9">
      <c r="A554" s="1" t="str">
        <f>""</f>
        <v/>
      </c>
      <c r="B554" s="1">
        <f t="shared" si="179"/>
        <v>1822543</v>
      </c>
      <c r="C554" s="1" t="str">
        <f>"0271"</f>
        <v>0271</v>
      </c>
      <c r="D554" s="1" t="str">
        <f>"HEALTH"</f>
        <v>HEALTH</v>
      </c>
      <c r="E554" s="1" t="str">
        <f t="shared" si="180"/>
        <v>21R-KIR</v>
      </c>
      <c r="F554" s="1" t="str">
        <f t="shared" si="181"/>
        <v>Kirven, Laurie</v>
      </c>
      <c r="G554" s="1" t="str">
        <f>"Period 06"</f>
        <v>Period 06</v>
      </c>
      <c r="H554" s="1" t="str">
        <f>" S"</f>
        <v xml:space="preserve"> S</v>
      </c>
      <c r="I554" s="1" t="str">
        <f>" S"</f>
        <v xml:space="preserve"> S</v>
      </c>
    </row>
    <row r="555" spans="1:9">
      <c r="A555" s="1" t="str">
        <f>""</f>
        <v/>
      </c>
      <c r="B555" s="1">
        <f t="shared" si="179"/>
        <v>1822543</v>
      </c>
      <c r="C555" s="1" t="str">
        <f>"0298"</f>
        <v>0298</v>
      </c>
      <c r="D555" s="1" t="str">
        <f>"CITIZENSHIP"</f>
        <v>CITIZENSHIP</v>
      </c>
      <c r="E555" s="1" t="str">
        <f t="shared" si="180"/>
        <v>21R-KIR</v>
      </c>
      <c r="F555" s="1" t="str">
        <f t="shared" si="181"/>
        <v>Kirven, Laurie</v>
      </c>
      <c r="G555" s="1" t="str">
        <f>"Period 07"</f>
        <v>Period 07</v>
      </c>
      <c r="H555" s="1" t="str">
        <f>" E"</f>
        <v xml:space="preserve"> E</v>
      </c>
      <c r="I555" s="1" t="str">
        <f>" E"</f>
        <v xml:space="preserve"> E</v>
      </c>
    </row>
    <row r="556" spans="1:9">
      <c r="A556" s="1" t="str">
        <f>""</f>
        <v/>
      </c>
      <c r="B556" s="1">
        <f t="shared" si="179"/>
        <v>1822543</v>
      </c>
      <c r="C556" s="1" t="str">
        <f>"0251"</f>
        <v>0251</v>
      </c>
      <c r="D556" s="1" t="str">
        <f>"HANDWRITING"</f>
        <v>HANDWRITING</v>
      </c>
      <c r="E556" s="1" t="str">
        <f t="shared" si="180"/>
        <v>21R-KIR</v>
      </c>
      <c r="F556" s="1" t="str">
        <f t="shared" si="181"/>
        <v>Kirven, Laurie</v>
      </c>
      <c r="G556" s="1" t="str">
        <f>"Period 08"</f>
        <v>Period 08</v>
      </c>
      <c r="H556" s="1" t="str">
        <f>" S"</f>
        <v xml:space="preserve"> S</v>
      </c>
      <c r="I556" s="1" t="str">
        <f>" S"</f>
        <v xml:space="preserve"> S</v>
      </c>
    </row>
    <row r="557" spans="1:9">
      <c r="A557" s="1" t="str">
        <f>""</f>
        <v/>
      </c>
      <c r="B557" s="1">
        <f t="shared" si="179"/>
        <v>1822543</v>
      </c>
      <c r="C557" s="1" t="str">
        <f>"0261"</f>
        <v>0261</v>
      </c>
      <c r="D557" s="1" t="str">
        <f>"FINE ARTS"</f>
        <v>FINE ARTS</v>
      </c>
      <c r="E557" s="1" t="str">
        <f t="shared" si="180"/>
        <v>21R-KIR</v>
      </c>
      <c r="F557" s="1" t="str">
        <f>"Shotlow, Misti"</f>
        <v>Shotlow, Misti</v>
      </c>
      <c r="G557" s="1" t="str">
        <f>"Period 09"</f>
        <v>Period 09</v>
      </c>
      <c r="H557" s="1" t="str">
        <f>" E"</f>
        <v xml:space="preserve"> E</v>
      </c>
      <c r="I557" s="1" t="str">
        <f>" E"</f>
        <v xml:space="preserve"> E</v>
      </c>
    </row>
    <row r="558" spans="1:9">
      <c r="A558" s="1" t="str">
        <f>""</f>
        <v/>
      </c>
      <c r="B558" s="1">
        <f t="shared" si="179"/>
        <v>1822543</v>
      </c>
      <c r="C558" s="1" t="str">
        <f>"0262"</f>
        <v>0262</v>
      </c>
      <c r="D558" s="1" t="str">
        <f>"MUSIC"</f>
        <v>MUSIC</v>
      </c>
      <c r="E558" s="1" t="str">
        <f t="shared" si="180"/>
        <v>21R-KIR</v>
      </c>
      <c r="F558" s="1" t="str">
        <f>"Murphy, Charmin"</f>
        <v>Murphy, Charmin</v>
      </c>
      <c r="G558" s="1" t="str">
        <f>"Period 10"</f>
        <v>Period 10</v>
      </c>
      <c r="H558" s="1" t="str">
        <f>" E"</f>
        <v xml:space="preserve"> E</v>
      </c>
      <c r="I558" s="1" t="str">
        <f>" S"</f>
        <v xml:space="preserve"> S</v>
      </c>
    </row>
    <row r="559" spans="1:9">
      <c r="A559" s="1" t="str">
        <f>""</f>
        <v/>
      </c>
      <c r="B559" s="1">
        <f t="shared" si="179"/>
        <v>1822543</v>
      </c>
      <c r="C559" s="1" t="str">
        <f>"0272"</f>
        <v>0272</v>
      </c>
      <c r="D559" s="1" t="str">
        <f>"PHYSICAL ED"</f>
        <v>PHYSICAL ED</v>
      </c>
      <c r="E559" s="1" t="str">
        <f>"21R-Kir"</f>
        <v>21R-Kir</v>
      </c>
      <c r="F559" s="1" t="str">
        <f>"Lane, Gary"</f>
        <v>Lane, Gary</v>
      </c>
      <c r="G559" s="1" t="str">
        <f>"Period 11"</f>
        <v>Period 11</v>
      </c>
      <c r="H559" s="1" t="str">
        <f>" E"</f>
        <v xml:space="preserve"> E</v>
      </c>
      <c r="I559" s="1" t="str">
        <f>" E"</f>
        <v xml:space="preserve"> E</v>
      </c>
    </row>
    <row r="560" spans="1:9">
      <c r="A560" s="1" t="str">
        <f>"Soria Jaramillo, Ariana "</f>
        <v xml:space="preserve">Soria Jaramillo, Ariana </v>
      </c>
      <c r="B560" s="1">
        <f t="shared" ref="B560:B569" si="182">775473</f>
        <v>775473</v>
      </c>
      <c r="C560" s="1" t="str">
        <f>"0211"</f>
        <v>0211</v>
      </c>
      <c r="D560" s="1" t="str">
        <f>"LANGUAGE ARTS"</f>
        <v>LANGUAGE ARTS</v>
      </c>
      <c r="E560" s="1" t="str">
        <f t="shared" ref="E560:E565" si="183">"21B-Kry"</f>
        <v>21B-Kry</v>
      </c>
      <c r="F560" s="1" t="str">
        <f t="shared" ref="F560:F566" si="184">"Krychniak, Luisa"</f>
        <v>Krychniak, Luisa</v>
      </c>
      <c r="G560" s="1" t="str">
        <f>"Period 01"</f>
        <v>Period 01</v>
      </c>
      <c r="H560" s="1">
        <f xml:space="preserve"> 82</f>
        <v>82</v>
      </c>
      <c r="I560" s="1">
        <f xml:space="preserve"> 83</f>
        <v>83</v>
      </c>
    </row>
    <row r="561" spans="1:9">
      <c r="A561" s="1" t="str">
        <f>""</f>
        <v/>
      </c>
      <c r="B561" s="1">
        <f t="shared" si="182"/>
        <v>775473</v>
      </c>
      <c r="C561" s="1" t="str">
        <f>"0221"</f>
        <v>0221</v>
      </c>
      <c r="D561" s="1" t="str">
        <f>"SOCIAL STUDIES"</f>
        <v>SOCIAL STUDIES</v>
      </c>
      <c r="E561" s="1" t="str">
        <f t="shared" si="183"/>
        <v>21B-Kry</v>
      </c>
      <c r="F561" s="1" t="str">
        <f t="shared" si="184"/>
        <v>Krychniak, Luisa</v>
      </c>
      <c r="G561" s="1" t="str">
        <f>"Period 03"</f>
        <v>Period 03</v>
      </c>
      <c r="H561" s="1">
        <f xml:space="preserve"> 90</f>
        <v>90</v>
      </c>
      <c r="I561" s="1">
        <f xml:space="preserve"> 92</f>
        <v>92</v>
      </c>
    </row>
    <row r="562" spans="1:9">
      <c r="A562" s="1" t="str">
        <f>""</f>
        <v/>
      </c>
      <c r="B562" s="1">
        <f t="shared" si="182"/>
        <v>775473</v>
      </c>
      <c r="C562" s="1" t="str">
        <f>"0231"</f>
        <v>0231</v>
      </c>
      <c r="D562" s="1" t="str">
        <f>"MATH"</f>
        <v>MATH</v>
      </c>
      <c r="E562" s="1" t="str">
        <f t="shared" si="183"/>
        <v>21B-Kry</v>
      </c>
      <c r="F562" s="1" t="str">
        <f t="shared" si="184"/>
        <v>Krychniak, Luisa</v>
      </c>
      <c r="G562" s="1" t="str">
        <f>"Period 04"</f>
        <v>Period 04</v>
      </c>
      <c r="H562" s="1">
        <f xml:space="preserve"> 86</f>
        <v>86</v>
      </c>
      <c r="I562" s="1">
        <f xml:space="preserve"> 83</f>
        <v>83</v>
      </c>
    </row>
    <row r="563" spans="1:9">
      <c r="A563" s="1" t="str">
        <f>""</f>
        <v/>
      </c>
      <c r="B563" s="1">
        <f t="shared" si="182"/>
        <v>775473</v>
      </c>
      <c r="C563" s="1" t="str">
        <f>"0241"</f>
        <v>0241</v>
      </c>
      <c r="D563" s="1" t="str">
        <f>"SCIENCE"</f>
        <v>SCIENCE</v>
      </c>
      <c r="E563" s="1" t="str">
        <f t="shared" si="183"/>
        <v>21B-Kry</v>
      </c>
      <c r="F563" s="1" t="str">
        <f t="shared" si="184"/>
        <v>Krychniak, Luisa</v>
      </c>
      <c r="G563" s="1" t="str">
        <f>"Period 05"</f>
        <v>Period 05</v>
      </c>
      <c r="H563" s="1">
        <f xml:space="preserve"> 88</f>
        <v>88</v>
      </c>
      <c r="I563" s="1">
        <f xml:space="preserve"> 87</f>
        <v>87</v>
      </c>
    </row>
    <row r="564" spans="1:9">
      <c r="A564" s="1" t="str">
        <f>""</f>
        <v/>
      </c>
      <c r="B564" s="1">
        <f t="shared" si="182"/>
        <v>775473</v>
      </c>
      <c r="C564" s="1" t="str">
        <f>"0271"</f>
        <v>0271</v>
      </c>
      <c r="D564" s="1" t="str">
        <f>"HEALTH"</f>
        <v>HEALTH</v>
      </c>
      <c r="E564" s="1" t="str">
        <f t="shared" si="183"/>
        <v>21B-Kry</v>
      </c>
      <c r="F564" s="1" t="str">
        <f t="shared" si="184"/>
        <v>Krychniak, Luisa</v>
      </c>
      <c r="G564" s="1" t="str">
        <f>"Period 06"</f>
        <v>Period 06</v>
      </c>
      <c r="H564" s="1" t="str">
        <f>" S"</f>
        <v xml:space="preserve"> S</v>
      </c>
      <c r="I564" s="1" t="str">
        <f>" S"</f>
        <v xml:space="preserve"> S</v>
      </c>
    </row>
    <row r="565" spans="1:9">
      <c r="A565" s="1" t="str">
        <f>""</f>
        <v/>
      </c>
      <c r="B565" s="1">
        <f t="shared" si="182"/>
        <v>775473</v>
      </c>
      <c r="C565" s="1" t="str">
        <f>"0298"</f>
        <v>0298</v>
      </c>
      <c r="D565" s="1" t="str">
        <f>"CITIZENSHIP"</f>
        <v>CITIZENSHIP</v>
      </c>
      <c r="E565" s="1" t="str">
        <f t="shared" si="183"/>
        <v>21B-Kry</v>
      </c>
      <c r="F565" s="1" t="str">
        <f t="shared" si="184"/>
        <v>Krychniak, Luisa</v>
      </c>
      <c r="G565" s="1" t="str">
        <f>"Period 07"</f>
        <v>Period 07</v>
      </c>
      <c r="H565" s="1" t="str">
        <f>" E"</f>
        <v xml:space="preserve"> E</v>
      </c>
      <c r="I565" s="1" t="str">
        <f>" E"</f>
        <v xml:space="preserve"> E</v>
      </c>
    </row>
    <row r="566" spans="1:9">
      <c r="A566" s="1" t="str">
        <f>""</f>
        <v/>
      </c>
      <c r="B566" s="1">
        <f t="shared" si="182"/>
        <v>775473</v>
      </c>
      <c r="C566" s="1" t="str">
        <f>"0251"</f>
        <v>0251</v>
      </c>
      <c r="D566" s="1" t="str">
        <f>"HANDWRITING"</f>
        <v>HANDWRITING</v>
      </c>
      <c r="E566" s="1" t="str">
        <f>"21B-KRY"</f>
        <v>21B-KRY</v>
      </c>
      <c r="F566" s="1" t="str">
        <f t="shared" si="184"/>
        <v>Krychniak, Luisa</v>
      </c>
      <c r="G566" s="1" t="str">
        <f>"Period 08"</f>
        <v>Period 08</v>
      </c>
      <c r="H566" s="1" t="str">
        <f>" S"</f>
        <v xml:space="preserve"> S</v>
      </c>
      <c r="I566" s="1" t="str">
        <f>" S"</f>
        <v xml:space="preserve"> S</v>
      </c>
    </row>
    <row r="567" spans="1:9">
      <c r="A567" s="1" t="str">
        <f>""</f>
        <v/>
      </c>
      <c r="B567" s="1">
        <f t="shared" si="182"/>
        <v>775473</v>
      </c>
      <c r="C567" s="1" t="str">
        <f>"0261"</f>
        <v>0261</v>
      </c>
      <c r="D567" s="1" t="str">
        <f>"FINE ARTS"</f>
        <v>FINE ARTS</v>
      </c>
      <c r="E567" s="1" t="str">
        <f>"21B-KRY"</f>
        <v>21B-KRY</v>
      </c>
      <c r="F567" s="1" t="str">
        <f>"Shotlow, Misti"</f>
        <v>Shotlow, Misti</v>
      </c>
      <c r="G567" s="1" t="str">
        <f>"Period 09"</f>
        <v>Period 09</v>
      </c>
      <c r="H567" s="1" t="str">
        <f>" E"</f>
        <v xml:space="preserve"> E</v>
      </c>
      <c r="I567" s="1" t="str">
        <f>" E"</f>
        <v xml:space="preserve"> E</v>
      </c>
    </row>
    <row r="568" spans="1:9">
      <c r="A568" s="1" t="str">
        <f>""</f>
        <v/>
      </c>
      <c r="B568" s="1">
        <f t="shared" si="182"/>
        <v>775473</v>
      </c>
      <c r="C568" s="1" t="str">
        <f>"0262"</f>
        <v>0262</v>
      </c>
      <c r="D568" s="1" t="str">
        <f>"MUSIC"</f>
        <v>MUSIC</v>
      </c>
      <c r="E568" s="1" t="str">
        <f>"21B-KRY"</f>
        <v>21B-KRY</v>
      </c>
      <c r="F568" s="1" t="str">
        <f>"Murphy, Charmin"</f>
        <v>Murphy, Charmin</v>
      </c>
      <c r="G568" s="1" t="str">
        <f>"Period 10"</f>
        <v>Period 10</v>
      </c>
      <c r="H568" s="1" t="str">
        <f>" S"</f>
        <v xml:space="preserve"> S</v>
      </c>
      <c r="I568" s="1" t="str">
        <f>" S"</f>
        <v xml:space="preserve"> S</v>
      </c>
    </row>
    <row r="569" spans="1:9">
      <c r="A569" s="1" t="str">
        <f>""</f>
        <v/>
      </c>
      <c r="B569" s="1">
        <f t="shared" si="182"/>
        <v>775473</v>
      </c>
      <c r="C569" s="1" t="str">
        <f>"0272"</f>
        <v>0272</v>
      </c>
      <c r="D569" s="1" t="str">
        <f>"PHYSICAL ED"</f>
        <v>PHYSICAL ED</v>
      </c>
      <c r="E569" s="1" t="str">
        <f>"21B-Kry"</f>
        <v>21B-Kry</v>
      </c>
      <c r="F569" s="1" t="str">
        <f>"Lane, Gary"</f>
        <v>Lane, Gary</v>
      </c>
      <c r="G569" s="1" t="str">
        <f>"Period 11"</f>
        <v>Period 11</v>
      </c>
      <c r="H569" s="1" t="str">
        <f>" E"</f>
        <v xml:space="preserve"> E</v>
      </c>
      <c r="I569" s="1" t="str">
        <f>" E"</f>
        <v xml:space="preserve"> E</v>
      </c>
    </row>
    <row r="570" spans="1:9">
      <c r="A570" s="1" t="str">
        <f>"Sorrells, Jamaree Daejon"</f>
        <v>Sorrells, Jamaree Daejon</v>
      </c>
      <c r="B570" s="1">
        <f t="shared" ref="B570:B579" si="185">781188</f>
        <v>781188</v>
      </c>
      <c r="C570" s="1" t="str">
        <f>"0211"</f>
        <v>0211</v>
      </c>
      <c r="D570" s="1" t="str">
        <f>"LANGUAGE ARTS"</f>
        <v>LANGUAGE ARTS</v>
      </c>
      <c r="E570" s="1" t="str">
        <f t="shared" ref="E570:E575" si="186">"22R-Sta"</f>
        <v>22R-Sta</v>
      </c>
      <c r="F570" s="1" t="str">
        <f t="shared" ref="F570:F576" si="187">"Stalker, Jennifer"</f>
        <v>Stalker, Jennifer</v>
      </c>
      <c r="G570" s="1" t="str">
        <f>"Period 01"</f>
        <v>Period 01</v>
      </c>
      <c r="H570" s="1">
        <f xml:space="preserve"> 83</f>
        <v>83</v>
      </c>
      <c r="I570" s="1">
        <f xml:space="preserve"> 80</f>
        <v>80</v>
      </c>
    </row>
    <row r="571" spans="1:9">
      <c r="A571" s="1" t="str">
        <f>""</f>
        <v/>
      </c>
      <c r="B571" s="1">
        <f t="shared" si="185"/>
        <v>781188</v>
      </c>
      <c r="C571" s="1" t="str">
        <f>"0221"</f>
        <v>0221</v>
      </c>
      <c r="D571" s="1" t="str">
        <f>"SOCIAL STUDIES"</f>
        <v>SOCIAL STUDIES</v>
      </c>
      <c r="E571" s="1" t="str">
        <f t="shared" si="186"/>
        <v>22R-Sta</v>
      </c>
      <c r="F571" s="1" t="str">
        <f t="shared" si="187"/>
        <v>Stalker, Jennifer</v>
      </c>
      <c r="G571" s="1" t="str">
        <f>"Period 03"</f>
        <v>Period 03</v>
      </c>
      <c r="H571" s="1">
        <f xml:space="preserve"> 81</f>
        <v>81</v>
      </c>
      <c r="I571" s="1">
        <f xml:space="preserve"> 83</f>
        <v>83</v>
      </c>
    </row>
    <row r="572" spans="1:9">
      <c r="A572" s="1" t="str">
        <f>""</f>
        <v/>
      </c>
      <c r="B572" s="1">
        <f t="shared" si="185"/>
        <v>781188</v>
      </c>
      <c r="C572" s="1" t="str">
        <f>"0231"</f>
        <v>0231</v>
      </c>
      <c r="D572" s="1" t="str">
        <f>"MATH"</f>
        <v>MATH</v>
      </c>
      <c r="E572" s="1" t="str">
        <f t="shared" si="186"/>
        <v>22R-Sta</v>
      </c>
      <c r="F572" s="1" t="str">
        <f t="shared" si="187"/>
        <v>Stalker, Jennifer</v>
      </c>
      <c r="G572" s="1" t="str">
        <f>"Period 04"</f>
        <v>Period 04</v>
      </c>
      <c r="H572" s="1">
        <f xml:space="preserve"> 84</f>
        <v>84</v>
      </c>
      <c r="I572" s="1">
        <f xml:space="preserve"> 82</f>
        <v>82</v>
      </c>
    </row>
    <row r="573" spans="1:9">
      <c r="A573" s="1" t="str">
        <f>""</f>
        <v/>
      </c>
      <c r="B573" s="1">
        <f t="shared" si="185"/>
        <v>781188</v>
      </c>
      <c r="C573" s="1" t="str">
        <f>"0241"</f>
        <v>0241</v>
      </c>
      <c r="D573" s="1" t="str">
        <f>"SCIENCE"</f>
        <v>SCIENCE</v>
      </c>
      <c r="E573" s="1" t="str">
        <f t="shared" si="186"/>
        <v>22R-Sta</v>
      </c>
      <c r="F573" s="1" t="str">
        <f t="shared" si="187"/>
        <v>Stalker, Jennifer</v>
      </c>
      <c r="G573" s="1" t="str">
        <f>"Period 05"</f>
        <v>Period 05</v>
      </c>
      <c r="H573" s="1">
        <f xml:space="preserve"> 83</f>
        <v>83</v>
      </c>
      <c r="I573" s="1">
        <f xml:space="preserve"> 86</f>
        <v>86</v>
      </c>
    </row>
    <row r="574" spans="1:9">
      <c r="A574" s="1" t="str">
        <f>""</f>
        <v/>
      </c>
      <c r="B574" s="1">
        <f t="shared" si="185"/>
        <v>781188</v>
      </c>
      <c r="C574" s="1" t="str">
        <f>"0271"</f>
        <v>0271</v>
      </c>
      <c r="D574" s="1" t="str">
        <f>"HEALTH"</f>
        <v>HEALTH</v>
      </c>
      <c r="E574" s="1" t="str">
        <f t="shared" si="186"/>
        <v>22R-Sta</v>
      </c>
      <c r="F574" s="1" t="str">
        <f t="shared" si="187"/>
        <v>Stalker, Jennifer</v>
      </c>
      <c r="G574" s="1" t="str">
        <f>"Period 06"</f>
        <v>Period 06</v>
      </c>
      <c r="H574" s="1" t="str">
        <f>" E"</f>
        <v xml:space="preserve"> E</v>
      </c>
      <c r="I574" s="1" t="str">
        <f>" E"</f>
        <v xml:space="preserve"> E</v>
      </c>
    </row>
    <row r="575" spans="1:9">
      <c r="A575" s="1" t="str">
        <f>""</f>
        <v/>
      </c>
      <c r="B575" s="1">
        <f t="shared" si="185"/>
        <v>781188</v>
      </c>
      <c r="C575" s="1" t="str">
        <f>"0298"</f>
        <v>0298</v>
      </c>
      <c r="D575" s="1" t="str">
        <f>"CITIZENSHIP"</f>
        <v>CITIZENSHIP</v>
      </c>
      <c r="E575" s="1" t="str">
        <f t="shared" si="186"/>
        <v>22R-Sta</v>
      </c>
      <c r="F575" s="1" t="str">
        <f t="shared" si="187"/>
        <v>Stalker, Jennifer</v>
      </c>
      <c r="G575" s="1" t="str">
        <f>"Period 07"</f>
        <v>Period 07</v>
      </c>
      <c r="H575" s="1" t="str">
        <f>" E"</f>
        <v xml:space="preserve"> E</v>
      </c>
      <c r="I575" s="1" t="str">
        <f>" E"</f>
        <v xml:space="preserve"> E</v>
      </c>
    </row>
    <row r="576" spans="1:9">
      <c r="A576" s="1" t="str">
        <f>""</f>
        <v/>
      </c>
      <c r="B576" s="1">
        <f t="shared" si="185"/>
        <v>781188</v>
      </c>
      <c r="C576" s="1" t="str">
        <f>"0251"</f>
        <v>0251</v>
      </c>
      <c r="D576" s="1" t="str">
        <f>"HANDWRITING"</f>
        <v>HANDWRITING</v>
      </c>
      <c r="E576" s="1" t="str">
        <f>"22R-STA"</f>
        <v>22R-STA</v>
      </c>
      <c r="F576" s="1" t="str">
        <f t="shared" si="187"/>
        <v>Stalker, Jennifer</v>
      </c>
      <c r="G576" s="1" t="str">
        <f>"Period 08"</f>
        <v>Period 08</v>
      </c>
      <c r="H576" s="1" t="str">
        <f>" S"</f>
        <v xml:space="preserve"> S</v>
      </c>
      <c r="I576" s="1" t="str">
        <f>" S"</f>
        <v xml:space="preserve"> S</v>
      </c>
    </row>
    <row r="577" spans="1:9">
      <c r="A577" s="1" t="str">
        <f>""</f>
        <v/>
      </c>
      <c r="B577" s="1">
        <f t="shared" si="185"/>
        <v>781188</v>
      </c>
      <c r="C577" s="1" t="str">
        <f>"0261"</f>
        <v>0261</v>
      </c>
      <c r="D577" s="1" t="str">
        <f>"FINE ARTS"</f>
        <v>FINE ARTS</v>
      </c>
      <c r="E577" s="1" t="str">
        <f>"22R-STA"</f>
        <v>22R-STA</v>
      </c>
      <c r="F577" s="1" t="str">
        <f>"Shotlow, Misti"</f>
        <v>Shotlow, Misti</v>
      </c>
      <c r="G577" s="1" t="str">
        <f>"Period 09"</f>
        <v>Period 09</v>
      </c>
      <c r="H577" s="1" t="str">
        <f>" E"</f>
        <v xml:space="preserve"> E</v>
      </c>
      <c r="I577" s="1" t="str">
        <f>" E"</f>
        <v xml:space="preserve"> E</v>
      </c>
    </row>
    <row r="578" spans="1:9">
      <c r="A578" s="1" t="str">
        <f>""</f>
        <v/>
      </c>
      <c r="B578" s="1">
        <f t="shared" si="185"/>
        <v>781188</v>
      </c>
      <c r="C578" s="1" t="str">
        <f>"0262"</f>
        <v>0262</v>
      </c>
      <c r="D578" s="1" t="str">
        <f>"MUSIC"</f>
        <v>MUSIC</v>
      </c>
      <c r="E578" s="1" t="str">
        <f>"22R-STA"</f>
        <v>22R-STA</v>
      </c>
      <c r="F578" s="1" t="str">
        <f>"Murphy, Charmin"</f>
        <v>Murphy, Charmin</v>
      </c>
      <c r="G578" s="1" t="str">
        <f>"Period 10"</f>
        <v>Period 10</v>
      </c>
      <c r="H578" s="1" t="str">
        <f>" S"</f>
        <v xml:space="preserve"> S</v>
      </c>
      <c r="I578" s="1" t="str">
        <f>" S"</f>
        <v xml:space="preserve"> S</v>
      </c>
    </row>
    <row r="579" spans="1:9">
      <c r="A579" s="1" t="str">
        <f>""</f>
        <v/>
      </c>
      <c r="B579" s="1">
        <f t="shared" si="185"/>
        <v>781188</v>
      </c>
      <c r="C579" s="1" t="str">
        <f>"0272"</f>
        <v>0272</v>
      </c>
      <c r="D579" s="1" t="str">
        <f>"PHYSICAL ED"</f>
        <v>PHYSICAL ED</v>
      </c>
      <c r="E579" s="1" t="str">
        <f t="shared" ref="E579:E585" si="188">"22R-Sta"</f>
        <v>22R-Sta</v>
      </c>
      <c r="F579" s="1" t="str">
        <f>"Lane, Gary"</f>
        <v>Lane, Gary</v>
      </c>
      <c r="G579" s="1" t="str">
        <f>"Period 11"</f>
        <v>Period 11</v>
      </c>
      <c r="H579" s="1" t="str">
        <f>" E"</f>
        <v xml:space="preserve"> E</v>
      </c>
      <c r="I579" s="1" t="str">
        <f>" S"</f>
        <v xml:space="preserve"> S</v>
      </c>
    </row>
    <row r="580" spans="1:9">
      <c r="A580" s="1" t="str">
        <f>"Stokes, Kelton Lee"</f>
        <v>Stokes, Kelton Lee</v>
      </c>
      <c r="B580" s="1">
        <f t="shared" ref="B580:B589" si="189">775466</f>
        <v>775466</v>
      </c>
      <c r="C580" s="1" t="str">
        <f>"0211"</f>
        <v>0211</v>
      </c>
      <c r="D580" s="1" t="str">
        <f>"LANGUAGE ARTS"</f>
        <v>LANGUAGE ARTS</v>
      </c>
      <c r="E580" s="1" t="str">
        <f t="shared" si="188"/>
        <v>22R-Sta</v>
      </c>
      <c r="F580" s="1" t="str">
        <f t="shared" ref="F580:F586" si="190">"Stalker, Jennifer"</f>
        <v>Stalker, Jennifer</v>
      </c>
      <c r="G580" s="1" t="str">
        <f>"Period 01"</f>
        <v>Period 01</v>
      </c>
      <c r="H580" s="1">
        <f xml:space="preserve"> 84</f>
        <v>84</v>
      </c>
      <c r="I580" s="1">
        <f xml:space="preserve"> 84</f>
        <v>84</v>
      </c>
    </row>
    <row r="581" spans="1:9">
      <c r="A581" s="1" t="str">
        <f>""</f>
        <v/>
      </c>
      <c r="B581" s="1">
        <f t="shared" si="189"/>
        <v>775466</v>
      </c>
      <c r="C581" s="1" t="str">
        <f>"0221"</f>
        <v>0221</v>
      </c>
      <c r="D581" s="1" t="str">
        <f>"SOCIAL STUDIES"</f>
        <v>SOCIAL STUDIES</v>
      </c>
      <c r="E581" s="1" t="str">
        <f t="shared" si="188"/>
        <v>22R-Sta</v>
      </c>
      <c r="F581" s="1" t="str">
        <f t="shared" si="190"/>
        <v>Stalker, Jennifer</v>
      </c>
      <c r="G581" s="1" t="str">
        <f>"Period 03"</f>
        <v>Period 03</v>
      </c>
      <c r="H581" s="1">
        <f xml:space="preserve"> 82</f>
        <v>82</v>
      </c>
      <c r="I581" s="1">
        <f xml:space="preserve"> 85</f>
        <v>85</v>
      </c>
    </row>
    <row r="582" spans="1:9">
      <c r="A582" s="1" t="str">
        <f>""</f>
        <v/>
      </c>
      <c r="B582" s="1">
        <f t="shared" si="189"/>
        <v>775466</v>
      </c>
      <c r="C582" s="1" t="str">
        <f>"0231"</f>
        <v>0231</v>
      </c>
      <c r="D582" s="1" t="str">
        <f>"MATH"</f>
        <v>MATH</v>
      </c>
      <c r="E582" s="1" t="str">
        <f t="shared" si="188"/>
        <v>22R-Sta</v>
      </c>
      <c r="F582" s="1" t="str">
        <f t="shared" si="190"/>
        <v>Stalker, Jennifer</v>
      </c>
      <c r="G582" s="1" t="str">
        <f>"Period 04"</f>
        <v>Period 04</v>
      </c>
      <c r="H582" s="1">
        <f xml:space="preserve"> 90</f>
        <v>90</v>
      </c>
      <c r="I582" s="1">
        <f xml:space="preserve"> 93</f>
        <v>93</v>
      </c>
    </row>
    <row r="583" spans="1:9">
      <c r="A583" s="1" t="str">
        <f>""</f>
        <v/>
      </c>
      <c r="B583" s="1">
        <f t="shared" si="189"/>
        <v>775466</v>
      </c>
      <c r="C583" s="1" t="str">
        <f>"0241"</f>
        <v>0241</v>
      </c>
      <c r="D583" s="1" t="str">
        <f>"SCIENCE"</f>
        <v>SCIENCE</v>
      </c>
      <c r="E583" s="1" t="str">
        <f t="shared" si="188"/>
        <v>22R-Sta</v>
      </c>
      <c r="F583" s="1" t="str">
        <f t="shared" si="190"/>
        <v>Stalker, Jennifer</v>
      </c>
      <c r="G583" s="1" t="str">
        <f>"Period 05"</f>
        <v>Period 05</v>
      </c>
      <c r="H583" s="1">
        <f xml:space="preserve"> 87</f>
        <v>87</v>
      </c>
      <c r="I583" s="1">
        <f xml:space="preserve"> 85</f>
        <v>85</v>
      </c>
    </row>
    <row r="584" spans="1:9">
      <c r="A584" s="1" t="str">
        <f>""</f>
        <v/>
      </c>
      <c r="B584" s="1">
        <f t="shared" si="189"/>
        <v>775466</v>
      </c>
      <c r="C584" s="1" t="str">
        <f>"0271"</f>
        <v>0271</v>
      </c>
      <c r="D584" s="1" t="str">
        <f>"HEALTH"</f>
        <v>HEALTH</v>
      </c>
      <c r="E584" s="1" t="str">
        <f t="shared" si="188"/>
        <v>22R-Sta</v>
      </c>
      <c r="F584" s="1" t="str">
        <f t="shared" si="190"/>
        <v>Stalker, Jennifer</v>
      </c>
      <c r="G584" s="1" t="str">
        <f>"Period 06"</f>
        <v>Period 06</v>
      </c>
      <c r="H584" s="1" t="str">
        <f>" E"</f>
        <v xml:space="preserve"> E</v>
      </c>
      <c r="I584" s="1" t="str">
        <f>" E"</f>
        <v xml:space="preserve"> E</v>
      </c>
    </row>
    <row r="585" spans="1:9">
      <c r="A585" s="1" t="str">
        <f>""</f>
        <v/>
      </c>
      <c r="B585" s="1">
        <f t="shared" si="189"/>
        <v>775466</v>
      </c>
      <c r="C585" s="1" t="str">
        <f>"0298"</f>
        <v>0298</v>
      </c>
      <c r="D585" s="1" t="str">
        <f>"CITIZENSHIP"</f>
        <v>CITIZENSHIP</v>
      </c>
      <c r="E585" s="1" t="str">
        <f t="shared" si="188"/>
        <v>22R-Sta</v>
      </c>
      <c r="F585" s="1" t="str">
        <f t="shared" si="190"/>
        <v>Stalker, Jennifer</v>
      </c>
      <c r="G585" s="1" t="str">
        <f>"Period 07"</f>
        <v>Period 07</v>
      </c>
      <c r="H585" s="1" t="str">
        <f>" S"</f>
        <v xml:space="preserve"> S</v>
      </c>
      <c r="I585" s="1" t="str">
        <f>" S"</f>
        <v xml:space="preserve"> S</v>
      </c>
    </row>
    <row r="586" spans="1:9">
      <c r="A586" s="1" t="str">
        <f>""</f>
        <v/>
      </c>
      <c r="B586" s="1">
        <f t="shared" si="189"/>
        <v>775466</v>
      </c>
      <c r="C586" s="1" t="str">
        <f>"0251"</f>
        <v>0251</v>
      </c>
      <c r="D586" s="1" t="str">
        <f>"HANDWRITING"</f>
        <v>HANDWRITING</v>
      </c>
      <c r="E586" s="1" t="str">
        <f>"22R-STA"</f>
        <v>22R-STA</v>
      </c>
      <c r="F586" s="1" t="str">
        <f t="shared" si="190"/>
        <v>Stalker, Jennifer</v>
      </c>
      <c r="G586" s="1" t="str">
        <f>"Period 08"</f>
        <v>Period 08</v>
      </c>
      <c r="H586" s="1" t="str">
        <f>" S"</f>
        <v xml:space="preserve"> S</v>
      </c>
      <c r="I586" s="1" t="str">
        <f>" S"</f>
        <v xml:space="preserve"> S</v>
      </c>
    </row>
    <row r="587" spans="1:9">
      <c r="A587" s="1" t="str">
        <f>""</f>
        <v/>
      </c>
      <c r="B587" s="1">
        <f t="shared" si="189"/>
        <v>775466</v>
      </c>
      <c r="C587" s="1" t="str">
        <f>"0261"</f>
        <v>0261</v>
      </c>
      <c r="D587" s="1" t="str">
        <f>"FINE ARTS"</f>
        <v>FINE ARTS</v>
      </c>
      <c r="E587" s="1" t="str">
        <f>"22R-STA"</f>
        <v>22R-STA</v>
      </c>
      <c r="F587" s="1" t="str">
        <f>"Shotlow, Misti"</f>
        <v>Shotlow, Misti</v>
      </c>
      <c r="G587" s="1" t="str">
        <f>"Period 09"</f>
        <v>Period 09</v>
      </c>
      <c r="H587" s="1" t="str">
        <f>" E"</f>
        <v xml:space="preserve"> E</v>
      </c>
      <c r="I587" s="1" t="str">
        <f>" E"</f>
        <v xml:space="preserve"> E</v>
      </c>
    </row>
    <row r="588" spans="1:9">
      <c r="A588" s="1" t="str">
        <f>""</f>
        <v/>
      </c>
      <c r="B588" s="1">
        <f t="shared" si="189"/>
        <v>775466</v>
      </c>
      <c r="C588" s="1" t="str">
        <f>"0262"</f>
        <v>0262</v>
      </c>
      <c r="D588" s="1" t="str">
        <f>"MUSIC"</f>
        <v>MUSIC</v>
      </c>
      <c r="E588" s="1" t="str">
        <f>"22R-STA"</f>
        <v>22R-STA</v>
      </c>
      <c r="F588" s="1" t="str">
        <f>"Murphy, Charmin"</f>
        <v>Murphy, Charmin</v>
      </c>
      <c r="G588" s="1" t="str">
        <f>"Period 10"</f>
        <v>Period 10</v>
      </c>
      <c r="H588" s="1" t="str">
        <f>" S"</f>
        <v xml:space="preserve"> S</v>
      </c>
      <c r="I588" s="1" t="str">
        <f>" S"</f>
        <v xml:space="preserve"> S</v>
      </c>
    </row>
    <row r="589" spans="1:9">
      <c r="A589" s="1" t="str">
        <f>""</f>
        <v/>
      </c>
      <c r="B589" s="1">
        <f t="shared" si="189"/>
        <v>775466</v>
      </c>
      <c r="C589" s="1" t="str">
        <f>"0272"</f>
        <v>0272</v>
      </c>
      <c r="D589" s="1" t="str">
        <f>"PHYSICAL ED"</f>
        <v>PHYSICAL ED</v>
      </c>
      <c r="E589" s="1" t="str">
        <f t="shared" ref="E589:E595" si="191">"22R-Sta"</f>
        <v>22R-Sta</v>
      </c>
      <c r="F589" s="1" t="str">
        <f>"Lane, Gary"</f>
        <v>Lane, Gary</v>
      </c>
      <c r="G589" s="1" t="str">
        <f>"Period 11"</f>
        <v>Period 11</v>
      </c>
      <c r="H589" s="1" t="str">
        <f>" S"</f>
        <v xml:space="preserve"> S</v>
      </c>
      <c r="I589" s="1" t="str">
        <f>" S"</f>
        <v xml:space="preserve"> S</v>
      </c>
    </row>
    <row r="590" spans="1:9">
      <c r="A590" s="1" t="str">
        <f>"Swinney, Alexandra Anjelica"</f>
        <v>Swinney, Alexandra Anjelica</v>
      </c>
      <c r="B590" s="1">
        <f t="shared" ref="B590:B599" si="192">781194</f>
        <v>781194</v>
      </c>
      <c r="C590" s="1" t="str">
        <f>"0211"</f>
        <v>0211</v>
      </c>
      <c r="D590" s="1" t="str">
        <f>"LANGUAGE ARTS"</f>
        <v>LANGUAGE ARTS</v>
      </c>
      <c r="E590" s="1" t="str">
        <f t="shared" si="191"/>
        <v>22R-Sta</v>
      </c>
      <c r="F590" s="1" t="str">
        <f t="shared" ref="F590:F596" si="193">"Stalker, Jennifer"</f>
        <v>Stalker, Jennifer</v>
      </c>
      <c r="G590" s="1" t="str">
        <f>"Period 01"</f>
        <v>Period 01</v>
      </c>
      <c r="H590" s="1">
        <f xml:space="preserve"> 83</f>
        <v>83</v>
      </c>
      <c r="I590" s="1">
        <f xml:space="preserve"> 85</f>
        <v>85</v>
      </c>
    </row>
    <row r="591" spans="1:9">
      <c r="A591" s="1" t="str">
        <f>""</f>
        <v/>
      </c>
      <c r="B591" s="1">
        <f t="shared" si="192"/>
        <v>781194</v>
      </c>
      <c r="C591" s="1" t="str">
        <f>"0221"</f>
        <v>0221</v>
      </c>
      <c r="D591" s="1" t="str">
        <f>"SOCIAL STUDIES"</f>
        <v>SOCIAL STUDIES</v>
      </c>
      <c r="E591" s="1" t="str">
        <f t="shared" si="191"/>
        <v>22R-Sta</v>
      </c>
      <c r="F591" s="1" t="str">
        <f t="shared" si="193"/>
        <v>Stalker, Jennifer</v>
      </c>
      <c r="G591" s="1" t="str">
        <f>"Period 03"</f>
        <v>Period 03</v>
      </c>
      <c r="H591" s="1">
        <f xml:space="preserve"> 83</f>
        <v>83</v>
      </c>
      <c r="I591" s="1">
        <f xml:space="preserve"> 87</f>
        <v>87</v>
      </c>
    </row>
    <row r="592" spans="1:9">
      <c r="A592" s="1" t="str">
        <f>""</f>
        <v/>
      </c>
      <c r="B592" s="1">
        <f t="shared" si="192"/>
        <v>781194</v>
      </c>
      <c r="C592" s="1" t="str">
        <f>"0231"</f>
        <v>0231</v>
      </c>
      <c r="D592" s="1" t="str">
        <f>"MATH"</f>
        <v>MATH</v>
      </c>
      <c r="E592" s="1" t="str">
        <f t="shared" si="191"/>
        <v>22R-Sta</v>
      </c>
      <c r="F592" s="1" t="str">
        <f t="shared" si="193"/>
        <v>Stalker, Jennifer</v>
      </c>
      <c r="G592" s="1" t="str">
        <f>"Period 04"</f>
        <v>Period 04</v>
      </c>
      <c r="H592" s="1">
        <f xml:space="preserve"> 82</f>
        <v>82</v>
      </c>
      <c r="I592" s="1">
        <f xml:space="preserve"> 88</f>
        <v>88</v>
      </c>
    </row>
    <row r="593" spans="1:9">
      <c r="A593" s="1" t="str">
        <f>""</f>
        <v/>
      </c>
      <c r="B593" s="1">
        <f t="shared" si="192"/>
        <v>781194</v>
      </c>
      <c r="C593" s="1" t="str">
        <f>"0241"</f>
        <v>0241</v>
      </c>
      <c r="D593" s="1" t="str">
        <f>"SCIENCE"</f>
        <v>SCIENCE</v>
      </c>
      <c r="E593" s="1" t="str">
        <f t="shared" si="191"/>
        <v>22R-Sta</v>
      </c>
      <c r="F593" s="1" t="str">
        <f t="shared" si="193"/>
        <v>Stalker, Jennifer</v>
      </c>
      <c r="G593" s="1" t="str">
        <f>"Period 05"</f>
        <v>Period 05</v>
      </c>
      <c r="H593" s="1">
        <f xml:space="preserve"> 81</f>
        <v>81</v>
      </c>
      <c r="I593" s="1">
        <f xml:space="preserve"> 90</f>
        <v>90</v>
      </c>
    </row>
    <row r="594" spans="1:9">
      <c r="A594" s="1" t="str">
        <f>""</f>
        <v/>
      </c>
      <c r="B594" s="1">
        <f t="shared" si="192"/>
        <v>781194</v>
      </c>
      <c r="C594" s="1" t="str">
        <f>"0271"</f>
        <v>0271</v>
      </c>
      <c r="D594" s="1" t="str">
        <f>"HEALTH"</f>
        <v>HEALTH</v>
      </c>
      <c r="E594" s="1" t="str">
        <f t="shared" si="191"/>
        <v>22R-Sta</v>
      </c>
      <c r="F594" s="1" t="str">
        <f t="shared" si="193"/>
        <v>Stalker, Jennifer</v>
      </c>
      <c r="G594" s="1" t="str">
        <f>"Period 06"</f>
        <v>Period 06</v>
      </c>
      <c r="H594" s="1" t="str">
        <f>" E"</f>
        <v xml:space="preserve"> E</v>
      </c>
      <c r="I594" s="1" t="str">
        <f>" E"</f>
        <v xml:space="preserve"> E</v>
      </c>
    </row>
    <row r="595" spans="1:9">
      <c r="A595" s="1" t="str">
        <f>""</f>
        <v/>
      </c>
      <c r="B595" s="1">
        <f t="shared" si="192"/>
        <v>781194</v>
      </c>
      <c r="C595" s="1" t="str">
        <f>"0298"</f>
        <v>0298</v>
      </c>
      <c r="D595" s="1" t="str">
        <f>"CITIZENSHIP"</f>
        <v>CITIZENSHIP</v>
      </c>
      <c r="E595" s="1" t="str">
        <f t="shared" si="191"/>
        <v>22R-Sta</v>
      </c>
      <c r="F595" s="1" t="str">
        <f t="shared" si="193"/>
        <v>Stalker, Jennifer</v>
      </c>
      <c r="G595" s="1" t="str">
        <f>"Period 07"</f>
        <v>Period 07</v>
      </c>
      <c r="H595" s="1" t="str">
        <f>" E"</f>
        <v xml:space="preserve"> E</v>
      </c>
      <c r="I595" s="1" t="str">
        <f>" E"</f>
        <v xml:space="preserve"> E</v>
      </c>
    </row>
    <row r="596" spans="1:9">
      <c r="A596" s="1" t="str">
        <f>""</f>
        <v/>
      </c>
      <c r="B596" s="1">
        <f t="shared" si="192"/>
        <v>781194</v>
      </c>
      <c r="C596" s="1" t="str">
        <f>"0251"</f>
        <v>0251</v>
      </c>
      <c r="D596" s="1" t="str">
        <f>"HANDWRITING"</f>
        <v>HANDWRITING</v>
      </c>
      <c r="E596" s="1" t="str">
        <f>"22R-STA"</f>
        <v>22R-STA</v>
      </c>
      <c r="F596" s="1" t="str">
        <f t="shared" si="193"/>
        <v>Stalker, Jennifer</v>
      </c>
      <c r="G596" s="1" t="str">
        <f>"Period 08"</f>
        <v>Period 08</v>
      </c>
      <c r="H596" s="1" t="str">
        <f>" S"</f>
        <v xml:space="preserve"> S</v>
      </c>
      <c r="I596" s="1" t="str">
        <f>" S"</f>
        <v xml:space="preserve"> S</v>
      </c>
    </row>
    <row r="597" spans="1:9">
      <c r="A597" s="1" t="str">
        <f>""</f>
        <v/>
      </c>
      <c r="B597" s="1">
        <f t="shared" si="192"/>
        <v>781194</v>
      </c>
      <c r="C597" s="1" t="str">
        <f>"0261"</f>
        <v>0261</v>
      </c>
      <c r="D597" s="1" t="str">
        <f>"FINE ARTS"</f>
        <v>FINE ARTS</v>
      </c>
      <c r="E597" s="1" t="str">
        <f>"22R-STA"</f>
        <v>22R-STA</v>
      </c>
      <c r="F597" s="1" t="str">
        <f>"Shotlow, Misti"</f>
        <v>Shotlow, Misti</v>
      </c>
      <c r="G597" s="1" t="str">
        <f>"Period 09"</f>
        <v>Period 09</v>
      </c>
      <c r="H597" s="1" t="str">
        <f>" E"</f>
        <v xml:space="preserve"> E</v>
      </c>
      <c r="I597" s="1" t="str">
        <f>" E"</f>
        <v xml:space="preserve"> E</v>
      </c>
    </row>
    <row r="598" spans="1:9">
      <c r="A598" s="1" t="str">
        <f>""</f>
        <v/>
      </c>
      <c r="B598" s="1">
        <f t="shared" si="192"/>
        <v>781194</v>
      </c>
      <c r="C598" s="1" t="str">
        <f>"0262"</f>
        <v>0262</v>
      </c>
      <c r="D598" s="1" t="str">
        <f>"MUSIC"</f>
        <v>MUSIC</v>
      </c>
      <c r="E598" s="1" t="str">
        <f>"22R-STA"</f>
        <v>22R-STA</v>
      </c>
      <c r="F598" s="1" t="str">
        <f>"Murphy, Charmin"</f>
        <v>Murphy, Charmin</v>
      </c>
      <c r="G598" s="1" t="str">
        <f>"Period 10"</f>
        <v>Period 10</v>
      </c>
      <c r="H598" s="1" t="str">
        <f>" S"</f>
        <v xml:space="preserve"> S</v>
      </c>
      <c r="I598" s="1" t="str">
        <f>" S"</f>
        <v xml:space="preserve"> S</v>
      </c>
    </row>
    <row r="599" spans="1:9">
      <c r="A599" s="1" t="str">
        <f>""</f>
        <v/>
      </c>
      <c r="B599" s="1">
        <f t="shared" si="192"/>
        <v>781194</v>
      </c>
      <c r="C599" s="1" t="str">
        <f>"0272"</f>
        <v>0272</v>
      </c>
      <c r="D599" s="1" t="str">
        <f>"PHYSICAL ED"</f>
        <v>PHYSICAL ED</v>
      </c>
      <c r="E599" s="1" t="str">
        <f>"22R-Sta"</f>
        <v>22R-Sta</v>
      </c>
      <c r="F599" s="1" t="str">
        <f>"Lane, Gary"</f>
        <v>Lane, Gary</v>
      </c>
      <c r="G599" s="1" t="str">
        <f>"Period 11"</f>
        <v>Period 11</v>
      </c>
      <c r="H599" s="1" t="str">
        <f>" E"</f>
        <v xml:space="preserve"> E</v>
      </c>
      <c r="I599" s="1" t="str">
        <f>" E"</f>
        <v xml:space="preserve"> E</v>
      </c>
    </row>
    <row r="600" spans="1:9">
      <c r="A600" s="1" t="str">
        <f>"Tonche, Izaiah Renee"</f>
        <v>Tonche, Izaiah Renee</v>
      </c>
      <c r="B600" s="1">
        <f t="shared" ref="B600:B609" si="194">776314</f>
        <v>776314</v>
      </c>
      <c r="C600" s="1" t="str">
        <f>"0211"</f>
        <v>0211</v>
      </c>
      <c r="D600" s="1" t="str">
        <f>"LANGUAGE ARTS"</f>
        <v>LANGUAGE ARTS</v>
      </c>
      <c r="E600" s="1" t="str">
        <f t="shared" ref="E600:E619" si="195">"20R-SMY"</f>
        <v>20R-SMY</v>
      </c>
      <c r="F600" s="1" t="str">
        <f t="shared" ref="F600:F606" si="196">"Smythia, Kimberly"</f>
        <v>Smythia, Kimberly</v>
      </c>
      <c r="G600" s="1" t="str">
        <f>"Period 01"</f>
        <v>Period 01</v>
      </c>
      <c r="H600" s="1">
        <f xml:space="preserve"> 66</f>
        <v>66</v>
      </c>
      <c r="I600" s="1">
        <f xml:space="preserve"> 54</f>
        <v>54</v>
      </c>
    </row>
    <row r="601" spans="1:9">
      <c r="A601" s="1" t="str">
        <f>""</f>
        <v/>
      </c>
      <c r="B601" s="1">
        <f t="shared" si="194"/>
        <v>776314</v>
      </c>
      <c r="C601" s="1" t="str">
        <f>"0221"</f>
        <v>0221</v>
      </c>
      <c r="D601" s="1" t="str">
        <f>"SOCIAL STUDIES"</f>
        <v>SOCIAL STUDIES</v>
      </c>
      <c r="E601" s="1" t="str">
        <f t="shared" si="195"/>
        <v>20R-SMY</v>
      </c>
      <c r="F601" s="1" t="str">
        <f t="shared" si="196"/>
        <v>Smythia, Kimberly</v>
      </c>
      <c r="G601" s="1" t="str">
        <f>"Period 03"</f>
        <v>Period 03</v>
      </c>
      <c r="H601" s="1">
        <f xml:space="preserve"> 75</f>
        <v>75</v>
      </c>
      <c r="I601" s="1">
        <f xml:space="preserve"> 73</f>
        <v>73</v>
      </c>
    </row>
    <row r="602" spans="1:9">
      <c r="A602" s="1" t="str">
        <f>""</f>
        <v/>
      </c>
      <c r="B602" s="1">
        <f t="shared" si="194"/>
        <v>776314</v>
      </c>
      <c r="C602" s="1" t="str">
        <f>"0231"</f>
        <v>0231</v>
      </c>
      <c r="D602" s="1" t="str">
        <f>"MATH"</f>
        <v>MATH</v>
      </c>
      <c r="E602" s="1" t="str">
        <f t="shared" si="195"/>
        <v>20R-SMY</v>
      </c>
      <c r="F602" s="1" t="str">
        <f t="shared" si="196"/>
        <v>Smythia, Kimberly</v>
      </c>
      <c r="G602" s="1" t="str">
        <f>"Period 04"</f>
        <v>Period 04</v>
      </c>
      <c r="H602" s="1">
        <f xml:space="preserve"> 71</f>
        <v>71</v>
      </c>
      <c r="I602" s="1">
        <f xml:space="preserve"> 67</f>
        <v>67</v>
      </c>
    </row>
    <row r="603" spans="1:9">
      <c r="A603" s="1" t="str">
        <f>""</f>
        <v/>
      </c>
      <c r="B603" s="1">
        <f t="shared" si="194"/>
        <v>776314</v>
      </c>
      <c r="C603" s="1" t="str">
        <f>"0241"</f>
        <v>0241</v>
      </c>
      <c r="D603" s="1" t="str">
        <f>"SCIENCE"</f>
        <v>SCIENCE</v>
      </c>
      <c r="E603" s="1" t="str">
        <f t="shared" si="195"/>
        <v>20R-SMY</v>
      </c>
      <c r="F603" s="1" t="str">
        <f t="shared" si="196"/>
        <v>Smythia, Kimberly</v>
      </c>
      <c r="G603" s="1" t="str">
        <f>"Period 05"</f>
        <v>Period 05</v>
      </c>
      <c r="H603" s="1">
        <f xml:space="preserve"> 75</f>
        <v>75</v>
      </c>
      <c r="I603" s="1">
        <f xml:space="preserve"> 75</f>
        <v>75</v>
      </c>
    </row>
    <row r="604" spans="1:9">
      <c r="A604" s="1" t="str">
        <f>""</f>
        <v/>
      </c>
      <c r="B604" s="1">
        <f t="shared" si="194"/>
        <v>776314</v>
      </c>
      <c r="C604" s="1" t="str">
        <f>"0271"</f>
        <v>0271</v>
      </c>
      <c r="D604" s="1" t="str">
        <f>"HEALTH"</f>
        <v>HEALTH</v>
      </c>
      <c r="E604" s="1" t="str">
        <f t="shared" si="195"/>
        <v>20R-SMY</v>
      </c>
      <c r="F604" s="1" t="str">
        <f t="shared" si="196"/>
        <v>Smythia, Kimberly</v>
      </c>
      <c r="G604" s="1" t="str">
        <f>"Period 06"</f>
        <v>Period 06</v>
      </c>
      <c r="H604" s="1" t="str">
        <f>" S"</f>
        <v xml:space="preserve"> S</v>
      </c>
      <c r="I604" s="1" t="str">
        <f>" S"</f>
        <v xml:space="preserve"> S</v>
      </c>
    </row>
    <row r="605" spans="1:9">
      <c r="A605" s="1" t="str">
        <f>""</f>
        <v/>
      </c>
      <c r="B605" s="1">
        <f t="shared" si="194"/>
        <v>776314</v>
      </c>
      <c r="C605" s="1" t="str">
        <f>"0298"</f>
        <v>0298</v>
      </c>
      <c r="D605" s="1" t="str">
        <f>"CITIZENSHIP"</f>
        <v>CITIZENSHIP</v>
      </c>
      <c r="E605" s="1" t="str">
        <f t="shared" si="195"/>
        <v>20R-SMY</v>
      </c>
      <c r="F605" s="1" t="str">
        <f t="shared" si="196"/>
        <v>Smythia, Kimberly</v>
      </c>
      <c r="G605" s="1" t="str">
        <f>"Period 07"</f>
        <v>Period 07</v>
      </c>
      <c r="H605" s="1" t="str">
        <f>" S"</f>
        <v xml:space="preserve"> S</v>
      </c>
      <c r="I605" s="1" t="str">
        <f>" S"</f>
        <v xml:space="preserve"> S</v>
      </c>
    </row>
    <row r="606" spans="1:9">
      <c r="A606" s="1" t="str">
        <f>""</f>
        <v/>
      </c>
      <c r="B606" s="1">
        <f t="shared" si="194"/>
        <v>776314</v>
      </c>
      <c r="C606" s="1" t="str">
        <f>"0251"</f>
        <v>0251</v>
      </c>
      <c r="D606" s="1" t="str">
        <f>"HANDWRITING"</f>
        <v>HANDWRITING</v>
      </c>
      <c r="E606" s="1" t="str">
        <f t="shared" si="195"/>
        <v>20R-SMY</v>
      </c>
      <c r="F606" s="1" t="str">
        <f t="shared" si="196"/>
        <v>Smythia, Kimberly</v>
      </c>
      <c r="G606" s="1" t="str">
        <f>"Period 08"</f>
        <v>Period 08</v>
      </c>
      <c r="H606" s="1" t="str">
        <f>" N"</f>
        <v xml:space="preserve"> N</v>
      </c>
      <c r="I606" s="1" t="str">
        <f>" S"</f>
        <v xml:space="preserve"> S</v>
      </c>
    </row>
    <row r="607" spans="1:9">
      <c r="A607" s="1" t="str">
        <f>""</f>
        <v/>
      </c>
      <c r="B607" s="1">
        <f t="shared" si="194"/>
        <v>776314</v>
      </c>
      <c r="C607" s="1" t="str">
        <f>"0261"</f>
        <v>0261</v>
      </c>
      <c r="D607" s="1" t="str">
        <f>"FINE ARTS"</f>
        <v>FINE ARTS</v>
      </c>
      <c r="E607" s="1" t="str">
        <f t="shared" si="195"/>
        <v>20R-SMY</v>
      </c>
      <c r="F607" s="1" t="str">
        <f>"Shotlow, Misti"</f>
        <v>Shotlow, Misti</v>
      </c>
      <c r="G607" s="1" t="str">
        <f>"Period 09"</f>
        <v>Period 09</v>
      </c>
      <c r="H607" s="1" t="str">
        <f>" E"</f>
        <v xml:space="preserve"> E</v>
      </c>
      <c r="I607" s="1" t="str">
        <f>" E"</f>
        <v xml:space="preserve"> E</v>
      </c>
    </row>
    <row r="608" spans="1:9">
      <c r="A608" s="1" t="str">
        <f>""</f>
        <v/>
      </c>
      <c r="B608" s="1">
        <f t="shared" si="194"/>
        <v>776314</v>
      </c>
      <c r="C608" s="1" t="str">
        <f>"0262"</f>
        <v>0262</v>
      </c>
      <c r="D608" s="1" t="str">
        <f>"MUSIC"</f>
        <v>MUSIC</v>
      </c>
      <c r="E608" s="1" t="str">
        <f t="shared" si="195"/>
        <v>20R-SMY</v>
      </c>
      <c r="F608" s="1" t="str">
        <f>"Murphy, Charmin"</f>
        <v>Murphy, Charmin</v>
      </c>
      <c r="G608" s="1" t="str">
        <f>"Period 10"</f>
        <v>Period 10</v>
      </c>
      <c r="H608" s="1" t="str">
        <f>" S"</f>
        <v xml:space="preserve"> S</v>
      </c>
      <c r="I608" s="1" t="str">
        <f>" S"</f>
        <v xml:space="preserve"> S</v>
      </c>
    </row>
    <row r="609" spans="1:9">
      <c r="A609" s="1" t="str">
        <f>""</f>
        <v/>
      </c>
      <c r="B609" s="1">
        <f t="shared" si="194"/>
        <v>776314</v>
      </c>
      <c r="C609" s="1" t="str">
        <f>"0272"</f>
        <v>0272</v>
      </c>
      <c r="D609" s="1" t="str">
        <f>"PHYSICAL ED"</f>
        <v>PHYSICAL ED</v>
      </c>
      <c r="E609" s="1" t="str">
        <f t="shared" si="195"/>
        <v>20R-SMY</v>
      </c>
      <c r="F609" s="1" t="str">
        <f>"Lane, Gary"</f>
        <v>Lane, Gary</v>
      </c>
      <c r="G609" s="1" t="str">
        <f>"Period 11"</f>
        <v>Period 11</v>
      </c>
      <c r="H609" s="1" t="str">
        <f>" S"</f>
        <v xml:space="preserve"> S</v>
      </c>
      <c r="I609" s="1" t="str">
        <f>" E"</f>
        <v xml:space="preserve"> E</v>
      </c>
    </row>
    <row r="610" spans="1:9">
      <c r="A610" s="1" t="str">
        <f>"Tower, Kayla Michelle"</f>
        <v>Tower, Kayla Michelle</v>
      </c>
      <c r="B610" s="1">
        <f t="shared" ref="B610:B619" si="197">779040</f>
        <v>779040</v>
      </c>
      <c r="C610" s="1" t="str">
        <f>"0211"</f>
        <v>0211</v>
      </c>
      <c r="D610" s="1" t="str">
        <f>"LANGUAGE ARTS"</f>
        <v>LANGUAGE ARTS</v>
      </c>
      <c r="E610" s="1" t="str">
        <f t="shared" si="195"/>
        <v>20R-SMY</v>
      </c>
      <c r="F610" s="1" t="str">
        <f t="shared" ref="F610:F616" si="198">"Smythia, Kimberly"</f>
        <v>Smythia, Kimberly</v>
      </c>
      <c r="G610" s="1" t="str">
        <f>"Period 01"</f>
        <v>Period 01</v>
      </c>
      <c r="H610" s="1">
        <f xml:space="preserve"> 80</f>
        <v>80</v>
      </c>
      <c r="I610" s="1">
        <f xml:space="preserve"> 80</f>
        <v>80</v>
      </c>
    </row>
    <row r="611" spans="1:9">
      <c r="A611" s="1" t="str">
        <f>""</f>
        <v/>
      </c>
      <c r="B611" s="1">
        <f t="shared" si="197"/>
        <v>779040</v>
      </c>
      <c r="C611" s="1" t="str">
        <f>"0221"</f>
        <v>0221</v>
      </c>
      <c r="D611" s="1" t="str">
        <f>"SOCIAL STUDIES"</f>
        <v>SOCIAL STUDIES</v>
      </c>
      <c r="E611" s="1" t="str">
        <f t="shared" si="195"/>
        <v>20R-SMY</v>
      </c>
      <c r="F611" s="1" t="str">
        <f t="shared" si="198"/>
        <v>Smythia, Kimberly</v>
      </c>
      <c r="G611" s="1" t="str">
        <f>"Period 03"</f>
        <v>Period 03</v>
      </c>
      <c r="H611" s="1">
        <f xml:space="preserve"> 88</f>
        <v>88</v>
      </c>
      <c r="I611" s="1">
        <f xml:space="preserve"> 84</f>
        <v>84</v>
      </c>
    </row>
    <row r="612" spans="1:9">
      <c r="A612" s="1" t="str">
        <f>""</f>
        <v/>
      </c>
      <c r="B612" s="1">
        <f t="shared" si="197"/>
        <v>779040</v>
      </c>
      <c r="C612" s="1" t="str">
        <f>"0231"</f>
        <v>0231</v>
      </c>
      <c r="D612" s="1" t="str">
        <f>"MATH"</f>
        <v>MATH</v>
      </c>
      <c r="E612" s="1" t="str">
        <f t="shared" si="195"/>
        <v>20R-SMY</v>
      </c>
      <c r="F612" s="1" t="str">
        <f t="shared" si="198"/>
        <v>Smythia, Kimberly</v>
      </c>
      <c r="G612" s="1" t="str">
        <f>"Period 04"</f>
        <v>Period 04</v>
      </c>
      <c r="H612" s="1">
        <f xml:space="preserve"> 84</f>
        <v>84</v>
      </c>
      <c r="I612" s="1">
        <f xml:space="preserve"> 84</f>
        <v>84</v>
      </c>
    </row>
    <row r="613" spans="1:9">
      <c r="A613" s="1" t="str">
        <f>""</f>
        <v/>
      </c>
      <c r="B613" s="1">
        <f t="shared" si="197"/>
        <v>779040</v>
      </c>
      <c r="C613" s="1" t="str">
        <f>"0241"</f>
        <v>0241</v>
      </c>
      <c r="D613" s="1" t="str">
        <f>"SCIENCE"</f>
        <v>SCIENCE</v>
      </c>
      <c r="E613" s="1" t="str">
        <f t="shared" si="195"/>
        <v>20R-SMY</v>
      </c>
      <c r="F613" s="1" t="str">
        <f t="shared" si="198"/>
        <v>Smythia, Kimberly</v>
      </c>
      <c r="G613" s="1" t="str">
        <f>"Period 05"</f>
        <v>Period 05</v>
      </c>
      <c r="H613" s="1">
        <f xml:space="preserve"> 84</f>
        <v>84</v>
      </c>
      <c r="I613" s="1">
        <f xml:space="preserve"> 90</f>
        <v>90</v>
      </c>
    </row>
    <row r="614" spans="1:9">
      <c r="A614" s="1" t="str">
        <f>""</f>
        <v/>
      </c>
      <c r="B614" s="1">
        <f t="shared" si="197"/>
        <v>779040</v>
      </c>
      <c r="C614" s="1" t="str">
        <f>"0271"</f>
        <v>0271</v>
      </c>
      <c r="D614" s="1" t="str">
        <f>"HEALTH"</f>
        <v>HEALTH</v>
      </c>
      <c r="E614" s="1" t="str">
        <f t="shared" si="195"/>
        <v>20R-SMY</v>
      </c>
      <c r="F614" s="1" t="str">
        <f t="shared" si="198"/>
        <v>Smythia, Kimberly</v>
      </c>
      <c r="G614" s="1" t="str">
        <f>"Period 06"</f>
        <v>Period 06</v>
      </c>
      <c r="H614" s="1" t="str">
        <f>" S"</f>
        <v xml:space="preserve"> S</v>
      </c>
      <c r="I614" s="1" t="str">
        <f>" S"</f>
        <v xml:space="preserve"> S</v>
      </c>
    </row>
    <row r="615" spans="1:9">
      <c r="A615" s="1" t="str">
        <f>""</f>
        <v/>
      </c>
      <c r="B615" s="1">
        <f t="shared" si="197"/>
        <v>779040</v>
      </c>
      <c r="C615" s="1" t="str">
        <f>"0298"</f>
        <v>0298</v>
      </c>
      <c r="D615" s="1" t="str">
        <f>"CITIZENSHIP"</f>
        <v>CITIZENSHIP</v>
      </c>
      <c r="E615" s="1" t="str">
        <f t="shared" si="195"/>
        <v>20R-SMY</v>
      </c>
      <c r="F615" s="1" t="str">
        <f t="shared" si="198"/>
        <v>Smythia, Kimberly</v>
      </c>
      <c r="G615" s="1" t="str">
        <f>"Period 07"</f>
        <v>Period 07</v>
      </c>
      <c r="H615" s="1" t="str">
        <f>" E"</f>
        <v xml:space="preserve"> E</v>
      </c>
      <c r="I615" s="1" t="str">
        <f>" S"</f>
        <v xml:space="preserve"> S</v>
      </c>
    </row>
    <row r="616" spans="1:9">
      <c r="A616" s="1" t="str">
        <f>""</f>
        <v/>
      </c>
      <c r="B616" s="1">
        <f t="shared" si="197"/>
        <v>779040</v>
      </c>
      <c r="C616" s="1" t="str">
        <f>"0251"</f>
        <v>0251</v>
      </c>
      <c r="D616" s="1" t="str">
        <f>"HANDWRITING"</f>
        <v>HANDWRITING</v>
      </c>
      <c r="E616" s="1" t="str">
        <f t="shared" si="195"/>
        <v>20R-SMY</v>
      </c>
      <c r="F616" s="1" t="str">
        <f t="shared" si="198"/>
        <v>Smythia, Kimberly</v>
      </c>
      <c r="G616" s="1" t="str">
        <f>"Period 08"</f>
        <v>Period 08</v>
      </c>
      <c r="H616" s="1" t="str">
        <f>" S"</f>
        <v xml:space="preserve"> S</v>
      </c>
      <c r="I616" s="1" t="str">
        <f>" S"</f>
        <v xml:space="preserve"> S</v>
      </c>
    </row>
    <row r="617" spans="1:9">
      <c r="A617" s="1" t="str">
        <f>""</f>
        <v/>
      </c>
      <c r="B617" s="1">
        <f t="shared" si="197"/>
        <v>779040</v>
      </c>
      <c r="C617" s="1" t="str">
        <f>"0261"</f>
        <v>0261</v>
      </c>
      <c r="D617" s="1" t="str">
        <f>"FINE ARTS"</f>
        <v>FINE ARTS</v>
      </c>
      <c r="E617" s="1" t="str">
        <f t="shared" si="195"/>
        <v>20R-SMY</v>
      </c>
      <c r="F617" s="1" t="str">
        <f>"Shotlow, Misti"</f>
        <v>Shotlow, Misti</v>
      </c>
      <c r="G617" s="1" t="str">
        <f>"Period 09"</f>
        <v>Period 09</v>
      </c>
      <c r="H617" s="1" t="str">
        <f>" E"</f>
        <v xml:space="preserve"> E</v>
      </c>
      <c r="I617" s="1" t="str">
        <f>" E"</f>
        <v xml:space="preserve"> E</v>
      </c>
    </row>
    <row r="618" spans="1:9">
      <c r="A618" s="1" t="str">
        <f>""</f>
        <v/>
      </c>
      <c r="B618" s="1">
        <f t="shared" si="197"/>
        <v>779040</v>
      </c>
      <c r="C618" s="1" t="str">
        <f>"0262"</f>
        <v>0262</v>
      </c>
      <c r="D618" s="1" t="str">
        <f>"MUSIC"</f>
        <v>MUSIC</v>
      </c>
      <c r="E618" s="1" t="str">
        <f t="shared" si="195"/>
        <v>20R-SMY</v>
      </c>
      <c r="F618" s="1" t="str">
        <f>"Murphy, Charmin"</f>
        <v>Murphy, Charmin</v>
      </c>
      <c r="G618" s="1" t="str">
        <f>"Period 10"</f>
        <v>Period 10</v>
      </c>
      <c r="H618" s="1" t="str">
        <f>" E"</f>
        <v xml:space="preserve"> E</v>
      </c>
      <c r="I618" s="1" t="str">
        <f>" S"</f>
        <v xml:space="preserve"> S</v>
      </c>
    </row>
    <row r="619" spans="1:9">
      <c r="A619" s="1" t="str">
        <f>""</f>
        <v/>
      </c>
      <c r="B619" s="1">
        <f t="shared" si="197"/>
        <v>779040</v>
      </c>
      <c r="C619" s="1" t="str">
        <f>"0272"</f>
        <v>0272</v>
      </c>
      <c r="D619" s="1" t="str">
        <f>"PHYSICAL ED"</f>
        <v>PHYSICAL ED</v>
      </c>
      <c r="E619" s="1" t="str">
        <f t="shared" si="195"/>
        <v>20R-SMY</v>
      </c>
      <c r="F619" s="1" t="str">
        <f>"Lane, Gary"</f>
        <v>Lane, Gary</v>
      </c>
      <c r="G619" s="1" t="str">
        <f>"Period 11"</f>
        <v>Period 11</v>
      </c>
      <c r="H619" s="1" t="str">
        <f>" S"</f>
        <v xml:space="preserve"> S</v>
      </c>
      <c r="I619" s="1" t="str">
        <f>" E"</f>
        <v xml:space="preserve"> E</v>
      </c>
    </row>
    <row r="620" spans="1:9">
      <c r="A620" s="1" t="str">
        <f>"Turcios Guillen, Abel Osmin"</f>
        <v>Turcios Guillen, Abel Osmin</v>
      </c>
      <c r="B620" s="1">
        <f t="shared" ref="B620:B629" si="199">1801875</f>
        <v>1801875</v>
      </c>
      <c r="C620" s="1" t="str">
        <f>"0211"</f>
        <v>0211</v>
      </c>
      <c r="D620" s="1" t="str">
        <f>"LANGUAGE ARTS"</f>
        <v>LANGUAGE ARTS</v>
      </c>
      <c r="E620" s="1" t="str">
        <f t="shared" ref="E620:E625" si="200">"21B-Kry"</f>
        <v>21B-Kry</v>
      </c>
      <c r="F620" s="1" t="str">
        <f t="shared" ref="F620:F626" si="201">"Krychniak, Luisa"</f>
        <v>Krychniak, Luisa</v>
      </c>
      <c r="G620" s="1" t="str">
        <f>"Period 01"</f>
        <v>Period 01</v>
      </c>
      <c r="H620" s="1">
        <f xml:space="preserve"> 82</f>
        <v>82</v>
      </c>
      <c r="I620" s="1">
        <f xml:space="preserve"> 84</f>
        <v>84</v>
      </c>
    </row>
    <row r="621" spans="1:9">
      <c r="A621" s="1" t="str">
        <f>""</f>
        <v/>
      </c>
      <c r="B621" s="1">
        <f t="shared" si="199"/>
        <v>1801875</v>
      </c>
      <c r="C621" s="1" t="str">
        <f>"0221"</f>
        <v>0221</v>
      </c>
      <c r="D621" s="1" t="str">
        <f>"SOCIAL STUDIES"</f>
        <v>SOCIAL STUDIES</v>
      </c>
      <c r="E621" s="1" t="str">
        <f t="shared" si="200"/>
        <v>21B-Kry</v>
      </c>
      <c r="F621" s="1" t="str">
        <f t="shared" si="201"/>
        <v>Krychniak, Luisa</v>
      </c>
      <c r="G621" s="1" t="str">
        <f>"Period 03"</f>
        <v>Period 03</v>
      </c>
      <c r="H621" s="1">
        <f xml:space="preserve"> 79</f>
        <v>79</v>
      </c>
      <c r="I621" s="1">
        <f xml:space="preserve"> 88</f>
        <v>88</v>
      </c>
    </row>
    <row r="622" spans="1:9">
      <c r="A622" s="1" t="str">
        <f>""</f>
        <v/>
      </c>
      <c r="B622" s="1">
        <f t="shared" si="199"/>
        <v>1801875</v>
      </c>
      <c r="C622" s="1" t="str">
        <f>"0231"</f>
        <v>0231</v>
      </c>
      <c r="D622" s="1" t="str">
        <f>"MATH"</f>
        <v>MATH</v>
      </c>
      <c r="E622" s="1" t="str">
        <f t="shared" si="200"/>
        <v>21B-Kry</v>
      </c>
      <c r="F622" s="1" t="str">
        <f t="shared" si="201"/>
        <v>Krychniak, Luisa</v>
      </c>
      <c r="G622" s="1" t="str">
        <f>"Period 04"</f>
        <v>Period 04</v>
      </c>
      <c r="H622" s="1">
        <f xml:space="preserve"> 92</f>
        <v>92</v>
      </c>
      <c r="I622" s="1">
        <f xml:space="preserve"> 83</f>
        <v>83</v>
      </c>
    </row>
    <row r="623" spans="1:9">
      <c r="A623" s="1" t="str">
        <f>""</f>
        <v/>
      </c>
      <c r="B623" s="1">
        <f t="shared" si="199"/>
        <v>1801875</v>
      </c>
      <c r="C623" s="1" t="str">
        <f>"0241"</f>
        <v>0241</v>
      </c>
      <c r="D623" s="1" t="str">
        <f>"SCIENCE"</f>
        <v>SCIENCE</v>
      </c>
      <c r="E623" s="1" t="str">
        <f t="shared" si="200"/>
        <v>21B-Kry</v>
      </c>
      <c r="F623" s="1" t="str">
        <f t="shared" si="201"/>
        <v>Krychniak, Luisa</v>
      </c>
      <c r="G623" s="1" t="str">
        <f>"Period 05"</f>
        <v>Period 05</v>
      </c>
      <c r="H623" s="1">
        <f xml:space="preserve"> 91</f>
        <v>91</v>
      </c>
      <c r="I623" s="1">
        <f xml:space="preserve"> 77</f>
        <v>77</v>
      </c>
    </row>
    <row r="624" spans="1:9">
      <c r="A624" s="1" t="str">
        <f>""</f>
        <v/>
      </c>
      <c r="B624" s="1">
        <f t="shared" si="199"/>
        <v>1801875</v>
      </c>
      <c r="C624" s="1" t="str">
        <f>"0271"</f>
        <v>0271</v>
      </c>
      <c r="D624" s="1" t="str">
        <f>"HEALTH"</f>
        <v>HEALTH</v>
      </c>
      <c r="E624" s="1" t="str">
        <f t="shared" si="200"/>
        <v>21B-Kry</v>
      </c>
      <c r="F624" s="1" t="str">
        <f t="shared" si="201"/>
        <v>Krychniak, Luisa</v>
      </c>
      <c r="G624" s="1" t="str">
        <f>"Period 06"</f>
        <v>Period 06</v>
      </c>
      <c r="H624" s="1" t="str">
        <f t="shared" ref="H624:I626" si="202">" S"</f>
        <v xml:space="preserve"> S</v>
      </c>
      <c r="I624" s="1" t="str">
        <f t="shared" si="202"/>
        <v xml:space="preserve"> S</v>
      </c>
    </row>
    <row r="625" spans="1:9">
      <c r="A625" s="1" t="str">
        <f>""</f>
        <v/>
      </c>
      <c r="B625" s="1">
        <f t="shared" si="199"/>
        <v>1801875</v>
      </c>
      <c r="C625" s="1" t="str">
        <f>"0298"</f>
        <v>0298</v>
      </c>
      <c r="D625" s="1" t="str">
        <f>"CITIZENSHIP"</f>
        <v>CITIZENSHIP</v>
      </c>
      <c r="E625" s="1" t="str">
        <f t="shared" si="200"/>
        <v>21B-Kry</v>
      </c>
      <c r="F625" s="1" t="str">
        <f t="shared" si="201"/>
        <v>Krychniak, Luisa</v>
      </c>
      <c r="G625" s="1" t="str">
        <f>"Period 07"</f>
        <v>Period 07</v>
      </c>
      <c r="H625" s="1" t="str">
        <f t="shared" si="202"/>
        <v xml:space="preserve"> S</v>
      </c>
      <c r="I625" s="1" t="str">
        <f t="shared" si="202"/>
        <v xml:space="preserve"> S</v>
      </c>
    </row>
    <row r="626" spans="1:9">
      <c r="A626" s="1" t="str">
        <f>""</f>
        <v/>
      </c>
      <c r="B626" s="1">
        <f t="shared" si="199"/>
        <v>1801875</v>
      </c>
      <c r="C626" s="1" t="str">
        <f>"0251"</f>
        <v>0251</v>
      </c>
      <c r="D626" s="1" t="str">
        <f>"HANDWRITING"</f>
        <v>HANDWRITING</v>
      </c>
      <c r="E626" s="1" t="str">
        <f>"21B-KRY"</f>
        <v>21B-KRY</v>
      </c>
      <c r="F626" s="1" t="str">
        <f t="shared" si="201"/>
        <v>Krychniak, Luisa</v>
      </c>
      <c r="G626" s="1" t="str">
        <f>"Period 08"</f>
        <v>Period 08</v>
      </c>
      <c r="H626" s="1" t="str">
        <f t="shared" si="202"/>
        <v xml:space="preserve"> S</v>
      </c>
      <c r="I626" s="1" t="str">
        <f t="shared" si="202"/>
        <v xml:space="preserve"> S</v>
      </c>
    </row>
    <row r="627" spans="1:9">
      <c r="A627" s="1" t="str">
        <f>""</f>
        <v/>
      </c>
      <c r="B627" s="1">
        <f t="shared" si="199"/>
        <v>1801875</v>
      </c>
      <c r="C627" s="1" t="str">
        <f>"0261"</f>
        <v>0261</v>
      </c>
      <c r="D627" s="1" t="str">
        <f>"FINE ARTS"</f>
        <v>FINE ARTS</v>
      </c>
      <c r="E627" s="1" t="str">
        <f>"21B-KRY"</f>
        <v>21B-KRY</v>
      </c>
      <c r="F627" s="1" t="str">
        <f>"Shotlow, Misti"</f>
        <v>Shotlow, Misti</v>
      </c>
      <c r="G627" s="1" t="str">
        <f>"Period 09"</f>
        <v>Period 09</v>
      </c>
      <c r="H627" s="1" t="str">
        <f>" E"</f>
        <v xml:space="preserve"> E</v>
      </c>
      <c r="I627" s="1" t="str">
        <f>" E"</f>
        <v xml:space="preserve"> E</v>
      </c>
    </row>
    <row r="628" spans="1:9">
      <c r="A628" s="1" t="str">
        <f>""</f>
        <v/>
      </c>
      <c r="B628" s="1">
        <f t="shared" si="199"/>
        <v>1801875</v>
      </c>
      <c r="C628" s="1" t="str">
        <f>"0262"</f>
        <v>0262</v>
      </c>
      <c r="D628" s="1" t="str">
        <f>"MUSIC"</f>
        <v>MUSIC</v>
      </c>
      <c r="E628" s="1" t="str">
        <f>"21B-KRY"</f>
        <v>21B-KRY</v>
      </c>
      <c r="F628" s="1" t="str">
        <f>"Murphy, Charmin"</f>
        <v>Murphy, Charmin</v>
      </c>
      <c r="G628" s="1" t="str">
        <f>"Period 10"</f>
        <v>Period 10</v>
      </c>
      <c r="H628" s="1" t="str">
        <f>" S"</f>
        <v xml:space="preserve"> S</v>
      </c>
      <c r="I628" s="1" t="str">
        <f>" S"</f>
        <v xml:space="preserve"> S</v>
      </c>
    </row>
    <row r="629" spans="1:9">
      <c r="A629" s="1" t="str">
        <f>""</f>
        <v/>
      </c>
      <c r="B629" s="1">
        <f t="shared" si="199"/>
        <v>1801875</v>
      </c>
      <c r="C629" s="1" t="str">
        <f>"0272"</f>
        <v>0272</v>
      </c>
      <c r="D629" s="1" t="str">
        <f>"PHYSICAL ED"</f>
        <v>PHYSICAL ED</v>
      </c>
      <c r="E629" s="1" t="str">
        <f>"21B-Kry"</f>
        <v>21B-Kry</v>
      </c>
      <c r="F629" s="1" t="str">
        <f>"Lane, Gary"</f>
        <v>Lane, Gary</v>
      </c>
      <c r="G629" s="1" t="str">
        <f>"Period 11"</f>
        <v>Period 11</v>
      </c>
      <c r="H629" s="1" t="str">
        <f>" E"</f>
        <v xml:space="preserve"> E</v>
      </c>
      <c r="I629" s="1" t="str">
        <f>" S"</f>
        <v xml:space="preserve"> S</v>
      </c>
    </row>
    <row r="630" spans="1:9">
      <c r="A630" s="1" t="str">
        <f>"Turner, Timothy Joel"</f>
        <v>Turner, Timothy Joel</v>
      </c>
      <c r="B630" s="1">
        <f t="shared" ref="B630:B639" si="203">1823040</f>
        <v>1823040</v>
      </c>
      <c r="C630" s="1" t="str">
        <f>"0211"</f>
        <v>0211</v>
      </c>
      <c r="D630" s="1" t="str">
        <f>"LANGUAGE ARTS"</f>
        <v>LANGUAGE ARTS</v>
      </c>
      <c r="E630" s="1" t="str">
        <f t="shared" ref="E630:E639" si="204">"20R-SMY"</f>
        <v>20R-SMY</v>
      </c>
      <c r="F630" s="1" t="str">
        <f t="shared" ref="F630:F636" si="205">"Smythia, Kimberly"</f>
        <v>Smythia, Kimberly</v>
      </c>
      <c r="G630" s="1" t="str">
        <f>"Period 01"</f>
        <v>Period 01</v>
      </c>
      <c r="H630" s="1" t="str">
        <f>""</f>
        <v/>
      </c>
      <c r="I630" s="1">
        <f xml:space="preserve"> 91</f>
        <v>91</v>
      </c>
    </row>
    <row r="631" spans="1:9">
      <c r="A631" s="1" t="str">
        <f>""</f>
        <v/>
      </c>
      <c r="B631" s="1">
        <f t="shared" si="203"/>
        <v>1823040</v>
      </c>
      <c r="C631" s="1" t="str">
        <f>"0221"</f>
        <v>0221</v>
      </c>
      <c r="D631" s="1" t="str">
        <f>"SOCIAL STUDIES"</f>
        <v>SOCIAL STUDIES</v>
      </c>
      <c r="E631" s="1" t="str">
        <f t="shared" si="204"/>
        <v>20R-SMY</v>
      </c>
      <c r="F631" s="1" t="str">
        <f t="shared" si="205"/>
        <v>Smythia, Kimberly</v>
      </c>
      <c r="G631" s="1" t="str">
        <f>"Period 03"</f>
        <v>Period 03</v>
      </c>
      <c r="H631" s="1" t="str">
        <f>""</f>
        <v/>
      </c>
      <c r="I631" s="1">
        <f xml:space="preserve"> 93</f>
        <v>93</v>
      </c>
    </row>
    <row r="632" spans="1:9">
      <c r="A632" s="1" t="str">
        <f>""</f>
        <v/>
      </c>
      <c r="B632" s="1">
        <f t="shared" si="203"/>
        <v>1823040</v>
      </c>
      <c r="C632" s="1" t="str">
        <f>"0231"</f>
        <v>0231</v>
      </c>
      <c r="D632" s="1" t="str">
        <f>"MATH"</f>
        <v>MATH</v>
      </c>
      <c r="E632" s="1" t="str">
        <f t="shared" si="204"/>
        <v>20R-SMY</v>
      </c>
      <c r="F632" s="1" t="str">
        <f t="shared" si="205"/>
        <v>Smythia, Kimberly</v>
      </c>
      <c r="G632" s="1" t="str">
        <f>"Period 04"</f>
        <v>Period 04</v>
      </c>
      <c r="H632" s="1" t="str">
        <f>""</f>
        <v/>
      </c>
      <c r="I632" s="1">
        <f xml:space="preserve"> 88</f>
        <v>88</v>
      </c>
    </row>
    <row r="633" spans="1:9">
      <c r="A633" s="1" t="str">
        <f>""</f>
        <v/>
      </c>
      <c r="B633" s="1">
        <f t="shared" si="203"/>
        <v>1823040</v>
      </c>
      <c r="C633" s="1" t="str">
        <f>"0241"</f>
        <v>0241</v>
      </c>
      <c r="D633" s="1" t="str">
        <f>"SCIENCE"</f>
        <v>SCIENCE</v>
      </c>
      <c r="E633" s="1" t="str">
        <f t="shared" si="204"/>
        <v>20R-SMY</v>
      </c>
      <c r="F633" s="1" t="str">
        <f t="shared" si="205"/>
        <v>Smythia, Kimberly</v>
      </c>
      <c r="G633" s="1" t="str">
        <f>"Period 05"</f>
        <v>Period 05</v>
      </c>
      <c r="H633" s="1" t="str">
        <f>""</f>
        <v/>
      </c>
      <c r="I633" s="1">
        <f xml:space="preserve"> 94</f>
        <v>94</v>
      </c>
    </row>
    <row r="634" spans="1:9">
      <c r="A634" s="1" t="str">
        <f>""</f>
        <v/>
      </c>
      <c r="B634" s="1">
        <f t="shared" si="203"/>
        <v>1823040</v>
      </c>
      <c r="C634" s="1" t="str">
        <f>"0271"</f>
        <v>0271</v>
      </c>
      <c r="D634" s="1" t="str">
        <f>"HEALTH"</f>
        <v>HEALTH</v>
      </c>
      <c r="E634" s="1" t="str">
        <f t="shared" si="204"/>
        <v>20R-SMY</v>
      </c>
      <c r="F634" s="1" t="str">
        <f t="shared" si="205"/>
        <v>Smythia, Kimberly</v>
      </c>
      <c r="G634" s="1" t="str">
        <f>"Period 06"</f>
        <v>Period 06</v>
      </c>
      <c r="H634" s="1" t="str">
        <f>""</f>
        <v/>
      </c>
      <c r="I634" s="1" t="str">
        <f>" S"</f>
        <v xml:space="preserve"> S</v>
      </c>
    </row>
    <row r="635" spans="1:9">
      <c r="A635" s="1" t="str">
        <f>""</f>
        <v/>
      </c>
      <c r="B635" s="1">
        <f t="shared" si="203"/>
        <v>1823040</v>
      </c>
      <c r="C635" s="1" t="str">
        <f>"0298"</f>
        <v>0298</v>
      </c>
      <c r="D635" s="1" t="str">
        <f>"CITIZENSHIP"</f>
        <v>CITIZENSHIP</v>
      </c>
      <c r="E635" s="1" t="str">
        <f t="shared" si="204"/>
        <v>20R-SMY</v>
      </c>
      <c r="F635" s="1" t="str">
        <f t="shared" si="205"/>
        <v>Smythia, Kimberly</v>
      </c>
      <c r="G635" s="1" t="str">
        <f>"Period 07"</f>
        <v>Period 07</v>
      </c>
      <c r="H635" s="1" t="str">
        <f>""</f>
        <v/>
      </c>
      <c r="I635" s="1" t="str">
        <f>" S"</f>
        <v xml:space="preserve"> S</v>
      </c>
    </row>
    <row r="636" spans="1:9">
      <c r="A636" s="1" t="str">
        <f>""</f>
        <v/>
      </c>
      <c r="B636" s="1">
        <f t="shared" si="203"/>
        <v>1823040</v>
      </c>
      <c r="C636" s="1" t="str">
        <f>"0251"</f>
        <v>0251</v>
      </c>
      <c r="D636" s="1" t="str">
        <f>"HANDWRITING"</f>
        <v>HANDWRITING</v>
      </c>
      <c r="E636" s="1" t="str">
        <f t="shared" si="204"/>
        <v>20R-SMY</v>
      </c>
      <c r="F636" s="1" t="str">
        <f t="shared" si="205"/>
        <v>Smythia, Kimberly</v>
      </c>
      <c r="G636" s="1" t="str">
        <f>"Period 08"</f>
        <v>Period 08</v>
      </c>
      <c r="H636" s="1" t="str">
        <f>""</f>
        <v/>
      </c>
      <c r="I636" s="1" t="str">
        <f>" S"</f>
        <v xml:space="preserve"> S</v>
      </c>
    </row>
    <row r="637" spans="1:9">
      <c r="A637" s="1" t="str">
        <f>""</f>
        <v/>
      </c>
      <c r="B637" s="1">
        <f t="shared" si="203"/>
        <v>1823040</v>
      </c>
      <c r="C637" s="1" t="str">
        <f>"0261"</f>
        <v>0261</v>
      </c>
      <c r="D637" s="1" t="str">
        <f>"FINE ARTS"</f>
        <v>FINE ARTS</v>
      </c>
      <c r="E637" s="1" t="str">
        <f t="shared" si="204"/>
        <v>20R-SMY</v>
      </c>
      <c r="F637" s="1" t="str">
        <f>"Shotlow, Misti"</f>
        <v>Shotlow, Misti</v>
      </c>
      <c r="G637" s="1" t="str">
        <f>"Period 09"</f>
        <v>Period 09</v>
      </c>
      <c r="H637" s="1" t="str">
        <f>""</f>
        <v/>
      </c>
      <c r="I637" s="1" t="str">
        <f>" E"</f>
        <v xml:space="preserve"> E</v>
      </c>
    </row>
    <row r="638" spans="1:9">
      <c r="A638" s="1" t="str">
        <f>""</f>
        <v/>
      </c>
      <c r="B638" s="1">
        <f t="shared" si="203"/>
        <v>1823040</v>
      </c>
      <c r="C638" s="1" t="str">
        <f>"0262"</f>
        <v>0262</v>
      </c>
      <c r="D638" s="1" t="str">
        <f>"MUSIC"</f>
        <v>MUSIC</v>
      </c>
      <c r="E638" s="1" t="str">
        <f t="shared" si="204"/>
        <v>20R-SMY</v>
      </c>
      <c r="F638" s="1" t="str">
        <f>"Murphy, Charmin"</f>
        <v>Murphy, Charmin</v>
      </c>
      <c r="G638" s="1" t="str">
        <f>"Period 10"</f>
        <v>Period 10</v>
      </c>
      <c r="H638" s="1" t="str">
        <f>""</f>
        <v/>
      </c>
      <c r="I638" s="1" t="str">
        <f>" S"</f>
        <v xml:space="preserve"> S</v>
      </c>
    </row>
    <row r="639" spans="1:9">
      <c r="A639" s="1" t="str">
        <f>""</f>
        <v/>
      </c>
      <c r="B639" s="1">
        <f t="shared" si="203"/>
        <v>1823040</v>
      </c>
      <c r="C639" s="1" t="str">
        <f>"0272"</f>
        <v>0272</v>
      </c>
      <c r="D639" s="1" t="str">
        <f>"PHYSICAL ED"</f>
        <v>PHYSICAL ED</v>
      </c>
      <c r="E639" s="1" t="str">
        <f t="shared" si="204"/>
        <v>20R-SMY</v>
      </c>
      <c r="F639" s="1" t="str">
        <f>"Lane, Gary"</f>
        <v>Lane, Gary</v>
      </c>
      <c r="G639" s="1" t="str">
        <f>"Period 11"</f>
        <v>Period 11</v>
      </c>
      <c r="H639" s="1" t="str">
        <f>""</f>
        <v/>
      </c>
      <c r="I639" s="1" t="str">
        <f>" S"</f>
        <v xml:space="preserve"> S</v>
      </c>
    </row>
    <row r="640" spans="1:9">
      <c r="A640" s="1" t="str">
        <f>"Urena, Didier Yosbel"</f>
        <v>Urena, Didier Yosbel</v>
      </c>
      <c r="B640" s="1">
        <f t="shared" ref="B640:B649" si="206">781914</f>
        <v>781914</v>
      </c>
      <c r="C640" s="1" t="str">
        <f>"0211"</f>
        <v>0211</v>
      </c>
      <c r="D640" s="1" t="str">
        <f>"LANGUAGE ARTS"</f>
        <v>LANGUAGE ARTS</v>
      </c>
      <c r="E640" s="1" t="str">
        <f t="shared" ref="E640:E645" si="207">"21B-Kry"</f>
        <v>21B-Kry</v>
      </c>
      <c r="F640" s="1" t="str">
        <f t="shared" ref="F640:F646" si="208">"Krychniak, Luisa"</f>
        <v>Krychniak, Luisa</v>
      </c>
      <c r="G640" s="1" t="str">
        <f>"Period 01"</f>
        <v>Period 01</v>
      </c>
      <c r="H640" s="1">
        <f xml:space="preserve"> 77</f>
        <v>77</v>
      </c>
      <c r="I640" s="1">
        <f xml:space="preserve"> 81</f>
        <v>81</v>
      </c>
    </row>
    <row r="641" spans="1:9">
      <c r="A641" s="1" t="str">
        <f>""</f>
        <v/>
      </c>
      <c r="B641" s="1">
        <f t="shared" si="206"/>
        <v>781914</v>
      </c>
      <c r="C641" s="1" t="str">
        <f>"0221"</f>
        <v>0221</v>
      </c>
      <c r="D641" s="1" t="str">
        <f>"SOCIAL STUDIES"</f>
        <v>SOCIAL STUDIES</v>
      </c>
      <c r="E641" s="1" t="str">
        <f t="shared" si="207"/>
        <v>21B-Kry</v>
      </c>
      <c r="F641" s="1" t="str">
        <f t="shared" si="208"/>
        <v>Krychniak, Luisa</v>
      </c>
      <c r="G641" s="1" t="str">
        <f>"Period 03"</f>
        <v>Period 03</v>
      </c>
      <c r="H641" s="1">
        <f xml:space="preserve"> 80</f>
        <v>80</v>
      </c>
      <c r="I641" s="1">
        <f xml:space="preserve"> 86</f>
        <v>86</v>
      </c>
    </row>
    <row r="642" spans="1:9">
      <c r="A642" s="1" t="str">
        <f>""</f>
        <v/>
      </c>
      <c r="B642" s="1">
        <f t="shared" si="206"/>
        <v>781914</v>
      </c>
      <c r="C642" s="1" t="str">
        <f>"0231"</f>
        <v>0231</v>
      </c>
      <c r="D642" s="1" t="str">
        <f>"MATH"</f>
        <v>MATH</v>
      </c>
      <c r="E642" s="1" t="str">
        <f t="shared" si="207"/>
        <v>21B-Kry</v>
      </c>
      <c r="F642" s="1" t="str">
        <f t="shared" si="208"/>
        <v>Krychniak, Luisa</v>
      </c>
      <c r="G642" s="1" t="str">
        <f>"Period 04"</f>
        <v>Period 04</v>
      </c>
      <c r="H642" s="1">
        <f xml:space="preserve"> 86</f>
        <v>86</v>
      </c>
      <c r="I642" s="1">
        <f xml:space="preserve"> 80</f>
        <v>80</v>
      </c>
    </row>
    <row r="643" spans="1:9">
      <c r="A643" s="1" t="str">
        <f>""</f>
        <v/>
      </c>
      <c r="B643" s="1">
        <f t="shared" si="206"/>
        <v>781914</v>
      </c>
      <c r="C643" s="1" t="str">
        <f>"0241"</f>
        <v>0241</v>
      </c>
      <c r="D643" s="1" t="str">
        <f>"SCIENCE"</f>
        <v>SCIENCE</v>
      </c>
      <c r="E643" s="1" t="str">
        <f t="shared" si="207"/>
        <v>21B-Kry</v>
      </c>
      <c r="F643" s="1" t="str">
        <f t="shared" si="208"/>
        <v>Krychniak, Luisa</v>
      </c>
      <c r="G643" s="1" t="str">
        <f>"Period 05"</f>
        <v>Period 05</v>
      </c>
      <c r="H643" s="1">
        <f xml:space="preserve"> 80</f>
        <v>80</v>
      </c>
      <c r="I643" s="1">
        <f xml:space="preserve"> 82</f>
        <v>82</v>
      </c>
    </row>
    <row r="644" spans="1:9">
      <c r="A644" s="1" t="str">
        <f>""</f>
        <v/>
      </c>
      <c r="B644" s="1">
        <f t="shared" si="206"/>
        <v>781914</v>
      </c>
      <c r="C644" s="1" t="str">
        <f>"0271"</f>
        <v>0271</v>
      </c>
      <c r="D644" s="1" t="str">
        <f>"HEALTH"</f>
        <v>HEALTH</v>
      </c>
      <c r="E644" s="1" t="str">
        <f t="shared" si="207"/>
        <v>21B-Kry</v>
      </c>
      <c r="F644" s="1" t="str">
        <f t="shared" si="208"/>
        <v>Krychniak, Luisa</v>
      </c>
      <c r="G644" s="1" t="str">
        <f>"Period 06"</f>
        <v>Period 06</v>
      </c>
      <c r="H644" s="1" t="str">
        <f t="shared" ref="H644:I646" si="209">" S"</f>
        <v xml:space="preserve"> S</v>
      </c>
      <c r="I644" s="1" t="str">
        <f t="shared" si="209"/>
        <v xml:space="preserve"> S</v>
      </c>
    </row>
    <row r="645" spans="1:9">
      <c r="A645" s="1" t="str">
        <f>""</f>
        <v/>
      </c>
      <c r="B645" s="1">
        <f t="shared" si="206"/>
        <v>781914</v>
      </c>
      <c r="C645" s="1" t="str">
        <f>"0298"</f>
        <v>0298</v>
      </c>
      <c r="D645" s="1" t="str">
        <f>"CITIZENSHIP"</f>
        <v>CITIZENSHIP</v>
      </c>
      <c r="E645" s="1" t="str">
        <f t="shared" si="207"/>
        <v>21B-Kry</v>
      </c>
      <c r="F645" s="1" t="str">
        <f t="shared" si="208"/>
        <v>Krychniak, Luisa</v>
      </c>
      <c r="G645" s="1" t="str">
        <f>"Period 07"</f>
        <v>Period 07</v>
      </c>
      <c r="H645" s="1" t="str">
        <f t="shared" si="209"/>
        <v xml:space="preserve"> S</v>
      </c>
      <c r="I645" s="1" t="str">
        <f t="shared" si="209"/>
        <v xml:space="preserve"> S</v>
      </c>
    </row>
    <row r="646" spans="1:9">
      <c r="A646" s="1" t="str">
        <f>""</f>
        <v/>
      </c>
      <c r="B646" s="1">
        <f t="shared" si="206"/>
        <v>781914</v>
      </c>
      <c r="C646" s="1" t="str">
        <f>"0251"</f>
        <v>0251</v>
      </c>
      <c r="D646" s="1" t="str">
        <f>"HANDWRITING"</f>
        <v>HANDWRITING</v>
      </c>
      <c r="E646" s="1" t="str">
        <f>"21B-KRY"</f>
        <v>21B-KRY</v>
      </c>
      <c r="F646" s="1" t="str">
        <f t="shared" si="208"/>
        <v>Krychniak, Luisa</v>
      </c>
      <c r="G646" s="1" t="str">
        <f>"Period 08"</f>
        <v>Period 08</v>
      </c>
      <c r="H646" s="1" t="str">
        <f t="shared" si="209"/>
        <v xml:space="preserve"> S</v>
      </c>
      <c r="I646" s="1" t="str">
        <f t="shared" si="209"/>
        <v xml:space="preserve"> S</v>
      </c>
    </row>
    <row r="647" spans="1:9">
      <c r="A647" s="1" t="str">
        <f>""</f>
        <v/>
      </c>
      <c r="B647" s="1">
        <f t="shared" si="206"/>
        <v>781914</v>
      </c>
      <c r="C647" s="1" t="str">
        <f>"0261"</f>
        <v>0261</v>
      </c>
      <c r="D647" s="1" t="str">
        <f>"FINE ARTS"</f>
        <v>FINE ARTS</v>
      </c>
      <c r="E647" s="1" t="str">
        <f>"21B-KRY"</f>
        <v>21B-KRY</v>
      </c>
      <c r="F647" s="1" t="str">
        <f>"Shotlow, Misti"</f>
        <v>Shotlow, Misti</v>
      </c>
      <c r="G647" s="1" t="str">
        <f>"Period 09"</f>
        <v>Period 09</v>
      </c>
      <c r="H647" s="1" t="str">
        <f>" E"</f>
        <v xml:space="preserve"> E</v>
      </c>
      <c r="I647" s="1" t="str">
        <f>" E"</f>
        <v xml:space="preserve"> E</v>
      </c>
    </row>
    <row r="648" spans="1:9">
      <c r="A648" s="1" t="str">
        <f>""</f>
        <v/>
      </c>
      <c r="B648" s="1">
        <f t="shared" si="206"/>
        <v>781914</v>
      </c>
      <c r="C648" s="1" t="str">
        <f>"0262"</f>
        <v>0262</v>
      </c>
      <c r="D648" s="1" t="str">
        <f>"MUSIC"</f>
        <v>MUSIC</v>
      </c>
      <c r="E648" s="1" t="str">
        <f>"21B-KRY"</f>
        <v>21B-KRY</v>
      </c>
      <c r="F648" s="1" t="str">
        <f>"Murphy, Charmin"</f>
        <v>Murphy, Charmin</v>
      </c>
      <c r="G648" s="1" t="str">
        <f>"Period 10"</f>
        <v>Period 10</v>
      </c>
      <c r="H648" s="1" t="str">
        <f>" S"</f>
        <v xml:space="preserve"> S</v>
      </c>
      <c r="I648" s="1" t="str">
        <f>" S"</f>
        <v xml:space="preserve"> S</v>
      </c>
    </row>
    <row r="649" spans="1:9">
      <c r="A649" s="1" t="str">
        <f>""</f>
        <v/>
      </c>
      <c r="B649" s="1">
        <f t="shared" si="206"/>
        <v>781914</v>
      </c>
      <c r="C649" s="1" t="str">
        <f>"0272"</f>
        <v>0272</v>
      </c>
      <c r="D649" s="1" t="str">
        <f>"PHYSICAL ED"</f>
        <v>PHYSICAL ED</v>
      </c>
      <c r="E649" s="1" t="str">
        <f t="shared" ref="E649:E655" si="210">"21B-Kry"</f>
        <v>21B-Kry</v>
      </c>
      <c r="F649" s="1" t="str">
        <f>"Lane, Gary"</f>
        <v>Lane, Gary</v>
      </c>
      <c r="G649" s="1" t="str">
        <f>"Period 11"</f>
        <v>Period 11</v>
      </c>
      <c r="H649" s="1" t="str">
        <f>" E"</f>
        <v xml:space="preserve"> E</v>
      </c>
      <c r="I649" s="1" t="str">
        <f>" S"</f>
        <v xml:space="preserve"> S</v>
      </c>
    </row>
    <row r="650" spans="1:9">
      <c r="A650" s="1" t="str">
        <f>"Vega, Alejandro "</f>
        <v xml:space="preserve">Vega, Alejandro </v>
      </c>
      <c r="B650" s="1">
        <f t="shared" ref="B650:B659" si="211">1822545</f>
        <v>1822545</v>
      </c>
      <c r="C650" s="1" t="str">
        <f>"0211"</f>
        <v>0211</v>
      </c>
      <c r="D650" s="1" t="str">
        <f>"LANGUAGE ARTS"</f>
        <v>LANGUAGE ARTS</v>
      </c>
      <c r="E650" s="1" t="str">
        <f t="shared" si="210"/>
        <v>21B-Kry</v>
      </c>
      <c r="F650" s="1" t="str">
        <f t="shared" ref="F650:F656" si="212">"Krychniak, Luisa"</f>
        <v>Krychniak, Luisa</v>
      </c>
      <c r="G650" s="1" t="str">
        <f>"Period 01"</f>
        <v>Period 01</v>
      </c>
      <c r="H650" s="1">
        <f xml:space="preserve"> 79</f>
        <v>79</v>
      </c>
      <c r="I650" s="1">
        <f xml:space="preserve"> 78</f>
        <v>78</v>
      </c>
    </row>
    <row r="651" spans="1:9">
      <c r="A651" s="1" t="str">
        <f>""</f>
        <v/>
      </c>
      <c r="B651" s="1">
        <f t="shared" si="211"/>
        <v>1822545</v>
      </c>
      <c r="C651" s="1" t="str">
        <f>"0221"</f>
        <v>0221</v>
      </c>
      <c r="D651" s="1" t="str">
        <f>"SOCIAL STUDIES"</f>
        <v>SOCIAL STUDIES</v>
      </c>
      <c r="E651" s="1" t="str">
        <f t="shared" si="210"/>
        <v>21B-Kry</v>
      </c>
      <c r="F651" s="1" t="str">
        <f t="shared" si="212"/>
        <v>Krychniak, Luisa</v>
      </c>
      <c r="G651" s="1" t="str">
        <f>"Period 03"</f>
        <v>Period 03</v>
      </c>
      <c r="H651" s="1">
        <f xml:space="preserve"> 79</f>
        <v>79</v>
      </c>
      <c r="I651" s="1">
        <f xml:space="preserve"> 84</f>
        <v>84</v>
      </c>
    </row>
    <row r="652" spans="1:9">
      <c r="A652" s="1" t="str">
        <f>""</f>
        <v/>
      </c>
      <c r="B652" s="1">
        <f t="shared" si="211"/>
        <v>1822545</v>
      </c>
      <c r="C652" s="1" t="str">
        <f>"0231"</f>
        <v>0231</v>
      </c>
      <c r="D652" s="1" t="str">
        <f>"MATH"</f>
        <v>MATH</v>
      </c>
      <c r="E652" s="1" t="str">
        <f t="shared" si="210"/>
        <v>21B-Kry</v>
      </c>
      <c r="F652" s="1" t="str">
        <f t="shared" si="212"/>
        <v>Krychniak, Luisa</v>
      </c>
      <c r="G652" s="1" t="str">
        <f>"Period 04"</f>
        <v>Period 04</v>
      </c>
      <c r="H652" s="1">
        <f xml:space="preserve"> 78</f>
        <v>78</v>
      </c>
      <c r="I652" s="1">
        <f xml:space="preserve"> 77</f>
        <v>77</v>
      </c>
    </row>
    <row r="653" spans="1:9">
      <c r="A653" s="1" t="str">
        <f>""</f>
        <v/>
      </c>
      <c r="B653" s="1">
        <f t="shared" si="211"/>
        <v>1822545</v>
      </c>
      <c r="C653" s="1" t="str">
        <f>"0241"</f>
        <v>0241</v>
      </c>
      <c r="D653" s="1" t="str">
        <f>"SCIENCE"</f>
        <v>SCIENCE</v>
      </c>
      <c r="E653" s="1" t="str">
        <f t="shared" si="210"/>
        <v>21B-Kry</v>
      </c>
      <c r="F653" s="1" t="str">
        <f t="shared" si="212"/>
        <v>Krychniak, Luisa</v>
      </c>
      <c r="G653" s="1" t="str">
        <f>"Period 05"</f>
        <v>Period 05</v>
      </c>
      <c r="H653" s="1">
        <f xml:space="preserve"> 88</f>
        <v>88</v>
      </c>
      <c r="I653" s="1">
        <f xml:space="preserve"> 78</f>
        <v>78</v>
      </c>
    </row>
    <row r="654" spans="1:9">
      <c r="A654" s="1" t="str">
        <f>""</f>
        <v/>
      </c>
      <c r="B654" s="1">
        <f t="shared" si="211"/>
        <v>1822545</v>
      </c>
      <c r="C654" s="1" t="str">
        <f>"0271"</f>
        <v>0271</v>
      </c>
      <c r="D654" s="1" t="str">
        <f>"HEALTH"</f>
        <v>HEALTH</v>
      </c>
      <c r="E654" s="1" t="str">
        <f t="shared" si="210"/>
        <v>21B-Kry</v>
      </c>
      <c r="F654" s="1" t="str">
        <f t="shared" si="212"/>
        <v>Krychniak, Luisa</v>
      </c>
      <c r="G654" s="1" t="str">
        <f>"Period 06"</f>
        <v>Period 06</v>
      </c>
      <c r="H654" s="1" t="str">
        <f>" S"</f>
        <v xml:space="preserve"> S</v>
      </c>
      <c r="I654" s="1" t="str">
        <f>" S"</f>
        <v xml:space="preserve"> S</v>
      </c>
    </row>
    <row r="655" spans="1:9">
      <c r="A655" s="1" t="str">
        <f>""</f>
        <v/>
      </c>
      <c r="B655" s="1">
        <f t="shared" si="211"/>
        <v>1822545</v>
      </c>
      <c r="C655" s="1" t="str">
        <f>"0298"</f>
        <v>0298</v>
      </c>
      <c r="D655" s="1" t="str">
        <f>"CITIZENSHIP"</f>
        <v>CITIZENSHIP</v>
      </c>
      <c r="E655" s="1" t="str">
        <f t="shared" si="210"/>
        <v>21B-Kry</v>
      </c>
      <c r="F655" s="1" t="str">
        <f t="shared" si="212"/>
        <v>Krychniak, Luisa</v>
      </c>
      <c r="G655" s="1" t="str">
        <f>"Period 07"</f>
        <v>Period 07</v>
      </c>
      <c r="H655" s="1" t="str">
        <f>" S"</f>
        <v xml:space="preserve"> S</v>
      </c>
      <c r="I655" s="1" t="str">
        <f>" N"</f>
        <v xml:space="preserve"> N</v>
      </c>
    </row>
    <row r="656" spans="1:9">
      <c r="A656" s="1" t="str">
        <f>""</f>
        <v/>
      </c>
      <c r="B656" s="1">
        <f t="shared" si="211"/>
        <v>1822545</v>
      </c>
      <c r="C656" s="1" t="str">
        <f>"0251"</f>
        <v>0251</v>
      </c>
      <c r="D656" s="1" t="str">
        <f>"HANDWRITING"</f>
        <v>HANDWRITING</v>
      </c>
      <c r="E656" s="1" t="str">
        <f>"21B-KRY"</f>
        <v>21B-KRY</v>
      </c>
      <c r="F656" s="1" t="str">
        <f t="shared" si="212"/>
        <v>Krychniak, Luisa</v>
      </c>
      <c r="G656" s="1" t="str">
        <f>"Period 08"</f>
        <v>Period 08</v>
      </c>
      <c r="H656" s="1" t="str">
        <f>" S"</f>
        <v xml:space="preserve"> S</v>
      </c>
      <c r="I656" s="1" t="str">
        <f>" N"</f>
        <v xml:space="preserve"> N</v>
      </c>
    </row>
    <row r="657" spans="1:9">
      <c r="A657" s="1" t="str">
        <f>""</f>
        <v/>
      </c>
      <c r="B657" s="1">
        <f t="shared" si="211"/>
        <v>1822545</v>
      </c>
      <c r="C657" s="1" t="str">
        <f>"0261"</f>
        <v>0261</v>
      </c>
      <c r="D657" s="1" t="str">
        <f>"FINE ARTS"</f>
        <v>FINE ARTS</v>
      </c>
      <c r="E657" s="1" t="str">
        <f>"21B-KRY"</f>
        <v>21B-KRY</v>
      </c>
      <c r="F657" s="1" t="str">
        <f>"Shotlow, Misti"</f>
        <v>Shotlow, Misti</v>
      </c>
      <c r="G657" s="1" t="str">
        <f>"Period 09"</f>
        <v>Period 09</v>
      </c>
      <c r="H657" s="1" t="str">
        <f>" E"</f>
        <v xml:space="preserve"> E</v>
      </c>
      <c r="I657" s="1" t="str">
        <f>" E"</f>
        <v xml:space="preserve"> E</v>
      </c>
    </row>
    <row r="658" spans="1:9">
      <c r="A658" s="1" t="str">
        <f>""</f>
        <v/>
      </c>
      <c r="B658" s="1">
        <f t="shared" si="211"/>
        <v>1822545</v>
      </c>
      <c r="C658" s="1" t="str">
        <f>"0262"</f>
        <v>0262</v>
      </c>
      <c r="D658" s="1" t="str">
        <f>"MUSIC"</f>
        <v>MUSIC</v>
      </c>
      <c r="E658" s="1" t="str">
        <f>"21B-KRY"</f>
        <v>21B-KRY</v>
      </c>
      <c r="F658" s="1" t="str">
        <f>"Murphy, Charmin"</f>
        <v>Murphy, Charmin</v>
      </c>
      <c r="G658" s="1" t="str">
        <f>"Period 10"</f>
        <v>Period 10</v>
      </c>
      <c r="H658" s="1" t="str">
        <f>" S"</f>
        <v xml:space="preserve"> S</v>
      </c>
      <c r="I658" s="1" t="str">
        <f>" S"</f>
        <v xml:space="preserve"> S</v>
      </c>
    </row>
    <row r="659" spans="1:9">
      <c r="A659" s="1" t="str">
        <f>""</f>
        <v/>
      </c>
      <c r="B659" s="1">
        <f t="shared" si="211"/>
        <v>1822545</v>
      </c>
      <c r="C659" s="1" t="str">
        <f>"0272"</f>
        <v>0272</v>
      </c>
      <c r="D659" s="1" t="str">
        <f>"PHYSICAL ED"</f>
        <v>PHYSICAL ED</v>
      </c>
      <c r="E659" s="1" t="str">
        <f>"21B-Kry"</f>
        <v>21B-Kry</v>
      </c>
      <c r="F659" s="1" t="str">
        <f>"Lane, Gary"</f>
        <v>Lane, Gary</v>
      </c>
      <c r="G659" s="1" t="str">
        <f>"Period 11"</f>
        <v>Period 11</v>
      </c>
      <c r="H659" s="1" t="str">
        <f>" E"</f>
        <v xml:space="preserve"> E</v>
      </c>
      <c r="I659" s="1" t="str">
        <f>" S"</f>
        <v xml:space="preserve"> S</v>
      </c>
    </row>
    <row r="660" spans="1:9">
      <c r="A660" s="1" t="str">
        <f>"Vela, Jeremiah Antonio"</f>
        <v>Vela, Jeremiah Antonio</v>
      </c>
      <c r="B660" s="1">
        <f t="shared" ref="B660:B669" si="213">777633</f>
        <v>777633</v>
      </c>
      <c r="C660" s="1" t="str">
        <f>"0211"</f>
        <v>0211</v>
      </c>
      <c r="D660" s="1" t="str">
        <f>"LANGUAGE ARTS"</f>
        <v>LANGUAGE ARTS</v>
      </c>
      <c r="E660" s="1" t="str">
        <f t="shared" ref="E660:E665" si="214">"22R-Sta"</f>
        <v>22R-Sta</v>
      </c>
      <c r="F660" s="1" t="str">
        <f t="shared" ref="F660:F666" si="215">"Stalker, Jennifer"</f>
        <v>Stalker, Jennifer</v>
      </c>
      <c r="G660" s="1" t="str">
        <f>"Period 01"</f>
        <v>Period 01</v>
      </c>
      <c r="H660" s="1">
        <f xml:space="preserve"> 85</f>
        <v>85</v>
      </c>
      <c r="I660" s="1">
        <f xml:space="preserve"> 89</f>
        <v>89</v>
      </c>
    </row>
    <row r="661" spans="1:9">
      <c r="A661" s="1" t="str">
        <f>""</f>
        <v/>
      </c>
      <c r="B661" s="1">
        <f t="shared" si="213"/>
        <v>777633</v>
      </c>
      <c r="C661" s="1" t="str">
        <f>"0221"</f>
        <v>0221</v>
      </c>
      <c r="D661" s="1" t="str">
        <f>"SOCIAL STUDIES"</f>
        <v>SOCIAL STUDIES</v>
      </c>
      <c r="E661" s="1" t="str">
        <f t="shared" si="214"/>
        <v>22R-Sta</v>
      </c>
      <c r="F661" s="1" t="str">
        <f t="shared" si="215"/>
        <v>Stalker, Jennifer</v>
      </c>
      <c r="G661" s="1" t="str">
        <f>"Period 03"</f>
        <v>Period 03</v>
      </c>
      <c r="H661" s="1">
        <f xml:space="preserve"> 83</f>
        <v>83</v>
      </c>
      <c r="I661" s="1">
        <f xml:space="preserve"> 91</f>
        <v>91</v>
      </c>
    </row>
    <row r="662" spans="1:9">
      <c r="A662" s="1" t="str">
        <f>""</f>
        <v/>
      </c>
      <c r="B662" s="1">
        <f t="shared" si="213"/>
        <v>777633</v>
      </c>
      <c r="C662" s="1" t="str">
        <f>"0231"</f>
        <v>0231</v>
      </c>
      <c r="D662" s="1" t="str">
        <f>"MATH"</f>
        <v>MATH</v>
      </c>
      <c r="E662" s="1" t="str">
        <f t="shared" si="214"/>
        <v>22R-Sta</v>
      </c>
      <c r="F662" s="1" t="str">
        <f t="shared" si="215"/>
        <v>Stalker, Jennifer</v>
      </c>
      <c r="G662" s="1" t="str">
        <f>"Period 04"</f>
        <v>Period 04</v>
      </c>
      <c r="H662" s="1">
        <f xml:space="preserve"> 87</f>
        <v>87</v>
      </c>
      <c r="I662" s="1">
        <f xml:space="preserve"> 91</f>
        <v>91</v>
      </c>
    </row>
    <row r="663" spans="1:9">
      <c r="A663" s="1" t="str">
        <f>""</f>
        <v/>
      </c>
      <c r="B663" s="1">
        <f t="shared" si="213"/>
        <v>777633</v>
      </c>
      <c r="C663" s="1" t="str">
        <f>"0241"</f>
        <v>0241</v>
      </c>
      <c r="D663" s="1" t="str">
        <f>"SCIENCE"</f>
        <v>SCIENCE</v>
      </c>
      <c r="E663" s="1" t="str">
        <f t="shared" si="214"/>
        <v>22R-Sta</v>
      </c>
      <c r="F663" s="1" t="str">
        <f t="shared" si="215"/>
        <v>Stalker, Jennifer</v>
      </c>
      <c r="G663" s="1" t="str">
        <f>"Period 05"</f>
        <v>Period 05</v>
      </c>
      <c r="H663" s="1">
        <f xml:space="preserve"> 82</f>
        <v>82</v>
      </c>
      <c r="I663" s="1">
        <f xml:space="preserve"> 90</f>
        <v>90</v>
      </c>
    </row>
    <row r="664" spans="1:9">
      <c r="A664" s="1" t="str">
        <f>""</f>
        <v/>
      </c>
      <c r="B664" s="1">
        <f t="shared" si="213"/>
        <v>777633</v>
      </c>
      <c r="C664" s="1" t="str">
        <f>"0271"</f>
        <v>0271</v>
      </c>
      <c r="D664" s="1" t="str">
        <f>"HEALTH"</f>
        <v>HEALTH</v>
      </c>
      <c r="E664" s="1" t="str">
        <f t="shared" si="214"/>
        <v>22R-Sta</v>
      </c>
      <c r="F664" s="1" t="str">
        <f t="shared" si="215"/>
        <v>Stalker, Jennifer</v>
      </c>
      <c r="G664" s="1" t="str">
        <f>"Period 06"</f>
        <v>Period 06</v>
      </c>
      <c r="H664" s="1" t="str">
        <f>" E"</f>
        <v xml:space="preserve"> E</v>
      </c>
      <c r="I664" s="1" t="str">
        <f>" E"</f>
        <v xml:space="preserve"> E</v>
      </c>
    </row>
    <row r="665" spans="1:9">
      <c r="A665" s="1" t="str">
        <f>""</f>
        <v/>
      </c>
      <c r="B665" s="1">
        <f t="shared" si="213"/>
        <v>777633</v>
      </c>
      <c r="C665" s="1" t="str">
        <f>"0298"</f>
        <v>0298</v>
      </c>
      <c r="D665" s="1" t="str">
        <f>"CITIZENSHIP"</f>
        <v>CITIZENSHIP</v>
      </c>
      <c r="E665" s="1" t="str">
        <f t="shared" si="214"/>
        <v>22R-Sta</v>
      </c>
      <c r="F665" s="1" t="str">
        <f t="shared" si="215"/>
        <v>Stalker, Jennifer</v>
      </c>
      <c r="G665" s="1" t="str">
        <f>"Period 07"</f>
        <v>Period 07</v>
      </c>
      <c r="H665" s="1" t="str">
        <f>" S"</f>
        <v xml:space="preserve"> S</v>
      </c>
      <c r="I665" s="1" t="str">
        <f>" E"</f>
        <v xml:space="preserve"> E</v>
      </c>
    </row>
    <row r="666" spans="1:9">
      <c r="A666" s="1" t="str">
        <f>""</f>
        <v/>
      </c>
      <c r="B666" s="1">
        <f t="shared" si="213"/>
        <v>777633</v>
      </c>
      <c r="C666" s="1" t="str">
        <f>"0251"</f>
        <v>0251</v>
      </c>
      <c r="D666" s="1" t="str">
        <f>"HANDWRITING"</f>
        <v>HANDWRITING</v>
      </c>
      <c r="E666" s="1" t="str">
        <f>"22R-STA"</f>
        <v>22R-STA</v>
      </c>
      <c r="F666" s="1" t="str">
        <f t="shared" si="215"/>
        <v>Stalker, Jennifer</v>
      </c>
      <c r="G666" s="1" t="str">
        <f>"Period 08"</f>
        <v>Period 08</v>
      </c>
      <c r="H666" s="1" t="str">
        <f>" S"</f>
        <v xml:space="preserve"> S</v>
      </c>
      <c r="I666" s="1" t="str">
        <f>" S"</f>
        <v xml:space="preserve"> S</v>
      </c>
    </row>
    <row r="667" spans="1:9">
      <c r="A667" s="1" t="str">
        <f>""</f>
        <v/>
      </c>
      <c r="B667" s="1">
        <f t="shared" si="213"/>
        <v>777633</v>
      </c>
      <c r="C667" s="1" t="str">
        <f>"0261"</f>
        <v>0261</v>
      </c>
      <c r="D667" s="1" t="str">
        <f>"FINE ARTS"</f>
        <v>FINE ARTS</v>
      </c>
      <c r="E667" s="1" t="str">
        <f>"22R-STA"</f>
        <v>22R-STA</v>
      </c>
      <c r="F667" s="1" t="str">
        <f>"Shotlow, Misti"</f>
        <v>Shotlow, Misti</v>
      </c>
      <c r="G667" s="1" t="str">
        <f>"Period 09"</f>
        <v>Period 09</v>
      </c>
      <c r="H667" s="1" t="str">
        <f>" E"</f>
        <v xml:space="preserve"> E</v>
      </c>
      <c r="I667" s="1" t="str">
        <f>" E"</f>
        <v xml:space="preserve"> E</v>
      </c>
    </row>
    <row r="668" spans="1:9">
      <c r="A668" s="1" t="str">
        <f>""</f>
        <v/>
      </c>
      <c r="B668" s="1">
        <f t="shared" si="213"/>
        <v>777633</v>
      </c>
      <c r="C668" s="1" t="str">
        <f>"0262"</f>
        <v>0262</v>
      </c>
      <c r="D668" s="1" t="str">
        <f>"MUSIC"</f>
        <v>MUSIC</v>
      </c>
      <c r="E668" s="1" t="str">
        <f>"22R-STA"</f>
        <v>22R-STA</v>
      </c>
      <c r="F668" s="1" t="str">
        <f>"Murphy, Charmin"</f>
        <v>Murphy, Charmin</v>
      </c>
      <c r="G668" s="1" t="str">
        <f>"Period 10"</f>
        <v>Period 10</v>
      </c>
      <c r="H668" s="1" t="str">
        <f>" S"</f>
        <v xml:space="preserve"> S</v>
      </c>
      <c r="I668" s="1" t="str">
        <f>" S"</f>
        <v xml:space="preserve"> S</v>
      </c>
    </row>
    <row r="669" spans="1:9">
      <c r="A669" s="1" t="str">
        <f>""</f>
        <v/>
      </c>
      <c r="B669" s="1">
        <f t="shared" si="213"/>
        <v>777633</v>
      </c>
      <c r="C669" s="1" t="str">
        <f>"0272"</f>
        <v>0272</v>
      </c>
      <c r="D669" s="1" t="str">
        <f>"PHYSICAL ED"</f>
        <v>PHYSICAL ED</v>
      </c>
      <c r="E669" s="1" t="str">
        <f t="shared" ref="E669:E675" si="216">"22R-Sta"</f>
        <v>22R-Sta</v>
      </c>
      <c r="F669" s="1" t="str">
        <f>"Lane, Gary"</f>
        <v>Lane, Gary</v>
      </c>
      <c r="G669" s="1" t="str">
        <f>"Period 11"</f>
        <v>Period 11</v>
      </c>
      <c r="H669" s="1" t="str">
        <f>" S"</f>
        <v xml:space="preserve"> S</v>
      </c>
      <c r="I669" s="1" t="str">
        <f>" E"</f>
        <v xml:space="preserve"> E</v>
      </c>
    </row>
    <row r="670" spans="1:9">
      <c r="A670" s="1" t="str">
        <f>"Villalon, Gael Xavier"</f>
        <v>Villalon, Gael Xavier</v>
      </c>
      <c r="B670" s="1">
        <f t="shared" ref="B670:B679" si="217">1801874</f>
        <v>1801874</v>
      </c>
      <c r="C670" s="1" t="str">
        <f>"0211"</f>
        <v>0211</v>
      </c>
      <c r="D670" s="1" t="str">
        <f>"LANGUAGE ARTS"</f>
        <v>LANGUAGE ARTS</v>
      </c>
      <c r="E670" s="1" t="str">
        <f t="shared" si="216"/>
        <v>22R-Sta</v>
      </c>
      <c r="F670" s="1" t="str">
        <f t="shared" ref="F670:F676" si="218">"Stalker, Jennifer"</f>
        <v>Stalker, Jennifer</v>
      </c>
      <c r="G670" s="1" t="str">
        <f>"Period 01"</f>
        <v>Period 01</v>
      </c>
      <c r="H670" s="1">
        <f xml:space="preserve"> 90</f>
        <v>90</v>
      </c>
      <c r="I670" s="1">
        <f xml:space="preserve"> 92</f>
        <v>92</v>
      </c>
    </row>
    <row r="671" spans="1:9">
      <c r="A671" s="1" t="str">
        <f>""</f>
        <v/>
      </c>
      <c r="B671" s="1">
        <f t="shared" si="217"/>
        <v>1801874</v>
      </c>
      <c r="C671" s="1" t="str">
        <f>"0221"</f>
        <v>0221</v>
      </c>
      <c r="D671" s="1" t="str">
        <f>"SOCIAL STUDIES"</f>
        <v>SOCIAL STUDIES</v>
      </c>
      <c r="E671" s="1" t="str">
        <f t="shared" si="216"/>
        <v>22R-Sta</v>
      </c>
      <c r="F671" s="1" t="str">
        <f t="shared" si="218"/>
        <v>Stalker, Jennifer</v>
      </c>
      <c r="G671" s="1" t="str">
        <f>"Period 03"</f>
        <v>Period 03</v>
      </c>
      <c r="H671" s="1">
        <f xml:space="preserve"> 85</f>
        <v>85</v>
      </c>
      <c r="I671" s="1">
        <f xml:space="preserve"> 92</f>
        <v>92</v>
      </c>
    </row>
    <row r="672" spans="1:9">
      <c r="A672" s="1" t="str">
        <f>""</f>
        <v/>
      </c>
      <c r="B672" s="1">
        <f t="shared" si="217"/>
        <v>1801874</v>
      </c>
      <c r="C672" s="1" t="str">
        <f>"0231"</f>
        <v>0231</v>
      </c>
      <c r="D672" s="1" t="str">
        <f>"MATH"</f>
        <v>MATH</v>
      </c>
      <c r="E672" s="1" t="str">
        <f t="shared" si="216"/>
        <v>22R-Sta</v>
      </c>
      <c r="F672" s="1" t="str">
        <f t="shared" si="218"/>
        <v>Stalker, Jennifer</v>
      </c>
      <c r="G672" s="1" t="str">
        <f>"Period 04"</f>
        <v>Period 04</v>
      </c>
      <c r="H672" s="1">
        <f xml:space="preserve"> 90</f>
        <v>90</v>
      </c>
      <c r="I672" s="1">
        <f xml:space="preserve"> 93</f>
        <v>93</v>
      </c>
    </row>
    <row r="673" spans="1:9">
      <c r="A673" s="1" t="str">
        <f>""</f>
        <v/>
      </c>
      <c r="B673" s="1">
        <f t="shared" si="217"/>
        <v>1801874</v>
      </c>
      <c r="C673" s="1" t="str">
        <f>"0241"</f>
        <v>0241</v>
      </c>
      <c r="D673" s="1" t="str">
        <f>"SCIENCE"</f>
        <v>SCIENCE</v>
      </c>
      <c r="E673" s="1" t="str">
        <f t="shared" si="216"/>
        <v>22R-Sta</v>
      </c>
      <c r="F673" s="1" t="str">
        <f t="shared" si="218"/>
        <v>Stalker, Jennifer</v>
      </c>
      <c r="G673" s="1" t="str">
        <f>"Period 05"</f>
        <v>Period 05</v>
      </c>
      <c r="H673" s="1">
        <f xml:space="preserve"> 88</f>
        <v>88</v>
      </c>
      <c r="I673" s="1">
        <f xml:space="preserve"> 91</f>
        <v>91</v>
      </c>
    </row>
    <row r="674" spans="1:9">
      <c r="A674" s="1" t="str">
        <f>""</f>
        <v/>
      </c>
      <c r="B674" s="1">
        <f t="shared" si="217"/>
        <v>1801874</v>
      </c>
      <c r="C674" s="1" t="str">
        <f>"0271"</f>
        <v>0271</v>
      </c>
      <c r="D674" s="1" t="str">
        <f>"HEALTH"</f>
        <v>HEALTH</v>
      </c>
      <c r="E674" s="1" t="str">
        <f t="shared" si="216"/>
        <v>22R-Sta</v>
      </c>
      <c r="F674" s="1" t="str">
        <f t="shared" si="218"/>
        <v>Stalker, Jennifer</v>
      </c>
      <c r="G674" s="1" t="str">
        <f>"Period 06"</f>
        <v>Period 06</v>
      </c>
      <c r="H674" s="1" t="str">
        <f>" E"</f>
        <v xml:space="preserve"> E</v>
      </c>
      <c r="I674" s="1" t="str">
        <f>" E"</f>
        <v xml:space="preserve"> E</v>
      </c>
    </row>
    <row r="675" spans="1:9">
      <c r="A675" s="1" t="str">
        <f>""</f>
        <v/>
      </c>
      <c r="B675" s="1">
        <f t="shared" si="217"/>
        <v>1801874</v>
      </c>
      <c r="C675" s="1" t="str">
        <f>"0298"</f>
        <v>0298</v>
      </c>
      <c r="D675" s="1" t="str">
        <f>"CITIZENSHIP"</f>
        <v>CITIZENSHIP</v>
      </c>
      <c r="E675" s="1" t="str">
        <f t="shared" si="216"/>
        <v>22R-Sta</v>
      </c>
      <c r="F675" s="1" t="str">
        <f t="shared" si="218"/>
        <v>Stalker, Jennifer</v>
      </c>
      <c r="G675" s="1" t="str">
        <f>"Period 07"</f>
        <v>Period 07</v>
      </c>
      <c r="H675" s="1" t="str">
        <f>" S"</f>
        <v xml:space="preserve"> S</v>
      </c>
      <c r="I675" s="1" t="str">
        <f>" S"</f>
        <v xml:space="preserve"> S</v>
      </c>
    </row>
    <row r="676" spans="1:9">
      <c r="A676" s="1" t="str">
        <f>""</f>
        <v/>
      </c>
      <c r="B676" s="1">
        <f t="shared" si="217"/>
        <v>1801874</v>
      </c>
      <c r="C676" s="1" t="str">
        <f>"0251"</f>
        <v>0251</v>
      </c>
      <c r="D676" s="1" t="str">
        <f>"HANDWRITING"</f>
        <v>HANDWRITING</v>
      </c>
      <c r="E676" s="1" t="str">
        <f>"22R-STA"</f>
        <v>22R-STA</v>
      </c>
      <c r="F676" s="1" t="str">
        <f t="shared" si="218"/>
        <v>Stalker, Jennifer</v>
      </c>
      <c r="G676" s="1" t="str">
        <f>"Period 08"</f>
        <v>Period 08</v>
      </c>
      <c r="H676" s="1" t="str">
        <f>" S"</f>
        <v xml:space="preserve"> S</v>
      </c>
      <c r="I676" s="1" t="str">
        <f>" S"</f>
        <v xml:space="preserve"> S</v>
      </c>
    </row>
    <row r="677" spans="1:9">
      <c r="A677" s="1" t="str">
        <f>""</f>
        <v/>
      </c>
      <c r="B677" s="1">
        <f t="shared" si="217"/>
        <v>1801874</v>
      </c>
      <c r="C677" s="1" t="str">
        <f>"0261"</f>
        <v>0261</v>
      </c>
      <c r="D677" s="1" t="str">
        <f>"FINE ARTS"</f>
        <v>FINE ARTS</v>
      </c>
      <c r="E677" s="1" t="str">
        <f>"22R-STA"</f>
        <v>22R-STA</v>
      </c>
      <c r="F677" s="1" t="str">
        <f>"Shotlow, Misti"</f>
        <v>Shotlow, Misti</v>
      </c>
      <c r="G677" s="1" t="str">
        <f>"Period 09"</f>
        <v>Period 09</v>
      </c>
      <c r="H677" s="1" t="str">
        <f>" E"</f>
        <v xml:space="preserve"> E</v>
      </c>
      <c r="I677" s="1" t="str">
        <f>" E"</f>
        <v xml:space="preserve"> E</v>
      </c>
    </row>
    <row r="678" spans="1:9">
      <c r="A678" s="1" t="str">
        <f>""</f>
        <v/>
      </c>
      <c r="B678" s="1">
        <f t="shared" si="217"/>
        <v>1801874</v>
      </c>
      <c r="C678" s="1" t="str">
        <f>"0262"</f>
        <v>0262</v>
      </c>
      <c r="D678" s="1" t="str">
        <f>"MUSIC"</f>
        <v>MUSIC</v>
      </c>
      <c r="E678" s="1" t="str">
        <f>"22R-STA"</f>
        <v>22R-STA</v>
      </c>
      <c r="F678" s="1" t="str">
        <f>"Murphy, Charmin"</f>
        <v>Murphy, Charmin</v>
      </c>
      <c r="G678" s="1" t="str">
        <f>"Period 10"</f>
        <v>Period 10</v>
      </c>
      <c r="H678" s="1" t="str">
        <f>" S"</f>
        <v xml:space="preserve"> S</v>
      </c>
      <c r="I678" s="1" t="str">
        <f>" S"</f>
        <v xml:space="preserve"> S</v>
      </c>
    </row>
    <row r="679" spans="1:9">
      <c r="A679" s="1" t="str">
        <f>""</f>
        <v/>
      </c>
      <c r="B679" s="1">
        <f t="shared" si="217"/>
        <v>1801874</v>
      </c>
      <c r="C679" s="1" t="str">
        <f>"0272"</f>
        <v>0272</v>
      </c>
      <c r="D679" s="1" t="str">
        <f>"PHYSICAL ED"</f>
        <v>PHYSICAL ED</v>
      </c>
      <c r="E679" s="1" t="str">
        <f>"22R-Sta"</f>
        <v>22R-Sta</v>
      </c>
      <c r="F679" s="1" t="str">
        <f>"Lane, Gary"</f>
        <v>Lane, Gary</v>
      </c>
      <c r="G679" s="1" t="str">
        <f>"Period 11"</f>
        <v>Period 11</v>
      </c>
      <c r="H679" s="1" t="str">
        <f>" S"</f>
        <v xml:space="preserve"> S</v>
      </c>
      <c r="I679" s="1" t="str">
        <f>" S"</f>
        <v xml:space="preserve"> S</v>
      </c>
    </row>
    <row r="680" spans="1:9">
      <c r="A680" s="1" t="str">
        <f>"Wright, Dujuon Hector Mikai"</f>
        <v>Wright, Dujuon Hector Mikai</v>
      </c>
      <c r="B680" s="1">
        <f t="shared" ref="B680:B689" si="219">783969</f>
        <v>783969</v>
      </c>
      <c r="C680" s="1" t="str">
        <f>"0211"</f>
        <v>0211</v>
      </c>
      <c r="D680" s="1" t="str">
        <f>"LANGUAGE ARTS"</f>
        <v>LANGUAGE ARTS</v>
      </c>
      <c r="E680" s="1" t="str">
        <f t="shared" ref="E680:E688" si="220">"21R-KIR"</f>
        <v>21R-KIR</v>
      </c>
      <c r="F680" s="1" t="str">
        <f t="shared" ref="F680:F686" si="221">"Kirven, Laurie"</f>
        <v>Kirven, Laurie</v>
      </c>
      <c r="G680" s="1" t="str">
        <f>"Period 01"</f>
        <v>Period 01</v>
      </c>
      <c r="H680" s="1">
        <f xml:space="preserve"> 85</f>
        <v>85</v>
      </c>
      <c r="I680" s="1">
        <f xml:space="preserve"> 75</f>
        <v>75</v>
      </c>
    </row>
    <row r="681" spans="1:9">
      <c r="A681" s="1" t="str">
        <f>""</f>
        <v/>
      </c>
      <c r="B681" s="1">
        <f t="shared" si="219"/>
        <v>783969</v>
      </c>
      <c r="C681" s="1" t="str">
        <f>"0221"</f>
        <v>0221</v>
      </c>
      <c r="D681" s="1" t="str">
        <f>"SOCIAL STUDIES"</f>
        <v>SOCIAL STUDIES</v>
      </c>
      <c r="E681" s="1" t="str">
        <f t="shared" si="220"/>
        <v>21R-KIR</v>
      </c>
      <c r="F681" s="1" t="str">
        <f t="shared" si="221"/>
        <v>Kirven, Laurie</v>
      </c>
      <c r="G681" s="1" t="str">
        <f>"Period 03"</f>
        <v>Period 03</v>
      </c>
      <c r="H681" s="1">
        <f xml:space="preserve"> 90</f>
        <v>90</v>
      </c>
      <c r="I681" s="1">
        <f xml:space="preserve"> 82</f>
        <v>82</v>
      </c>
    </row>
    <row r="682" spans="1:9">
      <c r="A682" s="1" t="str">
        <f>""</f>
        <v/>
      </c>
      <c r="B682" s="1">
        <f t="shared" si="219"/>
        <v>783969</v>
      </c>
      <c r="C682" s="1" t="str">
        <f>"0231"</f>
        <v>0231</v>
      </c>
      <c r="D682" s="1" t="str">
        <f>"MATH"</f>
        <v>MATH</v>
      </c>
      <c r="E682" s="1" t="str">
        <f t="shared" si="220"/>
        <v>21R-KIR</v>
      </c>
      <c r="F682" s="1" t="str">
        <f t="shared" si="221"/>
        <v>Kirven, Laurie</v>
      </c>
      <c r="G682" s="1" t="str">
        <f>"Period 04"</f>
        <v>Period 04</v>
      </c>
      <c r="H682" s="1">
        <f xml:space="preserve"> 85</f>
        <v>85</v>
      </c>
      <c r="I682" s="1">
        <f xml:space="preserve"> 90</f>
        <v>90</v>
      </c>
    </row>
    <row r="683" spans="1:9">
      <c r="A683" s="1" t="str">
        <f>""</f>
        <v/>
      </c>
      <c r="B683" s="1">
        <f t="shared" si="219"/>
        <v>783969</v>
      </c>
      <c r="C683" s="1" t="str">
        <f>"0241"</f>
        <v>0241</v>
      </c>
      <c r="D683" s="1" t="str">
        <f>"SCIENCE"</f>
        <v>SCIENCE</v>
      </c>
      <c r="E683" s="1" t="str">
        <f t="shared" si="220"/>
        <v>21R-KIR</v>
      </c>
      <c r="F683" s="1" t="str">
        <f t="shared" si="221"/>
        <v>Kirven, Laurie</v>
      </c>
      <c r="G683" s="1" t="str">
        <f>"Period 05"</f>
        <v>Period 05</v>
      </c>
      <c r="H683" s="1">
        <f xml:space="preserve"> 92</f>
        <v>92</v>
      </c>
      <c r="I683" s="1">
        <f xml:space="preserve"> 87</f>
        <v>87</v>
      </c>
    </row>
    <row r="684" spans="1:9">
      <c r="A684" s="1" t="str">
        <f>""</f>
        <v/>
      </c>
      <c r="B684" s="1">
        <f t="shared" si="219"/>
        <v>783969</v>
      </c>
      <c r="C684" s="1" t="str">
        <f>"0271"</f>
        <v>0271</v>
      </c>
      <c r="D684" s="1" t="str">
        <f>"HEALTH"</f>
        <v>HEALTH</v>
      </c>
      <c r="E684" s="1" t="str">
        <f t="shared" si="220"/>
        <v>21R-KIR</v>
      </c>
      <c r="F684" s="1" t="str">
        <f t="shared" si="221"/>
        <v>Kirven, Laurie</v>
      </c>
      <c r="G684" s="1" t="str">
        <f>"Period 06"</f>
        <v>Period 06</v>
      </c>
      <c r="H684" s="1" t="str">
        <f>" S"</f>
        <v xml:space="preserve"> S</v>
      </c>
      <c r="I684" s="1" t="str">
        <f>" S"</f>
        <v xml:space="preserve"> S</v>
      </c>
    </row>
    <row r="685" spans="1:9">
      <c r="A685" s="1" t="str">
        <f>""</f>
        <v/>
      </c>
      <c r="B685" s="1">
        <f t="shared" si="219"/>
        <v>783969</v>
      </c>
      <c r="C685" s="1" t="str">
        <f>"0298"</f>
        <v>0298</v>
      </c>
      <c r="D685" s="1" t="str">
        <f>"CITIZENSHIP"</f>
        <v>CITIZENSHIP</v>
      </c>
      <c r="E685" s="1" t="str">
        <f t="shared" si="220"/>
        <v>21R-KIR</v>
      </c>
      <c r="F685" s="1" t="str">
        <f t="shared" si="221"/>
        <v>Kirven, Laurie</v>
      </c>
      <c r="G685" s="1" t="str">
        <f>"Period 07"</f>
        <v>Period 07</v>
      </c>
      <c r="H685" s="1" t="str">
        <f>" E"</f>
        <v xml:space="preserve"> E</v>
      </c>
      <c r="I685" s="1" t="str">
        <f>" E"</f>
        <v xml:space="preserve"> E</v>
      </c>
    </row>
    <row r="686" spans="1:9">
      <c r="A686" s="1" t="str">
        <f>""</f>
        <v/>
      </c>
      <c r="B686" s="1">
        <f t="shared" si="219"/>
        <v>783969</v>
      </c>
      <c r="C686" s="1" t="str">
        <f>"0251"</f>
        <v>0251</v>
      </c>
      <c r="D686" s="1" t="str">
        <f>"HANDWRITING"</f>
        <v>HANDWRITING</v>
      </c>
      <c r="E686" s="1" t="str">
        <f t="shared" si="220"/>
        <v>21R-KIR</v>
      </c>
      <c r="F686" s="1" t="str">
        <f t="shared" si="221"/>
        <v>Kirven, Laurie</v>
      </c>
      <c r="G686" s="1" t="str">
        <f>"Period 08"</f>
        <v>Period 08</v>
      </c>
      <c r="H686" s="1" t="str">
        <f>" S"</f>
        <v xml:space="preserve"> S</v>
      </c>
      <c r="I686" s="1" t="str">
        <f>" S"</f>
        <v xml:space="preserve"> S</v>
      </c>
    </row>
    <row r="687" spans="1:9">
      <c r="A687" s="1" t="str">
        <f>""</f>
        <v/>
      </c>
      <c r="B687" s="1">
        <f t="shared" si="219"/>
        <v>783969</v>
      </c>
      <c r="C687" s="1" t="str">
        <f>"0261"</f>
        <v>0261</v>
      </c>
      <c r="D687" s="1" t="str">
        <f>"FINE ARTS"</f>
        <v>FINE ARTS</v>
      </c>
      <c r="E687" s="1" t="str">
        <f t="shared" si="220"/>
        <v>21R-KIR</v>
      </c>
      <c r="F687" s="1" t="str">
        <f>"Shotlow, Misti"</f>
        <v>Shotlow, Misti</v>
      </c>
      <c r="G687" s="1" t="str">
        <f>"Period 09"</f>
        <v>Period 09</v>
      </c>
      <c r="H687" s="1" t="str">
        <f>" E"</f>
        <v xml:space="preserve"> E</v>
      </c>
      <c r="I687" s="1" t="str">
        <f>" E"</f>
        <v xml:space="preserve"> E</v>
      </c>
    </row>
    <row r="688" spans="1:9">
      <c r="A688" s="1" t="str">
        <f>""</f>
        <v/>
      </c>
      <c r="B688" s="1">
        <f t="shared" si="219"/>
        <v>783969</v>
      </c>
      <c r="C688" s="1" t="str">
        <f>"0262"</f>
        <v>0262</v>
      </c>
      <c r="D688" s="1" t="str">
        <f>"MUSIC"</f>
        <v>MUSIC</v>
      </c>
      <c r="E688" s="1" t="str">
        <f t="shared" si="220"/>
        <v>21R-KIR</v>
      </c>
      <c r="F688" s="1" t="str">
        <f>"Murphy, Charmin"</f>
        <v>Murphy, Charmin</v>
      </c>
      <c r="G688" s="1" t="str">
        <f>"Period 10"</f>
        <v>Period 10</v>
      </c>
      <c r="H688" s="1" t="str">
        <f>" S"</f>
        <v xml:space="preserve"> S</v>
      </c>
      <c r="I688" s="1" t="str">
        <f>" S"</f>
        <v xml:space="preserve"> S</v>
      </c>
    </row>
    <row r="689" spans="1:9">
      <c r="A689" s="1" t="str">
        <f>""</f>
        <v/>
      </c>
      <c r="B689" s="1">
        <f t="shared" si="219"/>
        <v>783969</v>
      </c>
      <c r="C689" s="1" t="str">
        <f>"0272"</f>
        <v>0272</v>
      </c>
      <c r="D689" s="1" t="str">
        <f>"PHYSICAL ED"</f>
        <v>PHYSICAL ED</v>
      </c>
      <c r="E689" s="1" t="str">
        <f>"21R-Kir"</f>
        <v>21R-Kir</v>
      </c>
      <c r="F689" s="1" t="str">
        <f>"Lane, Gary"</f>
        <v>Lane, Gary</v>
      </c>
      <c r="G689" s="1" t="str">
        <f>"Period 11"</f>
        <v>Period 11</v>
      </c>
      <c r="H689" s="1" t="str">
        <f>" S"</f>
        <v xml:space="preserve"> S</v>
      </c>
      <c r="I689" s="1" t="str">
        <f>" E"</f>
        <v xml:space="preserve"> E</v>
      </c>
    </row>
    <row r="690" spans="1:9">
      <c r="A690" s="1" t="str">
        <f>"Agbonwaneten, Enoma Osasenaro"</f>
        <v>Agbonwaneten, Enoma Osasenaro</v>
      </c>
      <c r="B690" s="1">
        <f t="shared" ref="B690:B699" si="222">772304</f>
        <v>772304</v>
      </c>
      <c r="C690" s="1" t="str">
        <f>"0311"</f>
        <v>0311</v>
      </c>
      <c r="D690" s="1" t="str">
        <f>"LANGUAGE ARTS"</f>
        <v>LANGUAGE ARTS</v>
      </c>
      <c r="E690" s="1" t="str">
        <f t="shared" ref="E690:E697" si="223">"32R-RAY"</f>
        <v>32R-RAY</v>
      </c>
      <c r="F690" s="1" t="str">
        <f t="shared" ref="F690:F696" si="224">"Ray, Courtney"</f>
        <v>Ray, Courtney</v>
      </c>
      <c r="G690" s="1" t="str">
        <f>"Period 01"</f>
        <v>Period 01</v>
      </c>
      <c r="H690" s="1">
        <f xml:space="preserve"> 84</f>
        <v>84</v>
      </c>
      <c r="I690" s="1">
        <f xml:space="preserve"> 92</f>
        <v>92</v>
      </c>
    </row>
    <row r="691" spans="1:9">
      <c r="A691" s="1" t="str">
        <f>""</f>
        <v/>
      </c>
      <c r="B691" s="1">
        <f t="shared" si="222"/>
        <v>772304</v>
      </c>
      <c r="C691" s="1" t="str">
        <f>"0321"</f>
        <v>0321</v>
      </c>
      <c r="D691" s="1" t="str">
        <f>"SOCIAL STUDIES"</f>
        <v>SOCIAL STUDIES</v>
      </c>
      <c r="E691" s="1" t="str">
        <f t="shared" si="223"/>
        <v>32R-RAY</v>
      </c>
      <c r="F691" s="1" t="str">
        <f t="shared" si="224"/>
        <v>Ray, Courtney</v>
      </c>
      <c r="G691" s="1" t="str">
        <f>"Period 03"</f>
        <v>Period 03</v>
      </c>
      <c r="H691" s="1">
        <f xml:space="preserve"> 97</f>
        <v>97</v>
      </c>
      <c r="I691" s="1">
        <f xml:space="preserve"> 100</f>
        <v>100</v>
      </c>
    </row>
    <row r="692" spans="1:9">
      <c r="A692" s="1" t="str">
        <f>""</f>
        <v/>
      </c>
      <c r="B692" s="1">
        <f t="shared" si="222"/>
        <v>772304</v>
      </c>
      <c r="C692" s="1" t="str">
        <f>"0331"</f>
        <v>0331</v>
      </c>
      <c r="D692" s="1" t="str">
        <f>"MATH"</f>
        <v>MATH</v>
      </c>
      <c r="E692" s="1" t="str">
        <f t="shared" si="223"/>
        <v>32R-RAY</v>
      </c>
      <c r="F692" s="1" t="str">
        <f t="shared" si="224"/>
        <v>Ray, Courtney</v>
      </c>
      <c r="G692" s="1" t="str">
        <f>"Period 04"</f>
        <v>Period 04</v>
      </c>
      <c r="H692" s="1">
        <f xml:space="preserve"> 87</f>
        <v>87</v>
      </c>
      <c r="I692" s="1">
        <f xml:space="preserve"> 87</f>
        <v>87</v>
      </c>
    </row>
    <row r="693" spans="1:9">
      <c r="A693" s="1" t="str">
        <f>""</f>
        <v/>
      </c>
      <c r="B693" s="1">
        <f t="shared" si="222"/>
        <v>772304</v>
      </c>
      <c r="C693" s="1" t="str">
        <f>"0341"</f>
        <v>0341</v>
      </c>
      <c r="D693" s="1" t="str">
        <f>"SCIENCE"</f>
        <v>SCIENCE</v>
      </c>
      <c r="E693" s="1" t="str">
        <f t="shared" si="223"/>
        <v>32R-RAY</v>
      </c>
      <c r="F693" s="1" t="str">
        <f t="shared" si="224"/>
        <v>Ray, Courtney</v>
      </c>
      <c r="G693" s="1" t="str">
        <f>"Period 05"</f>
        <v>Period 05</v>
      </c>
      <c r="H693" s="1">
        <f xml:space="preserve"> 95</f>
        <v>95</v>
      </c>
      <c r="I693" s="1">
        <f xml:space="preserve"> 99</f>
        <v>99</v>
      </c>
    </row>
    <row r="694" spans="1:9">
      <c r="A694" s="1" t="str">
        <f>""</f>
        <v/>
      </c>
      <c r="B694" s="1">
        <f t="shared" si="222"/>
        <v>772304</v>
      </c>
      <c r="C694" s="1" t="str">
        <f>"0371"</f>
        <v>0371</v>
      </c>
      <c r="D694" s="1" t="str">
        <f>"HEALTH"</f>
        <v>HEALTH</v>
      </c>
      <c r="E694" s="1" t="str">
        <f t="shared" si="223"/>
        <v>32R-RAY</v>
      </c>
      <c r="F694" s="1" t="str">
        <f t="shared" si="224"/>
        <v>Ray, Courtney</v>
      </c>
      <c r="G694" s="1" t="str">
        <f>"Period 06"</f>
        <v>Period 06</v>
      </c>
      <c r="H694" s="1" t="str">
        <f>" S"</f>
        <v xml:space="preserve"> S</v>
      </c>
      <c r="I694" s="1" t="str">
        <f>" S"</f>
        <v xml:space="preserve"> S</v>
      </c>
    </row>
    <row r="695" spans="1:9">
      <c r="A695" s="1" t="str">
        <f>""</f>
        <v/>
      </c>
      <c r="B695" s="1">
        <f t="shared" si="222"/>
        <v>772304</v>
      </c>
      <c r="C695" s="1" t="str">
        <f>"0398"</f>
        <v>0398</v>
      </c>
      <c r="D695" s="1" t="str">
        <f>"CITIZENSHIP"</f>
        <v>CITIZENSHIP</v>
      </c>
      <c r="E695" s="1" t="str">
        <f t="shared" si="223"/>
        <v>32R-RAY</v>
      </c>
      <c r="F695" s="1" t="str">
        <f t="shared" si="224"/>
        <v>Ray, Courtney</v>
      </c>
      <c r="G695" s="1" t="str">
        <f>"Period 07"</f>
        <v>Period 07</v>
      </c>
      <c r="H695" s="1" t="str">
        <f>" E"</f>
        <v xml:space="preserve"> E</v>
      </c>
      <c r="I695" s="1" t="str">
        <f>" S"</f>
        <v xml:space="preserve"> S</v>
      </c>
    </row>
    <row r="696" spans="1:9">
      <c r="A696" s="1" t="str">
        <f>""</f>
        <v/>
      </c>
      <c r="B696" s="1">
        <f t="shared" si="222"/>
        <v>772304</v>
      </c>
      <c r="C696" s="1" t="str">
        <f>"0351"</f>
        <v>0351</v>
      </c>
      <c r="D696" s="1" t="str">
        <f>"HANDWRITING"</f>
        <v>HANDWRITING</v>
      </c>
      <c r="E696" s="1" t="str">
        <f t="shared" si="223"/>
        <v>32R-RAY</v>
      </c>
      <c r="F696" s="1" t="str">
        <f t="shared" si="224"/>
        <v>Ray, Courtney</v>
      </c>
      <c r="G696" s="1" t="str">
        <f>"Period 08"</f>
        <v>Period 08</v>
      </c>
      <c r="H696" s="1" t="str">
        <f>" E"</f>
        <v xml:space="preserve"> E</v>
      </c>
      <c r="I696" s="1" t="str">
        <f>" S"</f>
        <v xml:space="preserve"> S</v>
      </c>
    </row>
    <row r="697" spans="1:9">
      <c r="A697" s="1" t="str">
        <f>""</f>
        <v/>
      </c>
      <c r="B697" s="1">
        <f t="shared" si="222"/>
        <v>772304</v>
      </c>
      <c r="C697" s="1" t="str">
        <f>"0361"</f>
        <v>0361</v>
      </c>
      <c r="D697" s="1" t="str">
        <f>"FINE ARTS"</f>
        <v>FINE ARTS</v>
      </c>
      <c r="E697" s="1" t="str">
        <f t="shared" si="223"/>
        <v>32R-RAY</v>
      </c>
      <c r="F697" s="1" t="str">
        <f>"Shotlow, Misti"</f>
        <v>Shotlow, Misti</v>
      </c>
      <c r="G697" s="1" t="str">
        <f>"Period 09"</f>
        <v>Period 09</v>
      </c>
      <c r="H697" s="1" t="str">
        <f>" E"</f>
        <v xml:space="preserve"> E</v>
      </c>
      <c r="I697" s="1" t="str">
        <f>" E"</f>
        <v xml:space="preserve"> E</v>
      </c>
    </row>
    <row r="698" spans="1:9">
      <c r="A698" s="1" t="str">
        <f>""</f>
        <v/>
      </c>
      <c r="B698" s="1">
        <f t="shared" si="222"/>
        <v>772304</v>
      </c>
      <c r="C698" s="1" t="str">
        <f>"0362"</f>
        <v>0362</v>
      </c>
      <c r="D698" s="1" t="str">
        <f>"MUSIC"</f>
        <v>MUSIC</v>
      </c>
      <c r="E698" s="1" t="str">
        <f>"32R-HER"</f>
        <v>32R-HER</v>
      </c>
      <c r="F698" s="1" t="str">
        <f>"Murphy, Charmin"</f>
        <v>Murphy, Charmin</v>
      </c>
      <c r="G698" s="1" t="str">
        <f>"Period 10"</f>
        <v>Period 10</v>
      </c>
      <c r="H698" s="1" t="str">
        <f>" E"</f>
        <v xml:space="preserve"> E</v>
      </c>
      <c r="I698" s="1" t="str">
        <f>" S"</f>
        <v xml:space="preserve"> S</v>
      </c>
    </row>
    <row r="699" spans="1:9">
      <c r="A699" s="1" t="str">
        <f>""</f>
        <v/>
      </c>
      <c r="B699" s="1">
        <f t="shared" si="222"/>
        <v>772304</v>
      </c>
      <c r="C699" s="1" t="str">
        <f>"0372"</f>
        <v>0372</v>
      </c>
      <c r="D699" s="1" t="str">
        <f>"PHYSICAL ED"</f>
        <v>PHYSICAL ED</v>
      </c>
      <c r="E699" s="1" t="str">
        <f>"32R-RAY"</f>
        <v>32R-RAY</v>
      </c>
      <c r="F699" s="1" t="str">
        <f>"Lane, Gary"</f>
        <v>Lane, Gary</v>
      </c>
      <c r="G699" s="1" t="str">
        <f>"Period 11"</f>
        <v>Period 11</v>
      </c>
      <c r="H699" s="1" t="str">
        <f>" E"</f>
        <v xml:space="preserve"> E</v>
      </c>
      <c r="I699" s="1" t="str">
        <f>" E"</f>
        <v xml:space="preserve"> E</v>
      </c>
    </row>
    <row r="700" spans="1:9">
      <c r="A700" s="1" t="str">
        <f>"Aguirre, Kaylee Sophia"</f>
        <v>Aguirre, Kaylee Sophia</v>
      </c>
      <c r="B700" s="1">
        <f t="shared" ref="B700:B709" si="225">772308</f>
        <v>772308</v>
      </c>
      <c r="C700" s="1" t="str">
        <f>"0311"</f>
        <v>0311</v>
      </c>
      <c r="D700" s="1" t="str">
        <f>"LANGUAGE ARTS"</f>
        <v>LANGUAGE ARTS</v>
      </c>
      <c r="E700" s="1" t="str">
        <f t="shared" ref="E700:E706" si="226">"31R-God"</f>
        <v>31R-God</v>
      </c>
      <c r="F700" s="1" t="str">
        <f t="shared" ref="F700:F706" si="227">"Miguel, Katrina"</f>
        <v>Miguel, Katrina</v>
      </c>
      <c r="G700" s="1" t="str">
        <f>"Period 01"</f>
        <v>Period 01</v>
      </c>
      <c r="H700" s="1">
        <f xml:space="preserve"> 98</f>
        <v>98</v>
      </c>
      <c r="I700" s="1">
        <f xml:space="preserve"> 81</f>
        <v>81</v>
      </c>
    </row>
    <row r="701" spans="1:9">
      <c r="A701" s="1" t="str">
        <f>""</f>
        <v/>
      </c>
      <c r="B701" s="1">
        <f t="shared" si="225"/>
        <v>772308</v>
      </c>
      <c r="C701" s="1" t="str">
        <f>"0321"</f>
        <v>0321</v>
      </c>
      <c r="D701" s="1" t="str">
        <f>"SOCIAL STUDIES"</f>
        <v>SOCIAL STUDIES</v>
      </c>
      <c r="E701" s="1" t="str">
        <f t="shared" si="226"/>
        <v>31R-God</v>
      </c>
      <c r="F701" s="1" t="str">
        <f t="shared" si="227"/>
        <v>Miguel, Katrina</v>
      </c>
      <c r="G701" s="1" t="str">
        <f>"Period 03"</f>
        <v>Period 03</v>
      </c>
      <c r="H701" s="1">
        <f xml:space="preserve"> 98</f>
        <v>98</v>
      </c>
      <c r="I701" s="1">
        <f xml:space="preserve"> 84</f>
        <v>84</v>
      </c>
    </row>
    <row r="702" spans="1:9">
      <c r="A702" s="1" t="str">
        <f>""</f>
        <v/>
      </c>
      <c r="B702" s="1">
        <f t="shared" si="225"/>
        <v>772308</v>
      </c>
      <c r="C702" s="1" t="str">
        <f>"0331"</f>
        <v>0331</v>
      </c>
      <c r="D702" s="1" t="str">
        <f>"MATH"</f>
        <v>MATH</v>
      </c>
      <c r="E702" s="1" t="str">
        <f t="shared" si="226"/>
        <v>31R-God</v>
      </c>
      <c r="F702" s="1" t="str">
        <f t="shared" si="227"/>
        <v>Miguel, Katrina</v>
      </c>
      <c r="G702" s="1" t="str">
        <f>"Period 04"</f>
        <v>Period 04</v>
      </c>
      <c r="H702" s="1">
        <f xml:space="preserve"> 86</f>
        <v>86</v>
      </c>
      <c r="I702" s="1">
        <f xml:space="preserve"> 67</f>
        <v>67</v>
      </c>
    </row>
    <row r="703" spans="1:9">
      <c r="A703" s="1" t="str">
        <f>""</f>
        <v/>
      </c>
      <c r="B703" s="1">
        <f t="shared" si="225"/>
        <v>772308</v>
      </c>
      <c r="C703" s="1" t="str">
        <f>"0341"</f>
        <v>0341</v>
      </c>
      <c r="D703" s="1" t="str">
        <f>"SCIENCE"</f>
        <v>SCIENCE</v>
      </c>
      <c r="E703" s="1" t="str">
        <f t="shared" si="226"/>
        <v>31R-God</v>
      </c>
      <c r="F703" s="1" t="str">
        <f t="shared" si="227"/>
        <v>Miguel, Katrina</v>
      </c>
      <c r="G703" s="1" t="str">
        <f>"Period 05"</f>
        <v>Period 05</v>
      </c>
      <c r="H703" s="1">
        <f xml:space="preserve"> 91</f>
        <v>91</v>
      </c>
      <c r="I703" s="1">
        <f xml:space="preserve"> 79</f>
        <v>79</v>
      </c>
    </row>
    <row r="704" spans="1:9">
      <c r="A704" s="1" t="str">
        <f>""</f>
        <v/>
      </c>
      <c r="B704" s="1">
        <f t="shared" si="225"/>
        <v>772308</v>
      </c>
      <c r="C704" s="1" t="str">
        <f>"0371"</f>
        <v>0371</v>
      </c>
      <c r="D704" s="1" t="str">
        <f>"HEALTH"</f>
        <v>HEALTH</v>
      </c>
      <c r="E704" s="1" t="str">
        <f t="shared" si="226"/>
        <v>31R-God</v>
      </c>
      <c r="F704" s="1" t="str">
        <f t="shared" si="227"/>
        <v>Miguel, Katrina</v>
      </c>
      <c r="G704" s="1" t="str">
        <f>"Period 06"</f>
        <v>Period 06</v>
      </c>
      <c r="H704" s="1" t="str">
        <f>" S"</f>
        <v xml:space="preserve"> S</v>
      </c>
      <c r="I704" s="1" t="str">
        <f>" S"</f>
        <v xml:space="preserve"> S</v>
      </c>
    </row>
    <row r="705" spans="1:9">
      <c r="A705" s="1" t="str">
        <f>""</f>
        <v/>
      </c>
      <c r="B705" s="1">
        <f t="shared" si="225"/>
        <v>772308</v>
      </c>
      <c r="C705" s="1" t="str">
        <f>"0398"</f>
        <v>0398</v>
      </c>
      <c r="D705" s="1" t="str">
        <f>"CITIZENSHIP"</f>
        <v>CITIZENSHIP</v>
      </c>
      <c r="E705" s="1" t="str">
        <f t="shared" si="226"/>
        <v>31R-God</v>
      </c>
      <c r="F705" s="1" t="str">
        <f t="shared" si="227"/>
        <v>Miguel, Katrina</v>
      </c>
      <c r="G705" s="1" t="str">
        <f>"Period 07"</f>
        <v>Period 07</v>
      </c>
      <c r="H705" s="1" t="str">
        <f>" S"</f>
        <v xml:space="preserve"> S</v>
      </c>
      <c r="I705" s="1" t="str">
        <f>" E"</f>
        <v xml:space="preserve"> E</v>
      </c>
    </row>
    <row r="706" spans="1:9">
      <c r="A706" s="1" t="str">
        <f>""</f>
        <v/>
      </c>
      <c r="B706" s="1">
        <f t="shared" si="225"/>
        <v>772308</v>
      </c>
      <c r="C706" s="1" t="str">
        <f>"0351"</f>
        <v>0351</v>
      </c>
      <c r="D706" s="1" t="str">
        <f>"HANDWRITING"</f>
        <v>HANDWRITING</v>
      </c>
      <c r="E706" s="1" t="str">
        <f t="shared" si="226"/>
        <v>31R-God</v>
      </c>
      <c r="F706" s="1" t="str">
        <f t="shared" si="227"/>
        <v>Miguel, Katrina</v>
      </c>
      <c r="G706" s="1" t="str">
        <f>"Period 08"</f>
        <v>Period 08</v>
      </c>
      <c r="H706" s="1" t="str">
        <f>" S"</f>
        <v xml:space="preserve"> S</v>
      </c>
      <c r="I706" s="1" t="str">
        <f>" S"</f>
        <v xml:space="preserve"> S</v>
      </c>
    </row>
    <row r="707" spans="1:9">
      <c r="A707" s="1" t="str">
        <f>""</f>
        <v/>
      </c>
      <c r="B707" s="1">
        <f t="shared" si="225"/>
        <v>772308</v>
      </c>
      <c r="C707" s="1" t="str">
        <f>"0361"</f>
        <v>0361</v>
      </c>
      <c r="D707" s="1" t="str">
        <f>"FINE ARTS"</f>
        <v>FINE ARTS</v>
      </c>
      <c r="E707" s="1" t="str">
        <f>"31R-MIG"</f>
        <v>31R-MIG</v>
      </c>
      <c r="F707" s="1" t="str">
        <f>"Shotlow, Misti"</f>
        <v>Shotlow, Misti</v>
      </c>
      <c r="G707" s="1" t="str">
        <f>"Period 09"</f>
        <v>Period 09</v>
      </c>
      <c r="H707" s="1" t="str">
        <f>" E"</f>
        <v xml:space="preserve"> E</v>
      </c>
      <c r="I707" s="1" t="str">
        <f>" E"</f>
        <v xml:space="preserve"> E</v>
      </c>
    </row>
    <row r="708" spans="1:9">
      <c r="A708" s="1" t="str">
        <f>""</f>
        <v/>
      </c>
      <c r="B708" s="1">
        <f t="shared" si="225"/>
        <v>772308</v>
      </c>
      <c r="C708" s="1" t="str">
        <f>"0362"</f>
        <v>0362</v>
      </c>
      <c r="D708" s="1" t="str">
        <f>"MUSIC"</f>
        <v>MUSIC</v>
      </c>
      <c r="E708" s="1" t="str">
        <f>"31R-MIG"</f>
        <v>31R-MIG</v>
      </c>
      <c r="F708" s="1" t="str">
        <f>"Murphy, Charmin"</f>
        <v>Murphy, Charmin</v>
      </c>
      <c r="G708" s="1" t="str">
        <f>"Period 10"</f>
        <v>Period 10</v>
      </c>
      <c r="H708" s="1" t="str">
        <f>" E"</f>
        <v xml:space="preserve"> E</v>
      </c>
      <c r="I708" s="1" t="str">
        <f>" S"</f>
        <v xml:space="preserve"> S</v>
      </c>
    </row>
    <row r="709" spans="1:9">
      <c r="A709" s="1" t="str">
        <f>""</f>
        <v/>
      </c>
      <c r="B709" s="1">
        <f t="shared" si="225"/>
        <v>772308</v>
      </c>
      <c r="C709" s="1" t="str">
        <f>"0372"</f>
        <v>0372</v>
      </c>
      <c r="D709" s="1" t="str">
        <f>"PHYSICAL ED"</f>
        <v>PHYSICAL ED</v>
      </c>
      <c r="E709" s="1" t="str">
        <f>"31R-MIG"</f>
        <v>31R-MIG</v>
      </c>
      <c r="F709" s="1" t="str">
        <f>"Lane, Gary"</f>
        <v>Lane, Gary</v>
      </c>
      <c r="G709" s="1" t="str">
        <f>"Period 11"</f>
        <v>Period 11</v>
      </c>
      <c r="H709" s="1" t="str">
        <f>" E"</f>
        <v xml:space="preserve"> E</v>
      </c>
      <c r="I709" s="1" t="str">
        <f>" E"</f>
        <v xml:space="preserve"> E</v>
      </c>
    </row>
    <row r="710" spans="1:9">
      <c r="A710" s="1" t="str">
        <f>"Al Saedi, Ali Mahdi Salih"</f>
        <v>Al Saedi, Ali Mahdi Salih</v>
      </c>
      <c r="B710" s="1">
        <f t="shared" ref="B710:B719" si="228">1822746</f>
        <v>1822746</v>
      </c>
      <c r="C710" s="1" t="str">
        <f>"0311"</f>
        <v>0311</v>
      </c>
      <c r="D710" s="1" t="str">
        <f>"LANGUAGE ARTS"</f>
        <v>LANGUAGE ARTS</v>
      </c>
      <c r="E710" s="1" t="str">
        <f t="shared" ref="E710:E717" si="229">"32R-RAY"</f>
        <v>32R-RAY</v>
      </c>
      <c r="F710" s="1" t="str">
        <f t="shared" ref="F710:F716" si="230">"Ray, Courtney"</f>
        <v>Ray, Courtney</v>
      </c>
      <c r="G710" s="1" t="str">
        <f>"Period 01"</f>
        <v>Period 01</v>
      </c>
      <c r="H710" s="1">
        <f xml:space="preserve"> 71</f>
        <v>71</v>
      </c>
      <c r="I710" s="1">
        <f xml:space="preserve"> 93</f>
        <v>93</v>
      </c>
    </row>
    <row r="711" spans="1:9">
      <c r="A711" s="1" t="str">
        <f>""</f>
        <v/>
      </c>
      <c r="B711" s="1">
        <f t="shared" si="228"/>
        <v>1822746</v>
      </c>
      <c r="C711" s="1" t="str">
        <f>"0321"</f>
        <v>0321</v>
      </c>
      <c r="D711" s="1" t="str">
        <f>"SOCIAL STUDIES"</f>
        <v>SOCIAL STUDIES</v>
      </c>
      <c r="E711" s="1" t="str">
        <f t="shared" si="229"/>
        <v>32R-RAY</v>
      </c>
      <c r="F711" s="1" t="str">
        <f t="shared" si="230"/>
        <v>Ray, Courtney</v>
      </c>
      <c r="G711" s="1" t="str">
        <f>"Period 03"</f>
        <v>Period 03</v>
      </c>
      <c r="H711" s="1">
        <f xml:space="preserve"> 93</f>
        <v>93</v>
      </c>
      <c r="I711" s="1">
        <f xml:space="preserve"> 100</f>
        <v>100</v>
      </c>
    </row>
    <row r="712" spans="1:9">
      <c r="A712" s="1" t="str">
        <f>""</f>
        <v/>
      </c>
      <c r="B712" s="1">
        <f t="shared" si="228"/>
        <v>1822746</v>
      </c>
      <c r="C712" s="1" t="str">
        <f>"0331"</f>
        <v>0331</v>
      </c>
      <c r="D712" s="1" t="str">
        <f>"MATH"</f>
        <v>MATH</v>
      </c>
      <c r="E712" s="1" t="str">
        <f t="shared" si="229"/>
        <v>32R-RAY</v>
      </c>
      <c r="F712" s="1" t="str">
        <f t="shared" si="230"/>
        <v>Ray, Courtney</v>
      </c>
      <c r="G712" s="1" t="str">
        <f>"Period 04"</f>
        <v>Period 04</v>
      </c>
      <c r="H712" s="1">
        <f xml:space="preserve"> 74</f>
        <v>74</v>
      </c>
      <c r="I712" s="1">
        <f xml:space="preserve"> 93</f>
        <v>93</v>
      </c>
    </row>
    <row r="713" spans="1:9">
      <c r="A713" s="1" t="str">
        <f>""</f>
        <v/>
      </c>
      <c r="B713" s="1">
        <f t="shared" si="228"/>
        <v>1822746</v>
      </c>
      <c r="C713" s="1" t="str">
        <f>"0341"</f>
        <v>0341</v>
      </c>
      <c r="D713" s="1" t="str">
        <f>"SCIENCE"</f>
        <v>SCIENCE</v>
      </c>
      <c r="E713" s="1" t="str">
        <f t="shared" si="229"/>
        <v>32R-RAY</v>
      </c>
      <c r="F713" s="1" t="str">
        <f t="shared" si="230"/>
        <v>Ray, Courtney</v>
      </c>
      <c r="G713" s="1" t="str">
        <f>"Period 05"</f>
        <v>Period 05</v>
      </c>
      <c r="H713" s="1">
        <f xml:space="preserve"> 88</f>
        <v>88</v>
      </c>
      <c r="I713" s="1">
        <f xml:space="preserve"> 97</f>
        <v>97</v>
      </c>
    </row>
    <row r="714" spans="1:9">
      <c r="A714" s="1" t="str">
        <f>""</f>
        <v/>
      </c>
      <c r="B714" s="1">
        <f t="shared" si="228"/>
        <v>1822746</v>
      </c>
      <c r="C714" s="1" t="str">
        <f>"0371"</f>
        <v>0371</v>
      </c>
      <c r="D714" s="1" t="str">
        <f>"HEALTH"</f>
        <v>HEALTH</v>
      </c>
      <c r="E714" s="1" t="str">
        <f t="shared" si="229"/>
        <v>32R-RAY</v>
      </c>
      <c r="F714" s="1" t="str">
        <f t="shared" si="230"/>
        <v>Ray, Courtney</v>
      </c>
      <c r="G714" s="1" t="str">
        <f>"Period 06"</f>
        <v>Period 06</v>
      </c>
      <c r="H714" s="1" t="str">
        <f>" S"</f>
        <v xml:space="preserve"> S</v>
      </c>
      <c r="I714" s="1" t="str">
        <f>" S"</f>
        <v xml:space="preserve"> S</v>
      </c>
    </row>
    <row r="715" spans="1:9">
      <c r="A715" s="1" t="str">
        <f>""</f>
        <v/>
      </c>
      <c r="B715" s="1">
        <f t="shared" si="228"/>
        <v>1822746</v>
      </c>
      <c r="C715" s="1" t="str">
        <f>"0398"</f>
        <v>0398</v>
      </c>
      <c r="D715" s="1" t="str">
        <f>"CITIZENSHIP"</f>
        <v>CITIZENSHIP</v>
      </c>
      <c r="E715" s="1" t="str">
        <f t="shared" si="229"/>
        <v>32R-RAY</v>
      </c>
      <c r="F715" s="1" t="str">
        <f t="shared" si="230"/>
        <v>Ray, Courtney</v>
      </c>
      <c r="G715" s="1" t="str">
        <f>"Period 07"</f>
        <v>Period 07</v>
      </c>
      <c r="H715" s="1" t="str">
        <f>" N"</f>
        <v xml:space="preserve"> N</v>
      </c>
      <c r="I715" s="1" t="str">
        <f>" S"</f>
        <v xml:space="preserve"> S</v>
      </c>
    </row>
    <row r="716" spans="1:9">
      <c r="A716" s="1" t="str">
        <f>""</f>
        <v/>
      </c>
      <c r="B716" s="1">
        <f t="shared" si="228"/>
        <v>1822746</v>
      </c>
      <c r="C716" s="1" t="str">
        <f>"0351"</f>
        <v>0351</v>
      </c>
      <c r="D716" s="1" t="str">
        <f>"HANDWRITING"</f>
        <v>HANDWRITING</v>
      </c>
      <c r="E716" s="1" t="str">
        <f t="shared" si="229"/>
        <v>32R-RAY</v>
      </c>
      <c r="F716" s="1" t="str">
        <f t="shared" si="230"/>
        <v>Ray, Courtney</v>
      </c>
      <c r="G716" s="1" t="str">
        <f>"Period 08"</f>
        <v>Period 08</v>
      </c>
      <c r="H716" s="1" t="str">
        <f>" S"</f>
        <v xml:space="preserve"> S</v>
      </c>
      <c r="I716" s="1" t="str">
        <f>" S"</f>
        <v xml:space="preserve"> S</v>
      </c>
    </row>
    <row r="717" spans="1:9">
      <c r="A717" s="1" t="str">
        <f>""</f>
        <v/>
      </c>
      <c r="B717" s="1">
        <f t="shared" si="228"/>
        <v>1822746</v>
      </c>
      <c r="C717" s="1" t="str">
        <f>"0361"</f>
        <v>0361</v>
      </c>
      <c r="D717" s="1" t="str">
        <f>"FINE ARTS"</f>
        <v>FINE ARTS</v>
      </c>
      <c r="E717" s="1" t="str">
        <f t="shared" si="229"/>
        <v>32R-RAY</v>
      </c>
      <c r="F717" s="1" t="str">
        <f>"Shotlow, Misti"</f>
        <v>Shotlow, Misti</v>
      </c>
      <c r="G717" s="1" t="str">
        <f>"Period 09"</f>
        <v>Period 09</v>
      </c>
      <c r="H717" s="1" t="str">
        <f>" E"</f>
        <v xml:space="preserve"> E</v>
      </c>
      <c r="I717" s="1" t="str">
        <f>" S"</f>
        <v xml:space="preserve"> S</v>
      </c>
    </row>
    <row r="718" spans="1:9">
      <c r="A718" s="1" t="str">
        <f>""</f>
        <v/>
      </c>
      <c r="B718" s="1">
        <f t="shared" si="228"/>
        <v>1822746</v>
      </c>
      <c r="C718" s="1" t="str">
        <f>"0362"</f>
        <v>0362</v>
      </c>
      <c r="D718" s="1" t="str">
        <f>"MUSIC"</f>
        <v>MUSIC</v>
      </c>
      <c r="E718" s="1" t="str">
        <f>"32R-HER"</f>
        <v>32R-HER</v>
      </c>
      <c r="F718" s="1" t="str">
        <f>"Murphy, Charmin"</f>
        <v>Murphy, Charmin</v>
      </c>
      <c r="G718" s="1" t="str">
        <f>"Period 10"</f>
        <v>Period 10</v>
      </c>
      <c r="H718" s="1" t="str">
        <f>" S"</f>
        <v xml:space="preserve"> S</v>
      </c>
      <c r="I718" s="1" t="str">
        <f>" S"</f>
        <v xml:space="preserve"> S</v>
      </c>
    </row>
    <row r="719" spans="1:9">
      <c r="A719" s="1" t="str">
        <f>""</f>
        <v/>
      </c>
      <c r="B719" s="1">
        <f t="shared" si="228"/>
        <v>1822746</v>
      </c>
      <c r="C719" s="1" t="str">
        <f>"0372"</f>
        <v>0372</v>
      </c>
      <c r="D719" s="1" t="str">
        <f>"PHYSICAL ED"</f>
        <v>PHYSICAL ED</v>
      </c>
      <c r="E719" s="1" t="str">
        <f>"32R-RAY"</f>
        <v>32R-RAY</v>
      </c>
      <c r="F719" s="1" t="str">
        <f>"Lane, Gary"</f>
        <v>Lane, Gary</v>
      </c>
      <c r="G719" s="1" t="str">
        <f>"Period 11"</f>
        <v>Period 11</v>
      </c>
      <c r="H719" s="1" t="str">
        <f>" S"</f>
        <v xml:space="preserve"> S</v>
      </c>
      <c r="I719" s="1" t="str">
        <f>" S"</f>
        <v xml:space="preserve"> S</v>
      </c>
    </row>
    <row r="720" spans="1:9">
      <c r="A720" s="1" t="str">
        <f>"Alvarado-Nario, Jenifer "</f>
        <v xml:space="preserve">Alvarado-Nario, Jenifer </v>
      </c>
      <c r="B720" s="1">
        <f t="shared" ref="B720:B729" si="231">776102</f>
        <v>776102</v>
      </c>
      <c r="C720" s="1" t="str">
        <f>"0311"</f>
        <v>0311</v>
      </c>
      <c r="D720" s="1" t="str">
        <f>"LANGUAGE ARTS"</f>
        <v>LANGUAGE ARTS</v>
      </c>
      <c r="E720" s="1" t="str">
        <f t="shared" ref="E720:E726" si="232">"31R-God"</f>
        <v>31R-God</v>
      </c>
      <c r="F720" s="1" t="str">
        <f t="shared" ref="F720:F726" si="233">"Miguel, Katrina"</f>
        <v>Miguel, Katrina</v>
      </c>
      <c r="G720" s="1" t="str">
        <f>"Period 01"</f>
        <v>Period 01</v>
      </c>
      <c r="H720" s="1">
        <f xml:space="preserve"> 98</f>
        <v>98</v>
      </c>
      <c r="I720" s="1">
        <f xml:space="preserve"> 96</f>
        <v>96</v>
      </c>
    </row>
    <row r="721" spans="1:9">
      <c r="A721" s="1" t="str">
        <f>""</f>
        <v/>
      </c>
      <c r="B721" s="1">
        <f t="shared" si="231"/>
        <v>776102</v>
      </c>
      <c r="C721" s="1" t="str">
        <f>"0321"</f>
        <v>0321</v>
      </c>
      <c r="D721" s="1" t="str">
        <f>"SOCIAL STUDIES"</f>
        <v>SOCIAL STUDIES</v>
      </c>
      <c r="E721" s="1" t="str">
        <f t="shared" si="232"/>
        <v>31R-God</v>
      </c>
      <c r="F721" s="1" t="str">
        <f t="shared" si="233"/>
        <v>Miguel, Katrina</v>
      </c>
      <c r="G721" s="1" t="str">
        <f>"Period 03"</f>
        <v>Period 03</v>
      </c>
      <c r="H721" s="1">
        <f xml:space="preserve"> 99</f>
        <v>99</v>
      </c>
      <c r="I721" s="1">
        <f xml:space="preserve"> 90</f>
        <v>90</v>
      </c>
    </row>
    <row r="722" spans="1:9">
      <c r="A722" s="1" t="str">
        <f>""</f>
        <v/>
      </c>
      <c r="B722" s="1">
        <f t="shared" si="231"/>
        <v>776102</v>
      </c>
      <c r="C722" s="1" t="str">
        <f>"0331"</f>
        <v>0331</v>
      </c>
      <c r="D722" s="1" t="str">
        <f>"MATH"</f>
        <v>MATH</v>
      </c>
      <c r="E722" s="1" t="str">
        <f t="shared" si="232"/>
        <v>31R-God</v>
      </c>
      <c r="F722" s="1" t="str">
        <f t="shared" si="233"/>
        <v>Miguel, Katrina</v>
      </c>
      <c r="G722" s="1" t="str">
        <f>"Period 04"</f>
        <v>Period 04</v>
      </c>
      <c r="H722" s="1">
        <f xml:space="preserve"> 98</f>
        <v>98</v>
      </c>
      <c r="I722" s="1">
        <f xml:space="preserve"> 96</f>
        <v>96</v>
      </c>
    </row>
    <row r="723" spans="1:9">
      <c r="A723" s="1" t="str">
        <f>""</f>
        <v/>
      </c>
      <c r="B723" s="1">
        <f t="shared" si="231"/>
        <v>776102</v>
      </c>
      <c r="C723" s="1" t="str">
        <f>"0341"</f>
        <v>0341</v>
      </c>
      <c r="D723" s="1" t="str">
        <f>"SCIENCE"</f>
        <v>SCIENCE</v>
      </c>
      <c r="E723" s="1" t="str">
        <f t="shared" si="232"/>
        <v>31R-God</v>
      </c>
      <c r="F723" s="1" t="str">
        <f t="shared" si="233"/>
        <v>Miguel, Katrina</v>
      </c>
      <c r="G723" s="1" t="str">
        <f>"Period 05"</f>
        <v>Period 05</v>
      </c>
      <c r="H723" s="1">
        <f xml:space="preserve"> 98</f>
        <v>98</v>
      </c>
      <c r="I723" s="1">
        <f xml:space="preserve"> 90</f>
        <v>90</v>
      </c>
    </row>
    <row r="724" spans="1:9">
      <c r="A724" s="1" t="str">
        <f>""</f>
        <v/>
      </c>
      <c r="B724" s="1">
        <f t="shared" si="231"/>
        <v>776102</v>
      </c>
      <c r="C724" s="1" t="str">
        <f>"0371"</f>
        <v>0371</v>
      </c>
      <c r="D724" s="1" t="str">
        <f>"HEALTH"</f>
        <v>HEALTH</v>
      </c>
      <c r="E724" s="1" t="str">
        <f t="shared" si="232"/>
        <v>31R-God</v>
      </c>
      <c r="F724" s="1" t="str">
        <f t="shared" si="233"/>
        <v>Miguel, Katrina</v>
      </c>
      <c r="G724" s="1" t="str">
        <f>"Period 06"</f>
        <v>Period 06</v>
      </c>
      <c r="H724" s="1" t="str">
        <f>" S"</f>
        <v xml:space="preserve"> S</v>
      </c>
      <c r="I724" s="1" t="str">
        <f>" S"</f>
        <v xml:space="preserve"> S</v>
      </c>
    </row>
    <row r="725" spans="1:9">
      <c r="A725" s="1" t="str">
        <f>""</f>
        <v/>
      </c>
      <c r="B725" s="1">
        <f t="shared" si="231"/>
        <v>776102</v>
      </c>
      <c r="C725" s="1" t="str">
        <f>"0398"</f>
        <v>0398</v>
      </c>
      <c r="D725" s="1" t="str">
        <f>"CITIZENSHIP"</f>
        <v>CITIZENSHIP</v>
      </c>
      <c r="E725" s="1" t="str">
        <f t="shared" si="232"/>
        <v>31R-God</v>
      </c>
      <c r="F725" s="1" t="str">
        <f t="shared" si="233"/>
        <v>Miguel, Katrina</v>
      </c>
      <c r="G725" s="1" t="str">
        <f>"Period 07"</f>
        <v>Period 07</v>
      </c>
      <c r="H725" s="1" t="str">
        <f t="shared" ref="H725:I727" si="234">" E"</f>
        <v xml:space="preserve"> E</v>
      </c>
      <c r="I725" s="1" t="str">
        <f t="shared" si="234"/>
        <v xml:space="preserve"> E</v>
      </c>
    </row>
    <row r="726" spans="1:9">
      <c r="A726" s="1" t="str">
        <f>""</f>
        <v/>
      </c>
      <c r="B726" s="1">
        <f t="shared" si="231"/>
        <v>776102</v>
      </c>
      <c r="C726" s="1" t="str">
        <f>"0351"</f>
        <v>0351</v>
      </c>
      <c r="D726" s="1" t="str">
        <f>"HANDWRITING"</f>
        <v>HANDWRITING</v>
      </c>
      <c r="E726" s="1" t="str">
        <f t="shared" si="232"/>
        <v>31R-God</v>
      </c>
      <c r="F726" s="1" t="str">
        <f t="shared" si="233"/>
        <v>Miguel, Katrina</v>
      </c>
      <c r="G726" s="1" t="str">
        <f>"Period 08"</f>
        <v>Period 08</v>
      </c>
      <c r="H726" s="1" t="str">
        <f t="shared" si="234"/>
        <v xml:space="preserve"> E</v>
      </c>
      <c r="I726" s="1" t="str">
        <f t="shared" si="234"/>
        <v xml:space="preserve"> E</v>
      </c>
    </row>
    <row r="727" spans="1:9">
      <c r="A727" s="1" t="str">
        <f>""</f>
        <v/>
      </c>
      <c r="B727" s="1">
        <f t="shared" si="231"/>
        <v>776102</v>
      </c>
      <c r="C727" s="1" t="str">
        <f>"0361"</f>
        <v>0361</v>
      </c>
      <c r="D727" s="1" t="str">
        <f>"FINE ARTS"</f>
        <v>FINE ARTS</v>
      </c>
      <c r="E727" s="1" t="str">
        <f>"31R-MIG"</f>
        <v>31R-MIG</v>
      </c>
      <c r="F727" s="1" t="str">
        <f>"Shotlow, Misti"</f>
        <v>Shotlow, Misti</v>
      </c>
      <c r="G727" s="1" t="str">
        <f>"Period 09"</f>
        <v>Period 09</v>
      </c>
      <c r="H727" s="1" t="str">
        <f t="shared" si="234"/>
        <v xml:space="preserve"> E</v>
      </c>
      <c r="I727" s="1" t="str">
        <f t="shared" si="234"/>
        <v xml:space="preserve"> E</v>
      </c>
    </row>
    <row r="728" spans="1:9">
      <c r="A728" s="1" t="str">
        <f>""</f>
        <v/>
      </c>
      <c r="B728" s="1">
        <f t="shared" si="231"/>
        <v>776102</v>
      </c>
      <c r="C728" s="1" t="str">
        <f>"0362"</f>
        <v>0362</v>
      </c>
      <c r="D728" s="1" t="str">
        <f>"MUSIC"</f>
        <v>MUSIC</v>
      </c>
      <c r="E728" s="1" t="str">
        <f>"31R-MIG"</f>
        <v>31R-MIG</v>
      </c>
      <c r="F728" s="1" t="str">
        <f>"Murphy, Charmin"</f>
        <v>Murphy, Charmin</v>
      </c>
      <c r="G728" s="1" t="str">
        <f>"Period 10"</f>
        <v>Period 10</v>
      </c>
      <c r="H728" s="1" t="str">
        <f>" E"</f>
        <v xml:space="preserve"> E</v>
      </c>
      <c r="I728" s="1" t="str">
        <f>" S"</f>
        <v xml:space="preserve"> S</v>
      </c>
    </row>
    <row r="729" spans="1:9">
      <c r="A729" s="1" t="str">
        <f>""</f>
        <v/>
      </c>
      <c r="B729" s="1">
        <f t="shared" si="231"/>
        <v>776102</v>
      </c>
      <c r="C729" s="1" t="str">
        <f>"0372"</f>
        <v>0372</v>
      </c>
      <c r="D729" s="1" t="str">
        <f>"PHYSICAL ED"</f>
        <v>PHYSICAL ED</v>
      </c>
      <c r="E729" s="1" t="str">
        <f>"31R-MIG"</f>
        <v>31R-MIG</v>
      </c>
      <c r="F729" s="1" t="str">
        <f>"Lane, Gary"</f>
        <v>Lane, Gary</v>
      </c>
      <c r="G729" s="1" t="str">
        <f>"Period 11"</f>
        <v>Period 11</v>
      </c>
      <c r="H729" s="1" t="str">
        <f>" E"</f>
        <v xml:space="preserve"> E</v>
      </c>
      <c r="I729" s="1" t="str">
        <f>" E"</f>
        <v xml:space="preserve"> E</v>
      </c>
    </row>
    <row r="730" spans="1:9">
      <c r="A730" s="1" t="str">
        <f>"Alvarez, Adrian Esai"</f>
        <v>Alvarez, Adrian Esai</v>
      </c>
      <c r="B730" s="1">
        <f t="shared" ref="B730:B739" si="235">772340</f>
        <v>772340</v>
      </c>
      <c r="C730" s="1" t="str">
        <f>"0311"</f>
        <v>0311</v>
      </c>
      <c r="D730" s="1" t="str">
        <f>"LANGUAGE ARTS"</f>
        <v>LANGUAGE ARTS</v>
      </c>
      <c r="E730" s="1" t="str">
        <f t="shared" ref="E730:E736" si="236">"31R-God"</f>
        <v>31R-God</v>
      </c>
      <c r="F730" s="1" t="str">
        <f t="shared" ref="F730:F736" si="237">"Miguel, Katrina"</f>
        <v>Miguel, Katrina</v>
      </c>
      <c r="G730" s="1" t="str">
        <f>"Period 01"</f>
        <v>Period 01</v>
      </c>
      <c r="H730" s="1">
        <f xml:space="preserve"> 96</f>
        <v>96</v>
      </c>
      <c r="I730" s="1">
        <f xml:space="preserve"> 83</f>
        <v>83</v>
      </c>
    </row>
    <row r="731" spans="1:9">
      <c r="A731" s="1" t="str">
        <f>""</f>
        <v/>
      </c>
      <c r="B731" s="1">
        <f t="shared" si="235"/>
        <v>772340</v>
      </c>
      <c r="C731" s="1" t="str">
        <f>"0321"</f>
        <v>0321</v>
      </c>
      <c r="D731" s="1" t="str">
        <f>"SOCIAL STUDIES"</f>
        <v>SOCIAL STUDIES</v>
      </c>
      <c r="E731" s="1" t="str">
        <f t="shared" si="236"/>
        <v>31R-God</v>
      </c>
      <c r="F731" s="1" t="str">
        <f t="shared" si="237"/>
        <v>Miguel, Katrina</v>
      </c>
      <c r="G731" s="1" t="str">
        <f>"Period 03"</f>
        <v>Period 03</v>
      </c>
      <c r="H731" s="1">
        <f xml:space="preserve"> 93</f>
        <v>93</v>
      </c>
      <c r="I731" s="1">
        <f xml:space="preserve"> 78</f>
        <v>78</v>
      </c>
    </row>
    <row r="732" spans="1:9">
      <c r="A732" s="1" t="str">
        <f>""</f>
        <v/>
      </c>
      <c r="B732" s="1">
        <f t="shared" si="235"/>
        <v>772340</v>
      </c>
      <c r="C732" s="1" t="str">
        <f>"0331"</f>
        <v>0331</v>
      </c>
      <c r="D732" s="1" t="str">
        <f>"MATH"</f>
        <v>MATH</v>
      </c>
      <c r="E732" s="1" t="str">
        <f t="shared" si="236"/>
        <v>31R-God</v>
      </c>
      <c r="F732" s="1" t="str">
        <f t="shared" si="237"/>
        <v>Miguel, Katrina</v>
      </c>
      <c r="G732" s="1" t="str">
        <f>"Period 04"</f>
        <v>Period 04</v>
      </c>
      <c r="H732" s="1">
        <f xml:space="preserve"> 74</f>
        <v>74</v>
      </c>
      <c r="I732" s="1">
        <f xml:space="preserve"> 74</f>
        <v>74</v>
      </c>
    </row>
    <row r="733" spans="1:9">
      <c r="A733" s="1" t="str">
        <f>""</f>
        <v/>
      </c>
      <c r="B733" s="1">
        <f t="shared" si="235"/>
        <v>772340</v>
      </c>
      <c r="C733" s="1" t="str">
        <f>"0341"</f>
        <v>0341</v>
      </c>
      <c r="D733" s="1" t="str">
        <f>"SCIENCE"</f>
        <v>SCIENCE</v>
      </c>
      <c r="E733" s="1" t="str">
        <f t="shared" si="236"/>
        <v>31R-God</v>
      </c>
      <c r="F733" s="1" t="str">
        <f t="shared" si="237"/>
        <v>Miguel, Katrina</v>
      </c>
      <c r="G733" s="1" t="str">
        <f>"Period 05"</f>
        <v>Period 05</v>
      </c>
      <c r="H733" s="1">
        <f xml:space="preserve"> 85</f>
        <v>85</v>
      </c>
      <c r="I733" s="1">
        <f xml:space="preserve"> 84</f>
        <v>84</v>
      </c>
    </row>
    <row r="734" spans="1:9">
      <c r="A734" s="1" t="str">
        <f>""</f>
        <v/>
      </c>
      <c r="B734" s="1">
        <f t="shared" si="235"/>
        <v>772340</v>
      </c>
      <c r="C734" s="1" t="str">
        <f>"0371"</f>
        <v>0371</v>
      </c>
      <c r="D734" s="1" t="str">
        <f>"HEALTH"</f>
        <v>HEALTH</v>
      </c>
      <c r="E734" s="1" t="str">
        <f t="shared" si="236"/>
        <v>31R-God</v>
      </c>
      <c r="F734" s="1" t="str">
        <f t="shared" si="237"/>
        <v>Miguel, Katrina</v>
      </c>
      <c r="G734" s="1" t="str">
        <f>"Period 06"</f>
        <v>Period 06</v>
      </c>
      <c r="H734" s="1" t="str">
        <f>" S"</f>
        <v xml:space="preserve"> S</v>
      </c>
      <c r="I734" s="1" t="str">
        <f>" S"</f>
        <v xml:space="preserve"> S</v>
      </c>
    </row>
    <row r="735" spans="1:9">
      <c r="A735" s="1" t="str">
        <f>""</f>
        <v/>
      </c>
      <c r="B735" s="1">
        <f t="shared" si="235"/>
        <v>772340</v>
      </c>
      <c r="C735" s="1" t="str">
        <f>"0398"</f>
        <v>0398</v>
      </c>
      <c r="D735" s="1" t="str">
        <f>"CITIZENSHIP"</f>
        <v>CITIZENSHIP</v>
      </c>
      <c r="E735" s="1" t="str">
        <f t="shared" si="236"/>
        <v>31R-God</v>
      </c>
      <c r="F735" s="1" t="str">
        <f t="shared" si="237"/>
        <v>Miguel, Katrina</v>
      </c>
      <c r="G735" s="1" t="str">
        <f>"Period 07"</f>
        <v>Period 07</v>
      </c>
      <c r="H735" s="1" t="str">
        <f>" N"</f>
        <v xml:space="preserve"> N</v>
      </c>
      <c r="I735" s="1" t="str">
        <f>" S"</f>
        <v xml:space="preserve"> S</v>
      </c>
    </row>
    <row r="736" spans="1:9">
      <c r="A736" s="1" t="str">
        <f>""</f>
        <v/>
      </c>
      <c r="B736" s="1">
        <f t="shared" si="235"/>
        <v>772340</v>
      </c>
      <c r="C736" s="1" t="str">
        <f>"0351"</f>
        <v>0351</v>
      </c>
      <c r="D736" s="1" t="str">
        <f>"HANDWRITING"</f>
        <v>HANDWRITING</v>
      </c>
      <c r="E736" s="1" t="str">
        <f t="shared" si="236"/>
        <v>31R-God</v>
      </c>
      <c r="F736" s="1" t="str">
        <f t="shared" si="237"/>
        <v>Miguel, Katrina</v>
      </c>
      <c r="G736" s="1" t="str">
        <f>"Period 08"</f>
        <v>Period 08</v>
      </c>
      <c r="H736" s="1" t="str">
        <f>" S"</f>
        <v xml:space="preserve"> S</v>
      </c>
      <c r="I736" s="1" t="str">
        <f>" S"</f>
        <v xml:space="preserve"> S</v>
      </c>
    </row>
    <row r="737" spans="1:9">
      <c r="A737" s="1" t="str">
        <f>""</f>
        <v/>
      </c>
      <c r="B737" s="1">
        <f t="shared" si="235"/>
        <v>772340</v>
      </c>
      <c r="C737" s="1" t="str">
        <f>"0361"</f>
        <v>0361</v>
      </c>
      <c r="D737" s="1" t="str">
        <f>"FINE ARTS"</f>
        <v>FINE ARTS</v>
      </c>
      <c r="E737" s="1" t="str">
        <f>"31R-MIG"</f>
        <v>31R-MIG</v>
      </c>
      <c r="F737" s="1" t="str">
        <f>"Shotlow, Misti"</f>
        <v>Shotlow, Misti</v>
      </c>
      <c r="G737" s="1" t="str">
        <f>"Period 09"</f>
        <v>Period 09</v>
      </c>
      <c r="H737" s="1" t="str">
        <f>" E"</f>
        <v xml:space="preserve"> E</v>
      </c>
      <c r="I737" s="1" t="str">
        <f>" E"</f>
        <v xml:space="preserve"> E</v>
      </c>
    </row>
    <row r="738" spans="1:9">
      <c r="A738" s="1" t="str">
        <f>""</f>
        <v/>
      </c>
      <c r="B738" s="1">
        <f t="shared" si="235"/>
        <v>772340</v>
      </c>
      <c r="C738" s="1" t="str">
        <f>"0362"</f>
        <v>0362</v>
      </c>
      <c r="D738" s="1" t="str">
        <f>"MUSIC"</f>
        <v>MUSIC</v>
      </c>
      <c r="E738" s="1" t="str">
        <f>"31R-MIG"</f>
        <v>31R-MIG</v>
      </c>
      <c r="F738" s="1" t="str">
        <f>"Murphy, Charmin"</f>
        <v>Murphy, Charmin</v>
      </c>
      <c r="G738" s="1" t="str">
        <f>"Period 10"</f>
        <v>Period 10</v>
      </c>
      <c r="H738" s="1" t="str">
        <f>" E"</f>
        <v xml:space="preserve"> E</v>
      </c>
      <c r="I738" s="1" t="str">
        <f>" S"</f>
        <v xml:space="preserve"> S</v>
      </c>
    </row>
    <row r="739" spans="1:9">
      <c r="A739" s="1" t="str">
        <f>""</f>
        <v/>
      </c>
      <c r="B739" s="1">
        <f t="shared" si="235"/>
        <v>772340</v>
      </c>
      <c r="C739" s="1" t="str">
        <f>"0372"</f>
        <v>0372</v>
      </c>
      <c r="D739" s="1" t="str">
        <f>"PHYSICAL ED"</f>
        <v>PHYSICAL ED</v>
      </c>
      <c r="E739" s="1" t="str">
        <f>"31R-MIG"</f>
        <v>31R-MIG</v>
      </c>
      <c r="F739" s="1" t="str">
        <f>"Lane, Gary"</f>
        <v>Lane, Gary</v>
      </c>
      <c r="G739" s="1" t="str">
        <f>"Period 11"</f>
        <v>Period 11</v>
      </c>
      <c r="H739" s="1" t="str">
        <f>" S"</f>
        <v xml:space="preserve"> S</v>
      </c>
      <c r="I739" s="1" t="str">
        <f>" E"</f>
        <v xml:space="preserve"> E</v>
      </c>
    </row>
    <row r="740" spans="1:9">
      <c r="A740" s="1" t="str">
        <f>"Anderson, Hailey Grace"</f>
        <v>Anderson, Hailey Grace</v>
      </c>
      <c r="B740" s="1">
        <f t="shared" ref="B740:B749" si="238">781408</f>
        <v>781408</v>
      </c>
      <c r="C740" s="1" t="str">
        <f>"0311"</f>
        <v>0311</v>
      </c>
      <c r="D740" s="1" t="str">
        <f>"LANGUAGE ARTS"</f>
        <v>LANGUAGE ARTS</v>
      </c>
      <c r="E740" s="1" t="str">
        <f t="shared" ref="E740:E746" si="239">"31R-God"</f>
        <v>31R-God</v>
      </c>
      <c r="F740" s="1" t="str">
        <f t="shared" ref="F740:F746" si="240">"Miguel, Katrina"</f>
        <v>Miguel, Katrina</v>
      </c>
      <c r="G740" s="1" t="str">
        <f>"Period 01"</f>
        <v>Period 01</v>
      </c>
      <c r="H740" s="1">
        <f xml:space="preserve"> 100</f>
        <v>100</v>
      </c>
      <c r="I740" s="1">
        <f xml:space="preserve"> 99</f>
        <v>99</v>
      </c>
    </row>
    <row r="741" spans="1:9">
      <c r="A741" s="1" t="str">
        <f>""</f>
        <v/>
      </c>
      <c r="B741" s="1">
        <f t="shared" si="238"/>
        <v>781408</v>
      </c>
      <c r="C741" s="1" t="str">
        <f>"0321"</f>
        <v>0321</v>
      </c>
      <c r="D741" s="1" t="str">
        <f>"SOCIAL STUDIES"</f>
        <v>SOCIAL STUDIES</v>
      </c>
      <c r="E741" s="1" t="str">
        <f t="shared" si="239"/>
        <v>31R-God</v>
      </c>
      <c r="F741" s="1" t="str">
        <f t="shared" si="240"/>
        <v>Miguel, Katrina</v>
      </c>
      <c r="G741" s="1" t="str">
        <f>"Period 03"</f>
        <v>Period 03</v>
      </c>
      <c r="H741" s="1">
        <f xml:space="preserve"> 100</f>
        <v>100</v>
      </c>
      <c r="I741" s="1">
        <f xml:space="preserve"> 91</f>
        <v>91</v>
      </c>
    </row>
    <row r="742" spans="1:9">
      <c r="A742" s="1" t="str">
        <f>""</f>
        <v/>
      </c>
      <c r="B742" s="1">
        <f t="shared" si="238"/>
        <v>781408</v>
      </c>
      <c r="C742" s="1" t="str">
        <f>"0331"</f>
        <v>0331</v>
      </c>
      <c r="D742" s="1" t="str">
        <f>"MATH"</f>
        <v>MATH</v>
      </c>
      <c r="E742" s="1" t="str">
        <f t="shared" si="239"/>
        <v>31R-God</v>
      </c>
      <c r="F742" s="1" t="str">
        <f t="shared" si="240"/>
        <v>Miguel, Katrina</v>
      </c>
      <c r="G742" s="1" t="str">
        <f>"Period 04"</f>
        <v>Period 04</v>
      </c>
      <c r="H742" s="1">
        <f xml:space="preserve"> 100</f>
        <v>100</v>
      </c>
      <c r="I742" s="1">
        <f xml:space="preserve"> 94</f>
        <v>94</v>
      </c>
    </row>
    <row r="743" spans="1:9">
      <c r="A743" s="1" t="str">
        <f>""</f>
        <v/>
      </c>
      <c r="B743" s="1">
        <f t="shared" si="238"/>
        <v>781408</v>
      </c>
      <c r="C743" s="1" t="str">
        <f>"0341"</f>
        <v>0341</v>
      </c>
      <c r="D743" s="1" t="str">
        <f>"SCIENCE"</f>
        <v>SCIENCE</v>
      </c>
      <c r="E743" s="1" t="str">
        <f t="shared" si="239"/>
        <v>31R-God</v>
      </c>
      <c r="F743" s="1" t="str">
        <f t="shared" si="240"/>
        <v>Miguel, Katrina</v>
      </c>
      <c r="G743" s="1" t="str">
        <f>"Period 05"</f>
        <v>Period 05</v>
      </c>
      <c r="H743" s="1">
        <f xml:space="preserve"> 100</f>
        <v>100</v>
      </c>
      <c r="I743" s="1">
        <f xml:space="preserve"> 92</f>
        <v>92</v>
      </c>
    </row>
    <row r="744" spans="1:9">
      <c r="A744" s="1" t="str">
        <f>""</f>
        <v/>
      </c>
      <c r="B744" s="1">
        <f t="shared" si="238"/>
        <v>781408</v>
      </c>
      <c r="C744" s="1" t="str">
        <f>"0371"</f>
        <v>0371</v>
      </c>
      <c r="D744" s="1" t="str">
        <f>"HEALTH"</f>
        <v>HEALTH</v>
      </c>
      <c r="E744" s="1" t="str">
        <f t="shared" si="239"/>
        <v>31R-God</v>
      </c>
      <c r="F744" s="1" t="str">
        <f t="shared" si="240"/>
        <v>Miguel, Katrina</v>
      </c>
      <c r="G744" s="1" t="str">
        <f>"Period 06"</f>
        <v>Period 06</v>
      </c>
      <c r="H744" s="1" t="str">
        <f>" S"</f>
        <v xml:space="preserve"> S</v>
      </c>
      <c r="I744" s="1" t="str">
        <f>" S"</f>
        <v xml:space="preserve"> S</v>
      </c>
    </row>
    <row r="745" spans="1:9">
      <c r="A745" s="1" t="str">
        <f>""</f>
        <v/>
      </c>
      <c r="B745" s="1">
        <f t="shared" si="238"/>
        <v>781408</v>
      </c>
      <c r="C745" s="1" t="str">
        <f>"0398"</f>
        <v>0398</v>
      </c>
      <c r="D745" s="1" t="str">
        <f>"CITIZENSHIP"</f>
        <v>CITIZENSHIP</v>
      </c>
      <c r="E745" s="1" t="str">
        <f t="shared" si="239"/>
        <v>31R-God</v>
      </c>
      <c r="F745" s="1" t="str">
        <f t="shared" si="240"/>
        <v>Miguel, Katrina</v>
      </c>
      <c r="G745" s="1" t="str">
        <f>"Period 07"</f>
        <v>Period 07</v>
      </c>
      <c r="H745" s="1" t="str">
        <f t="shared" ref="H745:I747" si="241">" E"</f>
        <v xml:space="preserve"> E</v>
      </c>
      <c r="I745" s="1" t="str">
        <f t="shared" si="241"/>
        <v xml:space="preserve"> E</v>
      </c>
    </row>
    <row r="746" spans="1:9">
      <c r="A746" s="1" t="str">
        <f>""</f>
        <v/>
      </c>
      <c r="B746" s="1">
        <f t="shared" si="238"/>
        <v>781408</v>
      </c>
      <c r="C746" s="1" t="str">
        <f>"0351"</f>
        <v>0351</v>
      </c>
      <c r="D746" s="1" t="str">
        <f>"HANDWRITING"</f>
        <v>HANDWRITING</v>
      </c>
      <c r="E746" s="1" t="str">
        <f t="shared" si="239"/>
        <v>31R-God</v>
      </c>
      <c r="F746" s="1" t="str">
        <f t="shared" si="240"/>
        <v>Miguel, Katrina</v>
      </c>
      <c r="G746" s="1" t="str">
        <f>"Period 08"</f>
        <v>Period 08</v>
      </c>
      <c r="H746" s="1" t="str">
        <f t="shared" si="241"/>
        <v xml:space="preserve"> E</v>
      </c>
      <c r="I746" s="1" t="str">
        <f t="shared" si="241"/>
        <v xml:space="preserve"> E</v>
      </c>
    </row>
    <row r="747" spans="1:9">
      <c r="A747" s="1" t="str">
        <f>""</f>
        <v/>
      </c>
      <c r="B747" s="1">
        <f t="shared" si="238"/>
        <v>781408</v>
      </c>
      <c r="C747" s="1" t="str">
        <f>"0361"</f>
        <v>0361</v>
      </c>
      <c r="D747" s="1" t="str">
        <f>"FINE ARTS"</f>
        <v>FINE ARTS</v>
      </c>
      <c r="E747" s="1" t="str">
        <f>"31R-MIG"</f>
        <v>31R-MIG</v>
      </c>
      <c r="F747" s="1" t="str">
        <f>"Shotlow, Misti"</f>
        <v>Shotlow, Misti</v>
      </c>
      <c r="G747" s="1" t="str">
        <f>"Period 09"</f>
        <v>Period 09</v>
      </c>
      <c r="H747" s="1" t="str">
        <f t="shared" si="241"/>
        <v xml:space="preserve"> E</v>
      </c>
      <c r="I747" s="1" t="str">
        <f t="shared" si="241"/>
        <v xml:space="preserve"> E</v>
      </c>
    </row>
    <row r="748" spans="1:9">
      <c r="A748" s="1" t="str">
        <f>""</f>
        <v/>
      </c>
      <c r="B748" s="1">
        <f t="shared" si="238"/>
        <v>781408</v>
      </c>
      <c r="C748" s="1" t="str">
        <f>"0362"</f>
        <v>0362</v>
      </c>
      <c r="D748" s="1" t="str">
        <f>"MUSIC"</f>
        <v>MUSIC</v>
      </c>
      <c r="E748" s="1" t="str">
        <f>"31R-MIG"</f>
        <v>31R-MIG</v>
      </c>
      <c r="F748" s="1" t="str">
        <f>"Murphy, Charmin"</f>
        <v>Murphy, Charmin</v>
      </c>
      <c r="G748" s="1" t="str">
        <f>"Period 10"</f>
        <v>Period 10</v>
      </c>
      <c r="H748" s="1" t="str">
        <f>" E"</f>
        <v xml:space="preserve"> E</v>
      </c>
      <c r="I748" s="1" t="str">
        <f>" S"</f>
        <v xml:space="preserve"> S</v>
      </c>
    </row>
    <row r="749" spans="1:9">
      <c r="A749" s="1" t="str">
        <f>""</f>
        <v/>
      </c>
      <c r="B749" s="1">
        <f t="shared" si="238"/>
        <v>781408</v>
      </c>
      <c r="C749" s="1" t="str">
        <f>"0372"</f>
        <v>0372</v>
      </c>
      <c r="D749" s="1" t="str">
        <f>"PHYSICAL ED"</f>
        <v>PHYSICAL ED</v>
      </c>
      <c r="E749" s="1" t="str">
        <f>"31R-MIG"</f>
        <v>31R-MIG</v>
      </c>
      <c r="F749" s="1" t="str">
        <f>"Lane, Gary"</f>
        <v>Lane, Gary</v>
      </c>
      <c r="G749" s="1" t="str">
        <f>"Period 11"</f>
        <v>Period 11</v>
      </c>
      <c r="H749" s="1" t="str">
        <f>" E"</f>
        <v xml:space="preserve"> E</v>
      </c>
      <c r="I749" s="1" t="str">
        <f>" E"</f>
        <v xml:space="preserve"> E</v>
      </c>
    </row>
    <row r="750" spans="1:9">
      <c r="A750" s="1" t="str">
        <f>"Bailey, Summer "</f>
        <v xml:space="preserve">Bailey, Summer </v>
      </c>
      <c r="B750" s="1">
        <f t="shared" ref="B750:B759" si="242">782354</f>
        <v>782354</v>
      </c>
      <c r="C750" s="1" t="str">
        <f>"0311"</f>
        <v>0311</v>
      </c>
      <c r="D750" s="1" t="str">
        <f>"LANGUAGE ARTS"</f>
        <v>LANGUAGE ARTS</v>
      </c>
      <c r="E750" s="1" t="str">
        <f t="shared" ref="E750:E757" si="243">"32R-RAY"</f>
        <v>32R-RAY</v>
      </c>
      <c r="F750" s="1" t="str">
        <f t="shared" ref="F750:F756" si="244">"Ray, Courtney"</f>
        <v>Ray, Courtney</v>
      </c>
      <c r="G750" s="1" t="str">
        <f>"Period 01"</f>
        <v>Period 01</v>
      </c>
      <c r="H750" s="1">
        <f xml:space="preserve"> 83</f>
        <v>83</v>
      </c>
      <c r="I750" s="1">
        <f xml:space="preserve"> 60</f>
        <v>60</v>
      </c>
    </row>
    <row r="751" spans="1:9">
      <c r="A751" s="1" t="str">
        <f>""</f>
        <v/>
      </c>
      <c r="B751" s="1">
        <f t="shared" si="242"/>
        <v>782354</v>
      </c>
      <c r="C751" s="1" t="str">
        <f>"0321"</f>
        <v>0321</v>
      </c>
      <c r="D751" s="1" t="str">
        <f>"SOCIAL STUDIES"</f>
        <v>SOCIAL STUDIES</v>
      </c>
      <c r="E751" s="1" t="str">
        <f t="shared" si="243"/>
        <v>32R-RAY</v>
      </c>
      <c r="F751" s="1" t="str">
        <f t="shared" si="244"/>
        <v>Ray, Courtney</v>
      </c>
      <c r="G751" s="1" t="str">
        <f>"Period 03"</f>
        <v>Period 03</v>
      </c>
      <c r="H751" s="1">
        <f xml:space="preserve"> 97</f>
        <v>97</v>
      </c>
      <c r="I751" s="1">
        <f xml:space="preserve"> 100</f>
        <v>100</v>
      </c>
    </row>
    <row r="752" spans="1:9">
      <c r="A752" s="1" t="str">
        <f>""</f>
        <v/>
      </c>
      <c r="B752" s="1">
        <f t="shared" si="242"/>
        <v>782354</v>
      </c>
      <c r="C752" s="1" t="str">
        <f>"0331"</f>
        <v>0331</v>
      </c>
      <c r="D752" s="1" t="str">
        <f>"MATH"</f>
        <v>MATH</v>
      </c>
      <c r="E752" s="1" t="str">
        <f t="shared" si="243"/>
        <v>32R-RAY</v>
      </c>
      <c r="F752" s="1" t="str">
        <f t="shared" si="244"/>
        <v>Ray, Courtney</v>
      </c>
      <c r="G752" s="1" t="str">
        <f>"Period 04"</f>
        <v>Period 04</v>
      </c>
      <c r="H752" s="1">
        <f xml:space="preserve"> 73</f>
        <v>73</v>
      </c>
      <c r="I752" s="1">
        <f xml:space="preserve"> 85</f>
        <v>85</v>
      </c>
    </row>
    <row r="753" spans="1:9">
      <c r="A753" s="1" t="str">
        <f>""</f>
        <v/>
      </c>
      <c r="B753" s="1">
        <f t="shared" si="242"/>
        <v>782354</v>
      </c>
      <c r="C753" s="1" t="str">
        <f>"0341"</f>
        <v>0341</v>
      </c>
      <c r="D753" s="1" t="str">
        <f>"SCIENCE"</f>
        <v>SCIENCE</v>
      </c>
      <c r="E753" s="1" t="str">
        <f t="shared" si="243"/>
        <v>32R-RAY</v>
      </c>
      <c r="F753" s="1" t="str">
        <f t="shared" si="244"/>
        <v>Ray, Courtney</v>
      </c>
      <c r="G753" s="1" t="str">
        <f>"Period 05"</f>
        <v>Period 05</v>
      </c>
      <c r="H753" s="1">
        <f xml:space="preserve"> 97</f>
        <v>97</v>
      </c>
      <c r="I753" s="1">
        <f xml:space="preserve"> 97</f>
        <v>97</v>
      </c>
    </row>
    <row r="754" spans="1:9">
      <c r="A754" s="1" t="str">
        <f>""</f>
        <v/>
      </c>
      <c r="B754" s="1">
        <f t="shared" si="242"/>
        <v>782354</v>
      </c>
      <c r="C754" s="1" t="str">
        <f>"0371"</f>
        <v>0371</v>
      </c>
      <c r="D754" s="1" t="str">
        <f>"HEALTH"</f>
        <v>HEALTH</v>
      </c>
      <c r="E754" s="1" t="str">
        <f t="shared" si="243"/>
        <v>32R-RAY</v>
      </c>
      <c r="F754" s="1" t="str">
        <f t="shared" si="244"/>
        <v>Ray, Courtney</v>
      </c>
      <c r="G754" s="1" t="str">
        <f>"Period 06"</f>
        <v>Period 06</v>
      </c>
      <c r="H754" s="1" t="str">
        <f t="shared" ref="H754:I756" si="245">" S"</f>
        <v xml:space="preserve"> S</v>
      </c>
      <c r="I754" s="1" t="str">
        <f t="shared" si="245"/>
        <v xml:space="preserve"> S</v>
      </c>
    </row>
    <row r="755" spans="1:9">
      <c r="A755" s="1" t="str">
        <f>""</f>
        <v/>
      </c>
      <c r="B755" s="1">
        <f t="shared" si="242"/>
        <v>782354</v>
      </c>
      <c r="C755" s="1" t="str">
        <f>"0398"</f>
        <v>0398</v>
      </c>
      <c r="D755" s="1" t="str">
        <f>"CITIZENSHIP"</f>
        <v>CITIZENSHIP</v>
      </c>
      <c r="E755" s="1" t="str">
        <f t="shared" si="243"/>
        <v>32R-RAY</v>
      </c>
      <c r="F755" s="1" t="str">
        <f t="shared" si="244"/>
        <v>Ray, Courtney</v>
      </c>
      <c r="G755" s="1" t="str">
        <f>"Period 07"</f>
        <v>Period 07</v>
      </c>
      <c r="H755" s="1" t="str">
        <f t="shared" si="245"/>
        <v xml:space="preserve"> S</v>
      </c>
      <c r="I755" s="1" t="str">
        <f t="shared" si="245"/>
        <v xml:space="preserve"> S</v>
      </c>
    </row>
    <row r="756" spans="1:9">
      <c r="A756" s="1" t="str">
        <f>""</f>
        <v/>
      </c>
      <c r="B756" s="1">
        <f t="shared" si="242"/>
        <v>782354</v>
      </c>
      <c r="C756" s="1" t="str">
        <f>"0351"</f>
        <v>0351</v>
      </c>
      <c r="D756" s="1" t="str">
        <f>"HANDWRITING"</f>
        <v>HANDWRITING</v>
      </c>
      <c r="E756" s="1" t="str">
        <f t="shared" si="243"/>
        <v>32R-RAY</v>
      </c>
      <c r="F756" s="1" t="str">
        <f t="shared" si="244"/>
        <v>Ray, Courtney</v>
      </c>
      <c r="G756" s="1" t="str">
        <f>"Period 08"</f>
        <v>Period 08</v>
      </c>
      <c r="H756" s="1" t="str">
        <f t="shared" si="245"/>
        <v xml:space="preserve"> S</v>
      </c>
      <c r="I756" s="1" t="str">
        <f t="shared" si="245"/>
        <v xml:space="preserve"> S</v>
      </c>
    </row>
    <row r="757" spans="1:9">
      <c r="A757" s="1" t="str">
        <f>""</f>
        <v/>
      </c>
      <c r="B757" s="1">
        <f t="shared" si="242"/>
        <v>782354</v>
      </c>
      <c r="C757" s="1" t="str">
        <f>"0361"</f>
        <v>0361</v>
      </c>
      <c r="D757" s="1" t="str">
        <f>"FINE ARTS"</f>
        <v>FINE ARTS</v>
      </c>
      <c r="E757" s="1" t="str">
        <f t="shared" si="243"/>
        <v>32R-RAY</v>
      </c>
      <c r="F757" s="1" t="str">
        <f>"Shotlow, Misti"</f>
        <v>Shotlow, Misti</v>
      </c>
      <c r="G757" s="1" t="str">
        <f>"Period 09"</f>
        <v>Period 09</v>
      </c>
      <c r="H757" s="1" t="str">
        <f>" E"</f>
        <v xml:space="preserve"> E</v>
      </c>
      <c r="I757" s="1" t="str">
        <f>" E"</f>
        <v xml:space="preserve"> E</v>
      </c>
    </row>
    <row r="758" spans="1:9">
      <c r="A758" s="1" t="str">
        <f>""</f>
        <v/>
      </c>
      <c r="B758" s="1">
        <f t="shared" si="242"/>
        <v>782354</v>
      </c>
      <c r="C758" s="1" t="str">
        <f>"0362"</f>
        <v>0362</v>
      </c>
      <c r="D758" s="1" t="str">
        <f>"MUSIC"</f>
        <v>MUSIC</v>
      </c>
      <c r="E758" s="1" t="str">
        <f>"32R-HER"</f>
        <v>32R-HER</v>
      </c>
      <c r="F758" s="1" t="str">
        <f>"Murphy, Charmin"</f>
        <v>Murphy, Charmin</v>
      </c>
      <c r="G758" s="1" t="str">
        <f>"Period 10"</f>
        <v>Period 10</v>
      </c>
      <c r="H758" s="1" t="str">
        <f>" S"</f>
        <v xml:space="preserve"> S</v>
      </c>
      <c r="I758" s="1" t="str">
        <f>" S"</f>
        <v xml:space="preserve"> S</v>
      </c>
    </row>
    <row r="759" spans="1:9">
      <c r="A759" s="1" t="str">
        <f>""</f>
        <v/>
      </c>
      <c r="B759" s="1">
        <f t="shared" si="242"/>
        <v>782354</v>
      </c>
      <c r="C759" s="1" t="str">
        <f>"0372"</f>
        <v>0372</v>
      </c>
      <c r="D759" s="1" t="str">
        <f>"PHYSICAL ED"</f>
        <v>PHYSICAL ED</v>
      </c>
      <c r="E759" s="1" t="str">
        <f>"32R-RAY"</f>
        <v>32R-RAY</v>
      </c>
      <c r="F759" s="1" t="str">
        <f>"Lane, Gary"</f>
        <v>Lane, Gary</v>
      </c>
      <c r="G759" s="1" t="str">
        <f>"Period 11"</f>
        <v>Period 11</v>
      </c>
      <c r="H759" s="1" t="str">
        <f>" E"</f>
        <v xml:space="preserve"> E</v>
      </c>
      <c r="I759" s="1" t="str">
        <f>" E"</f>
        <v xml:space="preserve"> E</v>
      </c>
    </row>
    <row r="760" spans="1:9">
      <c r="A760" s="1" t="str">
        <f>"Bailey, Tashir Shauncel"</f>
        <v>Bailey, Tashir Shauncel</v>
      </c>
      <c r="B760" s="1">
        <f t="shared" ref="B760:B769" si="246">786246</f>
        <v>786246</v>
      </c>
      <c r="C760" s="1" t="str">
        <f>"0311"</f>
        <v>0311</v>
      </c>
      <c r="D760" s="1" t="str">
        <f>"LANGUAGE ARTS"</f>
        <v>LANGUAGE ARTS</v>
      </c>
      <c r="E760" s="1" t="str">
        <f t="shared" ref="E760:E766" si="247">"30R-Gill"</f>
        <v>30R-Gill</v>
      </c>
      <c r="F760" s="1" t="str">
        <f t="shared" ref="F760:F766" si="248">"Gillenwaters, Stephanie"</f>
        <v>Gillenwaters, Stephanie</v>
      </c>
      <c r="G760" s="1" t="str">
        <f>"Period 01"</f>
        <v>Period 01</v>
      </c>
      <c r="H760" s="1">
        <f xml:space="preserve"> 84</f>
        <v>84</v>
      </c>
      <c r="I760" s="1">
        <f xml:space="preserve"> 94</f>
        <v>94</v>
      </c>
    </row>
    <row r="761" spans="1:9">
      <c r="A761" s="1" t="str">
        <f>""</f>
        <v/>
      </c>
      <c r="B761" s="1">
        <f t="shared" si="246"/>
        <v>786246</v>
      </c>
      <c r="C761" s="1" t="str">
        <f>"0321"</f>
        <v>0321</v>
      </c>
      <c r="D761" s="1" t="str">
        <f>"SOCIAL STUDIES"</f>
        <v>SOCIAL STUDIES</v>
      </c>
      <c r="E761" s="1" t="str">
        <f t="shared" si="247"/>
        <v>30R-Gill</v>
      </c>
      <c r="F761" s="1" t="str">
        <f t="shared" si="248"/>
        <v>Gillenwaters, Stephanie</v>
      </c>
      <c r="G761" s="1" t="str">
        <f>"Period 03"</f>
        <v>Period 03</v>
      </c>
      <c r="H761" s="1">
        <f xml:space="preserve"> 95</f>
        <v>95</v>
      </c>
      <c r="I761" s="1">
        <f xml:space="preserve"> 96</f>
        <v>96</v>
      </c>
    </row>
    <row r="762" spans="1:9">
      <c r="A762" s="1" t="str">
        <f>""</f>
        <v/>
      </c>
      <c r="B762" s="1">
        <f t="shared" si="246"/>
        <v>786246</v>
      </c>
      <c r="C762" s="1" t="str">
        <f>"0331"</f>
        <v>0331</v>
      </c>
      <c r="D762" s="1" t="str">
        <f>"MATH"</f>
        <v>MATH</v>
      </c>
      <c r="E762" s="1" t="str">
        <f t="shared" si="247"/>
        <v>30R-Gill</v>
      </c>
      <c r="F762" s="1" t="str">
        <f t="shared" si="248"/>
        <v>Gillenwaters, Stephanie</v>
      </c>
      <c r="G762" s="1" t="str">
        <f>"Period 04"</f>
        <v>Period 04</v>
      </c>
      <c r="H762" s="1">
        <f xml:space="preserve"> 90</f>
        <v>90</v>
      </c>
      <c r="I762" s="1">
        <f xml:space="preserve"> 90</f>
        <v>90</v>
      </c>
    </row>
    <row r="763" spans="1:9">
      <c r="A763" s="1" t="str">
        <f>""</f>
        <v/>
      </c>
      <c r="B763" s="1">
        <f t="shared" si="246"/>
        <v>786246</v>
      </c>
      <c r="C763" s="1" t="str">
        <f>"0341"</f>
        <v>0341</v>
      </c>
      <c r="D763" s="1" t="str">
        <f>"SCIENCE"</f>
        <v>SCIENCE</v>
      </c>
      <c r="E763" s="1" t="str">
        <f t="shared" si="247"/>
        <v>30R-Gill</v>
      </c>
      <c r="F763" s="1" t="str">
        <f t="shared" si="248"/>
        <v>Gillenwaters, Stephanie</v>
      </c>
      <c r="G763" s="1" t="str">
        <f>"Period 05"</f>
        <v>Period 05</v>
      </c>
      <c r="H763" s="1">
        <f xml:space="preserve"> 94</f>
        <v>94</v>
      </c>
      <c r="I763" s="1">
        <f xml:space="preserve"> 92</f>
        <v>92</v>
      </c>
    </row>
    <row r="764" spans="1:9">
      <c r="A764" s="1" t="str">
        <f>""</f>
        <v/>
      </c>
      <c r="B764" s="1">
        <f t="shared" si="246"/>
        <v>786246</v>
      </c>
      <c r="C764" s="1" t="str">
        <f>"0371"</f>
        <v>0371</v>
      </c>
      <c r="D764" s="1" t="str">
        <f>"HEALTH"</f>
        <v>HEALTH</v>
      </c>
      <c r="E764" s="1" t="str">
        <f t="shared" si="247"/>
        <v>30R-Gill</v>
      </c>
      <c r="F764" s="1" t="str">
        <f t="shared" si="248"/>
        <v>Gillenwaters, Stephanie</v>
      </c>
      <c r="G764" s="1" t="str">
        <f>"Period 06"</f>
        <v>Period 06</v>
      </c>
      <c r="H764" s="1" t="str">
        <f>" S"</f>
        <v xml:space="preserve"> S</v>
      </c>
      <c r="I764" s="1" t="str">
        <f>" S"</f>
        <v xml:space="preserve"> S</v>
      </c>
    </row>
    <row r="765" spans="1:9">
      <c r="A765" s="1" t="str">
        <f>""</f>
        <v/>
      </c>
      <c r="B765" s="1">
        <f t="shared" si="246"/>
        <v>786246</v>
      </c>
      <c r="C765" s="1" t="str">
        <f>"0398"</f>
        <v>0398</v>
      </c>
      <c r="D765" s="1" t="str">
        <f>"CITIZENSHIP"</f>
        <v>CITIZENSHIP</v>
      </c>
      <c r="E765" s="1" t="str">
        <f t="shared" si="247"/>
        <v>30R-Gill</v>
      </c>
      <c r="F765" s="1" t="str">
        <f t="shared" si="248"/>
        <v>Gillenwaters, Stephanie</v>
      </c>
      <c r="G765" s="1" t="str">
        <f>"Period 07"</f>
        <v>Period 07</v>
      </c>
      <c r="H765" s="1" t="str">
        <f>" S"</f>
        <v xml:space="preserve"> S</v>
      </c>
      <c r="I765" s="1" t="str">
        <f>" E"</f>
        <v xml:space="preserve"> E</v>
      </c>
    </row>
    <row r="766" spans="1:9">
      <c r="A766" s="1" t="str">
        <f>""</f>
        <v/>
      </c>
      <c r="B766" s="1">
        <f t="shared" si="246"/>
        <v>786246</v>
      </c>
      <c r="C766" s="1" t="str">
        <f>"0351"</f>
        <v>0351</v>
      </c>
      <c r="D766" s="1" t="str">
        <f>"HANDWRITING"</f>
        <v>HANDWRITING</v>
      </c>
      <c r="E766" s="1" t="str">
        <f t="shared" si="247"/>
        <v>30R-Gill</v>
      </c>
      <c r="F766" s="1" t="str">
        <f t="shared" si="248"/>
        <v>Gillenwaters, Stephanie</v>
      </c>
      <c r="G766" s="1" t="str">
        <f>"Period 08"</f>
        <v>Period 08</v>
      </c>
      <c r="H766" s="1" t="str">
        <f>" S"</f>
        <v xml:space="preserve"> S</v>
      </c>
      <c r="I766" s="1" t="str">
        <f>" E"</f>
        <v xml:space="preserve"> E</v>
      </c>
    </row>
    <row r="767" spans="1:9">
      <c r="A767" s="1" t="str">
        <f>""</f>
        <v/>
      </c>
      <c r="B767" s="1">
        <f t="shared" si="246"/>
        <v>786246</v>
      </c>
      <c r="C767" s="1" t="str">
        <f>"0361"</f>
        <v>0361</v>
      </c>
      <c r="D767" s="1" t="str">
        <f>"FINE ARTS"</f>
        <v>FINE ARTS</v>
      </c>
      <c r="E767" s="1" t="str">
        <f>"30R-GIL"</f>
        <v>30R-GIL</v>
      </c>
      <c r="F767" s="1" t="str">
        <f>"Shotlow, Misti"</f>
        <v>Shotlow, Misti</v>
      </c>
      <c r="G767" s="1" t="str">
        <f>"Period 09"</f>
        <v>Period 09</v>
      </c>
      <c r="H767" s="1" t="str">
        <f>" E"</f>
        <v xml:space="preserve"> E</v>
      </c>
      <c r="I767" s="1" t="str">
        <f>" E"</f>
        <v xml:space="preserve"> E</v>
      </c>
    </row>
    <row r="768" spans="1:9">
      <c r="A768" s="1" t="str">
        <f>""</f>
        <v/>
      </c>
      <c r="B768" s="1">
        <f t="shared" si="246"/>
        <v>786246</v>
      </c>
      <c r="C768" s="1" t="str">
        <f>"0362"</f>
        <v>0362</v>
      </c>
      <c r="D768" s="1" t="str">
        <f>"MUSIC"</f>
        <v>MUSIC</v>
      </c>
      <c r="E768" s="1" t="str">
        <f>"30R-GIL"</f>
        <v>30R-GIL</v>
      </c>
      <c r="F768" s="1" t="str">
        <f>"Murphy, Charmin"</f>
        <v>Murphy, Charmin</v>
      </c>
      <c r="G768" s="1" t="str">
        <f>"Period 10"</f>
        <v>Period 10</v>
      </c>
      <c r="H768" s="1" t="str">
        <f>" S"</f>
        <v xml:space="preserve"> S</v>
      </c>
      <c r="I768" s="1" t="str">
        <f>" S"</f>
        <v xml:space="preserve"> S</v>
      </c>
    </row>
    <row r="769" spans="1:9">
      <c r="A769" s="1" t="str">
        <f>""</f>
        <v/>
      </c>
      <c r="B769" s="1">
        <f t="shared" si="246"/>
        <v>786246</v>
      </c>
      <c r="C769" s="1" t="str">
        <f>"0372"</f>
        <v>0372</v>
      </c>
      <c r="D769" s="1" t="str">
        <f>"PHYSICAL ED"</f>
        <v>PHYSICAL ED</v>
      </c>
      <c r="E769" s="1" t="str">
        <f>"30R-Gil"</f>
        <v>30R-Gil</v>
      </c>
      <c r="F769" s="1" t="str">
        <f>"Lane, Gary"</f>
        <v>Lane, Gary</v>
      </c>
      <c r="G769" s="1" t="str">
        <f>"Period 11"</f>
        <v>Period 11</v>
      </c>
      <c r="H769" s="1" t="str">
        <f>" E"</f>
        <v xml:space="preserve"> E</v>
      </c>
      <c r="I769" s="1" t="str">
        <f>" E"</f>
        <v xml:space="preserve"> E</v>
      </c>
    </row>
    <row r="770" spans="1:9">
      <c r="A770" s="1" t="str">
        <f>"Barahona, Christoffer Hadid"</f>
        <v>Barahona, Christoffer Hadid</v>
      </c>
      <c r="B770" s="1">
        <f t="shared" ref="B770:B779" si="249">774060</f>
        <v>774060</v>
      </c>
      <c r="C770" s="1" t="str">
        <f>"0311"</f>
        <v>0311</v>
      </c>
      <c r="D770" s="1" t="str">
        <f>"LANGUAGE ARTS"</f>
        <v>LANGUAGE ARTS</v>
      </c>
      <c r="E770" s="1" t="str">
        <f t="shared" ref="E770:E776" si="250">"31R-God"</f>
        <v>31R-God</v>
      </c>
      <c r="F770" s="1" t="str">
        <f t="shared" ref="F770:F776" si="251">"Miguel, Katrina"</f>
        <v>Miguel, Katrina</v>
      </c>
      <c r="G770" s="1" t="str">
        <f>"Period 01"</f>
        <v>Period 01</v>
      </c>
      <c r="H770" s="1">
        <f xml:space="preserve"> 84</f>
        <v>84</v>
      </c>
      <c r="I770" s="1">
        <f xml:space="preserve"> 69</f>
        <v>69</v>
      </c>
    </row>
    <row r="771" spans="1:9">
      <c r="A771" s="1" t="str">
        <f>""</f>
        <v/>
      </c>
      <c r="B771" s="1">
        <f t="shared" si="249"/>
        <v>774060</v>
      </c>
      <c r="C771" s="1" t="str">
        <f>"0321"</f>
        <v>0321</v>
      </c>
      <c r="D771" s="1" t="str">
        <f>"SOCIAL STUDIES"</f>
        <v>SOCIAL STUDIES</v>
      </c>
      <c r="E771" s="1" t="str">
        <f t="shared" si="250"/>
        <v>31R-God</v>
      </c>
      <c r="F771" s="1" t="str">
        <f t="shared" si="251"/>
        <v>Miguel, Katrina</v>
      </c>
      <c r="G771" s="1" t="str">
        <f>"Period 03"</f>
        <v>Period 03</v>
      </c>
      <c r="H771" s="1">
        <f xml:space="preserve"> 91</f>
        <v>91</v>
      </c>
      <c r="I771" s="1">
        <f xml:space="preserve"> 73</f>
        <v>73</v>
      </c>
    </row>
    <row r="772" spans="1:9">
      <c r="A772" s="1" t="str">
        <f>""</f>
        <v/>
      </c>
      <c r="B772" s="1">
        <f t="shared" si="249"/>
        <v>774060</v>
      </c>
      <c r="C772" s="1" t="str">
        <f>"0331"</f>
        <v>0331</v>
      </c>
      <c r="D772" s="1" t="str">
        <f>"MATH"</f>
        <v>MATH</v>
      </c>
      <c r="E772" s="1" t="str">
        <f t="shared" si="250"/>
        <v>31R-God</v>
      </c>
      <c r="F772" s="1" t="str">
        <f t="shared" si="251"/>
        <v>Miguel, Katrina</v>
      </c>
      <c r="G772" s="1" t="str">
        <f>"Period 04"</f>
        <v>Period 04</v>
      </c>
      <c r="H772" s="1">
        <f xml:space="preserve"> 84</f>
        <v>84</v>
      </c>
      <c r="I772" s="1">
        <f xml:space="preserve"> 76</f>
        <v>76</v>
      </c>
    </row>
    <row r="773" spans="1:9">
      <c r="A773" s="1" t="str">
        <f>""</f>
        <v/>
      </c>
      <c r="B773" s="1">
        <f t="shared" si="249"/>
        <v>774060</v>
      </c>
      <c r="C773" s="1" t="str">
        <f>"0341"</f>
        <v>0341</v>
      </c>
      <c r="D773" s="1" t="str">
        <f>"SCIENCE"</f>
        <v>SCIENCE</v>
      </c>
      <c r="E773" s="1" t="str">
        <f t="shared" si="250"/>
        <v>31R-God</v>
      </c>
      <c r="F773" s="1" t="str">
        <f t="shared" si="251"/>
        <v>Miguel, Katrina</v>
      </c>
      <c r="G773" s="1" t="str">
        <f>"Period 05"</f>
        <v>Period 05</v>
      </c>
      <c r="H773" s="1">
        <f xml:space="preserve"> 88</f>
        <v>88</v>
      </c>
      <c r="I773" s="1">
        <f xml:space="preserve"> 88</f>
        <v>88</v>
      </c>
    </row>
    <row r="774" spans="1:9">
      <c r="A774" s="1" t="str">
        <f>""</f>
        <v/>
      </c>
      <c r="B774" s="1">
        <f t="shared" si="249"/>
        <v>774060</v>
      </c>
      <c r="C774" s="1" t="str">
        <f>"0371"</f>
        <v>0371</v>
      </c>
      <c r="D774" s="1" t="str">
        <f>"HEALTH"</f>
        <v>HEALTH</v>
      </c>
      <c r="E774" s="1" t="str">
        <f t="shared" si="250"/>
        <v>31R-God</v>
      </c>
      <c r="F774" s="1" t="str">
        <f t="shared" si="251"/>
        <v>Miguel, Katrina</v>
      </c>
      <c r="G774" s="1" t="str">
        <f>"Period 06"</f>
        <v>Period 06</v>
      </c>
      <c r="H774" s="1" t="str">
        <f>" S"</f>
        <v xml:space="preserve"> S</v>
      </c>
      <c r="I774" s="1" t="str">
        <f>" S"</f>
        <v xml:space="preserve"> S</v>
      </c>
    </row>
    <row r="775" spans="1:9">
      <c r="A775" s="1" t="str">
        <f>""</f>
        <v/>
      </c>
      <c r="B775" s="1">
        <f t="shared" si="249"/>
        <v>774060</v>
      </c>
      <c r="C775" s="1" t="str">
        <f>"0398"</f>
        <v>0398</v>
      </c>
      <c r="D775" s="1" t="str">
        <f>"CITIZENSHIP"</f>
        <v>CITIZENSHIP</v>
      </c>
      <c r="E775" s="1" t="str">
        <f t="shared" si="250"/>
        <v>31R-God</v>
      </c>
      <c r="F775" s="1" t="str">
        <f t="shared" si="251"/>
        <v>Miguel, Katrina</v>
      </c>
      <c r="G775" s="1" t="str">
        <f>"Period 07"</f>
        <v>Period 07</v>
      </c>
      <c r="H775" s="1" t="str">
        <f>" N"</f>
        <v xml:space="preserve"> N</v>
      </c>
      <c r="I775" s="1" t="str">
        <f>" S"</f>
        <v xml:space="preserve"> S</v>
      </c>
    </row>
    <row r="776" spans="1:9">
      <c r="A776" s="1" t="str">
        <f>""</f>
        <v/>
      </c>
      <c r="B776" s="1">
        <f t="shared" si="249"/>
        <v>774060</v>
      </c>
      <c r="C776" s="1" t="str">
        <f>"0351"</f>
        <v>0351</v>
      </c>
      <c r="D776" s="1" t="str">
        <f>"HANDWRITING"</f>
        <v>HANDWRITING</v>
      </c>
      <c r="E776" s="1" t="str">
        <f t="shared" si="250"/>
        <v>31R-God</v>
      </c>
      <c r="F776" s="1" t="str">
        <f t="shared" si="251"/>
        <v>Miguel, Katrina</v>
      </c>
      <c r="G776" s="1" t="str">
        <f>"Period 08"</f>
        <v>Period 08</v>
      </c>
      <c r="H776" s="1" t="str">
        <f>" N"</f>
        <v xml:space="preserve"> N</v>
      </c>
      <c r="I776" s="1" t="str">
        <f>" N"</f>
        <v xml:space="preserve"> N</v>
      </c>
    </row>
    <row r="777" spans="1:9">
      <c r="A777" s="1" t="str">
        <f>""</f>
        <v/>
      </c>
      <c r="B777" s="1">
        <f t="shared" si="249"/>
        <v>774060</v>
      </c>
      <c r="C777" s="1" t="str">
        <f>"0361"</f>
        <v>0361</v>
      </c>
      <c r="D777" s="1" t="str">
        <f>"FINE ARTS"</f>
        <v>FINE ARTS</v>
      </c>
      <c r="E777" s="1" t="str">
        <f>"31R-MIG"</f>
        <v>31R-MIG</v>
      </c>
      <c r="F777" s="1" t="str">
        <f>"Shotlow, Misti"</f>
        <v>Shotlow, Misti</v>
      </c>
      <c r="G777" s="1" t="str">
        <f>"Period 09"</f>
        <v>Period 09</v>
      </c>
      <c r="H777" s="1" t="str">
        <f>" E"</f>
        <v xml:space="preserve"> E</v>
      </c>
      <c r="I777" s="1" t="str">
        <f>" E"</f>
        <v xml:space="preserve"> E</v>
      </c>
    </row>
    <row r="778" spans="1:9">
      <c r="A778" s="1" t="str">
        <f>""</f>
        <v/>
      </c>
      <c r="B778" s="1">
        <f t="shared" si="249"/>
        <v>774060</v>
      </c>
      <c r="C778" s="1" t="str">
        <f>"0362"</f>
        <v>0362</v>
      </c>
      <c r="D778" s="1" t="str">
        <f>"MUSIC"</f>
        <v>MUSIC</v>
      </c>
      <c r="E778" s="1" t="str">
        <f>"31R-MIG"</f>
        <v>31R-MIG</v>
      </c>
      <c r="F778" s="1" t="str">
        <f>"Murphy, Charmin"</f>
        <v>Murphy, Charmin</v>
      </c>
      <c r="G778" s="1" t="str">
        <f>"Period 10"</f>
        <v>Period 10</v>
      </c>
      <c r="H778" s="1" t="str">
        <f>" S"</f>
        <v xml:space="preserve"> S</v>
      </c>
      <c r="I778" s="1" t="str">
        <f>" S"</f>
        <v xml:space="preserve"> S</v>
      </c>
    </row>
    <row r="779" spans="1:9">
      <c r="A779" s="1" t="str">
        <f>""</f>
        <v/>
      </c>
      <c r="B779" s="1">
        <f t="shared" si="249"/>
        <v>774060</v>
      </c>
      <c r="C779" s="1" t="str">
        <f>"0372"</f>
        <v>0372</v>
      </c>
      <c r="D779" s="1" t="str">
        <f>"PHYSICAL ED"</f>
        <v>PHYSICAL ED</v>
      </c>
      <c r="E779" s="1" t="str">
        <f>"31R-MIG"</f>
        <v>31R-MIG</v>
      </c>
      <c r="F779" s="1" t="str">
        <f>"Lane, Gary"</f>
        <v>Lane, Gary</v>
      </c>
      <c r="G779" s="1" t="str">
        <f>"Period 11"</f>
        <v>Period 11</v>
      </c>
      <c r="H779" s="1" t="str">
        <f>" S"</f>
        <v xml:space="preserve"> S</v>
      </c>
      <c r="I779" s="1" t="str">
        <f>" S"</f>
        <v xml:space="preserve"> S</v>
      </c>
    </row>
    <row r="780" spans="1:9">
      <c r="A780" s="1" t="str">
        <f>"Baylor, Braylon Larue"</f>
        <v>Baylor, Braylon Larue</v>
      </c>
      <c r="B780" s="1">
        <f t="shared" ref="B780:B789" si="252">771189</f>
        <v>771189</v>
      </c>
      <c r="C780" s="1" t="str">
        <f>"0311"</f>
        <v>0311</v>
      </c>
      <c r="D780" s="1" t="str">
        <f>"LANGUAGE ARTS"</f>
        <v>LANGUAGE ARTS</v>
      </c>
      <c r="E780" s="1" t="str">
        <f t="shared" ref="E780:E786" si="253">"30R-Gill"</f>
        <v>30R-Gill</v>
      </c>
      <c r="F780" s="1" t="str">
        <f t="shared" ref="F780:F786" si="254">"Gillenwaters, Stephanie"</f>
        <v>Gillenwaters, Stephanie</v>
      </c>
      <c r="G780" s="1" t="str">
        <f>"Period 01"</f>
        <v>Period 01</v>
      </c>
      <c r="H780" s="1">
        <f xml:space="preserve"> 87</f>
        <v>87</v>
      </c>
      <c r="I780" s="1">
        <f xml:space="preserve"> 97</f>
        <v>97</v>
      </c>
    </row>
    <row r="781" spans="1:9">
      <c r="A781" s="1" t="str">
        <f>""</f>
        <v/>
      </c>
      <c r="B781" s="1">
        <f t="shared" si="252"/>
        <v>771189</v>
      </c>
      <c r="C781" s="1" t="str">
        <f>"0321"</f>
        <v>0321</v>
      </c>
      <c r="D781" s="1" t="str">
        <f>"SOCIAL STUDIES"</f>
        <v>SOCIAL STUDIES</v>
      </c>
      <c r="E781" s="1" t="str">
        <f t="shared" si="253"/>
        <v>30R-Gill</v>
      </c>
      <c r="F781" s="1" t="str">
        <f t="shared" si="254"/>
        <v>Gillenwaters, Stephanie</v>
      </c>
      <c r="G781" s="1" t="str">
        <f>"Period 03"</f>
        <v>Period 03</v>
      </c>
      <c r="H781" s="1">
        <f xml:space="preserve"> 95</f>
        <v>95</v>
      </c>
      <c r="I781" s="1">
        <f xml:space="preserve"> 96</f>
        <v>96</v>
      </c>
    </row>
    <row r="782" spans="1:9">
      <c r="A782" s="1" t="str">
        <f>""</f>
        <v/>
      </c>
      <c r="B782" s="1">
        <f t="shared" si="252"/>
        <v>771189</v>
      </c>
      <c r="C782" s="1" t="str">
        <f>"0331"</f>
        <v>0331</v>
      </c>
      <c r="D782" s="1" t="str">
        <f>"MATH"</f>
        <v>MATH</v>
      </c>
      <c r="E782" s="1" t="str">
        <f t="shared" si="253"/>
        <v>30R-Gill</v>
      </c>
      <c r="F782" s="1" t="str">
        <f t="shared" si="254"/>
        <v>Gillenwaters, Stephanie</v>
      </c>
      <c r="G782" s="1" t="str">
        <f>"Period 04"</f>
        <v>Period 04</v>
      </c>
      <c r="H782" s="1">
        <f xml:space="preserve"> 90</f>
        <v>90</v>
      </c>
      <c r="I782" s="1">
        <f xml:space="preserve"> 97</f>
        <v>97</v>
      </c>
    </row>
    <row r="783" spans="1:9">
      <c r="A783" s="1" t="str">
        <f>""</f>
        <v/>
      </c>
      <c r="B783" s="1">
        <f t="shared" si="252"/>
        <v>771189</v>
      </c>
      <c r="C783" s="1" t="str">
        <f>"0341"</f>
        <v>0341</v>
      </c>
      <c r="D783" s="1" t="str">
        <f>"SCIENCE"</f>
        <v>SCIENCE</v>
      </c>
      <c r="E783" s="1" t="str">
        <f t="shared" si="253"/>
        <v>30R-Gill</v>
      </c>
      <c r="F783" s="1" t="str">
        <f t="shared" si="254"/>
        <v>Gillenwaters, Stephanie</v>
      </c>
      <c r="G783" s="1" t="str">
        <f>"Period 05"</f>
        <v>Period 05</v>
      </c>
      <c r="H783" s="1">
        <f xml:space="preserve"> 95</f>
        <v>95</v>
      </c>
      <c r="I783" s="1">
        <f xml:space="preserve"> 94</f>
        <v>94</v>
      </c>
    </row>
    <row r="784" spans="1:9">
      <c r="A784" s="1" t="str">
        <f>""</f>
        <v/>
      </c>
      <c r="B784" s="1">
        <f t="shared" si="252"/>
        <v>771189</v>
      </c>
      <c r="C784" s="1" t="str">
        <f>"0371"</f>
        <v>0371</v>
      </c>
      <c r="D784" s="1" t="str">
        <f>"HEALTH"</f>
        <v>HEALTH</v>
      </c>
      <c r="E784" s="1" t="str">
        <f t="shared" si="253"/>
        <v>30R-Gill</v>
      </c>
      <c r="F784" s="1" t="str">
        <f t="shared" si="254"/>
        <v>Gillenwaters, Stephanie</v>
      </c>
      <c r="G784" s="1" t="str">
        <f>"Period 06"</f>
        <v>Period 06</v>
      </c>
      <c r="H784" s="1" t="str">
        <f>" S"</f>
        <v xml:space="preserve"> S</v>
      </c>
      <c r="I784" s="1" t="str">
        <f>" S"</f>
        <v xml:space="preserve"> S</v>
      </c>
    </row>
    <row r="785" spans="1:9">
      <c r="A785" s="1" t="str">
        <f>""</f>
        <v/>
      </c>
      <c r="B785" s="1">
        <f t="shared" si="252"/>
        <v>771189</v>
      </c>
      <c r="C785" s="1" t="str">
        <f>"0398"</f>
        <v>0398</v>
      </c>
      <c r="D785" s="1" t="str">
        <f>"CITIZENSHIP"</f>
        <v>CITIZENSHIP</v>
      </c>
      <c r="E785" s="1" t="str">
        <f t="shared" si="253"/>
        <v>30R-Gill</v>
      </c>
      <c r="F785" s="1" t="str">
        <f t="shared" si="254"/>
        <v>Gillenwaters, Stephanie</v>
      </c>
      <c r="G785" s="1" t="str">
        <f>"Period 07"</f>
        <v>Period 07</v>
      </c>
      <c r="H785" s="1" t="str">
        <f>" S"</f>
        <v xml:space="preserve"> S</v>
      </c>
      <c r="I785" s="1" t="str">
        <f>" E"</f>
        <v xml:space="preserve"> E</v>
      </c>
    </row>
    <row r="786" spans="1:9">
      <c r="A786" s="1" t="str">
        <f>""</f>
        <v/>
      </c>
      <c r="B786" s="1">
        <f t="shared" si="252"/>
        <v>771189</v>
      </c>
      <c r="C786" s="1" t="str">
        <f>"0351"</f>
        <v>0351</v>
      </c>
      <c r="D786" s="1" t="str">
        <f>"HANDWRITING"</f>
        <v>HANDWRITING</v>
      </c>
      <c r="E786" s="1" t="str">
        <f t="shared" si="253"/>
        <v>30R-Gill</v>
      </c>
      <c r="F786" s="1" t="str">
        <f t="shared" si="254"/>
        <v>Gillenwaters, Stephanie</v>
      </c>
      <c r="G786" s="1" t="str">
        <f>"Period 08"</f>
        <v>Period 08</v>
      </c>
      <c r="H786" s="1" t="str">
        <f>" S"</f>
        <v xml:space="preserve"> S</v>
      </c>
      <c r="I786" s="1" t="str">
        <f>" E"</f>
        <v xml:space="preserve"> E</v>
      </c>
    </row>
    <row r="787" spans="1:9">
      <c r="A787" s="1" t="str">
        <f>""</f>
        <v/>
      </c>
      <c r="B787" s="1">
        <f t="shared" si="252"/>
        <v>771189</v>
      </c>
      <c r="C787" s="1" t="str">
        <f>"0361"</f>
        <v>0361</v>
      </c>
      <c r="D787" s="1" t="str">
        <f>"FINE ARTS"</f>
        <v>FINE ARTS</v>
      </c>
      <c r="E787" s="1" t="str">
        <f>"30R-GIL"</f>
        <v>30R-GIL</v>
      </c>
      <c r="F787" s="1" t="str">
        <f>"Shotlow, Misti"</f>
        <v>Shotlow, Misti</v>
      </c>
      <c r="G787" s="1" t="str">
        <f>"Period 09"</f>
        <v>Period 09</v>
      </c>
      <c r="H787" s="1" t="str">
        <f>" E"</f>
        <v xml:space="preserve"> E</v>
      </c>
      <c r="I787" s="1" t="str">
        <f>" E"</f>
        <v xml:space="preserve"> E</v>
      </c>
    </row>
    <row r="788" spans="1:9">
      <c r="A788" s="1" t="str">
        <f>""</f>
        <v/>
      </c>
      <c r="B788" s="1">
        <f t="shared" si="252"/>
        <v>771189</v>
      </c>
      <c r="C788" s="1" t="str">
        <f>"0362"</f>
        <v>0362</v>
      </c>
      <c r="D788" s="1" t="str">
        <f>"MUSIC"</f>
        <v>MUSIC</v>
      </c>
      <c r="E788" s="1" t="str">
        <f>"30R-GIL"</f>
        <v>30R-GIL</v>
      </c>
      <c r="F788" s="1" t="str">
        <f>"Murphy, Charmin"</f>
        <v>Murphy, Charmin</v>
      </c>
      <c r="G788" s="1" t="str">
        <f>"Period 10"</f>
        <v>Period 10</v>
      </c>
      <c r="H788" s="1" t="str">
        <f>" S"</f>
        <v xml:space="preserve"> S</v>
      </c>
      <c r="I788" s="1" t="str">
        <f>" S"</f>
        <v xml:space="preserve"> S</v>
      </c>
    </row>
    <row r="789" spans="1:9">
      <c r="A789" s="1" t="str">
        <f>""</f>
        <v/>
      </c>
      <c r="B789" s="1">
        <f t="shared" si="252"/>
        <v>771189</v>
      </c>
      <c r="C789" s="1" t="str">
        <f>"0372"</f>
        <v>0372</v>
      </c>
      <c r="D789" s="1" t="str">
        <f>"PHYSICAL ED"</f>
        <v>PHYSICAL ED</v>
      </c>
      <c r="E789" s="1" t="str">
        <f>"30R-Gil"</f>
        <v>30R-Gil</v>
      </c>
      <c r="F789" s="1" t="str">
        <f>"Lane, Gary"</f>
        <v>Lane, Gary</v>
      </c>
      <c r="G789" s="1" t="str">
        <f>"Period 11"</f>
        <v>Period 11</v>
      </c>
      <c r="H789" s="1" t="str">
        <f>" E"</f>
        <v xml:space="preserve"> E</v>
      </c>
      <c r="I789" s="1" t="str">
        <f>" E"</f>
        <v xml:space="preserve"> E</v>
      </c>
    </row>
    <row r="790" spans="1:9">
      <c r="A790" s="1" t="str">
        <f>"Braziel, Markyra Schyann"</f>
        <v>Braziel, Markyra Schyann</v>
      </c>
      <c r="B790" s="1">
        <f t="shared" ref="B790:B799" si="255">786975</f>
        <v>786975</v>
      </c>
      <c r="C790" s="1" t="str">
        <f>"0311"</f>
        <v>0311</v>
      </c>
      <c r="D790" s="1" t="str">
        <f>"LANGUAGE ARTS"</f>
        <v>LANGUAGE ARTS</v>
      </c>
      <c r="E790" s="1" t="str">
        <f t="shared" ref="E790:E796" si="256">"30R-Gill"</f>
        <v>30R-Gill</v>
      </c>
      <c r="F790" s="1" t="str">
        <f t="shared" ref="F790:F796" si="257">"Gillenwaters, Stephanie"</f>
        <v>Gillenwaters, Stephanie</v>
      </c>
      <c r="G790" s="1" t="str">
        <f>"Period 01"</f>
        <v>Period 01</v>
      </c>
      <c r="H790" s="1">
        <f xml:space="preserve"> 76</f>
        <v>76</v>
      </c>
      <c r="I790" s="1">
        <f xml:space="preserve"> 90</f>
        <v>90</v>
      </c>
    </row>
    <row r="791" spans="1:9">
      <c r="A791" s="1" t="str">
        <f>""</f>
        <v/>
      </c>
      <c r="B791" s="1">
        <f t="shared" si="255"/>
        <v>786975</v>
      </c>
      <c r="C791" s="1" t="str">
        <f>"0321"</f>
        <v>0321</v>
      </c>
      <c r="D791" s="1" t="str">
        <f>"SOCIAL STUDIES"</f>
        <v>SOCIAL STUDIES</v>
      </c>
      <c r="E791" s="1" t="str">
        <f t="shared" si="256"/>
        <v>30R-Gill</v>
      </c>
      <c r="F791" s="1" t="str">
        <f t="shared" si="257"/>
        <v>Gillenwaters, Stephanie</v>
      </c>
      <c r="G791" s="1" t="str">
        <f>"Period 03"</f>
        <v>Period 03</v>
      </c>
      <c r="H791" s="1">
        <f xml:space="preserve"> 90</f>
        <v>90</v>
      </c>
      <c r="I791" s="1">
        <f xml:space="preserve"> 93</f>
        <v>93</v>
      </c>
    </row>
    <row r="792" spans="1:9">
      <c r="A792" s="1" t="str">
        <f>""</f>
        <v/>
      </c>
      <c r="B792" s="1">
        <f t="shared" si="255"/>
        <v>786975</v>
      </c>
      <c r="C792" s="1" t="str">
        <f>"0331"</f>
        <v>0331</v>
      </c>
      <c r="D792" s="1" t="str">
        <f>"MATH"</f>
        <v>MATH</v>
      </c>
      <c r="E792" s="1" t="str">
        <f t="shared" si="256"/>
        <v>30R-Gill</v>
      </c>
      <c r="F792" s="1" t="str">
        <f t="shared" si="257"/>
        <v>Gillenwaters, Stephanie</v>
      </c>
      <c r="G792" s="1" t="str">
        <f>"Period 04"</f>
        <v>Period 04</v>
      </c>
      <c r="H792" s="1">
        <f xml:space="preserve"> 82</f>
        <v>82</v>
      </c>
      <c r="I792" s="1">
        <f xml:space="preserve"> 87</f>
        <v>87</v>
      </c>
    </row>
    <row r="793" spans="1:9">
      <c r="A793" s="1" t="str">
        <f>""</f>
        <v/>
      </c>
      <c r="B793" s="1">
        <f t="shared" si="255"/>
        <v>786975</v>
      </c>
      <c r="C793" s="1" t="str">
        <f>"0341"</f>
        <v>0341</v>
      </c>
      <c r="D793" s="1" t="str">
        <f>"SCIENCE"</f>
        <v>SCIENCE</v>
      </c>
      <c r="E793" s="1" t="str">
        <f t="shared" si="256"/>
        <v>30R-Gill</v>
      </c>
      <c r="F793" s="1" t="str">
        <f t="shared" si="257"/>
        <v>Gillenwaters, Stephanie</v>
      </c>
      <c r="G793" s="1" t="str">
        <f>"Period 05"</f>
        <v>Period 05</v>
      </c>
      <c r="H793" s="1">
        <f xml:space="preserve"> 85</f>
        <v>85</v>
      </c>
      <c r="I793" s="1">
        <f xml:space="preserve"> 91</f>
        <v>91</v>
      </c>
    </row>
    <row r="794" spans="1:9">
      <c r="A794" s="1" t="str">
        <f>""</f>
        <v/>
      </c>
      <c r="B794" s="1">
        <f t="shared" si="255"/>
        <v>786975</v>
      </c>
      <c r="C794" s="1" t="str">
        <f>"0371"</f>
        <v>0371</v>
      </c>
      <c r="D794" s="1" t="str">
        <f>"HEALTH"</f>
        <v>HEALTH</v>
      </c>
      <c r="E794" s="1" t="str">
        <f t="shared" si="256"/>
        <v>30R-Gill</v>
      </c>
      <c r="F794" s="1" t="str">
        <f t="shared" si="257"/>
        <v>Gillenwaters, Stephanie</v>
      </c>
      <c r="G794" s="1" t="str">
        <f>"Period 06"</f>
        <v>Period 06</v>
      </c>
      <c r="H794" s="1" t="str">
        <f>" S"</f>
        <v xml:space="preserve"> S</v>
      </c>
      <c r="I794" s="1" t="str">
        <f>" S"</f>
        <v xml:space="preserve"> S</v>
      </c>
    </row>
    <row r="795" spans="1:9">
      <c r="A795" s="1" t="str">
        <f>""</f>
        <v/>
      </c>
      <c r="B795" s="1">
        <f t="shared" si="255"/>
        <v>786975</v>
      </c>
      <c r="C795" s="1" t="str">
        <f>"0398"</f>
        <v>0398</v>
      </c>
      <c r="D795" s="1" t="str">
        <f>"CITIZENSHIP"</f>
        <v>CITIZENSHIP</v>
      </c>
      <c r="E795" s="1" t="str">
        <f t="shared" si="256"/>
        <v>30R-Gill</v>
      </c>
      <c r="F795" s="1" t="str">
        <f t="shared" si="257"/>
        <v>Gillenwaters, Stephanie</v>
      </c>
      <c r="G795" s="1" t="str">
        <f>"Period 07"</f>
        <v>Period 07</v>
      </c>
      <c r="H795" s="1" t="str">
        <f>" S"</f>
        <v xml:space="preserve"> S</v>
      </c>
      <c r="I795" s="1" t="str">
        <f>" S"</f>
        <v xml:space="preserve"> S</v>
      </c>
    </row>
    <row r="796" spans="1:9">
      <c r="A796" s="1" t="str">
        <f>""</f>
        <v/>
      </c>
      <c r="B796" s="1">
        <f t="shared" si="255"/>
        <v>786975</v>
      </c>
      <c r="C796" s="1" t="str">
        <f>"0351"</f>
        <v>0351</v>
      </c>
      <c r="D796" s="1" t="str">
        <f>"HANDWRITING"</f>
        <v>HANDWRITING</v>
      </c>
      <c r="E796" s="1" t="str">
        <f t="shared" si="256"/>
        <v>30R-Gill</v>
      </c>
      <c r="F796" s="1" t="str">
        <f t="shared" si="257"/>
        <v>Gillenwaters, Stephanie</v>
      </c>
      <c r="G796" s="1" t="str">
        <f>"Period 08"</f>
        <v>Period 08</v>
      </c>
      <c r="H796" s="1" t="str">
        <f>" S"</f>
        <v xml:space="preserve"> S</v>
      </c>
      <c r="I796" s="1" t="str">
        <f>" E"</f>
        <v xml:space="preserve"> E</v>
      </c>
    </row>
    <row r="797" spans="1:9">
      <c r="A797" s="1" t="str">
        <f>""</f>
        <v/>
      </c>
      <c r="B797" s="1">
        <f t="shared" si="255"/>
        <v>786975</v>
      </c>
      <c r="C797" s="1" t="str">
        <f>"0361"</f>
        <v>0361</v>
      </c>
      <c r="D797" s="1" t="str">
        <f>"FINE ARTS"</f>
        <v>FINE ARTS</v>
      </c>
      <c r="E797" s="1" t="str">
        <f>"30R-GIL"</f>
        <v>30R-GIL</v>
      </c>
      <c r="F797" s="1" t="str">
        <f>"Shotlow, Misti"</f>
        <v>Shotlow, Misti</v>
      </c>
      <c r="G797" s="1" t="str">
        <f>"Period 09"</f>
        <v>Period 09</v>
      </c>
      <c r="H797" s="1" t="str">
        <f>" E"</f>
        <v xml:space="preserve"> E</v>
      </c>
      <c r="I797" s="1" t="str">
        <f>" E"</f>
        <v xml:space="preserve"> E</v>
      </c>
    </row>
    <row r="798" spans="1:9">
      <c r="A798" s="1" t="str">
        <f>""</f>
        <v/>
      </c>
      <c r="B798" s="1">
        <f t="shared" si="255"/>
        <v>786975</v>
      </c>
      <c r="C798" s="1" t="str">
        <f>"0362"</f>
        <v>0362</v>
      </c>
      <c r="D798" s="1" t="str">
        <f>"MUSIC"</f>
        <v>MUSIC</v>
      </c>
      <c r="E798" s="1" t="str">
        <f>"30R-GIL"</f>
        <v>30R-GIL</v>
      </c>
      <c r="F798" s="1" t="str">
        <f>"Murphy, Charmin"</f>
        <v>Murphy, Charmin</v>
      </c>
      <c r="G798" s="1" t="str">
        <f>"Period 10"</f>
        <v>Period 10</v>
      </c>
      <c r="H798" s="1" t="str">
        <f>" E"</f>
        <v xml:space="preserve"> E</v>
      </c>
      <c r="I798" s="1" t="str">
        <f>" S"</f>
        <v xml:space="preserve"> S</v>
      </c>
    </row>
    <row r="799" spans="1:9">
      <c r="A799" s="1" t="str">
        <f>""</f>
        <v/>
      </c>
      <c r="B799" s="1">
        <f t="shared" si="255"/>
        <v>786975</v>
      </c>
      <c r="C799" s="1" t="str">
        <f>"0372"</f>
        <v>0372</v>
      </c>
      <c r="D799" s="1" t="str">
        <f>"PHYSICAL ED"</f>
        <v>PHYSICAL ED</v>
      </c>
      <c r="E799" s="1" t="str">
        <f>"30R-Gil"</f>
        <v>30R-Gil</v>
      </c>
      <c r="F799" s="1" t="str">
        <f>"Lane, Gary"</f>
        <v>Lane, Gary</v>
      </c>
      <c r="G799" s="1" t="str">
        <f>"Period 11"</f>
        <v>Period 11</v>
      </c>
      <c r="H799" s="1" t="str">
        <f>" E"</f>
        <v xml:space="preserve"> E</v>
      </c>
      <c r="I799" s="1" t="str">
        <f>" E"</f>
        <v xml:space="preserve"> E</v>
      </c>
    </row>
    <row r="800" spans="1:9">
      <c r="A800" s="1" t="str">
        <f>"Bristow, Samuel David Christop"</f>
        <v>Bristow, Samuel David Christop</v>
      </c>
      <c r="B800" s="1">
        <f t="shared" ref="B800:B809" si="258">786419</f>
        <v>786419</v>
      </c>
      <c r="C800" s="1" t="str">
        <f>"0311"</f>
        <v>0311</v>
      </c>
      <c r="D800" s="1" t="str">
        <f>"LANGUAGE ARTS"</f>
        <v>LANGUAGE ARTS</v>
      </c>
      <c r="E800" s="1" t="str">
        <f t="shared" ref="E800:E806" si="259">"31R-God"</f>
        <v>31R-God</v>
      </c>
      <c r="F800" s="1" t="str">
        <f t="shared" ref="F800:F806" si="260">"Miguel, Katrina"</f>
        <v>Miguel, Katrina</v>
      </c>
      <c r="G800" s="1" t="str">
        <f>"Period 01"</f>
        <v>Period 01</v>
      </c>
      <c r="H800" s="1">
        <f xml:space="preserve"> 96</f>
        <v>96</v>
      </c>
      <c r="I800" s="1">
        <f xml:space="preserve"> 94</f>
        <v>94</v>
      </c>
    </row>
    <row r="801" spans="1:9">
      <c r="A801" s="1" t="str">
        <f>""</f>
        <v/>
      </c>
      <c r="B801" s="1">
        <f t="shared" si="258"/>
        <v>786419</v>
      </c>
      <c r="C801" s="1" t="str">
        <f>"0321"</f>
        <v>0321</v>
      </c>
      <c r="D801" s="1" t="str">
        <f>"SOCIAL STUDIES"</f>
        <v>SOCIAL STUDIES</v>
      </c>
      <c r="E801" s="1" t="str">
        <f t="shared" si="259"/>
        <v>31R-God</v>
      </c>
      <c r="F801" s="1" t="str">
        <f t="shared" si="260"/>
        <v>Miguel, Katrina</v>
      </c>
      <c r="G801" s="1" t="str">
        <f>"Period 03"</f>
        <v>Period 03</v>
      </c>
      <c r="H801" s="1">
        <f xml:space="preserve"> 94</f>
        <v>94</v>
      </c>
      <c r="I801" s="1">
        <f xml:space="preserve"> 87</f>
        <v>87</v>
      </c>
    </row>
    <row r="802" spans="1:9">
      <c r="A802" s="1" t="str">
        <f>""</f>
        <v/>
      </c>
      <c r="B802" s="1">
        <f t="shared" si="258"/>
        <v>786419</v>
      </c>
      <c r="C802" s="1" t="str">
        <f>"0331"</f>
        <v>0331</v>
      </c>
      <c r="D802" s="1" t="str">
        <f>"MATH"</f>
        <v>MATH</v>
      </c>
      <c r="E802" s="1" t="str">
        <f t="shared" si="259"/>
        <v>31R-God</v>
      </c>
      <c r="F802" s="1" t="str">
        <f t="shared" si="260"/>
        <v>Miguel, Katrina</v>
      </c>
      <c r="G802" s="1" t="str">
        <f>"Period 04"</f>
        <v>Period 04</v>
      </c>
      <c r="H802" s="1">
        <f xml:space="preserve"> 98</f>
        <v>98</v>
      </c>
      <c r="I802" s="1">
        <f xml:space="preserve"> 96</f>
        <v>96</v>
      </c>
    </row>
    <row r="803" spans="1:9">
      <c r="A803" s="1" t="str">
        <f>""</f>
        <v/>
      </c>
      <c r="B803" s="1">
        <f t="shared" si="258"/>
        <v>786419</v>
      </c>
      <c r="C803" s="1" t="str">
        <f>"0341"</f>
        <v>0341</v>
      </c>
      <c r="D803" s="1" t="str">
        <f>"SCIENCE"</f>
        <v>SCIENCE</v>
      </c>
      <c r="E803" s="1" t="str">
        <f t="shared" si="259"/>
        <v>31R-God</v>
      </c>
      <c r="F803" s="1" t="str">
        <f t="shared" si="260"/>
        <v>Miguel, Katrina</v>
      </c>
      <c r="G803" s="1" t="str">
        <f>"Period 05"</f>
        <v>Period 05</v>
      </c>
      <c r="H803" s="1">
        <f xml:space="preserve"> 95</f>
        <v>95</v>
      </c>
      <c r="I803" s="1">
        <f xml:space="preserve"> 99</f>
        <v>99</v>
      </c>
    </row>
    <row r="804" spans="1:9">
      <c r="A804" s="1" t="str">
        <f>""</f>
        <v/>
      </c>
      <c r="B804" s="1">
        <f t="shared" si="258"/>
        <v>786419</v>
      </c>
      <c r="C804" s="1" t="str">
        <f>"0371"</f>
        <v>0371</v>
      </c>
      <c r="D804" s="1" t="str">
        <f>"HEALTH"</f>
        <v>HEALTH</v>
      </c>
      <c r="E804" s="1" t="str">
        <f t="shared" si="259"/>
        <v>31R-God</v>
      </c>
      <c r="F804" s="1" t="str">
        <f t="shared" si="260"/>
        <v>Miguel, Katrina</v>
      </c>
      <c r="G804" s="1" t="str">
        <f>"Period 06"</f>
        <v>Period 06</v>
      </c>
      <c r="H804" s="1" t="str">
        <f>" S"</f>
        <v xml:space="preserve"> S</v>
      </c>
      <c r="I804" s="1" t="str">
        <f>" S"</f>
        <v xml:space="preserve"> S</v>
      </c>
    </row>
    <row r="805" spans="1:9">
      <c r="A805" s="1" t="str">
        <f>""</f>
        <v/>
      </c>
      <c r="B805" s="1">
        <f t="shared" si="258"/>
        <v>786419</v>
      </c>
      <c r="C805" s="1" t="str">
        <f>"0398"</f>
        <v>0398</v>
      </c>
      <c r="D805" s="1" t="str">
        <f>"CITIZENSHIP"</f>
        <v>CITIZENSHIP</v>
      </c>
      <c r="E805" s="1" t="str">
        <f t="shared" si="259"/>
        <v>31R-God</v>
      </c>
      <c r="F805" s="1" t="str">
        <f t="shared" si="260"/>
        <v>Miguel, Katrina</v>
      </c>
      <c r="G805" s="1" t="str">
        <f>"Period 07"</f>
        <v>Period 07</v>
      </c>
      <c r="H805" s="1" t="str">
        <f>" S"</f>
        <v xml:space="preserve"> S</v>
      </c>
      <c r="I805" s="1" t="str">
        <f>" S"</f>
        <v xml:space="preserve"> S</v>
      </c>
    </row>
    <row r="806" spans="1:9">
      <c r="A806" s="1" t="str">
        <f>""</f>
        <v/>
      </c>
      <c r="B806" s="1">
        <f t="shared" si="258"/>
        <v>786419</v>
      </c>
      <c r="C806" s="1" t="str">
        <f>"0351"</f>
        <v>0351</v>
      </c>
      <c r="D806" s="1" t="str">
        <f>"HANDWRITING"</f>
        <v>HANDWRITING</v>
      </c>
      <c r="E806" s="1" t="str">
        <f t="shared" si="259"/>
        <v>31R-God</v>
      </c>
      <c r="F806" s="1" t="str">
        <f t="shared" si="260"/>
        <v>Miguel, Katrina</v>
      </c>
      <c r="G806" s="1" t="str">
        <f>"Period 08"</f>
        <v>Period 08</v>
      </c>
      <c r="H806" s="1" t="str">
        <f>" N"</f>
        <v xml:space="preserve"> N</v>
      </c>
      <c r="I806" s="1" t="str">
        <f>" N"</f>
        <v xml:space="preserve"> N</v>
      </c>
    </row>
    <row r="807" spans="1:9">
      <c r="A807" s="1" t="str">
        <f>""</f>
        <v/>
      </c>
      <c r="B807" s="1">
        <f t="shared" si="258"/>
        <v>786419</v>
      </c>
      <c r="C807" s="1" t="str">
        <f>"0361"</f>
        <v>0361</v>
      </c>
      <c r="D807" s="1" t="str">
        <f>"FINE ARTS"</f>
        <v>FINE ARTS</v>
      </c>
      <c r="E807" s="1" t="str">
        <f>"31R-MIG"</f>
        <v>31R-MIG</v>
      </c>
      <c r="F807" s="1" t="str">
        <f>"Shotlow, Misti"</f>
        <v>Shotlow, Misti</v>
      </c>
      <c r="G807" s="1" t="str">
        <f>"Period 09"</f>
        <v>Period 09</v>
      </c>
      <c r="H807" s="1" t="str">
        <f>" E"</f>
        <v xml:space="preserve"> E</v>
      </c>
      <c r="I807" s="1" t="str">
        <f>" E"</f>
        <v xml:space="preserve"> E</v>
      </c>
    </row>
    <row r="808" spans="1:9">
      <c r="A808" s="1" t="str">
        <f>""</f>
        <v/>
      </c>
      <c r="B808" s="1">
        <f t="shared" si="258"/>
        <v>786419</v>
      </c>
      <c r="C808" s="1" t="str">
        <f>"0362"</f>
        <v>0362</v>
      </c>
      <c r="D808" s="1" t="str">
        <f>"MUSIC"</f>
        <v>MUSIC</v>
      </c>
      <c r="E808" s="1" t="str">
        <f>"31R-MIG"</f>
        <v>31R-MIG</v>
      </c>
      <c r="F808" s="1" t="str">
        <f>"Murphy, Charmin"</f>
        <v>Murphy, Charmin</v>
      </c>
      <c r="G808" s="1" t="str">
        <f>"Period 10"</f>
        <v>Period 10</v>
      </c>
      <c r="H808" s="1" t="str">
        <f>" S"</f>
        <v xml:space="preserve"> S</v>
      </c>
      <c r="I808" s="1" t="str">
        <f>" S"</f>
        <v xml:space="preserve"> S</v>
      </c>
    </row>
    <row r="809" spans="1:9">
      <c r="A809" s="1" t="str">
        <f>""</f>
        <v/>
      </c>
      <c r="B809" s="1">
        <f t="shared" si="258"/>
        <v>786419</v>
      </c>
      <c r="C809" s="1" t="str">
        <f>"0372"</f>
        <v>0372</v>
      </c>
      <c r="D809" s="1" t="str">
        <f>"PHYSICAL ED"</f>
        <v>PHYSICAL ED</v>
      </c>
      <c r="E809" s="1" t="str">
        <f>"31R-MIG"</f>
        <v>31R-MIG</v>
      </c>
      <c r="F809" s="1" t="str">
        <f>"Lane, Gary"</f>
        <v>Lane, Gary</v>
      </c>
      <c r="G809" s="1" t="str">
        <f>"Period 11"</f>
        <v>Period 11</v>
      </c>
      <c r="H809" s="1" t="str">
        <f>" S"</f>
        <v xml:space="preserve"> S</v>
      </c>
      <c r="I809" s="1" t="str">
        <f>" S"</f>
        <v xml:space="preserve"> S</v>
      </c>
    </row>
    <row r="810" spans="1:9">
      <c r="A810" s="1" t="str">
        <f>"Brown, Alanie Shontel"</f>
        <v>Brown, Alanie Shontel</v>
      </c>
      <c r="B810" s="1">
        <f t="shared" ref="B810:B819" si="261">777402</f>
        <v>777402</v>
      </c>
      <c r="C810" s="1" t="str">
        <f>"0311"</f>
        <v>0311</v>
      </c>
      <c r="D810" s="1" t="str">
        <f>"LANGUAGE ARTS"</f>
        <v>LANGUAGE ARTS</v>
      </c>
      <c r="E810" s="1" t="str">
        <f t="shared" ref="E810:E817" si="262">"32R-RAY"</f>
        <v>32R-RAY</v>
      </c>
      <c r="F810" s="1" t="str">
        <f t="shared" ref="F810:F816" si="263">"Ray, Courtney"</f>
        <v>Ray, Courtney</v>
      </c>
      <c r="G810" s="1" t="str">
        <f>"Period 01"</f>
        <v>Period 01</v>
      </c>
      <c r="H810" s="1">
        <f xml:space="preserve"> 70</f>
        <v>70</v>
      </c>
      <c r="I810" s="1">
        <f xml:space="preserve"> 95</f>
        <v>95</v>
      </c>
    </row>
    <row r="811" spans="1:9">
      <c r="A811" s="1" t="str">
        <f>""</f>
        <v/>
      </c>
      <c r="B811" s="1">
        <f t="shared" si="261"/>
        <v>777402</v>
      </c>
      <c r="C811" s="1" t="str">
        <f>"0321"</f>
        <v>0321</v>
      </c>
      <c r="D811" s="1" t="str">
        <f>"SOCIAL STUDIES"</f>
        <v>SOCIAL STUDIES</v>
      </c>
      <c r="E811" s="1" t="str">
        <f t="shared" si="262"/>
        <v>32R-RAY</v>
      </c>
      <c r="F811" s="1" t="str">
        <f t="shared" si="263"/>
        <v>Ray, Courtney</v>
      </c>
      <c r="G811" s="1" t="str">
        <f>"Period 03"</f>
        <v>Period 03</v>
      </c>
      <c r="H811" s="1">
        <f xml:space="preserve"> 97</f>
        <v>97</v>
      </c>
      <c r="I811" s="1">
        <f xml:space="preserve"> 100</f>
        <v>100</v>
      </c>
    </row>
    <row r="812" spans="1:9">
      <c r="A812" s="1" t="str">
        <f>""</f>
        <v/>
      </c>
      <c r="B812" s="1">
        <f t="shared" si="261"/>
        <v>777402</v>
      </c>
      <c r="C812" s="1" t="str">
        <f>"0331"</f>
        <v>0331</v>
      </c>
      <c r="D812" s="1" t="str">
        <f>"MATH"</f>
        <v>MATH</v>
      </c>
      <c r="E812" s="1" t="str">
        <f t="shared" si="262"/>
        <v>32R-RAY</v>
      </c>
      <c r="F812" s="1" t="str">
        <f t="shared" si="263"/>
        <v>Ray, Courtney</v>
      </c>
      <c r="G812" s="1" t="str">
        <f>"Period 04"</f>
        <v>Period 04</v>
      </c>
      <c r="H812" s="1">
        <f xml:space="preserve"> 88</f>
        <v>88</v>
      </c>
      <c r="I812" s="1">
        <f xml:space="preserve"> 96</f>
        <v>96</v>
      </c>
    </row>
    <row r="813" spans="1:9">
      <c r="A813" s="1" t="str">
        <f>""</f>
        <v/>
      </c>
      <c r="B813" s="1">
        <f t="shared" si="261"/>
        <v>777402</v>
      </c>
      <c r="C813" s="1" t="str">
        <f>"0341"</f>
        <v>0341</v>
      </c>
      <c r="D813" s="1" t="str">
        <f>"SCIENCE"</f>
        <v>SCIENCE</v>
      </c>
      <c r="E813" s="1" t="str">
        <f t="shared" si="262"/>
        <v>32R-RAY</v>
      </c>
      <c r="F813" s="1" t="str">
        <f t="shared" si="263"/>
        <v>Ray, Courtney</v>
      </c>
      <c r="G813" s="1" t="str">
        <f>"Period 05"</f>
        <v>Period 05</v>
      </c>
      <c r="H813" s="1">
        <f xml:space="preserve"> 96</f>
        <v>96</v>
      </c>
      <c r="I813" s="1">
        <f xml:space="preserve"> 99</f>
        <v>99</v>
      </c>
    </row>
    <row r="814" spans="1:9">
      <c r="A814" s="1" t="str">
        <f>""</f>
        <v/>
      </c>
      <c r="B814" s="1">
        <f t="shared" si="261"/>
        <v>777402</v>
      </c>
      <c r="C814" s="1" t="str">
        <f>"0371"</f>
        <v>0371</v>
      </c>
      <c r="D814" s="1" t="str">
        <f>"HEALTH"</f>
        <v>HEALTH</v>
      </c>
      <c r="E814" s="1" t="str">
        <f t="shared" si="262"/>
        <v>32R-RAY</v>
      </c>
      <c r="F814" s="1" t="str">
        <f t="shared" si="263"/>
        <v>Ray, Courtney</v>
      </c>
      <c r="G814" s="1" t="str">
        <f>"Period 06"</f>
        <v>Period 06</v>
      </c>
      <c r="H814" s="1" t="str">
        <f t="shared" ref="H814:I816" si="264">" S"</f>
        <v xml:space="preserve"> S</v>
      </c>
      <c r="I814" s="1" t="str">
        <f t="shared" si="264"/>
        <v xml:space="preserve"> S</v>
      </c>
    </row>
    <row r="815" spans="1:9">
      <c r="A815" s="1" t="str">
        <f>""</f>
        <v/>
      </c>
      <c r="B815" s="1">
        <f t="shared" si="261"/>
        <v>777402</v>
      </c>
      <c r="C815" s="1" t="str">
        <f>"0398"</f>
        <v>0398</v>
      </c>
      <c r="D815" s="1" t="str">
        <f>"CITIZENSHIP"</f>
        <v>CITIZENSHIP</v>
      </c>
      <c r="E815" s="1" t="str">
        <f t="shared" si="262"/>
        <v>32R-RAY</v>
      </c>
      <c r="F815" s="1" t="str">
        <f t="shared" si="263"/>
        <v>Ray, Courtney</v>
      </c>
      <c r="G815" s="1" t="str">
        <f>"Period 07"</f>
        <v>Period 07</v>
      </c>
      <c r="H815" s="1" t="str">
        <f t="shared" si="264"/>
        <v xml:space="preserve"> S</v>
      </c>
      <c r="I815" s="1" t="str">
        <f t="shared" si="264"/>
        <v xml:space="preserve"> S</v>
      </c>
    </row>
    <row r="816" spans="1:9">
      <c r="A816" s="1" t="str">
        <f>""</f>
        <v/>
      </c>
      <c r="B816" s="1">
        <f t="shared" si="261"/>
        <v>777402</v>
      </c>
      <c r="C816" s="1" t="str">
        <f>"0351"</f>
        <v>0351</v>
      </c>
      <c r="D816" s="1" t="str">
        <f>"HANDWRITING"</f>
        <v>HANDWRITING</v>
      </c>
      <c r="E816" s="1" t="str">
        <f t="shared" si="262"/>
        <v>32R-RAY</v>
      </c>
      <c r="F816" s="1" t="str">
        <f t="shared" si="263"/>
        <v>Ray, Courtney</v>
      </c>
      <c r="G816" s="1" t="str">
        <f>"Period 08"</f>
        <v>Period 08</v>
      </c>
      <c r="H816" s="1" t="str">
        <f t="shared" si="264"/>
        <v xml:space="preserve"> S</v>
      </c>
      <c r="I816" s="1" t="str">
        <f t="shared" si="264"/>
        <v xml:space="preserve"> S</v>
      </c>
    </row>
    <row r="817" spans="1:9">
      <c r="A817" s="1" t="str">
        <f>""</f>
        <v/>
      </c>
      <c r="B817" s="1">
        <f t="shared" si="261"/>
        <v>777402</v>
      </c>
      <c r="C817" s="1" t="str">
        <f>"0361"</f>
        <v>0361</v>
      </c>
      <c r="D817" s="1" t="str">
        <f>"FINE ARTS"</f>
        <v>FINE ARTS</v>
      </c>
      <c r="E817" s="1" t="str">
        <f t="shared" si="262"/>
        <v>32R-RAY</v>
      </c>
      <c r="F817" s="1" t="str">
        <f>"Shotlow, Misti"</f>
        <v>Shotlow, Misti</v>
      </c>
      <c r="G817" s="1" t="str">
        <f>"Period 09"</f>
        <v>Period 09</v>
      </c>
      <c r="H817" s="1" t="str">
        <f>" E"</f>
        <v xml:space="preserve"> E</v>
      </c>
      <c r="I817" s="1" t="str">
        <f>" E"</f>
        <v xml:space="preserve"> E</v>
      </c>
    </row>
    <row r="818" spans="1:9">
      <c r="A818" s="1" t="str">
        <f>""</f>
        <v/>
      </c>
      <c r="B818" s="1">
        <f t="shared" si="261"/>
        <v>777402</v>
      </c>
      <c r="C818" s="1" t="str">
        <f>"0362"</f>
        <v>0362</v>
      </c>
      <c r="D818" s="1" t="str">
        <f>"MUSIC"</f>
        <v>MUSIC</v>
      </c>
      <c r="E818" s="1" t="str">
        <f>"32R-HER"</f>
        <v>32R-HER</v>
      </c>
      <c r="F818" s="1" t="str">
        <f>"Murphy, Charmin"</f>
        <v>Murphy, Charmin</v>
      </c>
      <c r="G818" s="1" t="str">
        <f>"Period 10"</f>
        <v>Period 10</v>
      </c>
      <c r="H818" s="1" t="str">
        <f>" S"</f>
        <v xml:space="preserve"> S</v>
      </c>
      <c r="I818" s="1" t="str">
        <f>" S"</f>
        <v xml:space="preserve"> S</v>
      </c>
    </row>
    <row r="819" spans="1:9">
      <c r="A819" s="1" t="str">
        <f>""</f>
        <v/>
      </c>
      <c r="B819" s="1">
        <f t="shared" si="261"/>
        <v>777402</v>
      </c>
      <c r="C819" s="1" t="str">
        <f>"0372"</f>
        <v>0372</v>
      </c>
      <c r="D819" s="1" t="str">
        <f>"PHYSICAL ED"</f>
        <v>PHYSICAL ED</v>
      </c>
      <c r="E819" s="1" t="str">
        <f>"32R-RAY"</f>
        <v>32R-RAY</v>
      </c>
      <c r="F819" s="1" t="str">
        <f>"Lane, Gary"</f>
        <v>Lane, Gary</v>
      </c>
      <c r="G819" s="1" t="str">
        <f>"Period 11"</f>
        <v>Period 11</v>
      </c>
      <c r="H819" s="1" t="str">
        <f>" S"</f>
        <v xml:space="preserve"> S</v>
      </c>
      <c r="I819" s="1" t="str">
        <f>" E"</f>
        <v xml:space="preserve"> E</v>
      </c>
    </row>
    <row r="820" spans="1:9">
      <c r="A820" s="1" t="str">
        <f>"Burleson-Riley, Zamara Amaru-Mae"</f>
        <v>Burleson-Riley, Zamara Amaru-Mae</v>
      </c>
      <c r="B820" s="1">
        <f t="shared" ref="B820:B829" si="265">788199</f>
        <v>788199</v>
      </c>
      <c r="C820" s="1" t="str">
        <f>"0311"</f>
        <v>0311</v>
      </c>
      <c r="D820" s="1" t="str">
        <f>"LANGUAGE ARTS"</f>
        <v>LANGUAGE ARTS</v>
      </c>
      <c r="E820" s="1" t="str">
        <f t="shared" ref="E820:E826" si="266">"31R-God"</f>
        <v>31R-God</v>
      </c>
      <c r="F820" s="1" t="str">
        <f t="shared" ref="F820:F826" si="267">"Miguel, Katrina"</f>
        <v>Miguel, Katrina</v>
      </c>
      <c r="G820" s="1" t="str">
        <f>"Period 01"</f>
        <v>Period 01</v>
      </c>
      <c r="H820" s="1">
        <f xml:space="preserve"> 98</f>
        <v>98</v>
      </c>
      <c r="I820" s="1">
        <f xml:space="preserve"> 90</f>
        <v>90</v>
      </c>
    </row>
    <row r="821" spans="1:9">
      <c r="A821" s="1" t="str">
        <f>""</f>
        <v/>
      </c>
      <c r="B821" s="1">
        <f t="shared" si="265"/>
        <v>788199</v>
      </c>
      <c r="C821" s="1" t="str">
        <f>"0321"</f>
        <v>0321</v>
      </c>
      <c r="D821" s="1" t="str">
        <f>"SOCIAL STUDIES"</f>
        <v>SOCIAL STUDIES</v>
      </c>
      <c r="E821" s="1" t="str">
        <f t="shared" si="266"/>
        <v>31R-God</v>
      </c>
      <c r="F821" s="1" t="str">
        <f t="shared" si="267"/>
        <v>Miguel, Katrina</v>
      </c>
      <c r="G821" s="1" t="str">
        <f>"Period 03"</f>
        <v>Period 03</v>
      </c>
      <c r="H821" s="1">
        <f xml:space="preserve"> 99</f>
        <v>99</v>
      </c>
      <c r="I821" s="1">
        <f xml:space="preserve"> 83</f>
        <v>83</v>
      </c>
    </row>
    <row r="822" spans="1:9">
      <c r="A822" s="1" t="str">
        <f>""</f>
        <v/>
      </c>
      <c r="B822" s="1">
        <f t="shared" si="265"/>
        <v>788199</v>
      </c>
      <c r="C822" s="1" t="str">
        <f>"0331"</f>
        <v>0331</v>
      </c>
      <c r="D822" s="1" t="str">
        <f>"MATH"</f>
        <v>MATH</v>
      </c>
      <c r="E822" s="1" t="str">
        <f t="shared" si="266"/>
        <v>31R-God</v>
      </c>
      <c r="F822" s="1" t="str">
        <f t="shared" si="267"/>
        <v>Miguel, Katrina</v>
      </c>
      <c r="G822" s="1" t="str">
        <f>"Period 04"</f>
        <v>Period 04</v>
      </c>
      <c r="H822" s="1">
        <f xml:space="preserve"> 95</f>
        <v>95</v>
      </c>
      <c r="I822" s="1">
        <f xml:space="preserve"> 87</f>
        <v>87</v>
      </c>
    </row>
    <row r="823" spans="1:9">
      <c r="A823" s="1" t="str">
        <f>""</f>
        <v/>
      </c>
      <c r="B823" s="1">
        <f t="shared" si="265"/>
        <v>788199</v>
      </c>
      <c r="C823" s="1" t="str">
        <f>"0341"</f>
        <v>0341</v>
      </c>
      <c r="D823" s="1" t="str">
        <f>"SCIENCE"</f>
        <v>SCIENCE</v>
      </c>
      <c r="E823" s="1" t="str">
        <f t="shared" si="266"/>
        <v>31R-God</v>
      </c>
      <c r="F823" s="1" t="str">
        <f t="shared" si="267"/>
        <v>Miguel, Katrina</v>
      </c>
      <c r="G823" s="1" t="str">
        <f>"Period 05"</f>
        <v>Period 05</v>
      </c>
      <c r="H823" s="1">
        <f xml:space="preserve"> 98</f>
        <v>98</v>
      </c>
      <c r="I823" s="1">
        <f xml:space="preserve"> 97</f>
        <v>97</v>
      </c>
    </row>
    <row r="824" spans="1:9">
      <c r="A824" s="1" t="str">
        <f>""</f>
        <v/>
      </c>
      <c r="B824" s="1">
        <f t="shared" si="265"/>
        <v>788199</v>
      </c>
      <c r="C824" s="1" t="str">
        <f>"0371"</f>
        <v>0371</v>
      </c>
      <c r="D824" s="1" t="str">
        <f>"HEALTH"</f>
        <v>HEALTH</v>
      </c>
      <c r="E824" s="1" t="str">
        <f t="shared" si="266"/>
        <v>31R-God</v>
      </c>
      <c r="F824" s="1" t="str">
        <f t="shared" si="267"/>
        <v>Miguel, Katrina</v>
      </c>
      <c r="G824" s="1" t="str">
        <f>"Period 06"</f>
        <v>Period 06</v>
      </c>
      <c r="H824" s="1" t="str">
        <f>" S"</f>
        <v xml:space="preserve"> S</v>
      </c>
      <c r="I824" s="1" t="str">
        <f>" S"</f>
        <v xml:space="preserve"> S</v>
      </c>
    </row>
    <row r="825" spans="1:9">
      <c r="A825" s="1" t="str">
        <f>""</f>
        <v/>
      </c>
      <c r="B825" s="1">
        <f t="shared" si="265"/>
        <v>788199</v>
      </c>
      <c r="C825" s="1" t="str">
        <f>"0398"</f>
        <v>0398</v>
      </c>
      <c r="D825" s="1" t="str">
        <f>"CITIZENSHIP"</f>
        <v>CITIZENSHIP</v>
      </c>
      <c r="E825" s="1" t="str">
        <f t="shared" si="266"/>
        <v>31R-God</v>
      </c>
      <c r="F825" s="1" t="str">
        <f t="shared" si="267"/>
        <v>Miguel, Katrina</v>
      </c>
      <c r="G825" s="1" t="str">
        <f>"Period 07"</f>
        <v>Period 07</v>
      </c>
      <c r="H825" s="1" t="str">
        <f>" S"</f>
        <v xml:space="preserve"> S</v>
      </c>
      <c r="I825" s="1" t="str">
        <f>" N"</f>
        <v xml:space="preserve"> N</v>
      </c>
    </row>
    <row r="826" spans="1:9">
      <c r="A826" s="1" t="str">
        <f>""</f>
        <v/>
      </c>
      <c r="B826" s="1">
        <f t="shared" si="265"/>
        <v>788199</v>
      </c>
      <c r="C826" s="1" t="str">
        <f>"0351"</f>
        <v>0351</v>
      </c>
      <c r="D826" s="1" t="str">
        <f>"HANDWRITING"</f>
        <v>HANDWRITING</v>
      </c>
      <c r="E826" s="1" t="str">
        <f t="shared" si="266"/>
        <v>31R-God</v>
      </c>
      <c r="F826" s="1" t="str">
        <f t="shared" si="267"/>
        <v>Miguel, Katrina</v>
      </c>
      <c r="G826" s="1" t="str">
        <f>"Period 08"</f>
        <v>Period 08</v>
      </c>
      <c r="H826" s="1" t="str">
        <f>" S"</f>
        <v xml:space="preserve"> S</v>
      </c>
      <c r="I826" s="1" t="str">
        <f>" S"</f>
        <v xml:space="preserve"> S</v>
      </c>
    </row>
    <row r="827" spans="1:9">
      <c r="A827" s="1" t="str">
        <f>""</f>
        <v/>
      </c>
      <c r="B827" s="1">
        <f t="shared" si="265"/>
        <v>788199</v>
      </c>
      <c r="C827" s="1" t="str">
        <f>"0361"</f>
        <v>0361</v>
      </c>
      <c r="D827" s="1" t="str">
        <f>"FINE ARTS"</f>
        <v>FINE ARTS</v>
      </c>
      <c r="E827" s="1" t="str">
        <f>"31R-MIG"</f>
        <v>31R-MIG</v>
      </c>
      <c r="F827" s="1" t="str">
        <f>"Shotlow, Misti"</f>
        <v>Shotlow, Misti</v>
      </c>
      <c r="G827" s="1" t="str">
        <f>"Period 09"</f>
        <v>Period 09</v>
      </c>
      <c r="H827" s="1" t="str">
        <f>" E"</f>
        <v xml:space="preserve"> E</v>
      </c>
      <c r="I827" s="1" t="str">
        <f>" E"</f>
        <v xml:space="preserve"> E</v>
      </c>
    </row>
    <row r="828" spans="1:9">
      <c r="A828" s="1" t="str">
        <f>""</f>
        <v/>
      </c>
      <c r="B828" s="1">
        <f t="shared" si="265"/>
        <v>788199</v>
      </c>
      <c r="C828" s="1" t="str">
        <f>"0362"</f>
        <v>0362</v>
      </c>
      <c r="D828" s="1" t="str">
        <f>"MUSIC"</f>
        <v>MUSIC</v>
      </c>
      <c r="E828" s="1" t="str">
        <f>"31R-MIG"</f>
        <v>31R-MIG</v>
      </c>
      <c r="F828" s="1" t="str">
        <f>"Murphy, Charmin"</f>
        <v>Murphy, Charmin</v>
      </c>
      <c r="G828" s="1" t="str">
        <f>"Period 10"</f>
        <v>Period 10</v>
      </c>
      <c r="H828" s="1" t="str">
        <f>" E"</f>
        <v xml:space="preserve"> E</v>
      </c>
      <c r="I828" s="1" t="str">
        <f>" S"</f>
        <v xml:space="preserve"> S</v>
      </c>
    </row>
    <row r="829" spans="1:9">
      <c r="A829" s="1" t="str">
        <f>""</f>
        <v/>
      </c>
      <c r="B829" s="1">
        <f t="shared" si="265"/>
        <v>788199</v>
      </c>
      <c r="C829" s="1" t="str">
        <f>"0372"</f>
        <v>0372</v>
      </c>
      <c r="D829" s="1" t="str">
        <f>"PHYSICAL ED"</f>
        <v>PHYSICAL ED</v>
      </c>
      <c r="E829" s="1" t="str">
        <f>"31R-MIG"</f>
        <v>31R-MIG</v>
      </c>
      <c r="F829" s="1" t="str">
        <f>"Lane, Gary"</f>
        <v>Lane, Gary</v>
      </c>
      <c r="G829" s="1" t="str">
        <f>"Period 11"</f>
        <v>Period 11</v>
      </c>
      <c r="H829" s="1" t="str">
        <f>" S"</f>
        <v xml:space="preserve"> S</v>
      </c>
      <c r="I829" s="1" t="str">
        <f>" E"</f>
        <v xml:space="preserve"> E</v>
      </c>
    </row>
    <row r="830" spans="1:9">
      <c r="A830" s="1" t="str">
        <f>"Carbajal Benitez, Karen Elizabeth"</f>
        <v>Carbajal Benitez, Karen Elizabeth</v>
      </c>
      <c r="B830" s="1">
        <f t="shared" ref="B830:B839" si="268">786979</f>
        <v>786979</v>
      </c>
      <c r="C830" s="1" t="str">
        <f>"0311"</f>
        <v>0311</v>
      </c>
      <c r="D830" s="1" t="str">
        <f>"LANGUAGE ARTS"</f>
        <v>LANGUAGE ARTS</v>
      </c>
      <c r="E830" s="1" t="str">
        <f t="shared" ref="E830:E836" si="269">"30B-Mart"</f>
        <v>30B-Mart</v>
      </c>
      <c r="F830" s="1" t="str">
        <f t="shared" ref="F830:F836" si="270">"Martinez, Angelica"</f>
        <v>Martinez, Angelica</v>
      </c>
      <c r="G830" s="1" t="str">
        <f>"Period 01"</f>
        <v>Period 01</v>
      </c>
      <c r="H830" s="1">
        <f xml:space="preserve"> 88</f>
        <v>88</v>
      </c>
      <c r="I830" s="1">
        <f xml:space="preserve"> 92</f>
        <v>92</v>
      </c>
    </row>
    <row r="831" spans="1:9">
      <c r="A831" s="1" t="str">
        <f>""</f>
        <v/>
      </c>
      <c r="B831" s="1">
        <f t="shared" si="268"/>
        <v>786979</v>
      </c>
      <c r="C831" s="1" t="str">
        <f>"0321"</f>
        <v>0321</v>
      </c>
      <c r="D831" s="1" t="str">
        <f>"SOCIAL STUDIES"</f>
        <v>SOCIAL STUDIES</v>
      </c>
      <c r="E831" s="1" t="str">
        <f t="shared" si="269"/>
        <v>30B-Mart</v>
      </c>
      <c r="F831" s="1" t="str">
        <f t="shared" si="270"/>
        <v>Martinez, Angelica</v>
      </c>
      <c r="G831" s="1" t="str">
        <f>"Period 03"</f>
        <v>Period 03</v>
      </c>
      <c r="H831" s="1">
        <f xml:space="preserve"> 92</f>
        <v>92</v>
      </c>
      <c r="I831" s="1">
        <f xml:space="preserve"> 92</f>
        <v>92</v>
      </c>
    </row>
    <row r="832" spans="1:9">
      <c r="A832" s="1" t="str">
        <f>""</f>
        <v/>
      </c>
      <c r="B832" s="1">
        <f t="shared" si="268"/>
        <v>786979</v>
      </c>
      <c r="C832" s="1" t="str">
        <f>"0331"</f>
        <v>0331</v>
      </c>
      <c r="D832" s="1" t="str">
        <f>"MATH"</f>
        <v>MATH</v>
      </c>
      <c r="E832" s="1" t="str">
        <f t="shared" si="269"/>
        <v>30B-Mart</v>
      </c>
      <c r="F832" s="1" t="str">
        <f t="shared" si="270"/>
        <v>Martinez, Angelica</v>
      </c>
      <c r="G832" s="1" t="str">
        <f>"Period 04"</f>
        <v>Period 04</v>
      </c>
      <c r="H832" s="1">
        <f xml:space="preserve"> 86</f>
        <v>86</v>
      </c>
      <c r="I832" s="1">
        <f xml:space="preserve"> 85</f>
        <v>85</v>
      </c>
    </row>
    <row r="833" spans="1:9">
      <c r="A833" s="1" t="str">
        <f>""</f>
        <v/>
      </c>
      <c r="B833" s="1">
        <f t="shared" si="268"/>
        <v>786979</v>
      </c>
      <c r="C833" s="1" t="str">
        <f>"0341"</f>
        <v>0341</v>
      </c>
      <c r="D833" s="1" t="str">
        <f>"SCIENCE"</f>
        <v>SCIENCE</v>
      </c>
      <c r="E833" s="1" t="str">
        <f t="shared" si="269"/>
        <v>30B-Mart</v>
      </c>
      <c r="F833" s="1" t="str">
        <f t="shared" si="270"/>
        <v>Martinez, Angelica</v>
      </c>
      <c r="G833" s="1" t="str">
        <f>"Period 05"</f>
        <v>Period 05</v>
      </c>
      <c r="H833" s="1">
        <f xml:space="preserve"> 90</f>
        <v>90</v>
      </c>
      <c r="I833" s="1">
        <f xml:space="preserve"> 83</f>
        <v>83</v>
      </c>
    </row>
    <row r="834" spans="1:9">
      <c r="A834" s="1" t="str">
        <f>""</f>
        <v/>
      </c>
      <c r="B834" s="1">
        <f t="shared" si="268"/>
        <v>786979</v>
      </c>
      <c r="C834" s="1" t="str">
        <f>"0371"</f>
        <v>0371</v>
      </c>
      <c r="D834" s="1" t="str">
        <f>"HEALTH"</f>
        <v>HEALTH</v>
      </c>
      <c r="E834" s="1" t="str">
        <f t="shared" si="269"/>
        <v>30B-Mart</v>
      </c>
      <c r="F834" s="1" t="str">
        <f t="shared" si="270"/>
        <v>Martinez, Angelica</v>
      </c>
      <c r="G834" s="1" t="str">
        <f>"Period 06"</f>
        <v>Period 06</v>
      </c>
      <c r="H834" s="1" t="str">
        <f>" S"</f>
        <v xml:space="preserve"> S</v>
      </c>
      <c r="I834" s="1" t="str">
        <f>" S"</f>
        <v xml:space="preserve"> S</v>
      </c>
    </row>
    <row r="835" spans="1:9">
      <c r="A835" s="1" t="str">
        <f>""</f>
        <v/>
      </c>
      <c r="B835" s="1">
        <f t="shared" si="268"/>
        <v>786979</v>
      </c>
      <c r="C835" s="1" t="str">
        <f>"0398"</f>
        <v>0398</v>
      </c>
      <c r="D835" s="1" t="str">
        <f>"CITIZENSHIP"</f>
        <v>CITIZENSHIP</v>
      </c>
      <c r="E835" s="1" t="str">
        <f t="shared" si="269"/>
        <v>30B-Mart</v>
      </c>
      <c r="F835" s="1" t="str">
        <f t="shared" si="270"/>
        <v>Martinez, Angelica</v>
      </c>
      <c r="G835" s="1" t="str">
        <f>"Period 07"</f>
        <v>Period 07</v>
      </c>
      <c r="H835" s="1" t="str">
        <f>" S"</f>
        <v xml:space="preserve"> S</v>
      </c>
      <c r="I835" s="1" t="str">
        <f>" S"</f>
        <v xml:space="preserve"> S</v>
      </c>
    </row>
    <row r="836" spans="1:9">
      <c r="A836" s="1" t="str">
        <f>""</f>
        <v/>
      </c>
      <c r="B836" s="1">
        <f t="shared" si="268"/>
        <v>786979</v>
      </c>
      <c r="C836" s="1" t="str">
        <f>"0351"</f>
        <v>0351</v>
      </c>
      <c r="D836" s="1" t="str">
        <f>"HANDWRITING"</f>
        <v>HANDWRITING</v>
      </c>
      <c r="E836" s="1" t="str">
        <f t="shared" si="269"/>
        <v>30B-Mart</v>
      </c>
      <c r="F836" s="1" t="str">
        <f t="shared" si="270"/>
        <v>Martinez, Angelica</v>
      </c>
      <c r="G836" s="1" t="str">
        <f>"Period 08"</f>
        <v>Period 08</v>
      </c>
      <c r="H836" s="1" t="str">
        <f>" N"</f>
        <v xml:space="preserve"> N</v>
      </c>
      <c r="I836" s="1" t="str">
        <f>" N"</f>
        <v xml:space="preserve"> N</v>
      </c>
    </row>
    <row r="837" spans="1:9">
      <c r="A837" s="1" t="str">
        <f>""</f>
        <v/>
      </c>
      <c r="B837" s="1">
        <f t="shared" si="268"/>
        <v>786979</v>
      </c>
      <c r="C837" s="1" t="str">
        <f>"0361"</f>
        <v>0361</v>
      </c>
      <c r="D837" s="1" t="str">
        <f>"FINE ARTS"</f>
        <v>FINE ARTS</v>
      </c>
      <c r="E837" s="1" t="str">
        <f>"32B-MAR"</f>
        <v>32B-MAR</v>
      </c>
      <c r="F837" s="1" t="str">
        <f>"Shotlow, Misti"</f>
        <v>Shotlow, Misti</v>
      </c>
      <c r="G837" s="1" t="str">
        <f>"Period 09"</f>
        <v>Period 09</v>
      </c>
      <c r="H837" s="1" t="str">
        <f>" E"</f>
        <v xml:space="preserve"> E</v>
      </c>
      <c r="I837" s="1" t="str">
        <f>" E"</f>
        <v xml:space="preserve"> E</v>
      </c>
    </row>
    <row r="838" spans="1:9">
      <c r="A838" s="1" t="str">
        <f>""</f>
        <v/>
      </c>
      <c r="B838" s="1">
        <f t="shared" si="268"/>
        <v>786979</v>
      </c>
      <c r="C838" s="1" t="str">
        <f>"0362"</f>
        <v>0362</v>
      </c>
      <c r="D838" s="1" t="str">
        <f>"MUSIC"</f>
        <v>MUSIC</v>
      </c>
      <c r="E838" s="1" t="str">
        <f>"30B-MAR"</f>
        <v>30B-MAR</v>
      </c>
      <c r="F838" s="1" t="str">
        <f>"Murphy, Charmin"</f>
        <v>Murphy, Charmin</v>
      </c>
      <c r="G838" s="1" t="str">
        <f>"Period 10"</f>
        <v>Period 10</v>
      </c>
      <c r="H838" s="1" t="str">
        <f>" S"</f>
        <v xml:space="preserve"> S</v>
      </c>
      <c r="I838" s="1" t="str">
        <f>" S"</f>
        <v xml:space="preserve"> S</v>
      </c>
    </row>
    <row r="839" spans="1:9">
      <c r="A839" s="1" t="str">
        <f>""</f>
        <v/>
      </c>
      <c r="B839" s="1">
        <f t="shared" si="268"/>
        <v>786979</v>
      </c>
      <c r="C839" s="1" t="str">
        <f>"0372"</f>
        <v>0372</v>
      </c>
      <c r="D839" s="1" t="str">
        <f>"PHYSICAL ED"</f>
        <v>PHYSICAL ED</v>
      </c>
      <c r="E839" s="1" t="str">
        <f>"30B-Mart"</f>
        <v>30B-Mart</v>
      </c>
      <c r="F839" s="1" t="str">
        <f>"Lane, Gary"</f>
        <v>Lane, Gary</v>
      </c>
      <c r="G839" s="1" t="str">
        <f>"Period 11"</f>
        <v>Period 11</v>
      </c>
      <c r="H839" s="1" t="str">
        <f>" E"</f>
        <v xml:space="preserve"> E</v>
      </c>
      <c r="I839" s="1" t="str">
        <f>" E"</f>
        <v xml:space="preserve"> E</v>
      </c>
    </row>
    <row r="840" spans="1:9">
      <c r="A840" s="1" t="str">
        <f>"Cardona-Diaz, Melanie "</f>
        <v xml:space="preserve">Cardona-Diaz, Melanie </v>
      </c>
      <c r="B840" s="1">
        <f t="shared" ref="B840:B848" si="271">786760</f>
        <v>786760</v>
      </c>
      <c r="C840" s="1" t="str">
        <f>"0311"</f>
        <v>0311</v>
      </c>
      <c r="D840" s="1" t="str">
        <f>"LANGUAGE ARTS"</f>
        <v>LANGUAGE ARTS</v>
      </c>
      <c r="E840" s="1" t="str">
        <f t="shared" ref="E840:E848" si="272">"31B-Sol"</f>
        <v>31B-Sol</v>
      </c>
      <c r="F840" s="1" t="str">
        <f t="shared" ref="F840:F845" si="273">"Solorzano, David"</f>
        <v>Solorzano, David</v>
      </c>
      <c r="G840" s="1" t="str">
        <f>"Period 01"</f>
        <v>Period 01</v>
      </c>
      <c r="H840" s="1">
        <f xml:space="preserve"> 90</f>
        <v>90</v>
      </c>
      <c r="I840" s="1">
        <f xml:space="preserve"> 84</f>
        <v>84</v>
      </c>
    </row>
    <row r="841" spans="1:9">
      <c r="A841" s="1" t="str">
        <f>""</f>
        <v/>
      </c>
      <c r="B841" s="1">
        <f t="shared" si="271"/>
        <v>786760</v>
      </c>
      <c r="C841" s="1" t="str">
        <f>"0321"</f>
        <v>0321</v>
      </c>
      <c r="D841" s="1" t="str">
        <f>"SOCIAL STUDIES"</f>
        <v>SOCIAL STUDIES</v>
      </c>
      <c r="E841" s="1" t="str">
        <f t="shared" si="272"/>
        <v>31B-Sol</v>
      </c>
      <c r="F841" s="1" t="str">
        <f t="shared" si="273"/>
        <v>Solorzano, David</v>
      </c>
      <c r="G841" s="1" t="str">
        <f>"Period 03"</f>
        <v>Period 03</v>
      </c>
      <c r="H841" s="1">
        <f xml:space="preserve"> 89</f>
        <v>89</v>
      </c>
      <c r="I841" s="1">
        <f xml:space="preserve"> 88</f>
        <v>88</v>
      </c>
    </row>
    <row r="842" spans="1:9">
      <c r="A842" s="1" t="str">
        <f>""</f>
        <v/>
      </c>
      <c r="B842" s="1">
        <f t="shared" si="271"/>
        <v>786760</v>
      </c>
      <c r="C842" s="1" t="str">
        <f>"0331"</f>
        <v>0331</v>
      </c>
      <c r="D842" s="1" t="str">
        <f>"MATH"</f>
        <v>MATH</v>
      </c>
      <c r="E842" s="1" t="str">
        <f t="shared" si="272"/>
        <v>31B-Sol</v>
      </c>
      <c r="F842" s="1" t="str">
        <f t="shared" si="273"/>
        <v>Solorzano, David</v>
      </c>
      <c r="G842" s="1" t="str">
        <f>"Period 04"</f>
        <v>Period 04</v>
      </c>
      <c r="H842" s="1">
        <f xml:space="preserve"> 81</f>
        <v>81</v>
      </c>
      <c r="I842" s="1">
        <f xml:space="preserve"> 80</f>
        <v>80</v>
      </c>
    </row>
    <row r="843" spans="1:9">
      <c r="A843" s="1" t="str">
        <f>""</f>
        <v/>
      </c>
      <c r="B843" s="1">
        <f t="shared" si="271"/>
        <v>786760</v>
      </c>
      <c r="C843" s="1" t="str">
        <f>"0341"</f>
        <v>0341</v>
      </c>
      <c r="D843" s="1" t="str">
        <f>"SCIENCE"</f>
        <v>SCIENCE</v>
      </c>
      <c r="E843" s="1" t="str">
        <f t="shared" si="272"/>
        <v>31B-Sol</v>
      </c>
      <c r="F843" s="1" t="str">
        <f t="shared" si="273"/>
        <v>Solorzano, David</v>
      </c>
      <c r="G843" s="1" t="str">
        <f>"Period 05"</f>
        <v>Period 05</v>
      </c>
      <c r="H843" s="1">
        <f xml:space="preserve"> 88</f>
        <v>88</v>
      </c>
      <c r="I843" s="1">
        <f xml:space="preserve"> 87</f>
        <v>87</v>
      </c>
    </row>
    <row r="844" spans="1:9">
      <c r="A844" s="1" t="str">
        <f>""</f>
        <v/>
      </c>
      <c r="B844" s="1">
        <f t="shared" si="271"/>
        <v>786760</v>
      </c>
      <c r="C844" s="1" t="str">
        <f>"0371"</f>
        <v>0371</v>
      </c>
      <c r="D844" s="1" t="str">
        <f>"HEALTH"</f>
        <v>HEALTH</v>
      </c>
      <c r="E844" s="1" t="str">
        <f t="shared" si="272"/>
        <v>31B-Sol</v>
      </c>
      <c r="F844" s="1" t="str">
        <f t="shared" si="273"/>
        <v>Solorzano, David</v>
      </c>
      <c r="G844" s="1" t="str">
        <f>"Period 06"</f>
        <v>Period 06</v>
      </c>
      <c r="H844" s="1" t="str">
        <f>" S"</f>
        <v xml:space="preserve"> S</v>
      </c>
      <c r="I844" s="1" t="str">
        <f>" S"</f>
        <v xml:space="preserve"> S</v>
      </c>
    </row>
    <row r="845" spans="1:9">
      <c r="A845" s="1" t="str">
        <f>""</f>
        <v/>
      </c>
      <c r="B845" s="1">
        <f t="shared" si="271"/>
        <v>786760</v>
      </c>
      <c r="C845" s="1" t="str">
        <f>"0398"</f>
        <v>0398</v>
      </c>
      <c r="D845" s="1" t="str">
        <f>"CITIZENSHIP"</f>
        <v>CITIZENSHIP</v>
      </c>
      <c r="E845" s="1" t="str">
        <f t="shared" si="272"/>
        <v>31B-Sol</v>
      </c>
      <c r="F845" s="1" t="str">
        <f t="shared" si="273"/>
        <v>Solorzano, David</v>
      </c>
      <c r="G845" s="1" t="str">
        <f>"Period 07"</f>
        <v>Period 07</v>
      </c>
      <c r="H845" s="1" t="str">
        <f>" S"</f>
        <v xml:space="preserve"> S</v>
      </c>
      <c r="I845" s="1" t="str">
        <f>" S"</f>
        <v xml:space="preserve"> S</v>
      </c>
    </row>
    <row r="846" spans="1:9">
      <c r="A846" s="1" t="str">
        <f>""</f>
        <v/>
      </c>
      <c r="B846" s="1">
        <f t="shared" si="271"/>
        <v>786760</v>
      </c>
      <c r="C846" s="1" t="str">
        <f>"0361"</f>
        <v>0361</v>
      </c>
      <c r="D846" s="1" t="str">
        <f>"FINE ARTS"</f>
        <v>FINE ARTS</v>
      </c>
      <c r="E846" s="1" t="str">
        <f t="shared" si="272"/>
        <v>31B-Sol</v>
      </c>
      <c r="F846" s="1" t="str">
        <f>"Shotlow, Misti"</f>
        <v>Shotlow, Misti</v>
      </c>
      <c r="G846" s="1" t="str">
        <f>"Period 09"</f>
        <v>Period 09</v>
      </c>
      <c r="H846" s="1" t="str">
        <f>" E"</f>
        <v xml:space="preserve"> E</v>
      </c>
      <c r="I846" s="1" t="str">
        <f>" E"</f>
        <v xml:space="preserve"> E</v>
      </c>
    </row>
    <row r="847" spans="1:9">
      <c r="A847" s="1" t="str">
        <f>""</f>
        <v/>
      </c>
      <c r="B847" s="1">
        <f t="shared" si="271"/>
        <v>786760</v>
      </c>
      <c r="C847" s="1" t="str">
        <f>"0362"</f>
        <v>0362</v>
      </c>
      <c r="D847" s="1" t="str">
        <f>"MUSIC"</f>
        <v>MUSIC</v>
      </c>
      <c r="E847" s="1" t="str">
        <f t="shared" si="272"/>
        <v>31B-Sol</v>
      </c>
      <c r="F847" s="1" t="str">
        <f>"Murphy, Charmin"</f>
        <v>Murphy, Charmin</v>
      </c>
      <c r="G847" s="1" t="str">
        <f>"Period 10"</f>
        <v>Period 10</v>
      </c>
      <c r="H847" s="1" t="str">
        <f>" S"</f>
        <v xml:space="preserve"> S</v>
      </c>
      <c r="I847" s="1" t="str">
        <f>" S"</f>
        <v xml:space="preserve"> S</v>
      </c>
    </row>
    <row r="848" spans="1:9">
      <c r="A848" s="1" t="str">
        <f>""</f>
        <v/>
      </c>
      <c r="B848" s="1">
        <f t="shared" si="271"/>
        <v>786760</v>
      </c>
      <c r="C848" s="1" t="str">
        <f>"0372"</f>
        <v>0372</v>
      </c>
      <c r="D848" s="1" t="str">
        <f>"PHYSICAL ED"</f>
        <v>PHYSICAL ED</v>
      </c>
      <c r="E848" s="1" t="str">
        <f t="shared" si="272"/>
        <v>31B-Sol</v>
      </c>
      <c r="F848" s="1" t="str">
        <f>"Lane, Gary"</f>
        <v>Lane, Gary</v>
      </c>
      <c r="G848" s="1" t="str">
        <f>"Period 11"</f>
        <v>Period 11</v>
      </c>
      <c r="H848" s="1" t="str">
        <f>" E"</f>
        <v xml:space="preserve"> E</v>
      </c>
      <c r="I848" s="1" t="str">
        <f>" E"</f>
        <v xml:space="preserve"> E</v>
      </c>
    </row>
    <row r="849" spans="1:9">
      <c r="A849" s="1" t="str">
        <f>"Carter, Ke'von Katavis"</f>
        <v>Carter, Ke'von Katavis</v>
      </c>
      <c r="B849" s="1">
        <f t="shared" ref="B849:B858" si="274">774359</f>
        <v>774359</v>
      </c>
      <c r="C849" s="1" t="str">
        <f>"0311"</f>
        <v>0311</v>
      </c>
      <c r="D849" s="1" t="str">
        <f>"LANGUAGE ARTS"</f>
        <v>LANGUAGE ARTS</v>
      </c>
      <c r="E849" s="1" t="str">
        <f t="shared" ref="E849:E855" si="275">"31R-God"</f>
        <v>31R-God</v>
      </c>
      <c r="F849" s="1" t="str">
        <f t="shared" ref="F849:F855" si="276">"Miguel, Katrina"</f>
        <v>Miguel, Katrina</v>
      </c>
      <c r="G849" s="1" t="str">
        <f>"Period 01"</f>
        <v>Period 01</v>
      </c>
      <c r="H849" s="1">
        <f xml:space="preserve"> 98</f>
        <v>98</v>
      </c>
      <c r="I849" s="1">
        <f xml:space="preserve"> 85</f>
        <v>85</v>
      </c>
    </row>
    <row r="850" spans="1:9">
      <c r="A850" s="1" t="str">
        <f>""</f>
        <v/>
      </c>
      <c r="B850" s="1">
        <f t="shared" si="274"/>
        <v>774359</v>
      </c>
      <c r="C850" s="1" t="str">
        <f>"0321"</f>
        <v>0321</v>
      </c>
      <c r="D850" s="1" t="str">
        <f>"SOCIAL STUDIES"</f>
        <v>SOCIAL STUDIES</v>
      </c>
      <c r="E850" s="1" t="str">
        <f t="shared" si="275"/>
        <v>31R-God</v>
      </c>
      <c r="F850" s="1" t="str">
        <f t="shared" si="276"/>
        <v>Miguel, Katrina</v>
      </c>
      <c r="G850" s="1" t="str">
        <f>"Period 03"</f>
        <v>Period 03</v>
      </c>
      <c r="H850" s="1">
        <f xml:space="preserve"> 94</f>
        <v>94</v>
      </c>
      <c r="I850" s="1">
        <f xml:space="preserve"> 83</f>
        <v>83</v>
      </c>
    </row>
    <row r="851" spans="1:9">
      <c r="A851" s="1" t="str">
        <f>""</f>
        <v/>
      </c>
      <c r="B851" s="1">
        <f t="shared" si="274"/>
        <v>774359</v>
      </c>
      <c r="C851" s="1" t="str">
        <f>"0331"</f>
        <v>0331</v>
      </c>
      <c r="D851" s="1" t="str">
        <f>"MATH"</f>
        <v>MATH</v>
      </c>
      <c r="E851" s="1" t="str">
        <f t="shared" si="275"/>
        <v>31R-God</v>
      </c>
      <c r="F851" s="1" t="str">
        <f t="shared" si="276"/>
        <v>Miguel, Katrina</v>
      </c>
      <c r="G851" s="1" t="str">
        <f>"Period 04"</f>
        <v>Period 04</v>
      </c>
      <c r="H851" s="1">
        <f xml:space="preserve"> 91</f>
        <v>91</v>
      </c>
      <c r="I851" s="1">
        <f xml:space="preserve"> 91</f>
        <v>91</v>
      </c>
    </row>
    <row r="852" spans="1:9">
      <c r="A852" s="1" t="str">
        <f>""</f>
        <v/>
      </c>
      <c r="B852" s="1">
        <f t="shared" si="274"/>
        <v>774359</v>
      </c>
      <c r="C852" s="1" t="str">
        <f>"0341"</f>
        <v>0341</v>
      </c>
      <c r="D852" s="1" t="str">
        <f>"SCIENCE"</f>
        <v>SCIENCE</v>
      </c>
      <c r="E852" s="1" t="str">
        <f t="shared" si="275"/>
        <v>31R-God</v>
      </c>
      <c r="F852" s="1" t="str">
        <f t="shared" si="276"/>
        <v>Miguel, Katrina</v>
      </c>
      <c r="G852" s="1" t="str">
        <f>"Period 05"</f>
        <v>Period 05</v>
      </c>
      <c r="H852" s="1">
        <f xml:space="preserve"> 91</f>
        <v>91</v>
      </c>
      <c r="I852" s="1">
        <f xml:space="preserve"> 81</f>
        <v>81</v>
      </c>
    </row>
    <row r="853" spans="1:9">
      <c r="A853" s="1" t="str">
        <f>""</f>
        <v/>
      </c>
      <c r="B853" s="1">
        <f t="shared" si="274"/>
        <v>774359</v>
      </c>
      <c r="C853" s="1" t="str">
        <f>"0371"</f>
        <v>0371</v>
      </c>
      <c r="D853" s="1" t="str">
        <f>"HEALTH"</f>
        <v>HEALTH</v>
      </c>
      <c r="E853" s="1" t="str">
        <f t="shared" si="275"/>
        <v>31R-God</v>
      </c>
      <c r="F853" s="1" t="str">
        <f t="shared" si="276"/>
        <v>Miguel, Katrina</v>
      </c>
      <c r="G853" s="1" t="str">
        <f>"Period 06"</f>
        <v>Period 06</v>
      </c>
      <c r="H853" s="1" t="str">
        <f>" S"</f>
        <v xml:space="preserve"> S</v>
      </c>
      <c r="I853" s="1" t="str">
        <f>" S"</f>
        <v xml:space="preserve"> S</v>
      </c>
    </row>
    <row r="854" spans="1:9">
      <c r="A854" s="1" t="str">
        <f>""</f>
        <v/>
      </c>
      <c r="B854" s="1">
        <f t="shared" si="274"/>
        <v>774359</v>
      </c>
      <c r="C854" s="1" t="str">
        <f>"0398"</f>
        <v>0398</v>
      </c>
      <c r="D854" s="1" t="str">
        <f>"CITIZENSHIP"</f>
        <v>CITIZENSHIP</v>
      </c>
      <c r="E854" s="1" t="str">
        <f t="shared" si="275"/>
        <v>31R-God</v>
      </c>
      <c r="F854" s="1" t="str">
        <f t="shared" si="276"/>
        <v>Miguel, Katrina</v>
      </c>
      <c r="G854" s="1" t="str">
        <f>"Period 07"</f>
        <v>Period 07</v>
      </c>
      <c r="H854" s="1" t="str">
        <f>" N"</f>
        <v xml:space="preserve"> N</v>
      </c>
      <c r="I854" s="1" t="str">
        <f>" S"</f>
        <v xml:space="preserve"> S</v>
      </c>
    </row>
    <row r="855" spans="1:9">
      <c r="A855" s="1" t="str">
        <f>""</f>
        <v/>
      </c>
      <c r="B855" s="1">
        <f t="shared" si="274"/>
        <v>774359</v>
      </c>
      <c r="C855" s="1" t="str">
        <f>"0351"</f>
        <v>0351</v>
      </c>
      <c r="D855" s="1" t="str">
        <f>"HANDWRITING"</f>
        <v>HANDWRITING</v>
      </c>
      <c r="E855" s="1" t="str">
        <f t="shared" si="275"/>
        <v>31R-God</v>
      </c>
      <c r="F855" s="1" t="str">
        <f t="shared" si="276"/>
        <v>Miguel, Katrina</v>
      </c>
      <c r="G855" s="1" t="str">
        <f>"Period 08"</f>
        <v>Period 08</v>
      </c>
      <c r="H855" s="1" t="str">
        <f>" S"</f>
        <v xml:space="preserve"> S</v>
      </c>
      <c r="I855" s="1" t="str">
        <f>" E"</f>
        <v xml:space="preserve"> E</v>
      </c>
    </row>
    <row r="856" spans="1:9">
      <c r="A856" s="1" t="str">
        <f>""</f>
        <v/>
      </c>
      <c r="B856" s="1">
        <f t="shared" si="274"/>
        <v>774359</v>
      </c>
      <c r="C856" s="1" t="str">
        <f>"0361"</f>
        <v>0361</v>
      </c>
      <c r="D856" s="1" t="str">
        <f>"FINE ARTS"</f>
        <v>FINE ARTS</v>
      </c>
      <c r="E856" s="1" t="str">
        <f>"31R-MIG"</f>
        <v>31R-MIG</v>
      </c>
      <c r="F856" s="1" t="str">
        <f>"Shotlow, Misti"</f>
        <v>Shotlow, Misti</v>
      </c>
      <c r="G856" s="1" t="str">
        <f>"Period 09"</f>
        <v>Period 09</v>
      </c>
      <c r="H856" s="1" t="str">
        <f>" E"</f>
        <v xml:space="preserve"> E</v>
      </c>
      <c r="I856" s="1" t="str">
        <f>" E"</f>
        <v xml:space="preserve"> E</v>
      </c>
    </row>
    <row r="857" spans="1:9">
      <c r="A857" s="1" t="str">
        <f>""</f>
        <v/>
      </c>
      <c r="B857" s="1">
        <f t="shared" si="274"/>
        <v>774359</v>
      </c>
      <c r="C857" s="1" t="str">
        <f>"0362"</f>
        <v>0362</v>
      </c>
      <c r="D857" s="1" t="str">
        <f>"MUSIC"</f>
        <v>MUSIC</v>
      </c>
      <c r="E857" s="1" t="str">
        <f>"31R-MIG"</f>
        <v>31R-MIG</v>
      </c>
      <c r="F857" s="1" t="str">
        <f>"Murphy, Charmin"</f>
        <v>Murphy, Charmin</v>
      </c>
      <c r="G857" s="1" t="str">
        <f>"Period 10"</f>
        <v>Period 10</v>
      </c>
      <c r="H857" s="1" t="str">
        <f>" S"</f>
        <v xml:space="preserve"> S</v>
      </c>
      <c r="I857" s="1" t="str">
        <f>" S"</f>
        <v xml:space="preserve"> S</v>
      </c>
    </row>
    <row r="858" spans="1:9">
      <c r="A858" s="1" t="str">
        <f>""</f>
        <v/>
      </c>
      <c r="B858" s="1">
        <f t="shared" si="274"/>
        <v>774359</v>
      </c>
      <c r="C858" s="1" t="str">
        <f>"0372"</f>
        <v>0372</v>
      </c>
      <c r="D858" s="1" t="str">
        <f>"PHYSICAL ED"</f>
        <v>PHYSICAL ED</v>
      </c>
      <c r="E858" s="1" t="str">
        <f>"31R-MIG"</f>
        <v>31R-MIG</v>
      </c>
      <c r="F858" s="1" t="str">
        <f>"Lane, Gary"</f>
        <v>Lane, Gary</v>
      </c>
      <c r="G858" s="1" t="str">
        <f>"Period 11"</f>
        <v>Period 11</v>
      </c>
      <c r="H858" s="1" t="str">
        <f>" S"</f>
        <v xml:space="preserve"> S</v>
      </c>
      <c r="I858" s="1" t="str">
        <f>" E"</f>
        <v xml:space="preserve"> E</v>
      </c>
    </row>
    <row r="859" spans="1:9">
      <c r="A859" s="1" t="str">
        <f>"Cervera, Ashley Donna"</f>
        <v>Cervera, Ashley Donna</v>
      </c>
      <c r="B859" s="1">
        <f t="shared" ref="B859:B867" si="277">775578</f>
        <v>775578</v>
      </c>
      <c r="C859" s="1" t="str">
        <f>"0311"</f>
        <v>0311</v>
      </c>
      <c r="D859" s="1" t="str">
        <f>"LANGUAGE ARTS"</f>
        <v>LANGUAGE ARTS</v>
      </c>
      <c r="E859" s="1" t="str">
        <f t="shared" ref="E859:E867" si="278">"31B-Sol"</f>
        <v>31B-Sol</v>
      </c>
      <c r="F859" s="1" t="str">
        <f t="shared" ref="F859:F864" si="279">"Solorzano, David"</f>
        <v>Solorzano, David</v>
      </c>
      <c r="G859" s="1" t="str">
        <f>"Period 01"</f>
        <v>Period 01</v>
      </c>
      <c r="H859" s="1">
        <f xml:space="preserve"> 84</f>
        <v>84</v>
      </c>
      <c r="I859" s="1">
        <f xml:space="preserve"> 88</f>
        <v>88</v>
      </c>
    </row>
    <row r="860" spans="1:9">
      <c r="A860" s="1" t="str">
        <f>""</f>
        <v/>
      </c>
      <c r="B860" s="1">
        <f t="shared" si="277"/>
        <v>775578</v>
      </c>
      <c r="C860" s="1" t="str">
        <f>"0321"</f>
        <v>0321</v>
      </c>
      <c r="D860" s="1" t="str">
        <f>"SOCIAL STUDIES"</f>
        <v>SOCIAL STUDIES</v>
      </c>
      <c r="E860" s="1" t="str">
        <f t="shared" si="278"/>
        <v>31B-Sol</v>
      </c>
      <c r="F860" s="1" t="str">
        <f t="shared" si="279"/>
        <v>Solorzano, David</v>
      </c>
      <c r="G860" s="1" t="str">
        <f>"Period 03"</f>
        <v>Period 03</v>
      </c>
      <c r="H860" s="1">
        <f xml:space="preserve"> 69</f>
        <v>69</v>
      </c>
      <c r="I860" s="1">
        <f xml:space="preserve"> 86</f>
        <v>86</v>
      </c>
    </row>
    <row r="861" spans="1:9">
      <c r="A861" s="1" t="str">
        <f>""</f>
        <v/>
      </c>
      <c r="B861" s="1">
        <f t="shared" si="277"/>
        <v>775578</v>
      </c>
      <c r="C861" s="1" t="str">
        <f>"0331"</f>
        <v>0331</v>
      </c>
      <c r="D861" s="1" t="str">
        <f>"MATH"</f>
        <v>MATH</v>
      </c>
      <c r="E861" s="1" t="str">
        <f t="shared" si="278"/>
        <v>31B-Sol</v>
      </c>
      <c r="F861" s="1" t="str">
        <f t="shared" si="279"/>
        <v>Solorzano, David</v>
      </c>
      <c r="G861" s="1" t="str">
        <f>"Period 04"</f>
        <v>Period 04</v>
      </c>
      <c r="H861" s="1">
        <f xml:space="preserve"> 88</f>
        <v>88</v>
      </c>
      <c r="I861" s="1">
        <f xml:space="preserve"> 95</f>
        <v>95</v>
      </c>
    </row>
    <row r="862" spans="1:9">
      <c r="A862" s="1" t="str">
        <f>""</f>
        <v/>
      </c>
      <c r="B862" s="1">
        <f t="shared" si="277"/>
        <v>775578</v>
      </c>
      <c r="C862" s="1" t="str">
        <f>"0341"</f>
        <v>0341</v>
      </c>
      <c r="D862" s="1" t="str">
        <f>"SCIENCE"</f>
        <v>SCIENCE</v>
      </c>
      <c r="E862" s="1" t="str">
        <f t="shared" si="278"/>
        <v>31B-Sol</v>
      </c>
      <c r="F862" s="1" t="str">
        <f t="shared" si="279"/>
        <v>Solorzano, David</v>
      </c>
      <c r="G862" s="1" t="str">
        <f>"Period 05"</f>
        <v>Period 05</v>
      </c>
      <c r="H862" s="1">
        <f xml:space="preserve"> 95</f>
        <v>95</v>
      </c>
      <c r="I862" s="1">
        <f xml:space="preserve"> 87</f>
        <v>87</v>
      </c>
    </row>
    <row r="863" spans="1:9">
      <c r="A863" s="1" t="str">
        <f>""</f>
        <v/>
      </c>
      <c r="B863" s="1">
        <f t="shared" si="277"/>
        <v>775578</v>
      </c>
      <c r="C863" s="1" t="str">
        <f>"0371"</f>
        <v>0371</v>
      </c>
      <c r="D863" s="1" t="str">
        <f>"HEALTH"</f>
        <v>HEALTH</v>
      </c>
      <c r="E863" s="1" t="str">
        <f t="shared" si="278"/>
        <v>31B-Sol</v>
      </c>
      <c r="F863" s="1" t="str">
        <f t="shared" si="279"/>
        <v>Solorzano, David</v>
      </c>
      <c r="G863" s="1" t="str">
        <f>"Period 06"</f>
        <v>Period 06</v>
      </c>
      <c r="H863" s="1" t="str">
        <f>" S"</f>
        <v xml:space="preserve"> S</v>
      </c>
      <c r="I863" s="1" t="str">
        <f>" S"</f>
        <v xml:space="preserve"> S</v>
      </c>
    </row>
    <row r="864" spans="1:9">
      <c r="A864" s="1" t="str">
        <f>""</f>
        <v/>
      </c>
      <c r="B864" s="1">
        <f t="shared" si="277"/>
        <v>775578</v>
      </c>
      <c r="C864" s="1" t="str">
        <f>"0398"</f>
        <v>0398</v>
      </c>
      <c r="D864" s="1" t="str">
        <f>"CITIZENSHIP"</f>
        <v>CITIZENSHIP</v>
      </c>
      <c r="E864" s="1" t="str">
        <f t="shared" si="278"/>
        <v>31B-Sol</v>
      </c>
      <c r="F864" s="1" t="str">
        <f t="shared" si="279"/>
        <v>Solorzano, David</v>
      </c>
      <c r="G864" s="1" t="str">
        <f>"Period 07"</f>
        <v>Period 07</v>
      </c>
      <c r="H864" s="1" t="str">
        <f>" S"</f>
        <v xml:space="preserve"> S</v>
      </c>
      <c r="I864" s="1" t="str">
        <f>" S"</f>
        <v xml:space="preserve"> S</v>
      </c>
    </row>
    <row r="865" spans="1:9">
      <c r="A865" s="1" t="str">
        <f>""</f>
        <v/>
      </c>
      <c r="B865" s="1">
        <f t="shared" si="277"/>
        <v>775578</v>
      </c>
      <c r="C865" s="1" t="str">
        <f>"0361"</f>
        <v>0361</v>
      </c>
      <c r="D865" s="1" t="str">
        <f>"FINE ARTS"</f>
        <v>FINE ARTS</v>
      </c>
      <c r="E865" s="1" t="str">
        <f t="shared" si="278"/>
        <v>31B-Sol</v>
      </c>
      <c r="F865" s="1" t="str">
        <f>"Shotlow, Misti"</f>
        <v>Shotlow, Misti</v>
      </c>
      <c r="G865" s="1" t="str">
        <f>"Period 09"</f>
        <v>Period 09</v>
      </c>
      <c r="H865" s="1" t="str">
        <f>" E"</f>
        <v xml:space="preserve"> E</v>
      </c>
      <c r="I865" s="1" t="str">
        <f>" E"</f>
        <v xml:space="preserve"> E</v>
      </c>
    </row>
    <row r="866" spans="1:9">
      <c r="A866" s="1" t="str">
        <f>""</f>
        <v/>
      </c>
      <c r="B866" s="1">
        <f t="shared" si="277"/>
        <v>775578</v>
      </c>
      <c r="C866" s="1" t="str">
        <f>"0362"</f>
        <v>0362</v>
      </c>
      <c r="D866" s="1" t="str">
        <f>"MUSIC"</f>
        <v>MUSIC</v>
      </c>
      <c r="E866" s="1" t="str">
        <f t="shared" si="278"/>
        <v>31B-Sol</v>
      </c>
      <c r="F866" s="1" t="str">
        <f>"Murphy, Charmin"</f>
        <v>Murphy, Charmin</v>
      </c>
      <c r="G866" s="1" t="str">
        <f>"Period 10"</f>
        <v>Period 10</v>
      </c>
      <c r="H866" s="1" t="str">
        <f>" S"</f>
        <v xml:space="preserve"> S</v>
      </c>
      <c r="I866" s="1" t="str">
        <f>" S"</f>
        <v xml:space="preserve"> S</v>
      </c>
    </row>
    <row r="867" spans="1:9">
      <c r="A867" s="1" t="str">
        <f>""</f>
        <v/>
      </c>
      <c r="B867" s="1">
        <f t="shared" si="277"/>
        <v>775578</v>
      </c>
      <c r="C867" s="1" t="str">
        <f>"0372"</f>
        <v>0372</v>
      </c>
      <c r="D867" s="1" t="str">
        <f>"PHYSICAL ED"</f>
        <v>PHYSICAL ED</v>
      </c>
      <c r="E867" s="1" t="str">
        <f t="shared" si="278"/>
        <v>31B-Sol</v>
      </c>
      <c r="F867" s="1" t="str">
        <f>"Lane, Gary"</f>
        <v>Lane, Gary</v>
      </c>
      <c r="G867" s="1" t="str">
        <f>"Period 11"</f>
        <v>Period 11</v>
      </c>
      <c r="H867" s="1" t="str">
        <f>" E"</f>
        <v xml:space="preserve"> E</v>
      </c>
      <c r="I867" s="1" t="str">
        <f>" E"</f>
        <v xml:space="preserve"> E</v>
      </c>
    </row>
    <row r="868" spans="1:9">
      <c r="A868" s="1" t="str">
        <f>"Chapa, Andrew "</f>
        <v xml:space="preserve">Chapa, Andrew </v>
      </c>
      <c r="B868" s="1">
        <f t="shared" ref="B868:B877" si="280">778205</f>
        <v>778205</v>
      </c>
      <c r="C868" s="1" t="str">
        <f>"0311"</f>
        <v>0311</v>
      </c>
      <c r="D868" s="1" t="str">
        <f>"LANGUAGE ARTS"</f>
        <v>LANGUAGE ARTS</v>
      </c>
      <c r="E868" s="1" t="str">
        <f t="shared" ref="E868:E874" si="281">"30R-Gill"</f>
        <v>30R-Gill</v>
      </c>
      <c r="F868" s="1" t="str">
        <f t="shared" ref="F868:F874" si="282">"Gillenwaters, Stephanie"</f>
        <v>Gillenwaters, Stephanie</v>
      </c>
      <c r="G868" s="1" t="str">
        <f>"Period 01"</f>
        <v>Period 01</v>
      </c>
      <c r="H868" s="1">
        <f xml:space="preserve"> 80</f>
        <v>80</v>
      </c>
      <c r="I868" s="1">
        <f xml:space="preserve"> 77</f>
        <v>77</v>
      </c>
    </row>
    <row r="869" spans="1:9">
      <c r="A869" s="1" t="str">
        <f>""</f>
        <v/>
      </c>
      <c r="B869" s="1">
        <f t="shared" si="280"/>
        <v>778205</v>
      </c>
      <c r="C869" s="1" t="str">
        <f>"0321"</f>
        <v>0321</v>
      </c>
      <c r="D869" s="1" t="str">
        <f>"SOCIAL STUDIES"</f>
        <v>SOCIAL STUDIES</v>
      </c>
      <c r="E869" s="1" t="str">
        <f t="shared" si="281"/>
        <v>30R-Gill</v>
      </c>
      <c r="F869" s="1" t="str">
        <f t="shared" si="282"/>
        <v>Gillenwaters, Stephanie</v>
      </c>
      <c r="G869" s="1" t="str">
        <f>"Period 03"</f>
        <v>Period 03</v>
      </c>
      <c r="H869" s="1">
        <f xml:space="preserve"> 92</f>
        <v>92</v>
      </c>
      <c r="I869" s="1">
        <f xml:space="preserve"> 92</f>
        <v>92</v>
      </c>
    </row>
    <row r="870" spans="1:9">
      <c r="A870" s="1" t="str">
        <f>""</f>
        <v/>
      </c>
      <c r="B870" s="1">
        <f t="shared" si="280"/>
        <v>778205</v>
      </c>
      <c r="C870" s="1" t="str">
        <f>"0331"</f>
        <v>0331</v>
      </c>
      <c r="D870" s="1" t="str">
        <f>"MATH"</f>
        <v>MATH</v>
      </c>
      <c r="E870" s="1" t="str">
        <f t="shared" si="281"/>
        <v>30R-Gill</v>
      </c>
      <c r="F870" s="1" t="str">
        <f t="shared" si="282"/>
        <v>Gillenwaters, Stephanie</v>
      </c>
      <c r="G870" s="1" t="str">
        <f>"Period 04"</f>
        <v>Period 04</v>
      </c>
      <c r="H870" s="1">
        <f xml:space="preserve"> 88</f>
        <v>88</v>
      </c>
      <c r="I870" s="1">
        <f xml:space="preserve"> 90</f>
        <v>90</v>
      </c>
    </row>
    <row r="871" spans="1:9">
      <c r="A871" s="1" t="str">
        <f>""</f>
        <v/>
      </c>
      <c r="B871" s="1">
        <f t="shared" si="280"/>
        <v>778205</v>
      </c>
      <c r="C871" s="1" t="str">
        <f>"0341"</f>
        <v>0341</v>
      </c>
      <c r="D871" s="1" t="str">
        <f>"SCIENCE"</f>
        <v>SCIENCE</v>
      </c>
      <c r="E871" s="1" t="str">
        <f t="shared" si="281"/>
        <v>30R-Gill</v>
      </c>
      <c r="F871" s="1" t="str">
        <f t="shared" si="282"/>
        <v>Gillenwaters, Stephanie</v>
      </c>
      <c r="G871" s="1" t="str">
        <f>"Period 05"</f>
        <v>Period 05</v>
      </c>
      <c r="H871" s="1">
        <f xml:space="preserve"> 90</f>
        <v>90</v>
      </c>
      <c r="I871" s="1">
        <f xml:space="preserve"> 91</f>
        <v>91</v>
      </c>
    </row>
    <row r="872" spans="1:9">
      <c r="A872" s="1" t="str">
        <f>""</f>
        <v/>
      </c>
      <c r="B872" s="1">
        <f t="shared" si="280"/>
        <v>778205</v>
      </c>
      <c r="C872" s="1" t="str">
        <f>"0371"</f>
        <v>0371</v>
      </c>
      <c r="D872" s="1" t="str">
        <f>"HEALTH"</f>
        <v>HEALTH</v>
      </c>
      <c r="E872" s="1" t="str">
        <f t="shared" si="281"/>
        <v>30R-Gill</v>
      </c>
      <c r="F872" s="1" t="str">
        <f t="shared" si="282"/>
        <v>Gillenwaters, Stephanie</v>
      </c>
      <c r="G872" s="1" t="str">
        <f>"Period 06"</f>
        <v>Period 06</v>
      </c>
      <c r="H872" s="1" t="str">
        <f t="shared" ref="H872:I874" si="283">" S"</f>
        <v xml:space="preserve"> S</v>
      </c>
      <c r="I872" s="1" t="str">
        <f t="shared" si="283"/>
        <v xml:space="preserve"> S</v>
      </c>
    </row>
    <row r="873" spans="1:9">
      <c r="A873" s="1" t="str">
        <f>""</f>
        <v/>
      </c>
      <c r="B873" s="1">
        <f t="shared" si="280"/>
        <v>778205</v>
      </c>
      <c r="C873" s="1" t="str">
        <f>"0398"</f>
        <v>0398</v>
      </c>
      <c r="D873" s="1" t="str">
        <f>"CITIZENSHIP"</f>
        <v>CITIZENSHIP</v>
      </c>
      <c r="E873" s="1" t="str">
        <f t="shared" si="281"/>
        <v>30R-Gill</v>
      </c>
      <c r="F873" s="1" t="str">
        <f t="shared" si="282"/>
        <v>Gillenwaters, Stephanie</v>
      </c>
      <c r="G873" s="1" t="str">
        <f>"Period 07"</f>
        <v>Period 07</v>
      </c>
      <c r="H873" s="1" t="str">
        <f t="shared" si="283"/>
        <v xml:space="preserve"> S</v>
      </c>
      <c r="I873" s="1" t="str">
        <f t="shared" si="283"/>
        <v xml:space="preserve"> S</v>
      </c>
    </row>
    <row r="874" spans="1:9">
      <c r="A874" s="1" t="str">
        <f>""</f>
        <v/>
      </c>
      <c r="B874" s="1">
        <f t="shared" si="280"/>
        <v>778205</v>
      </c>
      <c r="C874" s="1" t="str">
        <f>"0351"</f>
        <v>0351</v>
      </c>
      <c r="D874" s="1" t="str">
        <f>"HANDWRITING"</f>
        <v>HANDWRITING</v>
      </c>
      <c r="E874" s="1" t="str">
        <f t="shared" si="281"/>
        <v>30R-Gill</v>
      </c>
      <c r="F874" s="1" t="str">
        <f t="shared" si="282"/>
        <v>Gillenwaters, Stephanie</v>
      </c>
      <c r="G874" s="1" t="str">
        <f>"Period 08"</f>
        <v>Period 08</v>
      </c>
      <c r="H874" s="1" t="str">
        <f t="shared" si="283"/>
        <v xml:space="preserve"> S</v>
      </c>
      <c r="I874" s="1" t="str">
        <f t="shared" si="283"/>
        <v xml:space="preserve"> S</v>
      </c>
    </row>
    <row r="875" spans="1:9">
      <c r="A875" s="1" t="str">
        <f>""</f>
        <v/>
      </c>
      <c r="B875" s="1">
        <f t="shared" si="280"/>
        <v>778205</v>
      </c>
      <c r="C875" s="1" t="str">
        <f>"0361"</f>
        <v>0361</v>
      </c>
      <c r="D875" s="1" t="str">
        <f>"FINE ARTS"</f>
        <v>FINE ARTS</v>
      </c>
      <c r="E875" s="1" t="str">
        <f>"30R-GIL"</f>
        <v>30R-GIL</v>
      </c>
      <c r="F875" s="1" t="str">
        <f>"Shotlow, Misti"</f>
        <v>Shotlow, Misti</v>
      </c>
      <c r="G875" s="1" t="str">
        <f>"Period 09"</f>
        <v>Period 09</v>
      </c>
      <c r="H875" s="1" t="str">
        <f>" E"</f>
        <v xml:space="preserve"> E</v>
      </c>
      <c r="I875" s="1" t="str">
        <f>" E"</f>
        <v xml:space="preserve"> E</v>
      </c>
    </row>
    <row r="876" spans="1:9">
      <c r="A876" s="1" t="str">
        <f>""</f>
        <v/>
      </c>
      <c r="B876" s="1">
        <f t="shared" si="280"/>
        <v>778205</v>
      </c>
      <c r="C876" s="1" t="str">
        <f>"0362"</f>
        <v>0362</v>
      </c>
      <c r="D876" s="1" t="str">
        <f>"MUSIC"</f>
        <v>MUSIC</v>
      </c>
      <c r="E876" s="1" t="str">
        <f>"30R-GIL"</f>
        <v>30R-GIL</v>
      </c>
      <c r="F876" s="1" t="str">
        <f>"Murphy, Charmin"</f>
        <v>Murphy, Charmin</v>
      </c>
      <c r="G876" s="1" t="str">
        <f>"Period 10"</f>
        <v>Period 10</v>
      </c>
      <c r="H876" s="1" t="str">
        <f>" E"</f>
        <v xml:space="preserve"> E</v>
      </c>
      <c r="I876" s="1" t="str">
        <f>" S"</f>
        <v xml:space="preserve"> S</v>
      </c>
    </row>
    <row r="877" spans="1:9">
      <c r="A877" s="1" t="str">
        <f>""</f>
        <v/>
      </c>
      <c r="B877" s="1">
        <f t="shared" si="280"/>
        <v>778205</v>
      </c>
      <c r="C877" s="1" t="str">
        <f>"0372"</f>
        <v>0372</v>
      </c>
      <c r="D877" s="1" t="str">
        <f>"PHYSICAL ED"</f>
        <v>PHYSICAL ED</v>
      </c>
      <c r="E877" s="1" t="str">
        <f>"30R-Gil"</f>
        <v>30R-Gil</v>
      </c>
      <c r="F877" s="1" t="str">
        <f>"Lane, Gary"</f>
        <v>Lane, Gary</v>
      </c>
      <c r="G877" s="1" t="str">
        <f>"Period 11"</f>
        <v>Period 11</v>
      </c>
      <c r="H877" s="1" t="str">
        <f>" E"</f>
        <v xml:space="preserve"> E</v>
      </c>
      <c r="I877" s="1" t="str">
        <f>" E"</f>
        <v xml:space="preserve"> E</v>
      </c>
    </row>
    <row r="878" spans="1:9">
      <c r="A878" s="1" t="str">
        <f>"Chavez-Escobedo, Jonathan Alberto"</f>
        <v>Chavez-Escobedo, Jonathan Alberto</v>
      </c>
      <c r="B878" s="1">
        <f t="shared" ref="B878:B886" si="284">786219</f>
        <v>786219</v>
      </c>
      <c r="C878" s="1" t="str">
        <f>"0311"</f>
        <v>0311</v>
      </c>
      <c r="D878" s="1" t="str">
        <f>"LANGUAGE ARTS"</f>
        <v>LANGUAGE ARTS</v>
      </c>
      <c r="E878" s="1" t="str">
        <f t="shared" ref="E878:E886" si="285">"31B-Sol"</f>
        <v>31B-Sol</v>
      </c>
      <c r="F878" s="1" t="str">
        <f t="shared" ref="F878:F883" si="286">"Solorzano, David"</f>
        <v>Solorzano, David</v>
      </c>
      <c r="G878" s="1" t="str">
        <f>"Period 01"</f>
        <v>Period 01</v>
      </c>
      <c r="H878" s="1">
        <f xml:space="preserve"> 84</f>
        <v>84</v>
      </c>
      <c r="I878" s="1">
        <f xml:space="preserve"> 89</f>
        <v>89</v>
      </c>
    </row>
    <row r="879" spans="1:9">
      <c r="A879" s="1" t="str">
        <f>""</f>
        <v/>
      </c>
      <c r="B879" s="1">
        <f t="shared" si="284"/>
        <v>786219</v>
      </c>
      <c r="C879" s="1" t="str">
        <f>"0321"</f>
        <v>0321</v>
      </c>
      <c r="D879" s="1" t="str">
        <f>"SOCIAL STUDIES"</f>
        <v>SOCIAL STUDIES</v>
      </c>
      <c r="E879" s="1" t="str">
        <f t="shared" si="285"/>
        <v>31B-Sol</v>
      </c>
      <c r="F879" s="1" t="str">
        <f t="shared" si="286"/>
        <v>Solorzano, David</v>
      </c>
      <c r="G879" s="1" t="str">
        <f>"Period 03"</f>
        <v>Period 03</v>
      </c>
      <c r="H879" s="1">
        <f xml:space="preserve"> 81</f>
        <v>81</v>
      </c>
      <c r="I879" s="1">
        <f xml:space="preserve"> 96</f>
        <v>96</v>
      </c>
    </row>
    <row r="880" spans="1:9">
      <c r="A880" s="1" t="str">
        <f>""</f>
        <v/>
      </c>
      <c r="B880" s="1">
        <f t="shared" si="284"/>
        <v>786219</v>
      </c>
      <c r="C880" s="1" t="str">
        <f>"0331"</f>
        <v>0331</v>
      </c>
      <c r="D880" s="1" t="str">
        <f>"MATH"</f>
        <v>MATH</v>
      </c>
      <c r="E880" s="1" t="str">
        <f t="shared" si="285"/>
        <v>31B-Sol</v>
      </c>
      <c r="F880" s="1" t="str">
        <f t="shared" si="286"/>
        <v>Solorzano, David</v>
      </c>
      <c r="G880" s="1" t="str">
        <f>"Period 04"</f>
        <v>Period 04</v>
      </c>
      <c r="H880" s="1">
        <f xml:space="preserve"> 86</f>
        <v>86</v>
      </c>
      <c r="I880" s="1">
        <f xml:space="preserve"> 83</f>
        <v>83</v>
      </c>
    </row>
    <row r="881" spans="1:9">
      <c r="A881" s="1" t="str">
        <f>""</f>
        <v/>
      </c>
      <c r="B881" s="1">
        <f t="shared" si="284"/>
        <v>786219</v>
      </c>
      <c r="C881" s="1" t="str">
        <f>"0341"</f>
        <v>0341</v>
      </c>
      <c r="D881" s="1" t="str">
        <f>"SCIENCE"</f>
        <v>SCIENCE</v>
      </c>
      <c r="E881" s="1" t="str">
        <f t="shared" si="285"/>
        <v>31B-Sol</v>
      </c>
      <c r="F881" s="1" t="str">
        <f t="shared" si="286"/>
        <v>Solorzano, David</v>
      </c>
      <c r="G881" s="1" t="str">
        <f>"Period 05"</f>
        <v>Period 05</v>
      </c>
      <c r="H881" s="1">
        <f xml:space="preserve"> 95</f>
        <v>95</v>
      </c>
      <c r="I881" s="1">
        <f xml:space="preserve"> 79</f>
        <v>79</v>
      </c>
    </row>
    <row r="882" spans="1:9">
      <c r="A882" s="1" t="str">
        <f>""</f>
        <v/>
      </c>
      <c r="B882" s="1">
        <f t="shared" si="284"/>
        <v>786219</v>
      </c>
      <c r="C882" s="1" t="str">
        <f>"0371"</f>
        <v>0371</v>
      </c>
      <c r="D882" s="1" t="str">
        <f>"HEALTH"</f>
        <v>HEALTH</v>
      </c>
      <c r="E882" s="1" t="str">
        <f t="shared" si="285"/>
        <v>31B-Sol</v>
      </c>
      <c r="F882" s="1" t="str">
        <f t="shared" si="286"/>
        <v>Solorzano, David</v>
      </c>
      <c r="G882" s="1" t="str">
        <f>"Period 06"</f>
        <v>Period 06</v>
      </c>
      <c r="H882" s="1" t="str">
        <f>" S"</f>
        <v xml:space="preserve"> S</v>
      </c>
      <c r="I882" s="1" t="str">
        <f>" S"</f>
        <v xml:space="preserve"> S</v>
      </c>
    </row>
    <row r="883" spans="1:9">
      <c r="A883" s="1" t="str">
        <f>""</f>
        <v/>
      </c>
      <c r="B883" s="1">
        <f t="shared" si="284"/>
        <v>786219</v>
      </c>
      <c r="C883" s="1" t="str">
        <f>"0398"</f>
        <v>0398</v>
      </c>
      <c r="D883" s="1" t="str">
        <f>"CITIZENSHIP"</f>
        <v>CITIZENSHIP</v>
      </c>
      <c r="E883" s="1" t="str">
        <f t="shared" si="285"/>
        <v>31B-Sol</v>
      </c>
      <c r="F883" s="1" t="str">
        <f t="shared" si="286"/>
        <v>Solorzano, David</v>
      </c>
      <c r="G883" s="1" t="str">
        <f>"Period 07"</f>
        <v>Period 07</v>
      </c>
      <c r="H883" s="1" t="str">
        <f>" S"</f>
        <v xml:space="preserve"> S</v>
      </c>
      <c r="I883" s="1" t="str">
        <f>" S"</f>
        <v xml:space="preserve"> S</v>
      </c>
    </row>
    <row r="884" spans="1:9">
      <c r="A884" s="1" t="str">
        <f>""</f>
        <v/>
      </c>
      <c r="B884" s="1">
        <f t="shared" si="284"/>
        <v>786219</v>
      </c>
      <c r="C884" s="1" t="str">
        <f>"0361"</f>
        <v>0361</v>
      </c>
      <c r="D884" s="1" t="str">
        <f>"FINE ARTS"</f>
        <v>FINE ARTS</v>
      </c>
      <c r="E884" s="1" t="str">
        <f t="shared" si="285"/>
        <v>31B-Sol</v>
      </c>
      <c r="F884" s="1" t="str">
        <f>"Shotlow, Misti"</f>
        <v>Shotlow, Misti</v>
      </c>
      <c r="G884" s="1" t="str">
        <f>"Period 09"</f>
        <v>Period 09</v>
      </c>
      <c r="H884" s="1" t="str">
        <f>" E"</f>
        <v xml:space="preserve"> E</v>
      </c>
      <c r="I884" s="1" t="str">
        <f>" E"</f>
        <v xml:space="preserve"> E</v>
      </c>
    </row>
    <row r="885" spans="1:9">
      <c r="A885" s="1" t="str">
        <f>""</f>
        <v/>
      </c>
      <c r="B885" s="1">
        <f t="shared" si="284"/>
        <v>786219</v>
      </c>
      <c r="C885" s="1" t="str">
        <f>"0362"</f>
        <v>0362</v>
      </c>
      <c r="D885" s="1" t="str">
        <f>"MUSIC"</f>
        <v>MUSIC</v>
      </c>
      <c r="E885" s="1" t="str">
        <f t="shared" si="285"/>
        <v>31B-Sol</v>
      </c>
      <c r="F885" s="1" t="str">
        <f>"Murphy, Charmin"</f>
        <v>Murphy, Charmin</v>
      </c>
      <c r="G885" s="1" t="str">
        <f>"Period 10"</f>
        <v>Period 10</v>
      </c>
      <c r="H885" s="1" t="str">
        <f>" S"</f>
        <v xml:space="preserve"> S</v>
      </c>
      <c r="I885" s="1" t="str">
        <f>" S"</f>
        <v xml:space="preserve"> S</v>
      </c>
    </row>
    <row r="886" spans="1:9">
      <c r="A886" s="1" t="str">
        <f>""</f>
        <v/>
      </c>
      <c r="B886" s="1">
        <f t="shared" si="284"/>
        <v>786219</v>
      </c>
      <c r="C886" s="1" t="str">
        <f>"0372"</f>
        <v>0372</v>
      </c>
      <c r="D886" s="1" t="str">
        <f>"PHYSICAL ED"</f>
        <v>PHYSICAL ED</v>
      </c>
      <c r="E886" s="1" t="str">
        <f t="shared" si="285"/>
        <v>31B-Sol</v>
      </c>
      <c r="F886" s="1" t="str">
        <f>"Lane, Gary"</f>
        <v>Lane, Gary</v>
      </c>
      <c r="G886" s="1" t="str">
        <f>"Period 11"</f>
        <v>Period 11</v>
      </c>
      <c r="H886" s="1" t="str">
        <f>" E"</f>
        <v xml:space="preserve"> E</v>
      </c>
      <c r="I886" s="1" t="str">
        <f>" E"</f>
        <v xml:space="preserve"> E</v>
      </c>
    </row>
    <row r="887" spans="1:9">
      <c r="A887" s="1" t="str">
        <f>"Colunga-Hiracheta, Samantha Liliana"</f>
        <v>Colunga-Hiracheta, Samantha Liliana</v>
      </c>
      <c r="B887" s="1">
        <f t="shared" ref="B887:B896" si="287">771263</f>
        <v>771263</v>
      </c>
      <c r="C887" s="1" t="str">
        <f>"0311"</f>
        <v>0311</v>
      </c>
      <c r="D887" s="1" t="str">
        <f>"LANGUAGE ARTS"</f>
        <v>LANGUAGE ARTS</v>
      </c>
      <c r="E887" s="1" t="str">
        <f t="shared" ref="E887:E893" si="288">"30B-Mart"</f>
        <v>30B-Mart</v>
      </c>
      <c r="F887" s="1" t="str">
        <f t="shared" ref="F887:F893" si="289">"Martinez, Angelica"</f>
        <v>Martinez, Angelica</v>
      </c>
      <c r="G887" s="1" t="str">
        <f>"Period 01"</f>
        <v>Period 01</v>
      </c>
      <c r="H887" s="1">
        <f xml:space="preserve"> 94</f>
        <v>94</v>
      </c>
      <c r="I887" s="1">
        <f xml:space="preserve"> 91</f>
        <v>91</v>
      </c>
    </row>
    <row r="888" spans="1:9">
      <c r="A888" s="1" t="str">
        <f>""</f>
        <v/>
      </c>
      <c r="B888" s="1">
        <f t="shared" si="287"/>
        <v>771263</v>
      </c>
      <c r="C888" s="1" t="str">
        <f>"0321"</f>
        <v>0321</v>
      </c>
      <c r="D888" s="1" t="str">
        <f>"SOCIAL STUDIES"</f>
        <v>SOCIAL STUDIES</v>
      </c>
      <c r="E888" s="1" t="str">
        <f t="shared" si="288"/>
        <v>30B-Mart</v>
      </c>
      <c r="F888" s="1" t="str">
        <f t="shared" si="289"/>
        <v>Martinez, Angelica</v>
      </c>
      <c r="G888" s="1" t="str">
        <f>"Period 03"</f>
        <v>Period 03</v>
      </c>
      <c r="H888" s="1">
        <f xml:space="preserve"> 92</f>
        <v>92</v>
      </c>
      <c r="I888" s="1">
        <f xml:space="preserve"> 98</f>
        <v>98</v>
      </c>
    </row>
    <row r="889" spans="1:9">
      <c r="A889" s="1" t="str">
        <f>""</f>
        <v/>
      </c>
      <c r="B889" s="1">
        <f t="shared" si="287"/>
        <v>771263</v>
      </c>
      <c r="C889" s="1" t="str">
        <f>"0331"</f>
        <v>0331</v>
      </c>
      <c r="D889" s="1" t="str">
        <f>"MATH"</f>
        <v>MATH</v>
      </c>
      <c r="E889" s="1" t="str">
        <f t="shared" si="288"/>
        <v>30B-Mart</v>
      </c>
      <c r="F889" s="1" t="str">
        <f t="shared" si="289"/>
        <v>Martinez, Angelica</v>
      </c>
      <c r="G889" s="1" t="str">
        <f>"Period 04"</f>
        <v>Period 04</v>
      </c>
      <c r="H889" s="1">
        <f xml:space="preserve"> 94</f>
        <v>94</v>
      </c>
      <c r="I889" s="1">
        <f xml:space="preserve"> 91</f>
        <v>91</v>
      </c>
    </row>
    <row r="890" spans="1:9">
      <c r="A890" s="1" t="str">
        <f>""</f>
        <v/>
      </c>
      <c r="B890" s="1">
        <f t="shared" si="287"/>
        <v>771263</v>
      </c>
      <c r="C890" s="1" t="str">
        <f>"0341"</f>
        <v>0341</v>
      </c>
      <c r="D890" s="1" t="str">
        <f>"SCIENCE"</f>
        <v>SCIENCE</v>
      </c>
      <c r="E890" s="1" t="str">
        <f t="shared" si="288"/>
        <v>30B-Mart</v>
      </c>
      <c r="F890" s="1" t="str">
        <f t="shared" si="289"/>
        <v>Martinez, Angelica</v>
      </c>
      <c r="G890" s="1" t="str">
        <f>"Period 05"</f>
        <v>Period 05</v>
      </c>
      <c r="H890" s="1">
        <f xml:space="preserve"> 97</f>
        <v>97</v>
      </c>
      <c r="I890" s="1">
        <f xml:space="preserve"> 95</f>
        <v>95</v>
      </c>
    </row>
    <row r="891" spans="1:9">
      <c r="A891" s="1" t="str">
        <f>""</f>
        <v/>
      </c>
      <c r="B891" s="1">
        <f t="shared" si="287"/>
        <v>771263</v>
      </c>
      <c r="C891" s="1" t="str">
        <f>"0371"</f>
        <v>0371</v>
      </c>
      <c r="D891" s="1" t="str">
        <f>"HEALTH"</f>
        <v>HEALTH</v>
      </c>
      <c r="E891" s="1" t="str">
        <f t="shared" si="288"/>
        <v>30B-Mart</v>
      </c>
      <c r="F891" s="1" t="str">
        <f t="shared" si="289"/>
        <v>Martinez, Angelica</v>
      </c>
      <c r="G891" s="1" t="str">
        <f>"Period 06"</f>
        <v>Period 06</v>
      </c>
      <c r="H891" s="1" t="str">
        <f t="shared" ref="H891:I893" si="290">" S"</f>
        <v xml:space="preserve"> S</v>
      </c>
      <c r="I891" s="1" t="str">
        <f t="shared" si="290"/>
        <v xml:space="preserve"> S</v>
      </c>
    </row>
    <row r="892" spans="1:9">
      <c r="A892" s="1" t="str">
        <f>""</f>
        <v/>
      </c>
      <c r="B892" s="1">
        <f t="shared" si="287"/>
        <v>771263</v>
      </c>
      <c r="C892" s="1" t="str">
        <f>"0398"</f>
        <v>0398</v>
      </c>
      <c r="D892" s="1" t="str">
        <f>"CITIZENSHIP"</f>
        <v>CITIZENSHIP</v>
      </c>
      <c r="E892" s="1" t="str">
        <f t="shared" si="288"/>
        <v>30B-Mart</v>
      </c>
      <c r="F892" s="1" t="str">
        <f t="shared" si="289"/>
        <v>Martinez, Angelica</v>
      </c>
      <c r="G892" s="1" t="str">
        <f>"Period 07"</f>
        <v>Period 07</v>
      </c>
      <c r="H892" s="1" t="str">
        <f t="shared" si="290"/>
        <v xml:space="preserve"> S</v>
      </c>
      <c r="I892" s="1" t="str">
        <f t="shared" si="290"/>
        <v xml:space="preserve"> S</v>
      </c>
    </row>
    <row r="893" spans="1:9">
      <c r="A893" s="1" t="str">
        <f>""</f>
        <v/>
      </c>
      <c r="B893" s="1">
        <f t="shared" si="287"/>
        <v>771263</v>
      </c>
      <c r="C893" s="1" t="str">
        <f>"0351"</f>
        <v>0351</v>
      </c>
      <c r="D893" s="1" t="str">
        <f>"HANDWRITING"</f>
        <v>HANDWRITING</v>
      </c>
      <c r="E893" s="1" t="str">
        <f t="shared" si="288"/>
        <v>30B-Mart</v>
      </c>
      <c r="F893" s="1" t="str">
        <f t="shared" si="289"/>
        <v>Martinez, Angelica</v>
      </c>
      <c r="G893" s="1" t="str">
        <f>"Period 08"</f>
        <v>Period 08</v>
      </c>
      <c r="H893" s="1" t="str">
        <f t="shared" si="290"/>
        <v xml:space="preserve"> S</v>
      </c>
      <c r="I893" s="1" t="str">
        <f t="shared" si="290"/>
        <v xml:space="preserve"> S</v>
      </c>
    </row>
    <row r="894" spans="1:9">
      <c r="A894" s="1" t="str">
        <f>""</f>
        <v/>
      </c>
      <c r="B894" s="1">
        <f t="shared" si="287"/>
        <v>771263</v>
      </c>
      <c r="C894" s="1" t="str">
        <f>"0361"</f>
        <v>0361</v>
      </c>
      <c r="D894" s="1" t="str">
        <f>"FINE ARTS"</f>
        <v>FINE ARTS</v>
      </c>
      <c r="E894" s="1" t="str">
        <f>"32B-MAR"</f>
        <v>32B-MAR</v>
      </c>
      <c r="F894" s="1" t="str">
        <f>"Shotlow, Misti"</f>
        <v>Shotlow, Misti</v>
      </c>
      <c r="G894" s="1" t="str">
        <f>"Period 09"</f>
        <v>Period 09</v>
      </c>
      <c r="H894" s="1" t="str">
        <f>" E"</f>
        <v xml:space="preserve"> E</v>
      </c>
      <c r="I894" s="1" t="str">
        <f>" E"</f>
        <v xml:space="preserve"> E</v>
      </c>
    </row>
    <row r="895" spans="1:9">
      <c r="A895" s="1" t="str">
        <f>""</f>
        <v/>
      </c>
      <c r="B895" s="1">
        <f t="shared" si="287"/>
        <v>771263</v>
      </c>
      <c r="C895" s="1" t="str">
        <f>"0362"</f>
        <v>0362</v>
      </c>
      <c r="D895" s="1" t="str">
        <f>"MUSIC"</f>
        <v>MUSIC</v>
      </c>
      <c r="E895" s="1" t="str">
        <f>"30B-MAR"</f>
        <v>30B-MAR</v>
      </c>
      <c r="F895" s="1" t="str">
        <f>"Murphy, Charmin"</f>
        <v>Murphy, Charmin</v>
      </c>
      <c r="G895" s="1" t="str">
        <f>"Period 10"</f>
        <v>Period 10</v>
      </c>
      <c r="H895" s="1" t="str">
        <f>" S"</f>
        <v xml:space="preserve"> S</v>
      </c>
      <c r="I895" s="1" t="str">
        <f>" S"</f>
        <v xml:space="preserve"> S</v>
      </c>
    </row>
    <row r="896" spans="1:9">
      <c r="A896" s="1" t="str">
        <f>""</f>
        <v/>
      </c>
      <c r="B896" s="1">
        <f t="shared" si="287"/>
        <v>771263</v>
      </c>
      <c r="C896" s="1" t="str">
        <f>"0372"</f>
        <v>0372</v>
      </c>
      <c r="D896" s="1" t="str">
        <f>"PHYSICAL ED"</f>
        <v>PHYSICAL ED</v>
      </c>
      <c r="E896" s="1" t="str">
        <f>"30B-Mart"</f>
        <v>30B-Mart</v>
      </c>
      <c r="F896" s="1" t="str">
        <f>"Lane, Gary"</f>
        <v>Lane, Gary</v>
      </c>
      <c r="G896" s="1" t="str">
        <f>"Period 11"</f>
        <v>Period 11</v>
      </c>
      <c r="H896" s="1" t="str">
        <f>" E"</f>
        <v xml:space="preserve"> E</v>
      </c>
      <c r="I896" s="1" t="str">
        <f>" E"</f>
        <v xml:space="preserve"> E</v>
      </c>
    </row>
    <row r="897" spans="1:9">
      <c r="A897" s="1" t="str">
        <f>"Crandall, Aidan Scott"</f>
        <v>Crandall, Aidan Scott</v>
      </c>
      <c r="B897" s="1">
        <f t="shared" ref="B897:B906" si="291">776042</f>
        <v>776042</v>
      </c>
      <c r="C897" s="1" t="str">
        <f>"0311"</f>
        <v>0311</v>
      </c>
      <c r="D897" s="1" t="str">
        <f>"LANGUAGE ARTS"</f>
        <v>LANGUAGE ARTS</v>
      </c>
      <c r="E897" s="1" t="str">
        <f t="shared" ref="E897:E903" si="292">"31R-God"</f>
        <v>31R-God</v>
      </c>
      <c r="F897" s="1" t="str">
        <f t="shared" ref="F897:F903" si="293">"Miguel, Katrina"</f>
        <v>Miguel, Katrina</v>
      </c>
      <c r="G897" s="1" t="str">
        <f>"Period 01"</f>
        <v>Period 01</v>
      </c>
      <c r="H897" s="1">
        <f xml:space="preserve"> 99</f>
        <v>99</v>
      </c>
      <c r="I897" s="1">
        <f xml:space="preserve"> 100</f>
        <v>100</v>
      </c>
    </row>
    <row r="898" spans="1:9">
      <c r="A898" s="1" t="str">
        <f>""</f>
        <v/>
      </c>
      <c r="B898" s="1">
        <f t="shared" si="291"/>
        <v>776042</v>
      </c>
      <c r="C898" s="1" t="str">
        <f>"0321"</f>
        <v>0321</v>
      </c>
      <c r="D898" s="1" t="str">
        <f>"SOCIAL STUDIES"</f>
        <v>SOCIAL STUDIES</v>
      </c>
      <c r="E898" s="1" t="str">
        <f t="shared" si="292"/>
        <v>31R-God</v>
      </c>
      <c r="F898" s="1" t="str">
        <f t="shared" si="293"/>
        <v>Miguel, Katrina</v>
      </c>
      <c r="G898" s="1" t="str">
        <f>"Period 03"</f>
        <v>Period 03</v>
      </c>
      <c r="H898" s="1">
        <f xml:space="preserve"> 99</f>
        <v>99</v>
      </c>
      <c r="I898" s="1">
        <f xml:space="preserve"> 98</f>
        <v>98</v>
      </c>
    </row>
    <row r="899" spans="1:9">
      <c r="A899" s="1" t="str">
        <f>""</f>
        <v/>
      </c>
      <c r="B899" s="1">
        <f t="shared" si="291"/>
        <v>776042</v>
      </c>
      <c r="C899" s="1" t="str">
        <f>"0331"</f>
        <v>0331</v>
      </c>
      <c r="D899" s="1" t="str">
        <f>"MATH"</f>
        <v>MATH</v>
      </c>
      <c r="E899" s="1" t="str">
        <f t="shared" si="292"/>
        <v>31R-God</v>
      </c>
      <c r="F899" s="1" t="str">
        <f t="shared" si="293"/>
        <v>Miguel, Katrina</v>
      </c>
      <c r="G899" s="1" t="str">
        <f>"Period 04"</f>
        <v>Period 04</v>
      </c>
      <c r="H899" s="1">
        <f xml:space="preserve"> 100</f>
        <v>100</v>
      </c>
      <c r="I899" s="1">
        <f xml:space="preserve"> 98</f>
        <v>98</v>
      </c>
    </row>
    <row r="900" spans="1:9">
      <c r="A900" s="1" t="str">
        <f>""</f>
        <v/>
      </c>
      <c r="B900" s="1">
        <f t="shared" si="291"/>
        <v>776042</v>
      </c>
      <c r="C900" s="1" t="str">
        <f>"0341"</f>
        <v>0341</v>
      </c>
      <c r="D900" s="1" t="str">
        <f>"SCIENCE"</f>
        <v>SCIENCE</v>
      </c>
      <c r="E900" s="1" t="str">
        <f t="shared" si="292"/>
        <v>31R-God</v>
      </c>
      <c r="F900" s="1" t="str">
        <f t="shared" si="293"/>
        <v>Miguel, Katrina</v>
      </c>
      <c r="G900" s="1" t="str">
        <f>"Period 05"</f>
        <v>Period 05</v>
      </c>
      <c r="H900" s="1">
        <f xml:space="preserve"> 99</f>
        <v>99</v>
      </c>
      <c r="I900" s="1">
        <f xml:space="preserve"> 95</f>
        <v>95</v>
      </c>
    </row>
    <row r="901" spans="1:9">
      <c r="A901" s="1" t="str">
        <f>""</f>
        <v/>
      </c>
      <c r="B901" s="1">
        <f t="shared" si="291"/>
        <v>776042</v>
      </c>
      <c r="C901" s="1" t="str">
        <f>"0371"</f>
        <v>0371</v>
      </c>
      <c r="D901" s="1" t="str">
        <f>"HEALTH"</f>
        <v>HEALTH</v>
      </c>
      <c r="E901" s="1" t="str">
        <f t="shared" si="292"/>
        <v>31R-God</v>
      </c>
      <c r="F901" s="1" t="str">
        <f t="shared" si="293"/>
        <v>Miguel, Katrina</v>
      </c>
      <c r="G901" s="1" t="str">
        <f>"Period 06"</f>
        <v>Period 06</v>
      </c>
      <c r="H901" s="1" t="str">
        <f>" S"</f>
        <v xml:space="preserve"> S</v>
      </c>
      <c r="I901" s="1" t="str">
        <f>" S"</f>
        <v xml:space="preserve"> S</v>
      </c>
    </row>
    <row r="902" spans="1:9">
      <c r="A902" s="1" t="str">
        <f>""</f>
        <v/>
      </c>
      <c r="B902" s="1">
        <f t="shared" si="291"/>
        <v>776042</v>
      </c>
      <c r="C902" s="1" t="str">
        <f>"0398"</f>
        <v>0398</v>
      </c>
      <c r="D902" s="1" t="str">
        <f>"CITIZENSHIP"</f>
        <v>CITIZENSHIP</v>
      </c>
      <c r="E902" s="1" t="str">
        <f t="shared" si="292"/>
        <v>31R-God</v>
      </c>
      <c r="F902" s="1" t="str">
        <f t="shared" si="293"/>
        <v>Miguel, Katrina</v>
      </c>
      <c r="G902" s="1" t="str">
        <f>"Period 07"</f>
        <v>Period 07</v>
      </c>
      <c r="H902" s="1" t="str">
        <f>" S"</f>
        <v xml:space="preserve"> S</v>
      </c>
      <c r="I902" s="1" t="str">
        <f>" S"</f>
        <v xml:space="preserve"> S</v>
      </c>
    </row>
    <row r="903" spans="1:9">
      <c r="A903" s="1" t="str">
        <f>""</f>
        <v/>
      </c>
      <c r="B903" s="1">
        <f t="shared" si="291"/>
        <v>776042</v>
      </c>
      <c r="C903" s="1" t="str">
        <f>"0351"</f>
        <v>0351</v>
      </c>
      <c r="D903" s="1" t="str">
        <f>"HANDWRITING"</f>
        <v>HANDWRITING</v>
      </c>
      <c r="E903" s="1" t="str">
        <f t="shared" si="292"/>
        <v>31R-God</v>
      </c>
      <c r="F903" s="1" t="str">
        <f t="shared" si="293"/>
        <v>Miguel, Katrina</v>
      </c>
      <c r="G903" s="1" t="str">
        <f>"Period 08"</f>
        <v>Period 08</v>
      </c>
      <c r="H903" s="1" t="str">
        <f>" E"</f>
        <v xml:space="preserve"> E</v>
      </c>
      <c r="I903" s="1" t="str">
        <f>" E"</f>
        <v xml:space="preserve"> E</v>
      </c>
    </row>
    <row r="904" spans="1:9">
      <c r="A904" s="1" t="str">
        <f>""</f>
        <v/>
      </c>
      <c r="B904" s="1">
        <f t="shared" si="291"/>
        <v>776042</v>
      </c>
      <c r="C904" s="1" t="str">
        <f>"0361"</f>
        <v>0361</v>
      </c>
      <c r="D904" s="1" t="str">
        <f>"FINE ARTS"</f>
        <v>FINE ARTS</v>
      </c>
      <c r="E904" s="1" t="str">
        <f>"31R-MIG"</f>
        <v>31R-MIG</v>
      </c>
      <c r="F904" s="1" t="str">
        <f>"Shotlow, Misti"</f>
        <v>Shotlow, Misti</v>
      </c>
      <c r="G904" s="1" t="str">
        <f>"Period 09"</f>
        <v>Period 09</v>
      </c>
      <c r="H904" s="1" t="str">
        <f>" E"</f>
        <v xml:space="preserve"> E</v>
      </c>
      <c r="I904" s="1" t="str">
        <f>" E"</f>
        <v xml:space="preserve"> E</v>
      </c>
    </row>
    <row r="905" spans="1:9">
      <c r="A905" s="1" t="str">
        <f>""</f>
        <v/>
      </c>
      <c r="B905" s="1">
        <f t="shared" si="291"/>
        <v>776042</v>
      </c>
      <c r="C905" s="1" t="str">
        <f>"0362"</f>
        <v>0362</v>
      </c>
      <c r="D905" s="1" t="str">
        <f>"MUSIC"</f>
        <v>MUSIC</v>
      </c>
      <c r="E905" s="1" t="str">
        <f>"31R-MIG"</f>
        <v>31R-MIG</v>
      </c>
      <c r="F905" s="1" t="str">
        <f>"Murphy, Charmin"</f>
        <v>Murphy, Charmin</v>
      </c>
      <c r="G905" s="1" t="str">
        <f>"Period 10"</f>
        <v>Period 10</v>
      </c>
      <c r="H905" s="1" t="str">
        <f>" S"</f>
        <v xml:space="preserve"> S</v>
      </c>
      <c r="I905" s="1" t="str">
        <f>" S"</f>
        <v xml:space="preserve"> S</v>
      </c>
    </row>
    <row r="906" spans="1:9">
      <c r="A906" s="1" t="str">
        <f>""</f>
        <v/>
      </c>
      <c r="B906" s="1">
        <f t="shared" si="291"/>
        <v>776042</v>
      </c>
      <c r="C906" s="1" t="str">
        <f>"0372"</f>
        <v>0372</v>
      </c>
      <c r="D906" s="1" t="str">
        <f>"PHYSICAL ED"</f>
        <v>PHYSICAL ED</v>
      </c>
      <c r="E906" s="1" t="str">
        <f>"31R-MIG"</f>
        <v>31R-MIG</v>
      </c>
      <c r="F906" s="1" t="str">
        <f>"Lane, Gary"</f>
        <v>Lane, Gary</v>
      </c>
      <c r="G906" s="1" t="str">
        <f>"Period 11"</f>
        <v>Period 11</v>
      </c>
      <c r="H906" s="1" t="str">
        <f>" S"</f>
        <v xml:space="preserve"> S</v>
      </c>
      <c r="I906" s="1" t="str">
        <f>" E"</f>
        <v xml:space="preserve"> E</v>
      </c>
    </row>
    <row r="907" spans="1:9">
      <c r="A907" s="1" t="str">
        <f>"D'Cruz, Karen Ray"</f>
        <v>D'Cruz, Karen Ray</v>
      </c>
      <c r="B907" s="1">
        <f t="shared" ref="B907:B916" si="294">789036</f>
        <v>789036</v>
      </c>
      <c r="C907" s="1" t="str">
        <f>"0311"</f>
        <v>0311</v>
      </c>
      <c r="D907" s="1" t="str">
        <f>"LANGUAGE ARTS"</f>
        <v>LANGUAGE ARTS</v>
      </c>
      <c r="E907" s="1" t="str">
        <f t="shared" ref="E907:E913" si="295">"30R-Gill"</f>
        <v>30R-Gill</v>
      </c>
      <c r="F907" s="1" t="str">
        <f t="shared" ref="F907:F913" si="296">"Gillenwaters, Stephanie"</f>
        <v>Gillenwaters, Stephanie</v>
      </c>
      <c r="G907" s="1" t="str">
        <f>"Period 01"</f>
        <v>Period 01</v>
      </c>
      <c r="H907" s="1">
        <f xml:space="preserve"> 92</f>
        <v>92</v>
      </c>
      <c r="I907" s="1">
        <f xml:space="preserve"> 96</f>
        <v>96</v>
      </c>
    </row>
    <row r="908" spans="1:9">
      <c r="A908" s="1" t="str">
        <f>""</f>
        <v/>
      </c>
      <c r="B908" s="1">
        <f t="shared" si="294"/>
        <v>789036</v>
      </c>
      <c r="C908" s="1" t="str">
        <f>"0321"</f>
        <v>0321</v>
      </c>
      <c r="D908" s="1" t="str">
        <f>"SOCIAL STUDIES"</f>
        <v>SOCIAL STUDIES</v>
      </c>
      <c r="E908" s="1" t="str">
        <f t="shared" si="295"/>
        <v>30R-Gill</v>
      </c>
      <c r="F908" s="1" t="str">
        <f t="shared" si="296"/>
        <v>Gillenwaters, Stephanie</v>
      </c>
      <c r="G908" s="1" t="str">
        <f>"Period 03"</f>
        <v>Period 03</v>
      </c>
      <c r="H908" s="1">
        <f xml:space="preserve"> 94</f>
        <v>94</v>
      </c>
      <c r="I908" s="1">
        <f xml:space="preserve"> 91</f>
        <v>91</v>
      </c>
    </row>
    <row r="909" spans="1:9">
      <c r="A909" s="1" t="str">
        <f>""</f>
        <v/>
      </c>
      <c r="B909" s="1">
        <f t="shared" si="294"/>
        <v>789036</v>
      </c>
      <c r="C909" s="1" t="str">
        <f>"0331"</f>
        <v>0331</v>
      </c>
      <c r="D909" s="1" t="str">
        <f>"MATH"</f>
        <v>MATH</v>
      </c>
      <c r="E909" s="1" t="str">
        <f t="shared" si="295"/>
        <v>30R-Gill</v>
      </c>
      <c r="F909" s="1" t="str">
        <f t="shared" si="296"/>
        <v>Gillenwaters, Stephanie</v>
      </c>
      <c r="G909" s="1" t="str">
        <f>"Period 04"</f>
        <v>Period 04</v>
      </c>
      <c r="H909" s="1">
        <f xml:space="preserve"> 87</f>
        <v>87</v>
      </c>
      <c r="I909" s="1">
        <f xml:space="preserve"> 92</f>
        <v>92</v>
      </c>
    </row>
    <row r="910" spans="1:9">
      <c r="A910" s="1" t="str">
        <f>""</f>
        <v/>
      </c>
      <c r="B910" s="1">
        <f t="shared" si="294"/>
        <v>789036</v>
      </c>
      <c r="C910" s="1" t="str">
        <f>"0341"</f>
        <v>0341</v>
      </c>
      <c r="D910" s="1" t="str">
        <f>"SCIENCE"</f>
        <v>SCIENCE</v>
      </c>
      <c r="E910" s="1" t="str">
        <f t="shared" si="295"/>
        <v>30R-Gill</v>
      </c>
      <c r="F910" s="1" t="str">
        <f t="shared" si="296"/>
        <v>Gillenwaters, Stephanie</v>
      </c>
      <c r="G910" s="1" t="str">
        <f>"Period 05"</f>
        <v>Period 05</v>
      </c>
      <c r="H910" s="1">
        <f xml:space="preserve"> 89</f>
        <v>89</v>
      </c>
      <c r="I910" s="1">
        <f xml:space="preserve"> 92</f>
        <v>92</v>
      </c>
    </row>
    <row r="911" spans="1:9">
      <c r="A911" s="1" t="str">
        <f>""</f>
        <v/>
      </c>
      <c r="B911" s="1">
        <f t="shared" si="294"/>
        <v>789036</v>
      </c>
      <c r="C911" s="1" t="str">
        <f>"0371"</f>
        <v>0371</v>
      </c>
      <c r="D911" s="1" t="str">
        <f>"HEALTH"</f>
        <v>HEALTH</v>
      </c>
      <c r="E911" s="1" t="str">
        <f t="shared" si="295"/>
        <v>30R-Gill</v>
      </c>
      <c r="F911" s="1" t="str">
        <f t="shared" si="296"/>
        <v>Gillenwaters, Stephanie</v>
      </c>
      <c r="G911" s="1" t="str">
        <f>"Period 06"</f>
        <v>Period 06</v>
      </c>
      <c r="H911" s="1" t="str">
        <f>" S"</f>
        <v xml:space="preserve"> S</v>
      </c>
      <c r="I911" s="1" t="str">
        <f>" S"</f>
        <v xml:space="preserve"> S</v>
      </c>
    </row>
    <row r="912" spans="1:9">
      <c r="A912" s="1" t="str">
        <f>""</f>
        <v/>
      </c>
      <c r="B912" s="1">
        <f t="shared" si="294"/>
        <v>789036</v>
      </c>
      <c r="C912" s="1" t="str">
        <f>"0398"</f>
        <v>0398</v>
      </c>
      <c r="D912" s="1" t="str">
        <f>"CITIZENSHIP"</f>
        <v>CITIZENSHIP</v>
      </c>
      <c r="E912" s="1" t="str">
        <f t="shared" si="295"/>
        <v>30R-Gill</v>
      </c>
      <c r="F912" s="1" t="str">
        <f t="shared" si="296"/>
        <v>Gillenwaters, Stephanie</v>
      </c>
      <c r="G912" s="1" t="str">
        <f>"Period 07"</f>
        <v>Period 07</v>
      </c>
      <c r="H912" s="1" t="str">
        <f>" S"</f>
        <v xml:space="preserve"> S</v>
      </c>
      <c r="I912" s="1" t="str">
        <f>" S"</f>
        <v xml:space="preserve"> S</v>
      </c>
    </row>
    <row r="913" spans="1:9">
      <c r="A913" s="1" t="str">
        <f>""</f>
        <v/>
      </c>
      <c r="B913" s="1">
        <f t="shared" si="294"/>
        <v>789036</v>
      </c>
      <c r="C913" s="1" t="str">
        <f>"0351"</f>
        <v>0351</v>
      </c>
      <c r="D913" s="1" t="str">
        <f>"HANDWRITING"</f>
        <v>HANDWRITING</v>
      </c>
      <c r="E913" s="1" t="str">
        <f t="shared" si="295"/>
        <v>30R-Gill</v>
      </c>
      <c r="F913" s="1" t="str">
        <f t="shared" si="296"/>
        <v>Gillenwaters, Stephanie</v>
      </c>
      <c r="G913" s="1" t="str">
        <f>"Period 08"</f>
        <v>Period 08</v>
      </c>
      <c r="H913" s="1" t="str">
        <f>" S"</f>
        <v xml:space="preserve"> S</v>
      </c>
      <c r="I913" s="1" t="str">
        <f>" E"</f>
        <v xml:space="preserve"> E</v>
      </c>
    </row>
    <row r="914" spans="1:9">
      <c r="A914" s="1" t="str">
        <f>""</f>
        <v/>
      </c>
      <c r="B914" s="1">
        <f t="shared" si="294"/>
        <v>789036</v>
      </c>
      <c r="C914" s="1" t="str">
        <f>"0361"</f>
        <v>0361</v>
      </c>
      <c r="D914" s="1" t="str">
        <f>"FINE ARTS"</f>
        <v>FINE ARTS</v>
      </c>
      <c r="E914" s="1" t="str">
        <f>"30R-GIL"</f>
        <v>30R-GIL</v>
      </c>
      <c r="F914" s="1" t="str">
        <f>"Shotlow, Misti"</f>
        <v>Shotlow, Misti</v>
      </c>
      <c r="G914" s="1" t="str">
        <f>"Period 09"</f>
        <v>Period 09</v>
      </c>
      <c r="H914" s="1" t="str">
        <f>" E"</f>
        <v xml:space="preserve"> E</v>
      </c>
      <c r="I914" s="1" t="str">
        <f>" E"</f>
        <v xml:space="preserve"> E</v>
      </c>
    </row>
    <row r="915" spans="1:9">
      <c r="A915" s="1" t="str">
        <f>""</f>
        <v/>
      </c>
      <c r="B915" s="1">
        <f t="shared" si="294"/>
        <v>789036</v>
      </c>
      <c r="C915" s="1" t="str">
        <f>"0362"</f>
        <v>0362</v>
      </c>
      <c r="D915" s="1" t="str">
        <f>"MUSIC"</f>
        <v>MUSIC</v>
      </c>
      <c r="E915" s="1" t="str">
        <f>"30R-GIL"</f>
        <v>30R-GIL</v>
      </c>
      <c r="F915" s="1" t="str">
        <f>"Murphy, Charmin"</f>
        <v>Murphy, Charmin</v>
      </c>
      <c r="G915" s="1" t="str">
        <f>"Period 10"</f>
        <v>Period 10</v>
      </c>
      <c r="H915" s="1" t="str">
        <f>" S"</f>
        <v xml:space="preserve"> S</v>
      </c>
      <c r="I915" s="1" t="str">
        <f>" S"</f>
        <v xml:space="preserve"> S</v>
      </c>
    </row>
    <row r="916" spans="1:9">
      <c r="A916" s="1" t="str">
        <f>""</f>
        <v/>
      </c>
      <c r="B916" s="1">
        <f t="shared" si="294"/>
        <v>789036</v>
      </c>
      <c r="C916" s="1" t="str">
        <f>"0372"</f>
        <v>0372</v>
      </c>
      <c r="D916" s="1" t="str">
        <f>"PHYSICAL ED"</f>
        <v>PHYSICAL ED</v>
      </c>
      <c r="E916" s="1" t="str">
        <f>"30R-Gil"</f>
        <v>30R-Gil</v>
      </c>
      <c r="F916" s="1" t="str">
        <f>"Lane, Gary"</f>
        <v>Lane, Gary</v>
      </c>
      <c r="G916" s="1" t="str">
        <f>"Period 11"</f>
        <v>Period 11</v>
      </c>
      <c r="H916" s="1" t="str">
        <f>" E"</f>
        <v xml:space="preserve"> E</v>
      </c>
      <c r="I916" s="1" t="str">
        <f>" E"</f>
        <v xml:space="preserve"> E</v>
      </c>
    </row>
    <row r="917" spans="1:9">
      <c r="A917" s="1" t="str">
        <f>"Dabi, Prema "</f>
        <v xml:space="preserve">Dabi, Prema </v>
      </c>
      <c r="B917" s="1">
        <f t="shared" ref="B917:B926" si="297">776395</f>
        <v>776395</v>
      </c>
      <c r="C917" s="1" t="str">
        <f>"0311"</f>
        <v>0311</v>
      </c>
      <c r="D917" s="1" t="str">
        <f>"LANGUAGE ARTS"</f>
        <v>LANGUAGE ARTS</v>
      </c>
      <c r="E917" s="1" t="str">
        <f t="shared" ref="E917:E923" si="298">"31R-God"</f>
        <v>31R-God</v>
      </c>
      <c r="F917" s="1" t="str">
        <f t="shared" ref="F917:F923" si="299">"Miguel, Katrina"</f>
        <v>Miguel, Katrina</v>
      </c>
      <c r="G917" s="1" t="str">
        <f>"Period 01"</f>
        <v>Period 01</v>
      </c>
      <c r="H917" s="1">
        <f xml:space="preserve"> 98</f>
        <v>98</v>
      </c>
      <c r="I917" s="1">
        <f xml:space="preserve"> 92</f>
        <v>92</v>
      </c>
    </row>
    <row r="918" spans="1:9">
      <c r="A918" s="1" t="str">
        <f>""</f>
        <v/>
      </c>
      <c r="B918" s="1">
        <f t="shared" si="297"/>
        <v>776395</v>
      </c>
      <c r="C918" s="1" t="str">
        <f>"0321"</f>
        <v>0321</v>
      </c>
      <c r="D918" s="1" t="str">
        <f>"SOCIAL STUDIES"</f>
        <v>SOCIAL STUDIES</v>
      </c>
      <c r="E918" s="1" t="str">
        <f t="shared" si="298"/>
        <v>31R-God</v>
      </c>
      <c r="F918" s="1" t="str">
        <f t="shared" si="299"/>
        <v>Miguel, Katrina</v>
      </c>
      <c r="G918" s="1" t="str">
        <f>"Period 03"</f>
        <v>Period 03</v>
      </c>
      <c r="H918" s="1">
        <f xml:space="preserve"> 99</f>
        <v>99</v>
      </c>
      <c r="I918" s="1">
        <f xml:space="preserve"> 79</f>
        <v>79</v>
      </c>
    </row>
    <row r="919" spans="1:9">
      <c r="A919" s="1" t="str">
        <f>""</f>
        <v/>
      </c>
      <c r="B919" s="1">
        <f t="shared" si="297"/>
        <v>776395</v>
      </c>
      <c r="C919" s="1" t="str">
        <f>"0331"</f>
        <v>0331</v>
      </c>
      <c r="D919" s="1" t="str">
        <f>"MATH"</f>
        <v>MATH</v>
      </c>
      <c r="E919" s="1" t="str">
        <f t="shared" si="298"/>
        <v>31R-God</v>
      </c>
      <c r="F919" s="1" t="str">
        <f t="shared" si="299"/>
        <v>Miguel, Katrina</v>
      </c>
      <c r="G919" s="1" t="str">
        <f>"Period 04"</f>
        <v>Period 04</v>
      </c>
      <c r="H919" s="1">
        <f xml:space="preserve"> 92</f>
        <v>92</v>
      </c>
      <c r="I919" s="1">
        <f xml:space="preserve"> 86</f>
        <v>86</v>
      </c>
    </row>
    <row r="920" spans="1:9">
      <c r="A920" s="1" t="str">
        <f>""</f>
        <v/>
      </c>
      <c r="B920" s="1">
        <f t="shared" si="297"/>
        <v>776395</v>
      </c>
      <c r="C920" s="1" t="str">
        <f>"0341"</f>
        <v>0341</v>
      </c>
      <c r="D920" s="1" t="str">
        <f>"SCIENCE"</f>
        <v>SCIENCE</v>
      </c>
      <c r="E920" s="1" t="str">
        <f t="shared" si="298"/>
        <v>31R-God</v>
      </c>
      <c r="F920" s="1" t="str">
        <f t="shared" si="299"/>
        <v>Miguel, Katrina</v>
      </c>
      <c r="G920" s="1" t="str">
        <f>"Period 05"</f>
        <v>Period 05</v>
      </c>
      <c r="H920" s="1">
        <f xml:space="preserve"> 96</f>
        <v>96</v>
      </c>
      <c r="I920" s="1">
        <f xml:space="preserve"> 93</f>
        <v>93</v>
      </c>
    </row>
    <row r="921" spans="1:9">
      <c r="A921" s="1" t="str">
        <f>""</f>
        <v/>
      </c>
      <c r="B921" s="1">
        <f t="shared" si="297"/>
        <v>776395</v>
      </c>
      <c r="C921" s="1" t="str">
        <f>"0371"</f>
        <v>0371</v>
      </c>
      <c r="D921" s="1" t="str">
        <f>"HEALTH"</f>
        <v>HEALTH</v>
      </c>
      <c r="E921" s="1" t="str">
        <f t="shared" si="298"/>
        <v>31R-God</v>
      </c>
      <c r="F921" s="1" t="str">
        <f t="shared" si="299"/>
        <v>Miguel, Katrina</v>
      </c>
      <c r="G921" s="1" t="str">
        <f>"Period 06"</f>
        <v>Period 06</v>
      </c>
      <c r="H921" s="1" t="str">
        <f>" S"</f>
        <v xml:space="preserve"> S</v>
      </c>
      <c r="I921" s="1" t="str">
        <f>" S"</f>
        <v xml:space="preserve"> S</v>
      </c>
    </row>
    <row r="922" spans="1:9">
      <c r="A922" s="1" t="str">
        <f>""</f>
        <v/>
      </c>
      <c r="B922" s="1">
        <f t="shared" si="297"/>
        <v>776395</v>
      </c>
      <c r="C922" s="1" t="str">
        <f>"0398"</f>
        <v>0398</v>
      </c>
      <c r="D922" s="1" t="str">
        <f>"CITIZENSHIP"</f>
        <v>CITIZENSHIP</v>
      </c>
      <c r="E922" s="1" t="str">
        <f t="shared" si="298"/>
        <v>31R-God</v>
      </c>
      <c r="F922" s="1" t="str">
        <f t="shared" si="299"/>
        <v>Miguel, Katrina</v>
      </c>
      <c r="G922" s="1" t="str">
        <f>"Period 07"</f>
        <v>Period 07</v>
      </c>
      <c r="H922" s="1" t="str">
        <f>" E"</f>
        <v xml:space="preserve"> E</v>
      </c>
      <c r="I922" s="1" t="str">
        <f>" E"</f>
        <v xml:space="preserve"> E</v>
      </c>
    </row>
    <row r="923" spans="1:9">
      <c r="A923" s="1" t="str">
        <f>""</f>
        <v/>
      </c>
      <c r="B923" s="1">
        <f t="shared" si="297"/>
        <v>776395</v>
      </c>
      <c r="C923" s="1" t="str">
        <f>"0351"</f>
        <v>0351</v>
      </c>
      <c r="D923" s="1" t="str">
        <f>"HANDWRITING"</f>
        <v>HANDWRITING</v>
      </c>
      <c r="E923" s="1" t="str">
        <f t="shared" si="298"/>
        <v>31R-God</v>
      </c>
      <c r="F923" s="1" t="str">
        <f t="shared" si="299"/>
        <v>Miguel, Katrina</v>
      </c>
      <c r="G923" s="1" t="str">
        <f>"Period 08"</f>
        <v>Period 08</v>
      </c>
      <c r="H923" s="1" t="str">
        <f>" S"</f>
        <v xml:space="preserve"> S</v>
      </c>
      <c r="I923" s="1" t="str">
        <f>" S"</f>
        <v xml:space="preserve"> S</v>
      </c>
    </row>
    <row r="924" spans="1:9">
      <c r="A924" s="1" t="str">
        <f>""</f>
        <v/>
      </c>
      <c r="B924" s="1">
        <f t="shared" si="297"/>
        <v>776395</v>
      </c>
      <c r="C924" s="1" t="str">
        <f>"0361"</f>
        <v>0361</v>
      </c>
      <c r="D924" s="1" t="str">
        <f>"FINE ARTS"</f>
        <v>FINE ARTS</v>
      </c>
      <c r="E924" s="1" t="str">
        <f>"31R-MIG"</f>
        <v>31R-MIG</v>
      </c>
      <c r="F924" s="1" t="str">
        <f>"Shotlow, Misti"</f>
        <v>Shotlow, Misti</v>
      </c>
      <c r="G924" s="1" t="str">
        <f>"Period 09"</f>
        <v>Period 09</v>
      </c>
      <c r="H924" s="1" t="str">
        <f>" E"</f>
        <v xml:space="preserve"> E</v>
      </c>
      <c r="I924" s="1" t="str">
        <f>" E"</f>
        <v xml:space="preserve"> E</v>
      </c>
    </row>
    <row r="925" spans="1:9">
      <c r="A925" s="1" t="str">
        <f>""</f>
        <v/>
      </c>
      <c r="B925" s="1">
        <f t="shared" si="297"/>
        <v>776395</v>
      </c>
      <c r="C925" s="1" t="str">
        <f>"0362"</f>
        <v>0362</v>
      </c>
      <c r="D925" s="1" t="str">
        <f>"MUSIC"</f>
        <v>MUSIC</v>
      </c>
      <c r="E925" s="1" t="str">
        <f>"31R-MIG"</f>
        <v>31R-MIG</v>
      </c>
      <c r="F925" s="1" t="str">
        <f>"Murphy, Charmin"</f>
        <v>Murphy, Charmin</v>
      </c>
      <c r="G925" s="1" t="str">
        <f>"Period 10"</f>
        <v>Period 10</v>
      </c>
      <c r="H925" s="1" t="str">
        <f>" E"</f>
        <v xml:space="preserve"> E</v>
      </c>
      <c r="I925" s="1" t="str">
        <f>" S"</f>
        <v xml:space="preserve"> S</v>
      </c>
    </row>
    <row r="926" spans="1:9">
      <c r="A926" s="1" t="str">
        <f>""</f>
        <v/>
      </c>
      <c r="B926" s="1">
        <f t="shared" si="297"/>
        <v>776395</v>
      </c>
      <c r="C926" s="1" t="str">
        <f>"0372"</f>
        <v>0372</v>
      </c>
      <c r="D926" s="1" t="str">
        <f>"PHYSICAL ED"</f>
        <v>PHYSICAL ED</v>
      </c>
      <c r="E926" s="1" t="str">
        <f>"31R-MIG"</f>
        <v>31R-MIG</v>
      </c>
      <c r="F926" s="1" t="str">
        <f>"Lane, Gary"</f>
        <v>Lane, Gary</v>
      </c>
      <c r="G926" s="1" t="str">
        <f>"Period 11"</f>
        <v>Period 11</v>
      </c>
      <c r="H926" s="1" t="str">
        <f>" E"</f>
        <v xml:space="preserve"> E</v>
      </c>
      <c r="I926" s="1" t="str">
        <f>" E"</f>
        <v xml:space="preserve"> E</v>
      </c>
    </row>
    <row r="927" spans="1:9">
      <c r="A927" s="1" t="str">
        <f>"Daniels, Emaya Janae"</f>
        <v>Daniels, Emaya Janae</v>
      </c>
      <c r="B927" s="1">
        <f t="shared" ref="B927:B936" si="300">789059</f>
        <v>789059</v>
      </c>
      <c r="C927" s="1" t="str">
        <f>"0311"</f>
        <v>0311</v>
      </c>
      <c r="D927" s="1" t="str">
        <f>"LANGUAGE ARTS"</f>
        <v>LANGUAGE ARTS</v>
      </c>
      <c r="E927" s="1" t="str">
        <f t="shared" ref="E927:E933" si="301">"30R-Gill"</f>
        <v>30R-Gill</v>
      </c>
      <c r="F927" s="1" t="str">
        <f t="shared" ref="F927:F933" si="302">"Gillenwaters, Stephanie"</f>
        <v>Gillenwaters, Stephanie</v>
      </c>
      <c r="G927" s="1" t="str">
        <f>"Period 01"</f>
        <v>Period 01</v>
      </c>
      <c r="H927" s="1">
        <f xml:space="preserve"> 61</f>
        <v>61</v>
      </c>
      <c r="I927" s="1">
        <f xml:space="preserve"> 76</f>
        <v>76</v>
      </c>
    </row>
    <row r="928" spans="1:9">
      <c r="A928" s="1" t="str">
        <f>""</f>
        <v/>
      </c>
      <c r="B928" s="1">
        <f t="shared" si="300"/>
        <v>789059</v>
      </c>
      <c r="C928" s="1" t="str">
        <f>"0321"</f>
        <v>0321</v>
      </c>
      <c r="D928" s="1" t="str">
        <f>"SOCIAL STUDIES"</f>
        <v>SOCIAL STUDIES</v>
      </c>
      <c r="E928" s="1" t="str">
        <f t="shared" si="301"/>
        <v>30R-Gill</v>
      </c>
      <c r="F928" s="1" t="str">
        <f t="shared" si="302"/>
        <v>Gillenwaters, Stephanie</v>
      </c>
      <c r="G928" s="1" t="str">
        <f>"Period 03"</f>
        <v>Period 03</v>
      </c>
      <c r="H928" s="1">
        <f xml:space="preserve"> 94</f>
        <v>94</v>
      </c>
      <c r="I928" s="1">
        <f xml:space="preserve"> 92</f>
        <v>92</v>
      </c>
    </row>
    <row r="929" spans="1:9">
      <c r="A929" s="1" t="str">
        <f>""</f>
        <v/>
      </c>
      <c r="B929" s="1">
        <f t="shared" si="300"/>
        <v>789059</v>
      </c>
      <c r="C929" s="1" t="str">
        <f>"0331"</f>
        <v>0331</v>
      </c>
      <c r="D929" s="1" t="str">
        <f>"MATH"</f>
        <v>MATH</v>
      </c>
      <c r="E929" s="1" t="str">
        <f t="shared" si="301"/>
        <v>30R-Gill</v>
      </c>
      <c r="F929" s="1" t="str">
        <f t="shared" si="302"/>
        <v>Gillenwaters, Stephanie</v>
      </c>
      <c r="G929" s="1" t="str">
        <f>"Period 04"</f>
        <v>Period 04</v>
      </c>
      <c r="H929" s="1">
        <f xml:space="preserve"> 78</f>
        <v>78</v>
      </c>
      <c r="I929" s="1">
        <f xml:space="preserve"> 80</f>
        <v>80</v>
      </c>
    </row>
    <row r="930" spans="1:9">
      <c r="A930" s="1" t="str">
        <f>""</f>
        <v/>
      </c>
      <c r="B930" s="1">
        <f t="shared" si="300"/>
        <v>789059</v>
      </c>
      <c r="C930" s="1" t="str">
        <f>"0341"</f>
        <v>0341</v>
      </c>
      <c r="D930" s="1" t="str">
        <f>"SCIENCE"</f>
        <v>SCIENCE</v>
      </c>
      <c r="E930" s="1" t="str">
        <f t="shared" si="301"/>
        <v>30R-Gill</v>
      </c>
      <c r="F930" s="1" t="str">
        <f t="shared" si="302"/>
        <v>Gillenwaters, Stephanie</v>
      </c>
      <c r="G930" s="1" t="str">
        <f>"Period 05"</f>
        <v>Period 05</v>
      </c>
      <c r="H930" s="1">
        <f xml:space="preserve"> 92</f>
        <v>92</v>
      </c>
      <c r="I930" s="1">
        <f xml:space="preserve"> 89</f>
        <v>89</v>
      </c>
    </row>
    <row r="931" spans="1:9">
      <c r="A931" s="1" t="str">
        <f>""</f>
        <v/>
      </c>
      <c r="B931" s="1">
        <f t="shared" si="300"/>
        <v>789059</v>
      </c>
      <c r="C931" s="1" t="str">
        <f>"0371"</f>
        <v>0371</v>
      </c>
      <c r="D931" s="1" t="str">
        <f>"HEALTH"</f>
        <v>HEALTH</v>
      </c>
      <c r="E931" s="1" t="str">
        <f t="shared" si="301"/>
        <v>30R-Gill</v>
      </c>
      <c r="F931" s="1" t="str">
        <f t="shared" si="302"/>
        <v>Gillenwaters, Stephanie</v>
      </c>
      <c r="G931" s="1" t="str">
        <f>"Period 06"</f>
        <v>Period 06</v>
      </c>
      <c r="H931" s="1" t="str">
        <f>" S"</f>
        <v xml:space="preserve"> S</v>
      </c>
      <c r="I931" s="1" t="str">
        <f>" S"</f>
        <v xml:space="preserve"> S</v>
      </c>
    </row>
    <row r="932" spans="1:9">
      <c r="A932" s="1" t="str">
        <f>""</f>
        <v/>
      </c>
      <c r="B932" s="1">
        <f t="shared" si="300"/>
        <v>789059</v>
      </c>
      <c r="C932" s="1" t="str">
        <f>"0398"</f>
        <v>0398</v>
      </c>
      <c r="D932" s="1" t="str">
        <f>"CITIZENSHIP"</f>
        <v>CITIZENSHIP</v>
      </c>
      <c r="E932" s="1" t="str">
        <f t="shared" si="301"/>
        <v>30R-Gill</v>
      </c>
      <c r="F932" s="1" t="str">
        <f t="shared" si="302"/>
        <v>Gillenwaters, Stephanie</v>
      </c>
      <c r="G932" s="1" t="str">
        <f>"Period 07"</f>
        <v>Period 07</v>
      </c>
      <c r="H932" s="1" t="str">
        <f>" E"</f>
        <v xml:space="preserve"> E</v>
      </c>
      <c r="I932" s="1" t="str">
        <f>" E"</f>
        <v xml:space="preserve"> E</v>
      </c>
    </row>
    <row r="933" spans="1:9">
      <c r="A933" s="1" t="str">
        <f>""</f>
        <v/>
      </c>
      <c r="B933" s="1">
        <f t="shared" si="300"/>
        <v>789059</v>
      </c>
      <c r="C933" s="1" t="str">
        <f>"0351"</f>
        <v>0351</v>
      </c>
      <c r="D933" s="1" t="str">
        <f>"HANDWRITING"</f>
        <v>HANDWRITING</v>
      </c>
      <c r="E933" s="1" t="str">
        <f t="shared" si="301"/>
        <v>30R-Gill</v>
      </c>
      <c r="F933" s="1" t="str">
        <f t="shared" si="302"/>
        <v>Gillenwaters, Stephanie</v>
      </c>
      <c r="G933" s="1" t="str">
        <f>"Period 08"</f>
        <v>Period 08</v>
      </c>
      <c r="H933" s="1" t="str">
        <f>" S"</f>
        <v xml:space="preserve"> S</v>
      </c>
      <c r="I933" s="1" t="str">
        <f>" E"</f>
        <v xml:space="preserve"> E</v>
      </c>
    </row>
    <row r="934" spans="1:9">
      <c r="A934" s="1" t="str">
        <f>""</f>
        <v/>
      </c>
      <c r="B934" s="1">
        <f t="shared" si="300"/>
        <v>789059</v>
      </c>
      <c r="C934" s="1" t="str">
        <f>"0361"</f>
        <v>0361</v>
      </c>
      <c r="D934" s="1" t="str">
        <f>"FINE ARTS"</f>
        <v>FINE ARTS</v>
      </c>
      <c r="E934" s="1" t="str">
        <f>"30R-GIL"</f>
        <v>30R-GIL</v>
      </c>
      <c r="F934" s="1" t="str">
        <f>"Shotlow, Misti"</f>
        <v>Shotlow, Misti</v>
      </c>
      <c r="G934" s="1" t="str">
        <f>"Period 09"</f>
        <v>Period 09</v>
      </c>
      <c r="H934" s="1" t="str">
        <f>" E"</f>
        <v xml:space="preserve"> E</v>
      </c>
      <c r="I934" s="1" t="str">
        <f>" E"</f>
        <v xml:space="preserve"> E</v>
      </c>
    </row>
    <row r="935" spans="1:9">
      <c r="A935" s="1" t="str">
        <f>""</f>
        <v/>
      </c>
      <c r="B935" s="1">
        <f t="shared" si="300"/>
        <v>789059</v>
      </c>
      <c r="C935" s="1" t="str">
        <f>"0362"</f>
        <v>0362</v>
      </c>
      <c r="D935" s="1" t="str">
        <f>"MUSIC"</f>
        <v>MUSIC</v>
      </c>
      <c r="E935" s="1" t="str">
        <f>"30R-GIL"</f>
        <v>30R-GIL</v>
      </c>
      <c r="F935" s="1" t="str">
        <f>"Murphy, Charmin"</f>
        <v>Murphy, Charmin</v>
      </c>
      <c r="G935" s="1" t="str">
        <f>"Period 10"</f>
        <v>Period 10</v>
      </c>
      <c r="H935" s="1" t="str">
        <f>" E"</f>
        <v xml:space="preserve"> E</v>
      </c>
      <c r="I935" s="1" t="str">
        <f>" S"</f>
        <v xml:space="preserve"> S</v>
      </c>
    </row>
    <row r="936" spans="1:9">
      <c r="A936" s="1" t="str">
        <f>""</f>
        <v/>
      </c>
      <c r="B936" s="1">
        <f t="shared" si="300"/>
        <v>789059</v>
      </c>
      <c r="C936" s="1" t="str">
        <f>"0372"</f>
        <v>0372</v>
      </c>
      <c r="D936" s="1" t="str">
        <f>"PHYSICAL ED"</f>
        <v>PHYSICAL ED</v>
      </c>
      <c r="E936" s="1" t="str">
        <f>"30R-Gil"</f>
        <v>30R-Gil</v>
      </c>
      <c r="F936" s="1" t="str">
        <f>"Lane, Gary"</f>
        <v>Lane, Gary</v>
      </c>
      <c r="G936" s="1" t="str">
        <f>"Period 11"</f>
        <v>Period 11</v>
      </c>
      <c r="H936" s="1" t="str">
        <f>" E"</f>
        <v xml:space="preserve"> E</v>
      </c>
      <c r="I936" s="1" t="str">
        <f>" E"</f>
        <v xml:space="preserve"> E</v>
      </c>
    </row>
    <row r="937" spans="1:9">
      <c r="A937" s="1" t="str">
        <f>"Dixon, Demari Jammel"</f>
        <v>Dixon, Demari Jammel</v>
      </c>
      <c r="B937" s="1">
        <f t="shared" ref="B937:B946" si="303">787721</f>
        <v>787721</v>
      </c>
      <c r="C937" s="1" t="str">
        <f>"0311"</f>
        <v>0311</v>
      </c>
      <c r="D937" s="1" t="str">
        <f>"LANGUAGE ARTS"</f>
        <v>LANGUAGE ARTS</v>
      </c>
      <c r="E937" s="1" t="str">
        <f t="shared" ref="E937:E944" si="304">"32R-RAY"</f>
        <v>32R-RAY</v>
      </c>
      <c r="F937" s="1" t="str">
        <f t="shared" ref="F937:F943" si="305">"Ray, Courtney"</f>
        <v>Ray, Courtney</v>
      </c>
      <c r="G937" s="1" t="str">
        <f>"Period 01"</f>
        <v>Period 01</v>
      </c>
      <c r="H937" s="1">
        <f xml:space="preserve"> 73</f>
        <v>73</v>
      </c>
      <c r="I937" s="1">
        <f xml:space="preserve"> 90</f>
        <v>90</v>
      </c>
    </row>
    <row r="938" spans="1:9">
      <c r="A938" s="1" t="str">
        <f>""</f>
        <v/>
      </c>
      <c r="B938" s="1">
        <f t="shared" si="303"/>
        <v>787721</v>
      </c>
      <c r="C938" s="1" t="str">
        <f>"0321"</f>
        <v>0321</v>
      </c>
      <c r="D938" s="1" t="str">
        <f>"SOCIAL STUDIES"</f>
        <v>SOCIAL STUDIES</v>
      </c>
      <c r="E938" s="1" t="str">
        <f t="shared" si="304"/>
        <v>32R-RAY</v>
      </c>
      <c r="F938" s="1" t="str">
        <f t="shared" si="305"/>
        <v>Ray, Courtney</v>
      </c>
      <c r="G938" s="1" t="str">
        <f>"Period 03"</f>
        <v>Period 03</v>
      </c>
      <c r="H938" s="1">
        <f xml:space="preserve"> 97</f>
        <v>97</v>
      </c>
      <c r="I938" s="1">
        <f xml:space="preserve"> 100</f>
        <v>100</v>
      </c>
    </row>
    <row r="939" spans="1:9">
      <c r="A939" s="1" t="str">
        <f>""</f>
        <v/>
      </c>
      <c r="B939" s="1">
        <f t="shared" si="303"/>
        <v>787721</v>
      </c>
      <c r="C939" s="1" t="str">
        <f>"0331"</f>
        <v>0331</v>
      </c>
      <c r="D939" s="1" t="str">
        <f>"MATH"</f>
        <v>MATH</v>
      </c>
      <c r="E939" s="1" t="str">
        <f t="shared" si="304"/>
        <v>32R-RAY</v>
      </c>
      <c r="F939" s="1" t="str">
        <f t="shared" si="305"/>
        <v>Ray, Courtney</v>
      </c>
      <c r="G939" s="1" t="str">
        <f>"Period 04"</f>
        <v>Period 04</v>
      </c>
      <c r="H939" s="1">
        <f xml:space="preserve"> 80</f>
        <v>80</v>
      </c>
      <c r="I939" s="1">
        <f xml:space="preserve"> 87</f>
        <v>87</v>
      </c>
    </row>
    <row r="940" spans="1:9">
      <c r="A940" s="1" t="str">
        <f>""</f>
        <v/>
      </c>
      <c r="B940" s="1">
        <f t="shared" si="303"/>
        <v>787721</v>
      </c>
      <c r="C940" s="1" t="str">
        <f>"0341"</f>
        <v>0341</v>
      </c>
      <c r="D940" s="1" t="str">
        <f>"SCIENCE"</f>
        <v>SCIENCE</v>
      </c>
      <c r="E940" s="1" t="str">
        <f t="shared" si="304"/>
        <v>32R-RAY</v>
      </c>
      <c r="F940" s="1" t="str">
        <f t="shared" si="305"/>
        <v>Ray, Courtney</v>
      </c>
      <c r="G940" s="1" t="str">
        <f>"Period 05"</f>
        <v>Period 05</v>
      </c>
      <c r="H940" s="1">
        <f xml:space="preserve"> 94</f>
        <v>94</v>
      </c>
      <c r="I940" s="1">
        <f xml:space="preserve"> 100</f>
        <v>100</v>
      </c>
    </row>
    <row r="941" spans="1:9">
      <c r="A941" s="1" t="str">
        <f>""</f>
        <v/>
      </c>
      <c r="B941" s="1">
        <f t="shared" si="303"/>
        <v>787721</v>
      </c>
      <c r="C941" s="1" t="str">
        <f>"0371"</f>
        <v>0371</v>
      </c>
      <c r="D941" s="1" t="str">
        <f>"HEALTH"</f>
        <v>HEALTH</v>
      </c>
      <c r="E941" s="1" t="str">
        <f t="shared" si="304"/>
        <v>32R-RAY</v>
      </c>
      <c r="F941" s="1" t="str">
        <f t="shared" si="305"/>
        <v>Ray, Courtney</v>
      </c>
      <c r="G941" s="1" t="str">
        <f>"Period 06"</f>
        <v>Period 06</v>
      </c>
      <c r="H941" s="1" t="str">
        <f t="shared" ref="H941:I943" si="306">" S"</f>
        <v xml:space="preserve"> S</v>
      </c>
      <c r="I941" s="1" t="str">
        <f t="shared" si="306"/>
        <v xml:space="preserve"> S</v>
      </c>
    </row>
    <row r="942" spans="1:9">
      <c r="A942" s="1" t="str">
        <f>""</f>
        <v/>
      </c>
      <c r="B942" s="1">
        <f t="shared" si="303"/>
        <v>787721</v>
      </c>
      <c r="C942" s="1" t="str">
        <f>"0398"</f>
        <v>0398</v>
      </c>
      <c r="D942" s="1" t="str">
        <f>"CITIZENSHIP"</f>
        <v>CITIZENSHIP</v>
      </c>
      <c r="E942" s="1" t="str">
        <f t="shared" si="304"/>
        <v>32R-RAY</v>
      </c>
      <c r="F942" s="1" t="str">
        <f t="shared" si="305"/>
        <v>Ray, Courtney</v>
      </c>
      <c r="G942" s="1" t="str">
        <f>"Period 07"</f>
        <v>Period 07</v>
      </c>
      <c r="H942" s="1" t="str">
        <f t="shared" si="306"/>
        <v xml:space="preserve"> S</v>
      </c>
      <c r="I942" s="1" t="str">
        <f t="shared" si="306"/>
        <v xml:space="preserve"> S</v>
      </c>
    </row>
    <row r="943" spans="1:9">
      <c r="A943" s="1" t="str">
        <f>""</f>
        <v/>
      </c>
      <c r="B943" s="1">
        <f t="shared" si="303"/>
        <v>787721</v>
      </c>
      <c r="C943" s="1" t="str">
        <f>"0351"</f>
        <v>0351</v>
      </c>
      <c r="D943" s="1" t="str">
        <f>"HANDWRITING"</f>
        <v>HANDWRITING</v>
      </c>
      <c r="E943" s="1" t="str">
        <f t="shared" si="304"/>
        <v>32R-RAY</v>
      </c>
      <c r="F943" s="1" t="str">
        <f t="shared" si="305"/>
        <v>Ray, Courtney</v>
      </c>
      <c r="G943" s="1" t="str">
        <f>"Period 08"</f>
        <v>Period 08</v>
      </c>
      <c r="H943" s="1" t="str">
        <f t="shared" si="306"/>
        <v xml:space="preserve"> S</v>
      </c>
      <c r="I943" s="1" t="str">
        <f t="shared" si="306"/>
        <v xml:space="preserve"> S</v>
      </c>
    </row>
    <row r="944" spans="1:9">
      <c r="A944" s="1" t="str">
        <f>""</f>
        <v/>
      </c>
      <c r="B944" s="1">
        <f t="shared" si="303"/>
        <v>787721</v>
      </c>
      <c r="C944" s="1" t="str">
        <f>"0361"</f>
        <v>0361</v>
      </c>
      <c r="D944" s="1" t="str">
        <f>"FINE ARTS"</f>
        <v>FINE ARTS</v>
      </c>
      <c r="E944" s="1" t="str">
        <f t="shared" si="304"/>
        <v>32R-RAY</v>
      </c>
      <c r="F944" s="1" t="str">
        <f>"Shotlow, Misti"</f>
        <v>Shotlow, Misti</v>
      </c>
      <c r="G944" s="1" t="str">
        <f>"Period 09"</f>
        <v>Period 09</v>
      </c>
      <c r="H944" s="1" t="str">
        <f>" E"</f>
        <v xml:space="preserve"> E</v>
      </c>
      <c r="I944" s="1" t="str">
        <f>" E"</f>
        <v xml:space="preserve"> E</v>
      </c>
    </row>
    <row r="945" spans="1:9">
      <c r="A945" s="1" t="str">
        <f>""</f>
        <v/>
      </c>
      <c r="B945" s="1">
        <f t="shared" si="303"/>
        <v>787721</v>
      </c>
      <c r="C945" s="1" t="str">
        <f>"0362"</f>
        <v>0362</v>
      </c>
      <c r="D945" s="1" t="str">
        <f>"MUSIC"</f>
        <v>MUSIC</v>
      </c>
      <c r="E945" s="1" t="str">
        <f>"32R-HER"</f>
        <v>32R-HER</v>
      </c>
      <c r="F945" s="1" t="str">
        <f>"Murphy, Charmin"</f>
        <v>Murphy, Charmin</v>
      </c>
      <c r="G945" s="1" t="str">
        <f>"Period 10"</f>
        <v>Period 10</v>
      </c>
      <c r="H945" s="1" t="str">
        <f>" S"</f>
        <v xml:space="preserve"> S</v>
      </c>
      <c r="I945" s="1" t="str">
        <f>" S"</f>
        <v xml:space="preserve"> S</v>
      </c>
    </row>
    <row r="946" spans="1:9">
      <c r="A946" s="1" t="str">
        <f>""</f>
        <v/>
      </c>
      <c r="B946" s="1">
        <f t="shared" si="303"/>
        <v>787721</v>
      </c>
      <c r="C946" s="1" t="str">
        <f>"0372"</f>
        <v>0372</v>
      </c>
      <c r="D946" s="1" t="str">
        <f>"PHYSICAL ED"</f>
        <v>PHYSICAL ED</v>
      </c>
      <c r="E946" s="1" t="str">
        <f>"32R-RAY"</f>
        <v>32R-RAY</v>
      </c>
      <c r="F946" s="1" t="str">
        <f>"Lane, Gary"</f>
        <v>Lane, Gary</v>
      </c>
      <c r="G946" s="1" t="str">
        <f>"Period 11"</f>
        <v>Period 11</v>
      </c>
      <c r="H946" s="1" t="str">
        <f>" S"</f>
        <v xml:space="preserve"> S</v>
      </c>
      <c r="I946" s="1" t="str">
        <f>" E"</f>
        <v xml:space="preserve"> E</v>
      </c>
    </row>
    <row r="947" spans="1:9">
      <c r="A947" s="1" t="str">
        <f>"Doe, Joshua "</f>
        <v xml:space="preserve">Doe, Joshua </v>
      </c>
      <c r="B947" s="1">
        <f t="shared" ref="B947:B956" si="307">781454</f>
        <v>781454</v>
      </c>
      <c r="C947" s="1" t="str">
        <f>"0311"</f>
        <v>0311</v>
      </c>
      <c r="D947" s="1" t="str">
        <f>"LANGUAGE ARTS"</f>
        <v>LANGUAGE ARTS</v>
      </c>
      <c r="E947" s="1" t="str">
        <f t="shared" ref="E947:E953" si="308">"30R-Gill"</f>
        <v>30R-Gill</v>
      </c>
      <c r="F947" s="1" t="str">
        <f t="shared" ref="F947:F953" si="309">"Gillenwaters, Stephanie"</f>
        <v>Gillenwaters, Stephanie</v>
      </c>
      <c r="G947" s="1" t="str">
        <f>"Period 01"</f>
        <v>Period 01</v>
      </c>
      <c r="H947" s="1">
        <f xml:space="preserve"> 84</f>
        <v>84</v>
      </c>
      <c r="I947" s="1">
        <f xml:space="preserve"> 95</f>
        <v>95</v>
      </c>
    </row>
    <row r="948" spans="1:9">
      <c r="A948" s="1" t="str">
        <f>""</f>
        <v/>
      </c>
      <c r="B948" s="1">
        <f t="shared" si="307"/>
        <v>781454</v>
      </c>
      <c r="C948" s="1" t="str">
        <f>"0321"</f>
        <v>0321</v>
      </c>
      <c r="D948" s="1" t="str">
        <f>"SOCIAL STUDIES"</f>
        <v>SOCIAL STUDIES</v>
      </c>
      <c r="E948" s="1" t="str">
        <f t="shared" si="308"/>
        <v>30R-Gill</v>
      </c>
      <c r="F948" s="1" t="str">
        <f t="shared" si="309"/>
        <v>Gillenwaters, Stephanie</v>
      </c>
      <c r="G948" s="1" t="str">
        <f>"Period 03"</f>
        <v>Period 03</v>
      </c>
      <c r="H948" s="1">
        <f xml:space="preserve"> 94</f>
        <v>94</v>
      </c>
      <c r="I948" s="1">
        <f xml:space="preserve"> 96</f>
        <v>96</v>
      </c>
    </row>
    <row r="949" spans="1:9">
      <c r="A949" s="1" t="str">
        <f>""</f>
        <v/>
      </c>
      <c r="B949" s="1">
        <f t="shared" si="307"/>
        <v>781454</v>
      </c>
      <c r="C949" s="1" t="str">
        <f>"0331"</f>
        <v>0331</v>
      </c>
      <c r="D949" s="1" t="str">
        <f>"MATH"</f>
        <v>MATH</v>
      </c>
      <c r="E949" s="1" t="str">
        <f t="shared" si="308"/>
        <v>30R-Gill</v>
      </c>
      <c r="F949" s="1" t="str">
        <f t="shared" si="309"/>
        <v>Gillenwaters, Stephanie</v>
      </c>
      <c r="G949" s="1" t="str">
        <f>"Period 04"</f>
        <v>Period 04</v>
      </c>
      <c r="H949" s="1">
        <f xml:space="preserve"> 96</f>
        <v>96</v>
      </c>
      <c r="I949" s="1">
        <f xml:space="preserve"> 98</f>
        <v>98</v>
      </c>
    </row>
    <row r="950" spans="1:9">
      <c r="A950" s="1" t="str">
        <f>""</f>
        <v/>
      </c>
      <c r="B950" s="1">
        <f t="shared" si="307"/>
        <v>781454</v>
      </c>
      <c r="C950" s="1" t="str">
        <f>"0341"</f>
        <v>0341</v>
      </c>
      <c r="D950" s="1" t="str">
        <f>"SCIENCE"</f>
        <v>SCIENCE</v>
      </c>
      <c r="E950" s="1" t="str">
        <f t="shared" si="308"/>
        <v>30R-Gill</v>
      </c>
      <c r="F950" s="1" t="str">
        <f t="shared" si="309"/>
        <v>Gillenwaters, Stephanie</v>
      </c>
      <c r="G950" s="1" t="str">
        <f>"Period 05"</f>
        <v>Period 05</v>
      </c>
      <c r="H950" s="1">
        <f xml:space="preserve"> 91</f>
        <v>91</v>
      </c>
      <c r="I950" s="1">
        <f xml:space="preserve"> 92</f>
        <v>92</v>
      </c>
    </row>
    <row r="951" spans="1:9">
      <c r="A951" s="1" t="str">
        <f>""</f>
        <v/>
      </c>
      <c r="B951" s="1">
        <f t="shared" si="307"/>
        <v>781454</v>
      </c>
      <c r="C951" s="1" t="str">
        <f>"0371"</f>
        <v>0371</v>
      </c>
      <c r="D951" s="1" t="str">
        <f>"HEALTH"</f>
        <v>HEALTH</v>
      </c>
      <c r="E951" s="1" t="str">
        <f t="shared" si="308"/>
        <v>30R-Gill</v>
      </c>
      <c r="F951" s="1" t="str">
        <f t="shared" si="309"/>
        <v>Gillenwaters, Stephanie</v>
      </c>
      <c r="G951" s="1" t="str">
        <f>"Period 06"</f>
        <v>Period 06</v>
      </c>
      <c r="H951" s="1" t="str">
        <f>" S"</f>
        <v xml:space="preserve"> S</v>
      </c>
      <c r="I951" s="1" t="str">
        <f>" S"</f>
        <v xml:space="preserve"> S</v>
      </c>
    </row>
    <row r="952" spans="1:9">
      <c r="A952" s="1" t="str">
        <f>""</f>
        <v/>
      </c>
      <c r="B952" s="1">
        <f t="shared" si="307"/>
        <v>781454</v>
      </c>
      <c r="C952" s="1" t="str">
        <f>"0398"</f>
        <v>0398</v>
      </c>
      <c r="D952" s="1" t="str">
        <f>"CITIZENSHIP"</f>
        <v>CITIZENSHIP</v>
      </c>
      <c r="E952" s="1" t="str">
        <f t="shared" si="308"/>
        <v>30R-Gill</v>
      </c>
      <c r="F952" s="1" t="str">
        <f t="shared" si="309"/>
        <v>Gillenwaters, Stephanie</v>
      </c>
      <c r="G952" s="1" t="str">
        <f>"Period 07"</f>
        <v>Period 07</v>
      </c>
      <c r="H952" s="1" t="str">
        <f>" S"</f>
        <v xml:space="preserve"> S</v>
      </c>
      <c r="I952" s="1" t="str">
        <f>" S"</f>
        <v xml:space="preserve"> S</v>
      </c>
    </row>
    <row r="953" spans="1:9">
      <c r="A953" s="1" t="str">
        <f>""</f>
        <v/>
      </c>
      <c r="B953" s="1">
        <f t="shared" si="307"/>
        <v>781454</v>
      </c>
      <c r="C953" s="1" t="str">
        <f>"0351"</f>
        <v>0351</v>
      </c>
      <c r="D953" s="1" t="str">
        <f>"HANDWRITING"</f>
        <v>HANDWRITING</v>
      </c>
      <c r="E953" s="1" t="str">
        <f t="shared" si="308"/>
        <v>30R-Gill</v>
      </c>
      <c r="F953" s="1" t="str">
        <f t="shared" si="309"/>
        <v>Gillenwaters, Stephanie</v>
      </c>
      <c r="G953" s="1" t="str">
        <f>"Period 08"</f>
        <v>Period 08</v>
      </c>
      <c r="H953" s="1" t="str">
        <f>" S"</f>
        <v xml:space="preserve"> S</v>
      </c>
      <c r="I953" s="1" t="str">
        <f>" E"</f>
        <v xml:space="preserve"> E</v>
      </c>
    </row>
    <row r="954" spans="1:9">
      <c r="A954" s="1" t="str">
        <f>""</f>
        <v/>
      </c>
      <c r="B954" s="1">
        <f t="shared" si="307"/>
        <v>781454</v>
      </c>
      <c r="C954" s="1" t="str">
        <f>"0361"</f>
        <v>0361</v>
      </c>
      <c r="D954" s="1" t="str">
        <f>"FINE ARTS"</f>
        <v>FINE ARTS</v>
      </c>
      <c r="E954" s="1" t="str">
        <f>"30R-GIL"</f>
        <v>30R-GIL</v>
      </c>
      <c r="F954" s="1" t="str">
        <f>"Shotlow, Misti"</f>
        <v>Shotlow, Misti</v>
      </c>
      <c r="G954" s="1" t="str">
        <f>"Period 09"</f>
        <v>Period 09</v>
      </c>
      <c r="H954" s="1" t="str">
        <f>" E"</f>
        <v xml:space="preserve"> E</v>
      </c>
      <c r="I954" s="1" t="str">
        <f>" E"</f>
        <v xml:space="preserve"> E</v>
      </c>
    </row>
    <row r="955" spans="1:9">
      <c r="A955" s="1" t="str">
        <f>""</f>
        <v/>
      </c>
      <c r="B955" s="1">
        <f t="shared" si="307"/>
        <v>781454</v>
      </c>
      <c r="C955" s="1" t="str">
        <f>"0362"</f>
        <v>0362</v>
      </c>
      <c r="D955" s="1" t="str">
        <f>"MUSIC"</f>
        <v>MUSIC</v>
      </c>
      <c r="E955" s="1" t="str">
        <f>"30R-GIL"</f>
        <v>30R-GIL</v>
      </c>
      <c r="F955" s="1" t="str">
        <f>"Murphy, Charmin"</f>
        <v>Murphy, Charmin</v>
      </c>
      <c r="G955" s="1" t="str">
        <f>"Period 10"</f>
        <v>Period 10</v>
      </c>
      <c r="H955" s="1" t="str">
        <f>" S"</f>
        <v xml:space="preserve"> S</v>
      </c>
      <c r="I955" s="1" t="str">
        <f>" S"</f>
        <v xml:space="preserve"> S</v>
      </c>
    </row>
    <row r="956" spans="1:9">
      <c r="A956" s="1" t="str">
        <f>""</f>
        <v/>
      </c>
      <c r="B956" s="1">
        <f t="shared" si="307"/>
        <v>781454</v>
      </c>
      <c r="C956" s="1" t="str">
        <f>"0372"</f>
        <v>0372</v>
      </c>
      <c r="D956" s="1" t="str">
        <f>"PHYSICAL ED"</f>
        <v>PHYSICAL ED</v>
      </c>
      <c r="E956" s="1" t="str">
        <f>"30R-Gil"</f>
        <v>30R-Gil</v>
      </c>
      <c r="F956" s="1" t="str">
        <f>"Lane, Gary"</f>
        <v>Lane, Gary</v>
      </c>
      <c r="G956" s="1" t="str">
        <f>"Period 11"</f>
        <v>Period 11</v>
      </c>
      <c r="H956" s="1" t="str">
        <f>" E"</f>
        <v xml:space="preserve"> E</v>
      </c>
      <c r="I956" s="1" t="str">
        <f>" E"</f>
        <v xml:space="preserve"> E</v>
      </c>
    </row>
    <row r="957" spans="1:9">
      <c r="A957" s="1" t="str">
        <f>"Dominguez, Bladimir "</f>
        <v xml:space="preserve">Dominguez, Bladimir </v>
      </c>
      <c r="B957" s="1">
        <f t="shared" ref="B957:B965" si="310">777291</f>
        <v>777291</v>
      </c>
      <c r="C957" s="1" t="str">
        <f>"0311"</f>
        <v>0311</v>
      </c>
      <c r="D957" s="1" t="str">
        <f>"LANGUAGE ARTS"</f>
        <v>LANGUAGE ARTS</v>
      </c>
      <c r="E957" s="1" t="str">
        <f t="shared" ref="E957:E965" si="311">"31B-Sol"</f>
        <v>31B-Sol</v>
      </c>
      <c r="F957" s="1" t="str">
        <f t="shared" ref="F957:F962" si="312">"Solorzano, David"</f>
        <v>Solorzano, David</v>
      </c>
      <c r="G957" s="1" t="str">
        <f>"Period 01"</f>
        <v>Period 01</v>
      </c>
      <c r="H957" s="1">
        <f xml:space="preserve"> 85</f>
        <v>85</v>
      </c>
      <c r="I957" s="1">
        <f xml:space="preserve"> 93</f>
        <v>93</v>
      </c>
    </row>
    <row r="958" spans="1:9">
      <c r="A958" s="1" t="str">
        <f>""</f>
        <v/>
      </c>
      <c r="B958" s="1">
        <f t="shared" si="310"/>
        <v>777291</v>
      </c>
      <c r="C958" s="1" t="str">
        <f>"0321"</f>
        <v>0321</v>
      </c>
      <c r="D958" s="1" t="str">
        <f>"SOCIAL STUDIES"</f>
        <v>SOCIAL STUDIES</v>
      </c>
      <c r="E958" s="1" t="str">
        <f t="shared" si="311"/>
        <v>31B-Sol</v>
      </c>
      <c r="F958" s="1" t="str">
        <f t="shared" si="312"/>
        <v>Solorzano, David</v>
      </c>
      <c r="G958" s="1" t="str">
        <f>"Period 03"</f>
        <v>Period 03</v>
      </c>
      <c r="H958" s="1">
        <f xml:space="preserve"> 92</f>
        <v>92</v>
      </c>
      <c r="I958" s="1">
        <f xml:space="preserve"> 97</f>
        <v>97</v>
      </c>
    </row>
    <row r="959" spans="1:9">
      <c r="A959" s="1" t="str">
        <f>""</f>
        <v/>
      </c>
      <c r="B959" s="1">
        <f t="shared" si="310"/>
        <v>777291</v>
      </c>
      <c r="C959" s="1" t="str">
        <f>"0331"</f>
        <v>0331</v>
      </c>
      <c r="D959" s="1" t="str">
        <f>"MATH"</f>
        <v>MATH</v>
      </c>
      <c r="E959" s="1" t="str">
        <f t="shared" si="311"/>
        <v>31B-Sol</v>
      </c>
      <c r="F959" s="1" t="str">
        <f t="shared" si="312"/>
        <v>Solorzano, David</v>
      </c>
      <c r="G959" s="1" t="str">
        <f>"Period 04"</f>
        <v>Period 04</v>
      </c>
      <c r="H959" s="1">
        <f xml:space="preserve"> 81</f>
        <v>81</v>
      </c>
      <c r="I959" s="1">
        <f xml:space="preserve"> 83</f>
        <v>83</v>
      </c>
    </row>
    <row r="960" spans="1:9">
      <c r="A960" s="1" t="str">
        <f>""</f>
        <v/>
      </c>
      <c r="B960" s="1">
        <f t="shared" si="310"/>
        <v>777291</v>
      </c>
      <c r="C960" s="1" t="str">
        <f>"0341"</f>
        <v>0341</v>
      </c>
      <c r="D960" s="1" t="str">
        <f>"SCIENCE"</f>
        <v>SCIENCE</v>
      </c>
      <c r="E960" s="1" t="str">
        <f t="shared" si="311"/>
        <v>31B-Sol</v>
      </c>
      <c r="F960" s="1" t="str">
        <f t="shared" si="312"/>
        <v>Solorzano, David</v>
      </c>
      <c r="G960" s="1" t="str">
        <f>"Period 05"</f>
        <v>Period 05</v>
      </c>
      <c r="H960" s="1">
        <f xml:space="preserve"> 97</f>
        <v>97</v>
      </c>
      <c r="I960" s="1">
        <f xml:space="preserve"> 94</f>
        <v>94</v>
      </c>
    </row>
    <row r="961" spans="1:9">
      <c r="A961" s="1" t="str">
        <f>""</f>
        <v/>
      </c>
      <c r="B961" s="1">
        <f t="shared" si="310"/>
        <v>777291</v>
      </c>
      <c r="C961" s="1" t="str">
        <f>"0371"</f>
        <v>0371</v>
      </c>
      <c r="D961" s="1" t="str">
        <f>"HEALTH"</f>
        <v>HEALTH</v>
      </c>
      <c r="E961" s="1" t="str">
        <f t="shared" si="311"/>
        <v>31B-Sol</v>
      </c>
      <c r="F961" s="1" t="str">
        <f t="shared" si="312"/>
        <v>Solorzano, David</v>
      </c>
      <c r="G961" s="1" t="str">
        <f>"Period 06"</f>
        <v>Period 06</v>
      </c>
      <c r="H961" s="1" t="str">
        <f>" S"</f>
        <v xml:space="preserve"> S</v>
      </c>
      <c r="I961" s="1" t="str">
        <f>" S"</f>
        <v xml:space="preserve"> S</v>
      </c>
    </row>
    <row r="962" spans="1:9">
      <c r="A962" s="1" t="str">
        <f>""</f>
        <v/>
      </c>
      <c r="B962" s="1">
        <f t="shared" si="310"/>
        <v>777291</v>
      </c>
      <c r="C962" s="1" t="str">
        <f>"0398"</f>
        <v>0398</v>
      </c>
      <c r="D962" s="1" t="str">
        <f>"CITIZENSHIP"</f>
        <v>CITIZENSHIP</v>
      </c>
      <c r="E962" s="1" t="str">
        <f t="shared" si="311"/>
        <v>31B-Sol</v>
      </c>
      <c r="F962" s="1" t="str">
        <f t="shared" si="312"/>
        <v>Solorzano, David</v>
      </c>
      <c r="G962" s="1" t="str">
        <f>"Period 07"</f>
        <v>Period 07</v>
      </c>
      <c r="H962" s="1" t="str">
        <f>" S"</f>
        <v xml:space="preserve"> S</v>
      </c>
      <c r="I962" s="1" t="str">
        <f>" S"</f>
        <v xml:space="preserve"> S</v>
      </c>
    </row>
    <row r="963" spans="1:9">
      <c r="A963" s="1" t="str">
        <f>""</f>
        <v/>
      </c>
      <c r="B963" s="1">
        <f t="shared" si="310"/>
        <v>777291</v>
      </c>
      <c r="C963" s="1" t="str">
        <f>"0361"</f>
        <v>0361</v>
      </c>
      <c r="D963" s="1" t="str">
        <f>"FINE ARTS"</f>
        <v>FINE ARTS</v>
      </c>
      <c r="E963" s="1" t="str">
        <f t="shared" si="311"/>
        <v>31B-Sol</v>
      </c>
      <c r="F963" s="1" t="str">
        <f>"Shotlow, Misti"</f>
        <v>Shotlow, Misti</v>
      </c>
      <c r="G963" s="1" t="str">
        <f>"Period 09"</f>
        <v>Period 09</v>
      </c>
      <c r="H963" s="1" t="str">
        <f>" E"</f>
        <v xml:space="preserve"> E</v>
      </c>
      <c r="I963" s="1" t="str">
        <f>" E"</f>
        <v xml:space="preserve"> E</v>
      </c>
    </row>
    <row r="964" spans="1:9">
      <c r="A964" s="1" t="str">
        <f>""</f>
        <v/>
      </c>
      <c r="B964" s="1">
        <f t="shared" si="310"/>
        <v>777291</v>
      </c>
      <c r="C964" s="1" t="str">
        <f>"0362"</f>
        <v>0362</v>
      </c>
      <c r="D964" s="1" t="str">
        <f>"MUSIC"</f>
        <v>MUSIC</v>
      </c>
      <c r="E964" s="1" t="str">
        <f t="shared" si="311"/>
        <v>31B-Sol</v>
      </c>
      <c r="F964" s="1" t="str">
        <f>"Murphy, Charmin"</f>
        <v>Murphy, Charmin</v>
      </c>
      <c r="G964" s="1" t="str">
        <f>"Period 10"</f>
        <v>Period 10</v>
      </c>
      <c r="H964" s="1" t="str">
        <f>" S"</f>
        <v xml:space="preserve"> S</v>
      </c>
      <c r="I964" s="1" t="str">
        <f>" S"</f>
        <v xml:space="preserve"> S</v>
      </c>
    </row>
    <row r="965" spans="1:9">
      <c r="A965" s="1" t="str">
        <f>""</f>
        <v/>
      </c>
      <c r="B965" s="1">
        <f t="shared" si="310"/>
        <v>777291</v>
      </c>
      <c r="C965" s="1" t="str">
        <f>"0372"</f>
        <v>0372</v>
      </c>
      <c r="D965" s="1" t="str">
        <f>"PHYSICAL ED"</f>
        <v>PHYSICAL ED</v>
      </c>
      <c r="E965" s="1" t="str">
        <f t="shared" si="311"/>
        <v>31B-Sol</v>
      </c>
      <c r="F965" s="1" t="str">
        <f>"Lane, Gary"</f>
        <v>Lane, Gary</v>
      </c>
      <c r="G965" s="1" t="str">
        <f>"Period 11"</f>
        <v>Period 11</v>
      </c>
      <c r="H965" s="1" t="str">
        <f>" E"</f>
        <v xml:space="preserve"> E</v>
      </c>
      <c r="I965" s="1" t="str">
        <f>" E"</f>
        <v xml:space="preserve"> E</v>
      </c>
    </row>
    <row r="966" spans="1:9">
      <c r="A966" s="1" t="str">
        <f>"Edwards, Ta'Liyah Renee"</f>
        <v>Edwards, Ta'Liyah Renee</v>
      </c>
      <c r="B966" s="1">
        <f t="shared" ref="B966:B975" si="313">1801587</f>
        <v>1801587</v>
      </c>
      <c r="C966" s="1" t="str">
        <f>"0311"</f>
        <v>0311</v>
      </c>
      <c r="D966" s="1" t="str">
        <f>"LANGUAGE ARTS"</f>
        <v>LANGUAGE ARTS</v>
      </c>
      <c r="E966" s="1" t="str">
        <f t="shared" ref="E966:E972" si="314">"30R-Gill"</f>
        <v>30R-Gill</v>
      </c>
      <c r="F966" s="1" t="str">
        <f t="shared" ref="F966:F972" si="315">"Gillenwaters, Stephanie"</f>
        <v>Gillenwaters, Stephanie</v>
      </c>
      <c r="G966" s="1" t="str">
        <f>"Period 01"</f>
        <v>Period 01</v>
      </c>
      <c r="H966" s="1">
        <f xml:space="preserve"> 79</f>
        <v>79</v>
      </c>
      <c r="I966" s="1">
        <f xml:space="preserve"> 86</f>
        <v>86</v>
      </c>
    </row>
    <row r="967" spans="1:9">
      <c r="A967" s="1" t="str">
        <f>""</f>
        <v/>
      </c>
      <c r="B967" s="1">
        <f t="shared" si="313"/>
        <v>1801587</v>
      </c>
      <c r="C967" s="1" t="str">
        <f>"0321"</f>
        <v>0321</v>
      </c>
      <c r="D967" s="1" t="str">
        <f>"SOCIAL STUDIES"</f>
        <v>SOCIAL STUDIES</v>
      </c>
      <c r="E967" s="1" t="str">
        <f t="shared" si="314"/>
        <v>30R-Gill</v>
      </c>
      <c r="F967" s="1" t="str">
        <f t="shared" si="315"/>
        <v>Gillenwaters, Stephanie</v>
      </c>
      <c r="G967" s="1" t="str">
        <f>"Period 03"</f>
        <v>Period 03</v>
      </c>
      <c r="H967" s="1">
        <f xml:space="preserve"> 92</f>
        <v>92</v>
      </c>
      <c r="I967" s="1">
        <f xml:space="preserve"> 90</f>
        <v>90</v>
      </c>
    </row>
    <row r="968" spans="1:9">
      <c r="A968" s="1" t="str">
        <f>""</f>
        <v/>
      </c>
      <c r="B968" s="1">
        <f t="shared" si="313"/>
        <v>1801587</v>
      </c>
      <c r="C968" s="1" t="str">
        <f>"0331"</f>
        <v>0331</v>
      </c>
      <c r="D968" s="1" t="str">
        <f>"MATH"</f>
        <v>MATH</v>
      </c>
      <c r="E968" s="1" t="str">
        <f t="shared" si="314"/>
        <v>30R-Gill</v>
      </c>
      <c r="F968" s="1" t="str">
        <f t="shared" si="315"/>
        <v>Gillenwaters, Stephanie</v>
      </c>
      <c r="G968" s="1" t="str">
        <f>"Period 04"</f>
        <v>Period 04</v>
      </c>
      <c r="H968" s="1">
        <f xml:space="preserve"> 80</f>
        <v>80</v>
      </c>
      <c r="I968" s="1">
        <f xml:space="preserve"> 82</f>
        <v>82</v>
      </c>
    </row>
    <row r="969" spans="1:9">
      <c r="A969" s="1" t="str">
        <f>""</f>
        <v/>
      </c>
      <c r="B969" s="1">
        <f t="shared" si="313"/>
        <v>1801587</v>
      </c>
      <c r="C969" s="1" t="str">
        <f>"0341"</f>
        <v>0341</v>
      </c>
      <c r="D969" s="1" t="str">
        <f>"SCIENCE"</f>
        <v>SCIENCE</v>
      </c>
      <c r="E969" s="1" t="str">
        <f t="shared" si="314"/>
        <v>30R-Gill</v>
      </c>
      <c r="F969" s="1" t="str">
        <f t="shared" si="315"/>
        <v>Gillenwaters, Stephanie</v>
      </c>
      <c r="G969" s="1" t="str">
        <f>"Period 05"</f>
        <v>Period 05</v>
      </c>
      <c r="H969" s="1">
        <f xml:space="preserve"> 89</f>
        <v>89</v>
      </c>
      <c r="I969" s="1">
        <f xml:space="preserve"> 86</f>
        <v>86</v>
      </c>
    </row>
    <row r="970" spans="1:9">
      <c r="A970" s="1" t="str">
        <f>""</f>
        <v/>
      </c>
      <c r="B970" s="1">
        <f t="shared" si="313"/>
        <v>1801587</v>
      </c>
      <c r="C970" s="1" t="str">
        <f>"0371"</f>
        <v>0371</v>
      </c>
      <c r="D970" s="1" t="str">
        <f>"HEALTH"</f>
        <v>HEALTH</v>
      </c>
      <c r="E970" s="1" t="str">
        <f t="shared" si="314"/>
        <v>30R-Gill</v>
      </c>
      <c r="F970" s="1" t="str">
        <f t="shared" si="315"/>
        <v>Gillenwaters, Stephanie</v>
      </c>
      <c r="G970" s="1" t="str">
        <f>"Period 06"</f>
        <v>Period 06</v>
      </c>
      <c r="H970" s="1" t="str">
        <f t="shared" ref="H970:I972" si="316">" S"</f>
        <v xml:space="preserve"> S</v>
      </c>
      <c r="I970" s="1" t="str">
        <f t="shared" si="316"/>
        <v xml:space="preserve"> S</v>
      </c>
    </row>
    <row r="971" spans="1:9">
      <c r="A971" s="1" t="str">
        <f>""</f>
        <v/>
      </c>
      <c r="B971" s="1">
        <f t="shared" si="313"/>
        <v>1801587</v>
      </c>
      <c r="C971" s="1" t="str">
        <f>"0398"</f>
        <v>0398</v>
      </c>
      <c r="D971" s="1" t="str">
        <f>"CITIZENSHIP"</f>
        <v>CITIZENSHIP</v>
      </c>
      <c r="E971" s="1" t="str">
        <f t="shared" si="314"/>
        <v>30R-Gill</v>
      </c>
      <c r="F971" s="1" t="str">
        <f t="shared" si="315"/>
        <v>Gillenwaters, Stephanie</v>
      </c>
      <c r="G971" s="1" t="str">
        <f>"Period 07"</f>
        <v>Period 07</v>
      </c>
      <c r="H971" s="1" t="str">
        <f t="shared" si="316"/>
        <v xml:space="preserve"> S</v>
      </c>
      <c r="I971" s="1" t="str">
        <f t="shared" si="316"/>
        <v xml:space="preserve"> S</v>
      </c>
    </row>
    <row r="972" spans="1:9">
      <c r="A972" s="1" t="str">
        <f>""</f>
        <v/>
      </c>
      <c r="B972" s="1">
        <f t="shared" si="313"/>
        <v>1801587</v>
      </c>
      <c r="C972" s="1" t="str">
        <f>"0351"</f>
        <v>0351</v>
      </c>
      <c r="D972" s="1" t="str">
        <f>"HANDWRITING"</f>
        <v>HANDWRITING</v>
      </c>
      <c r="E972" s="1" t="str">
        <f t="shared" si="314"/>
        <v>30R-Gill</v>
      </c>
      <c r="F972" s="1" t="str">
        <f t="shared" si="315"/>
        <v>Gillenwaters, Stephanie</v>
      </c>
      <c r="G972" s="1" t="str">
        <f>"Period 08"</f>
        <v>Period 08</v>
      </c>
      <c r="H972" s="1" t="str">
        <f t="shared" si="316"/>
        <v xml:space="preserve"> S</v>
      </c>
      <c r="I972" s="1" t="str">
        <f t="shared" si="316"/>
        <v xml:space="preserve"> S</v>
      </c>
    </row>
    <row r="973" spans="1:9">
      <c r="A973" s="1" t="str">
        <f>""</f>
        <v/>
      </c>
      <c r="B973" s="1">
        <f t="shared" si="313"/>
        <v>1801587</v>
      </c>
      <c r="C973" s="1" t="str">
        <f>"0361"</f>
        <v>0361</v>
      </c>
      <c r="D973" s="1" t="str">
        <f>"FINE ARTS"</f>
        <v>FINE ARTS</v>
      </c>
      <c r="E973" s="1" t="str">
        <f>"30R-GIL"</f>
        <v>30R-GIL</v>
      </c>
      <c r="F973" s="1" t="str">
        <f>"Shotlow, Misti"</f>
        <v>Shotlow, Misti</v>
      </c>
      <c r="G973" s="1" t="str">
        <f>"Period 09"</f>
        <v>Period 09</v>
      </c>
      <c r="H973" s="1" t="str">
        <f>" E"</f>
        <v xml:space="preserve"> E</v>
      </c>
      <c r="I973" s="1" t="str">
        <f>" E"</f>
        <v xml:space="preserve"> E</v>
      </c>
    </row>
    <row r="974" spans="1:9">
      <c r="A974" s="1" t="str">
        <f>""</f>
        <v/>
      </c>
      <c r="B974" s="1">
        <f t="shared" si="313"/>
        <v>1801587</v>
      </c>
      <c r="C974" s="1" t="str">
        <f>"0362"</f>
        <v>0362</v>
      </c>
      <c r="D974" s="1" t="str">
        <f>"MUSIC"</f>
        <v>MUSIC</v>
      </c>
      <c r="E974" s="1" t="str">
        <f>"30R-GIL"</f>
        <v>30R-GIL</v>
      </c>
      <c r="F974" s="1" t="str">
        <f>"Murphy, Charmin"</f>
        <v>Murphy, Charmin</v>
      </c>
      <c r="G974" s="1" t="str">
        <f>"Period 10"</f>
        <v>Period 10</v>
      </c>
      <c r="H974" s="1" t="str">
        <f>" S"</f>
        <v xml:space="preserve"> S</v>
      </c>
      <c r="I974" s="1" t="str">
        <f>" S"</f>
        <v xml:space="preserve"> S</v>
      </c>
    </row>
    <row r="975" spans="1:9">
      <c r="A975" s="1" t="str">
        <f>""</f>
        <v/>
      </c>
      <c r="B975" s="1">
        <f t="shared" si="313"/>
        <v>1801587</v>
      </c>
      <c r="C975" s="1" t="str">
        <f>"0372"</f>
        <v>0372</v>
      </c>
      <c r="D975" s="1" t="str">
        <f>"PHYSICAL ED"</f>
        <v>PHYSICAL ED</v>
      </c>
      <c r="E975" s="1" t="str">
        <f>"30R-Gil"</f>
        <v>30R-Gil</v>
      </c>
      <c r="F975" s="1" t="str">
        <f>"Lane, Gary"</f>
        <v>Lane, Gary</v>
      </c>
      <c r="G975" s="1" t="str">
        <f>"Period 11"</f>
        <v>Period 11</v>
      </c>
      <c r="H975" s="1" t="str">
        <f>" S"</f>
        <v xml:space="preserve"> S</v>
      </c>
      <c r="I975" s="1" t="str">
        <f>" E"</f>
        <v xml:space="preserve"> E</v>
      </c>
    </row>
    <row r="976" spans="1:9">
      <c r="A976" s="1" t="str">
        <f>"Escobar, Adrian Joel"</f>
        <v>Escobar, Adrian Joel</v>
      </c>
      <c r="B976" s="1">
        <f t="shared" ref="B976:B985" si="317">777408</f>
        <v>777408</v>
      </c>
      <c r="C976" s="1" t="str">
        <f>"0311"</f>
        <v>0311</v>
      </c>
      <c r="D976" s="1" t="str">
        <f>"LANGUAGE ARTS"</f>
        <v>LANGUAGE ARTS</v>
      </c>
      <c r="E976" s="1" t="str">
        <f t="shared" ref="E976:E983" si="318">"32R-RAY"</f>
        <v>32R-RAY</v>
      </c>
      <c r="F976" s="1" t="str">
        <f t="shared" ref="F976:F982" si="319">"Ray, Courtney"</f>
        <v>Ray, Courtney</v>
      </c>
      <c r="G976" s="1" t="str">
        <f>"Period 01"</f>
        <v>Period 01</v>
      </c>
      <c r="H976" s="1">
        <f xml:space="preserve"> 75</f>
        <v>75</v>
      </c>
      <c r="I976" s="1">
        <f xml:space="preserve"> 91</f>
        <v>91</v>
      </c>
    </row>
    <row r="977" spans="1:9">
      <c r="A977" s="1" t="str">
        <f>""</f>
        <v/>
      </c>
      <c r="B977" s="1">
        <f t="shared" si="317"/>
        <v>777408</v>
      </c>
      <c r="C977" s="1" t="str">
        <f>"0321"</f>
        <v>0321</v>
      </c>
      <c r="D977" s="1" t="str">
        <f>"SOCIAL STUDIES"</f>
        <v>SOCIAL STUDIES</v>
      </c>
      <c r="E977" s="1" t="str">
        <f t="shared" si="318"/>
        <v>32R-RAY</v>
      </c>
      <c r="F977" s="1" t="str">
        <f t="shared" si="319"/>
        <v>Ray, Courtney</v>
      </c>
      <c r="G977" s="1" t="str">
        <f>"Period 03"</f>
        <v>Period 03</v>
      </c>
      <c r="H977" s="1">
        <f xml:space="preserve"> 95</f>
        <v>95</v>
      </c>
      <c r="I977" s="1">
        <f xml:space="preserve"> 100</f>
        <v>100</v>
      </c>
    </row>
    <row r="978" spans="1:9">
      <c r="A978" s="1" t="str">
        <f>""</f>
        <v/>
      </c>
      <c r="B978" s="1">
        <f t="shared" si="317"/>
        <v>777408</v>
      </c>
      <c r="C978" s="1" t="str">
        <f>"0331"</f>
        <v>0331</v>
      </c>
      <c r="D978" s="1" t="str">
        <f>"MATH"</f>
        <v>MATH</v>
      </c>
      <c r="E978" s="1" t="str">
        <f t="shared" si="318"/>
        <v>32R-RAY</v>
      </c>
      <c r="F978" s="1" t="str">
        <f t="shared" si="319"/>
        <v>Ray, Courtney</v>
      </c>
      <c r="G978" s="1" t="str">
        <f>"Period 04"</f>
        <v>Period 04</v>
      </c>
      <c r="H978" s="1">
        <f xml:space="preserve"> 79</f>
        <v>79</v>
      </c>
      <c r="I978" s="1">
        <f xml:space="preserve"> 85</f>
        <v>85</v>
      </c>
    </row>
    <row r="979" spans="1:9">
      <c r="A979" s="1" t="str">
        <f>""</f>
        <v/>
      </c>
      <c r="B979" s="1">
        <f t="shared" si="317"/>
        <v>777408</v>
      </c>
      <c r="C979" s="1" t="str">
        <f>"0341"</f>
        <v>0341</v>
      </c>
      <c r="D979" s="1" t="str">
        <f>"SCIENCE"</f>
        <v>SCIENCE</v>
      </c>
      <c r="E979" s="1" t="str">
        <f t="shared" si="318"/>
        <v>32R-RAY</v>
      </c>
      <c r="F979" s="1" t="str">
        <f t="shared" si="319"/>
        <v>Ray, Courtney</v>
      </c>
      <c r="G979" s="1" t="str">
        <f>"Period 05"</f>
        <v>Period 05</v>
      </c>
      <c r="H979" s="1">
        <f xml:space="preserve"> 93</f>
        <v>93</v>
      </c>
      <c r="I979" s="1">
        <f xml:space="preserve"> 99</f>
        <v>99</v>
      </c>
    </row>
    <row r="980" spans="1:9">
      <c r="A980" s="1" t="str">
        <f>""</f>
        <v/>
      </c>
      <c r="B980" s="1">
        <f t="shared" si="317"/>
        <v>777408</v>
      </c>
      <c r="C980" s="1" t="str">
        <f>"0371"</f>
        <v>0371</v>
      </c>
      <c r="D980" s="1" t="str">
        <f>"HEALTH"</f>
        <v>HEALTH</v>
      </c>
      <c r="E980" s="1" t="str">
        <f t="shared" si="318"/>
        <v>32R-RAY</v>
      </c>
      <c r="F980" s="1" t="str">
        <f t="shared" si="319"/>
        <v>Ray, Courtney</v>
      </c>
      <c r="G980" s="1" t="str">
        <f>"Period 06"</f>
        <v>Period 06</v>
      </c>
      <c r="H980" s="1" t="str">
        <f>" S"</f>
        <v xml:space="preserve"> S</v>
      </c>
      <c r="I980" s="1" t="str">
        <f>" S"</f>
        <v xml:space="preserve"> S</v>
      </c>
    </row>
    <row r="981" spans="1:9">
      <c r="A981" s="1" t="str">
        <f>""</f>
        <v/>
      </c>
      <c r="B981" s="1">
        <f t="shared" si="317"/>
        <v>777408</v>
      </c>
      <c r="C981" s="1" t="str">
        <f>"0398"</f>
        <v>0398</v>
      </c>
      <c r="D981" s="1" t="str">
        <f>"CITIZENSHIP"</f>
        <v>CITIZENSHIP</v>
      </c>
      <c r="E981" s="1" t="str">
        <f t="shared" si="318"/>
        <v>32R-RAY</v>
      </c>
      <c r="F981" s="1" t="str">
        <f t="shared" si="319"/>
        <v>Ray, Courtney</v>
      </c>
      <c r="G981" s="1" t="str">
        <f>"Period 07"</f>
        <v>Period 07</v>
      </c>
      <c r="H981" s="1" t="str">
        <f>" N"</f>
        <v xml:space="preserve"> N</v>
      </c>
      <c r="I981" s="1" t="str">
        <f>" S"</f>
        <v xml:space="preserve"> S</v>
      </c>
    </row>
    <row r="982" spans="1:9">
      <c r="A982" s="1" t="str">
        <f>""</f>
        <v/>
      </c>
      <c r="B982" s="1">
        <f t="shared" si="317"/>
        <v>777408</v>
      </c>
      <c r="C982" s="1" t="str">
        <f>"0351"</f>
        <v>0351</v>
      </c>
      <c r="D982" s="1" t="str">
        <f>"HANDWRITING"</f>
        <v>HANDWRITING</v>
      </c>
      <c r="E982" s="1" t="str">
        <f t="shared" si="318"/>
        <v>32R-RAY</v>
      </c>
      <c r="F982" s="1" t="str">
        <f t="shared" si="319"/>
        <v>Ray, Courtney</v>
      </c>
      <c r="G982" s="1" t="str">
        <f>"Period 08"</f>
        <v>Period 08</v>
      </c>
      <c r="H982" s="1" t="str">
        <f>" S"</f>
        <v xml:space="preserve"> S</v>
      </c>
      <c r="I982" s="1" t="str">
        <f>" S"</f>
        <v xml:space="preserve"> S</v>
      </c>
    </row>
    <row r="983" spans="1:9">
      <c r="A983" s="1" t="str">
        <f>""</f>
        <v/>
      </c>
      <c r="B983" s="1">
        <f t="shared" si="317"/>
        <v>777408</v>
      </c>
      <c r="C983" s="1" t="str">
        <f>"0361"</f>
        <v>0361</v>
      </c>
      <c r="D983" s="1" t="str">
        <f>"FINE ARTS"</f>
        <v>FINE ARTS</v>
      </c>
      <c r="E983" s="1" t="str">
        <f t="shared" si="318"/>
        <v>32R-RAY</v>
      </c>
      <c r="F983" s="1" t="str">
        <f>"Shotlow, Misti"</f>
        <v>Shotlow, Misti</v>
      </c>
      <c r="G983" s="1" t="str">
        <f>"Period 09"</f>
        <v>Period 09</v>
      </c>
      <c r="H983" s="1" t="str">
        <f>" E"</f>
        <v xml:space="preserve"> E</v>
      </c>
      <c r="I983" s="1" t="str">
        <f>" E"</f>
        <v xml:space="preserve"> E</v>
      </c>
    </row>
    <row r="984" spans="1:9">
      <c r="A984" s="1" t="str">
        <f>""</f>
        <v/>
      </c>
      <c r="B984" s="1">
        <f t="shared" si="317"/>
        <v>777408</v>
      </c>
      <c r="C984" s="1" t="str">
        <f>"0362"</f>
        <v>0362</v>
      </c>
      <c r="D984" s="1" t="str">
        <f>"MUSIC"</f>
        <v>MUSIC</v>
      </c>
      <c r="E984" s="1" t="str">
        <f>"32R-HER"</f>
        <v>32R-HER</v>
      </c>
      <c r="F984" s="1" t="str">
        <f>"Murphy, Charmin"</f>
        <v>Murphy, Charmin</v>
      </c>
      <c r="G984" s="1" t="str">
        <f>"Period 10"</f>
        <v>Period 10</v>
      </c>
      <c r="H984" s="1" t="str">
        <f>" N"</f>
        <v xml:space="preserve"> N</v>
      </c>
      <c r="I984" s="1" t="str">
        <f>" S"</f>
        <v xml:space="preserve"> S</v>
      </c>
    </row>
    <row r="985" spans="1:9">
      <c r="A985" s="1" t="str">
        <f>""</f>
        <v/>
      </c>
      <c r="B985" s="1">
        <f t="shared" si="317"/>
        <v>777408</v>
      </c>
      <c r="C985" s="1" t="str">
        <f>"0372"</f>
        <v>0372</v>
      </c>
      <c r="D985" s="1" t="str">
        <f>"PHYSICAL ED"</f>
        <v>PHYSICAL ED</v>
      </c>
      <c r="E985" s="1" t="str">
        <f t="shared" ref="E985:E993" si="320">"32R-RAY"</f>
        <v>32R-RAY</v>
      </c>
      <c r="F985" s="1" t="str">
        <f>"Lane, Gary"</f>
        <v>Lane, Gary</v>
      </c>
      <c r="G985" s="1" t="str">
        <f>"Period 11"</f>
        <v>Period 11</v>
      </c>
      <c r="H985" s="1" t="str">
        <f>" S"</f>
        <v xml:space="preserve"> S</v>
      </c>
      <c r="I985" s="1" t="str">
        <f>" S"</f>
        <v xml:space="preserve"> S</v>
      </c>
    </row>
    <row r="986" spans="1:9">
      <c r="A986" s="1" t="str">
        <f>"Espinoza, Ramses Angel"</f>
        <v>Espinoza, Ramses Angel</v>
      </c>
      <c r="B986" s="1">
        <f t="shared" ref="B986:B995" si="321">1822722</f>
        <v>1822722</v>
      </c>
      <c r="C986" s="1" t="str">
        <f>"0311"</f>
        <v>0311</v>
      </c>
      <c r="D986" s="1" t="str">
        <f>"LANGUAGE ARTS"</f>
        <v>LANGUAGE ARTS</v>
      </c>
      <c r="E986" s="1" t="str">
        <f t="shared" si="320"/>
        <v>32R-RAY</v>
      </c>
      <c r="F986" s="1" t="str">
        <f t="shared" ref="F986:F992" si="322">"Ray, Courtney"</f>
        <v>Ray, Courtney</v>
      </c>
      <c r="G986" s="1" t="str">
        <f>"Period 01"</f>
        <v>Period 01</v>
      </c>
      <c r="H986" s="1">
        <f xml:space="preserve"> 73</f>
        <v>73</v>
      </c>
      <c r="I986" s="1">
        <f xml:space="preserve"> 89</f>
        <v>89</v>
      </c>
    </row>
    <row r="987" spans="1:9">
      <c r="A987" s="1" t="str">
        <f>""</f>
        <v/>
      </c>
      <c r="B987" s="1">
        <f t="shared" si="321"/>
        <v>1822722</v>
      </c>
      <c r="C987" s="1" t="str">
        <f>"0321"</f>
        <v>0321</v>
      </c>
      <c r="D987" s="1" t="str">
        <f>"SOCIAL STUDIES"</f>
        <v>SOCIAL STUDIES</v>
      </c>
      <c r="E987" s="1" t="str">
        <f t="shared" si="320"/>
        <v>32R-RAY</v>
      </c>
      <c r="F987" s="1" t="str">
        <f t="shared" si="322"/>
        <v>Ray, Courtney</v>
      </c>
      <c r="G987" s="1" t="str">
        <f>"Period 03"</f>
        <v>Period 03</v>
      </c>
      <c r="H987" s="1">
        <f xml:space="preserve"> 87</f>
        <v>87</v>
      </c>
      <c r="I987" s="1">
        <f xml:space="preserve"> 100</f>
        <v>100</v>
      </c>
    </row>
    <row r="988" spans="1:9">
      <c r="A988" s="1" t="str">
        <f>""</f>
        <v/>
      </c>
      <c r="B988" s="1">
        <f t="shared" si="321"/>
        <v>1822722</v>
      </c>
      <c r="C988" s="1" t="str">
        <f>"0331"</f>
        <v>0331</v>
      </c>
      <c r="D988" s="1" t="str">
        <f>"MATH"</f>
        <v>MATH</v>
      </c>
      <c r="E988" s="1" t="str">
        <f t="shared" si="320"/>
        <v>32R-RAY</v>
      </c>
      <c r="F988" s="1" t="str">
        <f t="shared" si="322"/>
        <v>Ray, Courtney</v>
      </c>
      <c r="G988" s="1" t="str">
        <f>"Period 04"</f>
        <v>Period 04</v>
      </c>
      <c r="H988" s="1">
        <f xml:space="preserve"> 77</f>
        <v>77</v>
      </c>
      <c r="I988" s="1">
        <f xml:space="preserve"> 87</f>
        <v>87</v>
      </c>
    </row>
    <row r="989" spans="1:9">
      <c r="A989" s="1" t="str">
        <f>""</f>
        <v/>
      </c>
      <c r="B989" s="1">
        <f t="shared" si="321"/>
        <v>1822722</v>
      </c>
      <c r="C989" s="1" t="str">
        <f>"0341"</f>
        <v>0341</v>
      </c>
      <c r="D989" s="1" t="str">
        <f>"SCIENCE"</f>
        <v>SCIENCE</v>
      </c>
      <c r="E989" s="1" t="str">
        <f t="shared" si="320"/>
        <v>32R-RAY</v>
      </c>
      <c r="F989" s="1" t="str">
        <f t="shared" si="322"/>
        <v>Ray, Courtney</v>
      </c>
      <c r="G989" s="1" t="str">
        <f>"Period 05"</f>
        <v>Period 05</v>
      </c>
      <c r="H989" s="1">
        <f xml:space="preserve"> 96</f>
        <v>96</v>
      </c>
      <c r="I989" s="1">
        <f xml:space="preserve"> 95</f>
        <v>95</v>
      </c>
    </row>
    <row r="990" spans="1:9">
      <c r="A990" s="1" t="str">
        <f>""</f>
        <v/>
      </c>
      <c r="B990" s="1">
        <f t="shared" si="321"/>
        <v>1822722</v>
      </c>
      <c r="C990" s="1" t="str">
        <f>"0371"</f>
        <v>0371</v>
      </c>
      <c r="D990" s="1" t="str">
        <f>"HEALTH"</f>
        <v>HEALTH</v>
      </c>
      <c r="E990" s="1" t="str">
        <f t="shared" si="320"/>
        <v>32R-RAY</v>
      </c>
      <c r="F990" s="1" t="str">
        <f t="shared" si="322"/>
        <v>Ray, Courtney</v>
      </c>
      <c r="G990" s="1" t="str">
        <f>"Period 06"</f>
        <v>Period 06</v>
      </c>
      <c r="H990" s="1" t="str">
        <f t="shared" ref="H990:I992" si="323">" S"</f>
        <v xml:space="preserve"> S</v>
      </c>
      <c r="I990" s="1" t="str">
        <f t="shared" si="323"/>
        <v xml:space="preserve"> S</v>
      </c>
    </row>
    <row r="991" spans="1:9">
      <c r="A991" s="1" t="str">
        <f>""</f>
        <v/>
      </c>
      <c r="B991" s="1">
        <f t="shared" si="321"/>
        <v>1822722</v>
      </c>
      <c r="C991" s="1" t="str">
        <f>"0398"</f>
        <v>0398</v>
      </c>
      <c r="D991" s="1" t="str">
        <f>"CITIZENSHIP"</f>
        <v>CITIZENSHIP</v>
      </c>
      <c r="E991" s="1" t="str">
        <f t="shared" si="320"/>
        <v>32R-RAY</v>
      </c>
      <c r="F991" s="1" t="str">
        <f t="shared" si="322"/>
        <v>Ray, Courtney</v>
      </c>
      <c r="G991" s="1" t="str">
        <f>"Period 07"</f>
        <v>Period 07</v>
      </c>
      <c r="H991" s="1" t="str">
        <f t="shared" si="323"/>
        <v xml:space="preserve"> S</v>
      </c>
      <c r="I991" s="1" t="str">
        <f t="shared" si="323"/>
        <v xml:space="preserve"> S</v>
      </c>
    </row>
    <row r="992" spans="1:9">
      <c r="A992" s="1" t="str">
        <f>""</f>
        <v/>
      </c>
      <c r="B992" s="1">
        <f t="shared" si="321"/>
        <v>1822722</v>
      </c>
      <c r="C992" s="1" t="str">
        <f>"0351"</f>
        <v>0351</v>
      </c>
      <c r="D992" s="1" t="str">
        <f>"HANDWRITING"</f>
        <v>HANDWRITING</v>
      </c>
      <c r="E992" s="1" t="str">
        <f t="shared" si="320"/>
        <v>32R-RAY</v>
      </c>
      <c r="F992" s="1" t="str">
        <f t="shared" si="322"/>
        <v>Ray, Courtney</v>
      </c>
      <c r="G992" s="1" t="str">
        <f>"Period 08"</f>
        <v>Period 08</v>
      </c>
      <c r="H992" s="1" t="str">
        <f t="shared" si="323"/>
        <v xml:space="preserve"> S</v>
      </c>
      <c r="I992" s="1" t="str">
        <f t="shared" si="323"/>
        <v xml:space="preserve"> S</v>
      </c>
    </row>
    <row r="993" spans="1:9">
      <c r="A993" s="1" t="str">
        <f>""</f>
        <v/>
      </c>
      <c r="B993" s="1">
        <f t="shared" si="321"/>
        <v>1822722</v>
      </c>
      <c r="C993" s="1" t="str">
        <f>"0361"</f>
        <v>0361</v>
      </c>
      <c r="D993" s="1" t="str">
        <f>"FINE ARTS"</f>
        <v>FINE ARTS</v>
      </c>
      <c r="E993" s="1" t="str">
        <f t="shared" si="320"/>
        <v>32R-RAY</v>
      </c>
      <c r="F993" s="1" t="str">
        <f>"Shotlow, Misti"</f>
        <v>Shotlow, Misti</v>
      </c>
      <c r="G993" s="1" t="str">
        <f>"Period 09"</f>
        <v>Period 09</v>
      </c>
      <c r="H993" s="1" t="str">
        <f>" E"</f>
        <v xml:space="preserve"> E</v>
      </c>
      <c r="I993" s="1" t="str">
        <f>" E"</f>
        <v xml:space="preserve"> E</v>
      </c>
    </row>
    <row r="994" spans="1:9">
      <c r="A994" s="1" t="str">
        <f>""</f>
        <v/>
      </c>
      <c r="B994" s="1">
        <f t="shared" si="321"/>
        <v>1822722</v>
      </c>
      <c r="C994" s="1" t="str">
        <f>"0362"</f>
        <v>0362</v>
      </c>
      <c r="D994" s="1" t="str">
        <f>"MUSIC"</f>
        <v>MUSIC</v>
      </c>
      <c r="E994" s="1" t="str">
        <f>"32R-HER"</f>
        <v>32R-HER</v>
      </c>
      <c r="F994" s="1" t="str">
        <f>"Murphy, Charmin"</f>
        <v>Murphy, Charmin</v>
      </c>
      <c r="G994" s="1" t="str">
        <f>"Period 10"</f>
        <v>Period 10</v>
      </c>
      <c r="H994" s="1" t="str">
        <f>" N"</f>
        <v xml:space="preserve"> N</v>
      </c>
      <c r="I994" s="1" t="str">
        <f>" S"</f>
        <v xml:space="preserve"> S</v>
      </c>
    </row>
    <row r="995" spans="1:9">
      <c r="A995" s="1" t="str">
        <f>""</f>
        <v/>
      </c>
      <c r="B995" s="1">
        <f t="shared" si="321"/>
        <v>1822722</v>
      </c>
      <c r="C995" s="1" t="str">
        <f>"0372"</f>
        <v>0372</v>
      </c>
      <c r="D995" s="1" t="str">
        <f>"PHYSICAL ED"</f>
        <v>PHYSICAL ED</v>
      </c>
      <c r="E995" s="1" t="str">
        <f t="shared" ref="E995:E1003" si="324">"32R-RAY"</f>
        <v>32R-RAY</v>
      </c>
      <c r="F995" s="1" t="str">
        <f>"Lane, Gary"</f>
        <v>Lane, Gary</v>
      </c>
      <c r="G995" s="1" t="str">
        <f>"Period 11"</f>
        <v>Period 11</v>
      </c>
      <c r="H995" s="1" t="str">
        <f>" E"</f>
        <v xml:space="preserve"> E</v>
      </c>
      <c r="I995" s="1" t="str">
        <f>" E"</f>
        <v xml:space="preserve"> E</v>
      </c>
    </row>
    <row r="996" spans="1:9">
      <c r="A996" s="1" t="str">
        <f>"Evans, Zaeden Ryan"</f>
        <v>Evans, Zaeden Ryan</v>
      </c>
      <c r="B996" s="1">
        <f t="shared" ref="B996:B1005" si="325">777132</f>
        <v>777132</v>
      </c>
      <c r="C996" s="1" t="str">
        <f>"0311"</f>
        <v>0311</v>
      </c>
      <c r="D996" s="1" t="str">
        <f>"LANGUAGE ARTS"</f>
        <v>LANGUAGE ARTS</v>
      </c>
      <c r="E996" s="1" t="str">
        <f t="shared" si="324"/>
        <v>32R-RAY</v>
      </c>
      <c r="F996" s="1" t="str">
        <f t="shared" ref="F996:F1002" si="326">"Ray, Courtney"</f>
        <v>Ray, Courtney</v>
      </c>
      <c r="G996" s="1" t="str">
        <f>"Period 01"</f>
        <v>Period 01</v>
      </c>
      <c r="H996" s="1">
        <f xml:space="preserve"> 80</f>
        <v>80</v>
      </c>
      <c r="I996" s="1">
        <f xml:space="preserve"> 84</f>
        <v>84</v>
      </c>
    </row>
    <row r="997" spans="1:9">
      <c r="A997" s="1" t="str">
        <f>""</f>
        <v/>
      </c>
      <c r="B997" s="1">
        <f t="shared" si="325"/>
        <v>777132</v>
      </c>
      <c r="C997" s="1" t="str">
        <f>"0321"</f>
        <v>0321</v>
      </c>
      <c r="D997" s="1" t="str">
        <f>"SOCIAL STUDIES"</f>
        <v>SOCIAL STUDIES</v>
      </c>
      <c r="E997" s="1" t="str">
        <f t="shared" si="324"/>
        <v>32R-RAY</v>
      </c>
      <c r="F997" s="1" t="str">
        <f t="shared" si="326"/>
        <v>Ray, Courtney</v>
      </c>
      <c r="G997" s="1" t="str">
        <f>"Period 03"</f>
        <v>Period 03</v>
      </c>
      <c r="H997" s="1">
        <f xml:space="preserve"> 100</f>
        <v>100</v>
      </c>
      <c r="I997" s="1">
        <f xml:space="preserve"> 100</f>
        <v>100</v>
      </c>
    </row>
    <row r="998" spans="1:9">
      <c r="A998" s="1" t="str">
        <f>""</f>
        <v/>
      </c>
      <c r="B998" s="1">
        <f t="shared" si="325"/>
        <v>777132</v>
      </c>
      <c r="C998" s="1" t="str">
        <f>"0331"</f>
        <v>0331</v>
      </c>
      <c r="D998" s="1" t="str">
        <f>"MATH"</f>
        <v>MATH</v>
      </c>
      <c r="E998" s="1" t="str">
        <f t="shared" si="324"/>
        <v>32R-RAY</v>
      </c>
      <c r="F998" s="1" t="str">
        <f t="shared" si="326"/>
        <v>Ray, Courtney</v>
      </c>
      <c r="G998" s="1" t="str">
        <f>"Period 04"</f>
        <v>Period 04</v>
      </c>
      <c r="H998" s="1">
        <f xml:space="preserve"> 93</f>
        <v>93</v>
      </c>
      <c r="I998" s="1">
        <f xml:space="preserve"> 93</f>
        <v>93</v>
      </c>
    </row>
    <row r="999" spans="1:9">
      <c r="A999" s="1" t="str">
        <f>""</f>
        <v/>
      </c>
      <c r="B999" s="1">
        <f t="shared" si="325"/>
        <v>777132</v>
      </c>
      <c r="C999" s="1" t="str">
        <f>"0341"</f>
        <v>0341</v>
      </c>
      <c r="D999" s="1" t="str">
        <f>"SCIENCE"</f>
        <v>SCIENCE</v>
      </c>
      <c r="E999" s="1" t="str">
        <f t="shared" si="324"/>
        <v>32R-RAY</v>
      </c>
      <c r="F999" s="1" t="str">
        <f t="shared" si="326"/>
        <v>Ray, Courtney</v>
      </c>
      <c r="G999" s="1" t="str">
        <f>"Period 05"</f>
        <v>Period 05</v>
      </c>
      <c r="H999" s="1">
        <f xml:space="preserve"> 93</f>
        <v>93</v>
      </c>
      <c r="I999" s="1">
        <f xml:space="preserve"> 98</f>
        <v>98</v>
      </c>
    </row>
    <row r="1000" spans="1:9">
      <c r="A1000" s="1" t="str">
        <f>""</f>
        <v/>
      </c>
      <c r="B1000" s="1">
        <f t="shared" si="325"/>
        <v>777132</v>
      </c>
      <c r="C1000" s="1" t="str">
        <f>"0371"</f>
        <v>0371</v>
      </c>
      <c r="D1000" s="1" t="str">
        <f>"HEALTH"</f>
        <v>HEALTH</v>
      </c>
      <c r="E1000" s="1" t="str">
        <f t="shared" si="324"/>
        <v>32R-RAY</v>
      </c>
      <c r="F1000" s="1" t="str">
        <f t="shared" si="326"/>
        <v>Ray, Courtney</v>
      </c>
      <c r="G1000" s="1" t="str">
        <f>"Period 06"</f>
        <v>Period 06</v>
      </c>
      <c r="H1000" s="1" t="str">
        <f>" S"</f>
        <v xml:space="preserve"> S</v>
      </c>
      <c r="I1000" s="1" t="str">
        <f>" S"</f>
        <v xml:space="preserve"> S</v>
      </c>
    </row>
    <row r="1001" spans="1:9">
      <c r="A1001" s="1" t="str">
        <f>""</f>
        <v/>
      </c>
      <c r="B1001" s="1">
        <f t="shared" si="325"/>
        <v>777132</v>
      </c>
      <c r="C1001" s="1" t="str">
        <f>"0398"</f>
        <v>0398</v>
      </c>
      <c r="D1001" s="1" t="str">
        <f>"CITIZENSHIP"</f>
        <v>CITIZENSHIP</v>
      </c>
      <c r="E1001" s="1" t="str">
        <f t="shared" si="324"/>
        <v>32R-RAY</v>
      </c>
      <c r="F1001" s="1" t="str">
        <f t="shared" si="326"/>
        <v>Ray, Courtney</v>
      </c>
      <c r="G1001" s="1" t="str">
        <f>"Period 07"</f>
        <v>Period 07</v>
      </c>
      <c r="H1001" s="1" t="str">
        <f>" N"</f>
        <v xml:space="preserve"> N</v>
      </c>
      <c r="I1001" s="1" t="str">
        <f>" S"</f>
        <v xml:space="preserve"> S</v>
      </c>
    </row>
    <row r="1002" spans="1:9">
      <c r="A1002" s="1" t="str">
        <f>""</f>
        <v/>
      </c>
      <c r="B1002" s="1">
        <f t="shared" si="325"/>
        <v>777132</v>
      </c>
      <c r="C1002" s="1" t="str">
        <f>"0351"</f>
        <v>0351</v>
      </c>
      <c r="D1002" s="1" t="str">
        <f>"HANDWRITING"</f>
        <v>HANDWRITING</v>
      </c>
      <c r="E1002" s="1" t="str">
        <f t="shared" si="324"/>
        <v>32R-RAY</v>
      </c>
      <c r="F1002" s="1" t="str">
        <f t="shared" si="326"/>
        <v>Ray, Courtney</v>
      </c>
      <c r="G1002" s="1" t="str">
        <f>"Period 08"</f>
        <v>Period 08</v>
      </c>
      <c r="H1002" s="1" t="str">
        <f>" S"</f>
        <v xml:space="preserve"> S</v>
      </c>
      <c r="I1002" s="1" t="str">
        <f>" S"</f>
        <v xml:space="preserve"> S</v>
      </c>
    </row>
    <row r="1003" spans="1:9">
      <c r="A1003" s="1" t="str">
        <f>""</f>
        <v/>
      </c>
      <c r="B1003" s="1">
        <f t="shared" si="325"/>
        <v>777132</v>
      </c>
      <c r="C1003" s="1" t="str">
        <f>"0361"</f>
        <v>0361</v>
      </c>
      <c r="D1003" s="1" t="str">
        <f>"FINE ARTS"</f>
        <v>FINE ARTS</v>
      </c>
      <c r="E1003" s="1" t="str">
        <f t="shared" si="324"/>
        <v>32R-RAY</v>
      </c>
      <c r="F1003" s="1" t="str">
        <f>"Shotlow, Misti"</f>
        <v>Shotlow, Misti</v>
      </c>
      <c r="G1003" s="1" t="str">
        <f>"Period 09"</f>
        <v>Period 09</v>
      </c>
      <c r="H1003" s="1" t="str">
        <f>" E"</f>
        <v xml:space="preserve"> E</v>
      </c>
      <c r="I1003" s="1" t="str">
        <f>" S"</f>
        <v xml:space="preserve"> S</v>
      </c>
    </row>
    <row r="1004" spans="1:9">
      <c r="A1004" s="1" t="str">
        <f>""</f>
        <v/>
      </c>
      <c r="B1004" s="1">
        <f t="shared" si="325"/>
        <v>777132</v>
      </c>
      <c r="C1004" s="1" t="str">
        <f>"0362"</f>
        <v>0362</v>
      </c>
      <c r="D1004" s="1" t="str">
        <f>"MUSIC"</f>
        <v>MUSIC</v>
      </c>
      <c r="E1004" s="1" t="str">
        <f>"32R-HER"</f>
        <v>32R-HER</v>
      </c>
      <c r="F1004" s="1" t="str">
        <f>"Murphy, Charmin"</f>
        <v>Murphy, Charmin</v>
      </c>
      <c r="G1004" s="1" t="str">
        <f>"Period 10"</f>
        <v>Period 10</v>
      </c>
      <c r="H1004" s="1" t="str">
        <f>" S"</f>
        <v xml:space="preserve"> S</v>
      </c>
      <c r="I1004" s="1" t="str">
        <f>" S"</f>
        <v xml:space="preserve"> S</v>
      </c>
    </row>
    <row r="1005" spans="1:9">
      <c r="A1005" s="1" t="str">
        <f>""</f>
        <v/>
      </c>
      <c r="B1005" s="1">
        <f t="shared" si="325"/>
        <v>777132</v>
      </c>
      <c r="C1005" s="1" t="str">
        <f>"0372"</f>
        <v>0372</v>
      </c>
      <c r="D1005" s="1" t="str">
        <f>"PHYSICAL ED"</f>
        <v>PHYSICAL ED</v>
      </c>
      <c r="E1005" s="1" t="str">
        <f t="shared" ref="E1005:E1013" si="327">"32R-RAY"</f>
        <v>32R-RAY</v>
      </c>
      <c r="F1005" s="1" t="str">
        <f>"Lane, Gary"</f>
        <v>Lane, Gary</v>
      </c>
      <c r="G1005" s="1" t="str">
        <f>"Period 11"</f>
        <v>Period 11</v>
      </c>
      <c r="H1005" s="1" t="str">
        <f>" E"</f>
        <v xml:space="preserve"> E</v>
      </c>
      <c r="I1005" s="1" t="str">
        <f>" S"</f>
        <v xml:space="preserve"> S</v>
      </c>
    </row>
    <row r="1006" spans="1:9">
      <c r="A1006" s="1" t="str">
        <f>"Everest, Amora Chiamaka"</f>
        <v>Everest, Amora Chiamaka</v>
      </c>
      <c r="B1006" s="1">
        <f t="shared" ref="B1006:B1015" si="328">772290</f>
        <v>772290</v>
      </c>
      <c r="C1006" s="1" t="str">
        <f>"0311"</f>
        <v>0311</v>
      </c>
      <c r="D1006" s="1" t="str">
        <f>"LANGUAGE ARTS"</f>
        <v>LANGUAGE ARTS</v>
      </c>
      <c r="E1006" s="1" t="str">
        <f t="shared" si="327"/>
        <v>32R-RAY</v>
      </c>
      <c r="F1006" s="1" t="str">
        <f t="shared" ref="F1006:F1012" si="329">"Ray, Courtney"</f>
        <v>Ray, Courtney</v>
      </c>
      <c r="G1006" s="1" t="str">
        <f>"Period 01"</f>
        <v>Period 01</v>
      </c>
      <c r="H1006" s="1">
        <f xml:space="preserve"> 95</f>
        <v>95</v>
      </c>
      <c r="I1006" s="1">
        <f xml:space="preserve"> 98</f>
        <v>98</v>
      </c>
    </row>
    <row r="1007" spans="1:9">
      <c r="A1007" s="1" t="str">
        <f>""</f>
        <v/>
      </c>
      <c r="B1007" s="1">
        <f t="shared" si="328"/>
        <v>772290</v>
      </c>
      <c r="C1007" s="1" t="str">
        <f>"0321"</f>
        <v>0321</v>
      </c>
      <c r="D1007" s="1" t="str">
        <f>"SOCIAL STUDIES"</f>
        <v>SOCIAL STUDIES</v>
      </c>
      <c r="E1007" s="1" t="str">
        <f t="shared" si="327"/>
        <v>32R-RAY</v>
      </c>
      <c r="F1007" s="1" t="str">
        <f t="shared" si="329"/>
        <v>Ray, Courtney</v>
      </c>
      <c r="G1007" s="1" t="str">
        <f>"Period 03"</f>
        <v>Period 03</v>
      </c>
      <c r="H1007" s="1">
        <f xml:space="preserve"> 98</f>
        <v>98</v>
      </c>
      <c r="I1007" s="1">
        <f xml:space="preserve"> 100</f>
        <v>100</v>
      </c>
    </row>
    <row r="1008" spans="1:9">
      <c r="A1008" s="1" t="str">
        <f>""</f>
        <v/>
      </c>
      <c r="B1008" s="1">
        <f t="shared" si="328"/>
        <v>772290</v>
      </c>
      <c r="C1008" s="1" t="str">
        <f>"0331"</f>
        <v>0331</v>
      </c>
      <c r="D1008" s="1" t="str">
        <f>"MATH"</f>
        <v>MATH</v>
      </c>
      <c r="E1008" s="1" t="str">
        <f t="shared" si="327"/>
        <v>32R-RAY</v>
      </c>
      <c r="F1008" s="1" t="str">
        <f t="shared" si="329"/>
        <v>Ray, Courtney</v>
      </c>
      <c r="G1008" s="1" t="str">
        <f>"Period 04"</f>
        <v>Period 04</v>
      </c>
      <c r="H1008" s="1">
        <f xml:space="preserve"> 91</f>
        <v>91</v>
      </c>
      <c r="I1008" s="1">
        <f xml:space="preserve"> 95</f>
        <v>95</v>
      </c>
    </row>
    <row r="1009" spans="1:9">
      <c r="A1009" s="1" t="str">
        <f>""</f>
        <v/>
      </c>
      <c r="B1009" s="1">
        <f t="shared" si="328"/>
        <v>772290</v>
      </c>
      <c r="C1009" s="1" t="str">
        <f>"0341"</f>
        <v>0341</v>
      </c>
      <c r="D1009" s="1" t="str">
        <f>"SCIENCE"</f>
        <v>SCIENCE</v>
      </c>
      <c r="E1009" s="1" t="str">
        <f t="shared" si="327"/>
        <v>32R-RAY</v>
      </c>
      <c r="F1009" s="1" t="str">
        <f t="shared" si="329"/>
        <v>Ray, Courtney</v>
      </c>
      <c r="G1009" s="1" t="str">
        <f>"Period 05"</f>
        <v>Period 05</v>
      </c>
      <c r="H1009" s="1">
        <f xml:space="preserve"> 94</f>
        <v>94</v>
      </c>
      <c r="I1009" s="1">
        <f xml:space="preserve"> 98</f>
        <v>98</v>
      </c>
    </row>
    <row r="1010" spans="1:9">
      <c r="A1010" s="1" t="str">
        <f>""</f>
        <v/>
      </c>
      <c r="B1010" s="1">
        <f t="shared" si="328"/>
        <v>772290</v>
      </c>
      <c r="C1010" s="1" t="str">
        <f>"0371"</f>
        <v>0371</v>
      </c>
      <c r="D1010" s="1" t="str">
        <f>"HEALTH"</f>
        <v>HEALTH</v>
      </c>
      <c r="E1010" s="1" t="str">
        <f t="shared" si="327"/>
        <v>32R-RAY</v>
      </c>
      <c r="F1010" s="1" t="str">
        <f t="shared" si="329"/>
        <v>Ray, Courtney</v>
      </c>
      <c r="G1010" s="1" t="str">
        <f>"Period 06"</f>
        <v>Period 06</v>
      </c>
      <c r="H1010" s="1" t="str">
        <f>" S"</f>
        <v xml:space="preserve"> S</v>
      </c>
      <c r="I1010" s="1" t="str">
        <f>" S"</f>
        <v xml:space="preserve"> S</v>
      </c>
    </row>
    <row r="1011" spans="1:9">
      <c r="A1011" s="1" t="str">
        <f>""</f>
        <v/>
      </c>
      <c r="B1011" s="1">
        <f t="shared" si="328"/>
        <v>772290</v>
      </c>
      <c r="C1011" s="1" t="str">
        <f>"0398"</f>
        <v>0398</v>
      </c>
      <c r="D1011" s="1" t="str">
        <f>"CITIZENSHIP"</f>
        <v>CITIZENSHIP</v>
      </c>
      <c r="E1011" s="1" t="str">
        <f t="shared" si="327"/>
        <v>32R-RAY</v>
      </c>
      <c r="F1011" s="1" t="str">
        <f t="shared" si="329"/>
        <v>Ray, Courtney</v>
      </c>
      <c r="G1011" s="1" t="str">
        <f>"Period 07"</f>
        <v>Period 07</v>
      </c>
      <c r="H1011" s="1" t="str">
        <f>" S"</f>
        <v xml:space="preserve"> S</v>
      </c>
      <c r="I1011" s="1" t="str">
        <f>" S"</f>
        <v xml:space="preserve"> S</v>
      </c>
    </row>
    <row r="1012" spans="1:9">
      <c r="A1012" s="1" t="str">
        <f>""</f>
        <v/>
      </c>
      <c r="B1012" s="1">
        <f t="shared" si="328"/>
        <v>772290</v>
      </c>
      <c r="C1012" s="1" t="str">
        <f>"0351"</f>
        <v>0351</v>
      </c>
      <c r="D1012" s="1" t="str">
        <f>"HANDWRITING"</f>
        <v>HANDWRITING</v>
      </c>
      <c r="E1012" s="1" t="str">
        <f t="shared" si="327"/>
        <v>32R-RAY</v>
      </c>
      <c r="F1012" s="1" t="str">
        <f t="shared" si="329"/>
        <v>Ray, Courtney</v>
      </c>
      <c r="G1012" s="1" t="str">
        <f>"Period 08"</f>
        <v>Period 08</v>
      </c>
      <c r="H1012" s="1" t="str">
        <f>" E"</f>
        <v xml:space="preserve"> E</v>
      </c>
      <c r="I1012" s="1" t="str">
        <f>" S"</f>
        <v xml:space="preserve"> S</v>
      </c>
    </row>
    <row r="1013" spans="1:9">
      <c r="A1013" s="1" t="str">
        <f>""</f>
        <v/>
      </c>
      <c r="B1013" s="1">
        <f t="shared" si="328"/>
        <v>772290</v>
      </c>
      <c r="C1013" s="1" t="str">
        <f>"0361"</f>
        <v>0361</v>
      </c>
      <c r="D1013" s="1" t="str">
        <f>"FINE ARTS"</f>
        <v>FINE ARTS</v>
      </c>
      <c r="E1013" s="1" t="str">
        <f t="shared" si="327"/>
        <v>32R-RAY</v>
      </c>
      <c r="F1013" s="1" t="str">
        <f>"Shotlow, Misti"</f>
        <v>Shotlow, Misti</v>
      </c>
      <c r="G1013" s="1" t="str">
        <f>"Period 09"</f>
        <v>Period 09</v>
      </c>
      <c r="H1013" s="1" t="str">
        <f>" E"</f>
        <v xml:space="preserve"> E</v>
      </c>
      <c r="I1013" s="1" t="str">
        <f>" E"</f>
        <v xml:space="preserve"> E</v>
      </c>
    </row>
    <row r="1014" spans="1:9">
      <c r="A1014" s="1" t="str">
        <f>""</f>
        <v/>
      </c>
      <c r="B1014" s="1">
        <f t="shared" si="328"/>
        <v>772290</v>
      </c>
      <c r="C1014" s="1" t="str">
        <f>"0362"</f>
        <v>0362</v>
      </c>
      <c r="D1014" s="1" t="str">
        <f>"MUSIC"</f>
        <v>MUSIC</v>
      </c>
      <c r="E1014" s="1" t="str">
        <f>"32R-HER"</f>
        <v>32R-HER</v>
      </c>
      <c r="F1014" s="1" t="str">
        <f>"Murphy, Charmin"</f>
        <v>Murphy, Charmin</v>
      </c>
      <c r="G1014" s="1" t="str">
        <f>"Period 10"</f>
        <v>Period 10</v>
      </c>
      <c r="H1014" s="1" t="str">
        <f>" S"</f>
        <v xml:space="preserve"> S</v>
      </c>
      <c r="I1014" s="1" t="str">
        <f>" S"</f>
        <v xml:space="preserve"> S</v>
      </c>
    </row>
    <row r="1015" spans="1:9">
      <c r="A1015" s="1" t="str">
        <f>""</f>
        <v/>
      </c>
      <c r="B1015" s="1">
        <f t="shared" si="328"/>
        <v>772290</v>
      </c>
      <c r="C1015" s="1" t="str">
        <f>"0372"</f>
        <v>0372</v>
      </c>
      <c r="D1015" s="1" t="str">
        <f>"PHYSICAL ED"</f>
        <v>PHYSICAL ED</v>
      </c>
      <c r="E1015" s="1" t="str">
        <f>"32R-RAY"</f>
        <v>32R-RAY</v>
      </c>
      <c r="F1015" s="1" t="str">
        <f>"Lane, Gary"</f>
        <v>Lane, Gary</v>
      </c>
      <c r="G1015" s="1" t="str">
        <f>"Period 11"</f>
        <v>Period 11</v>
      </c>
      <c r="H1015" s="1" t="str">
        <f>" E"</f>
        <v xml:space="preserve"> E</v>
      </c>
      <c r="I1015" s="1" t="str">
        <f>" E"</f>
        <v xml:space="preserve"> E</v>
      </c>
    </row>
    <row r="1016" spans="1:9">
      <c r="A1016" s="1" t="str">
        <f>"Fiscal, Elaine "</f>
        <v xml:space="preserve">Fiscal, Elaine </v>
      </c>
      <c r="B1016" s="1">
        <f t="shared" ref="B1016:B1024" si="330">786230</f>
        <v>786230</v>
      </c>
      <c r="C1016" s="1" t="str">
        <f>"0311"</f>
        <v>0311</v>
      </c>
      <c r="D1016" s="1" t="str">
        <f>"LANGUAGE ARTS"</f>
        <v>LANGUAGE ARTS</v>
      </c>
      <c r="E1016" s="1" t="str">
        <f t="shared" ref="E1016:E1024" si="331">"31B-Sol"</f>
        <v>31B-Sol</v>
      </c>
      <c r="F1016" s="1" t="str">
        <f t="shared" ref="F1016:F1021" si="332">"Solorzano, David"</f>
        <v>Solorzano, David</v>
      </c>
      <c r="G1016" s="1" t="str">
        <f>"Period 01"</f>
        <v>Period 01</v>
      </c>
      <c r="H1016" s="1">
        <f xml:space="preserve"> 82</f>
        <v>82</v>
      </c>
      <c r="I1016" s="1">
        <f xml:space="preserve"> 84</f>
        <v>84</v>
      </c>
    </row>
    <row r="1017" spans="1:9">
      <c r="A1017" s="1" t="str">
        <f>""</f>
        <v/>
      </c>
      <c r="B1017" s="1">
        <f t="shared" si="330"/>
        <v>786230</v>
      </c>
      <c r="C1017" s="1" t="str">
        <f>"0321"</f>
        <v>0321</v>
      </c>
      <c r="D1017" s="1" t="str">
        <f>"SOCIAL STUDIES"</f>
        <v>SOCIAL STUDIES</v>
      </c>
      <c r="E1017" s="1" t="str">
        <f t="shared" si="331"/>
        <v>31B-Sol</v>
      </c>
      <c r="F1017" s="1" t="str">
        <f t="shared" si="332"/>
        <v>Solorzano, David</v>
      </c>
      <c r="G1017" s="1" t="str">
        <f>"Period 03"</f>
        <v>Period 03</v>
      </c>
      <c r="H1017" s="1">
        <f xml:space="preserve"> 84</f>
        <v>84</v>
      </c>
      <c r="I1017" s="1">
        <f xml:space="preserve"> 88</f>
        <v>88</v>
      </c>
    </row>
    <row r="1018" spans="1:9">
      <c r="A1018" s="1" t="str">
        <f>""</f>
        <v/>
      </c>
      <c r="B1018" s="1">
        <f t="shared" si="330"/>
        <v>786230</v>
      </c>
      <c r="C1018" s="1" t="str">
        <f>"0331"</f>
        <v>0331</v>
      </c>
      <c r="D1018" s="1" t="str">
        <f>"MATH"</f>
        <v>MATH</v>
      </c>
      <c r="E1018" s="1" t="str">
        <f t="shared" si="331"/>
        <v>31B-Sol</v>
      </c>
      <c r="F1018" s="1" t="str">
        <f t="shared" si="332"/>
        <v>Solorzano, David</v>
      </c>
      <c r="G1018" s="1" t="str">
        <f>"Period 04"</f>
        <v>Period 04</v>
      </c>
      <c r="H1018" s="1">
        <f xml:space="preserve"> 84</f>
        <v>84</v>
      </c>
      <c r="I1018" s="1">
        <f xml:space="preserve"> 94</f>
        <v>94</v>
      </c>
    </row>
    <row r="1019" spans="1:9">
      <c r="A1019" s="1" t="str">
        <f>""</f>
        <v/>
      </c>
      <c r="B1019" s="1">
        <f t="shared" si="330"/>
        <v>786230</v>
      </c>
      <c r="C1019" s="1" t="str">
        <f>"0341"</f>
        <v>0341</v>
      </c>
      <c r="D1019" s="1" t="str">
        <f>"SCIENCE"</f>
        <v>SCIENCE</v>
      </c>
      <c r="E1019" s="1" t="str">
        <f t="shared" si="331"/>
        <v>31B-Sol</v>
      </c>
      <c r="F1019" s="1" t="str">
        <f t="shared" si="332"/>
        <v>Solorzano, David</v>
      </c>
      <c r="G1019" s="1" t="str">
        <f>"Period 05"</f>
        <v>Period 05</v>
      </c>
      <c r="H1019" s="1">
        <f xml:space="preserve"> 90</f>
        <v>90</v>
      </c>
      <c r="I1019" s="1">
        <f xml:space="preserve"> 89</f>
        <v>89</v>
      </c>
    </row>
    <row r="1020" spans="1:9">
      <c r="A1020" s="1" t="str">
        <f>""</f>
        <v/>
      </c>
      <c r="B1020" s="1">
        <f t="shared" si="330"/>
        <v>786230</v>
      </c>
      <c r="C1020" s="1" t="str">
        <f>"0371"</f>
        <v>0371</v>
      </c>
      <c r="D1020" s="1" t="str">
        <f>"HEALTH"</f>
        <v>HEALTH</v>
      </c>
      <c r="E1020" s="1" t="str">
        <f t="shared" si="331"/>
        <v>31B-Sol</v>
      </c>
      <c r="F1020" s="1" t="str">
        <f t="shared" si="332"/>
        <v>Solorzano, David</v>
      </c>
      <c r="G1020" s="1" t="str">
        <f>"Period 06"</f>
        <v>Period 06</v>
      </c>
      <c r="H1020" s="1" t="str">
        <f>" S"</f>
        <v xml:space="preserve"> S</v>
      </c>
      <c r="I1020" s="1" t="str">
        <f>" S"</f>
        <v xml:space="preserve"> S</v>
      </c>
    </row>
    <row r="1021" spans="1:9">
      <c r="A1021" s="1" t="str">
        <f>""</f>
        <v/>
      </c>
      <c r="B1021" s="1">
        <f t="shared" si="330"/>
        <v>786230</v>
      </c>
      <c r="C1021" s="1" t="str">
        <f>"0398"</f>
        <v>0398</v>
      </c>
      <c r="D1021" s="1" t="str">
        <f>"CITIZENSHIP"</f>
        <v>CITIZENSHIP</v>
      </c>
      <c r="E1021" s="1" t="str">
        <f t="shared" si="331"/>
        <v>31B-Sol</v>
      </c>
      <c r="F1021" s="1" t="str">
        <f t="shared" si="332"/>
        <v>Solorzano, David</v>
      </c>
      <c r="G1021" s="1" t="str">
        <f>"Period 07"</f>
        <v>Period 07</v>
      </c>
      <c r="H1021" s="1" t="str">
        <f>" S"</f>
        <v xml:space="preserve"> S</v>
      </c>
      <c r="I1021" s="1" t="str">
        <f>" S"</f>
        <v xml:space="preserve"> S</v>
      </c>
    </row>
    <row r="1022" spans="1:9">
      <c r="A1022" s="1" t="str">
        <f>""</f>
        <v/>
      </c>
      <c r="B1022" s="1">
        <f t="shared" si="330"/>
        <v>786230</v>
      </c>
      <c r="C1022" s="1" t="str">
        <f>"0361"</f>
        <v>0361</v>
      </c>
      <c r="D1022" s="1" t="str">
        <f>"FINE ARTS"</f>
        <v>FINE ARTS</v>
      </c>
      <c r="E1022" s="1" t="str">
        <f t="shared" si="331"/>
        <v>31B-Sol</v>
      </c>
      <c r="F1022" s="1" t="str">
        <f>"Shotlow, Misti"</f>
        <v>Shotlow, Misti</v>
      </c>
      <c r="G1022" s="1" t="str">
        <f>"Period 09"</f>
        <v>Period 09</v>
      </c>
      <c r="H1022" s="1" t="str">
        <f>" E"</f>
        <v xml:space="preserve"> E</v>
      </c>
      <c r="I1022" s="1" t="str">
        <f>" E"</f>
        <v xml:space="preserve"> E</v>
      </c>
    </row>
    <row r="1023" spans="1:9">
      <c r="A1023" s="1" t="str">
        <f>""</f>
        <v/>
      </c>
      <c r="B1023" s="1">
        <f t="shared" si="330"/>
        <v>786230</v>
      </c>
      <c r="C1023" s="1" t="str">
        <f>"0362"</f>
        <v>0362</v>
      </c>
      <c r="D1023" s="1" t="str">
        <f>"MUSIC"</f>
        <v>MUSIC</v>
      </c>
      <c r="E1023" s="1" t="str">
        <f t="shared" si="331"/>
        <v>31B-Sol</v>
      </c>
      <c r="F1023" s="1" t="str">
        <f>"Murphy, Charmin"</f>
        <v>Murphy, Charmin</v>
      </c>
      <c r="G1023" s="1" t="str">
        <f>"Period 10"</f>
        <v>Period 10</v>
      </c>
      <c r="H1023" s="1" t="str">
        <f>" S"</f>
        <v xml:space="preserve"> S</v>
      </c>
      <c r="I1023" s="1" t="str">
        <f>" S"</f>
        <v xml:space="preserve"> S</v>
      </c>
    </row>
    <row r="1024" spans="1:9">
      <c r="A1024" s="1" t="str">
        <f>""</f>
        <v/>
      </c>
      <c r="B1024" s="1">
        <f t="shared" si="330"/>
        <v>786230</v>
      </c>
      <c r="C1024" s="1" t="str">
        <f>"0372"</f>
        <v>0372</v>
      </c>
      <c r="D1024" s="1" t="str">
        <f>"PHYSICAL ED"</f>
        <v>PHYSICAL ED</v>
      </c>
      <c r="E1024" s="1" t="str">
        <f t="shared" si="331"/>
        <v>31B-Sol</v>
      </c>
      <c r="F1024" s="1" t="str">
        <f>"Lane, Gary"</f>
        <v>Lane, Gary</v>
      </c>
      <c r="G1024" s="1" t="str">
        <f>"Period 11"</f>
        <v>Period 11</v>
      </c>
      <c r="H1024" s="1" t="str">
        <f>" E"</f>
        <v xml:space="preserve"> E</v>
      </c>
      <c r="I1024" s="1" t="str">
        <f>" E"</f>
        <v xml:space="preserve"> E</v>
      </c>
    </row>
    <row r="1025" spans="1:9">
      <c r="A1025" s="1" t="str">
        <f>"Frasier, Jalaal Rashad"</f>
        <v>Frasier, Jalaal Rashad</v>
      </c>
      <c r="B1025" s="1">
        <f t="shared" ref="B1025:B1034" si="333">775845</f>
        <v>775845</v>
      </c>
      <c r="C1025" s="1" t="str">
        <f>"0311"</f>
        <v>0311</v>
      </c>
      <c r="D1025" s="1" t="str">
        <f>"LANGUAGE ARTS"</f>
        <v>LANGUAGE ARTS</v>
      </c>
      <c r="E1025" s="1" t="str">
        <f t="shared" ref="E1025:E1032" si="334">"32R-RAY"</f>
        <v>32R-RAY</v>
      </c>
      <c r="F1025" s="1" t="str">
        <f t="shared" ref="F1025:F1031" si="335">"Ray, Courtney"</f>
        <v>Ray, Courtney</v>
      </c>
      <c r="G1025" s="1" t="str">
        <f>"Period 01"</f>
        <v>Period 01</v>
      </c>
      <c r="H1025" s="1">
        <f xml:space="preserve"> 85</f>
        <v>85</v>
      </c>
      <c r="I1025" s="1">
        <f xml:space="preserve"> 99</f>
        <v>99</v>
      </c>
    </row>
    <row r="1026" spans="1:9">
      <c r="A1026" s="1" t="str">
        <f>""</f>
        <v/>
      </c>
      <c r="B1026" s="1">
        <f t="shared" si="333"/>
        <v>775845</v>
      </c>
      <c r="C1026" s="1" t="str">
        <f>"0321"</f>
        <v>0321</v>
      </c>
      <c r="D1026" s="1" t="str">
        <f>"SOCIAL STUDIES"</f>
        <v>SOCIAL STUDIES</v>
      </c>
      <c r="E1026" s="1" t="str">
        <f t="shared" si="334"/>
        <v>32R-RAY</v>
      </c>
      <c r="F1026" s="1" t="str">
        <f t="shared" si="335"/>
        <v>Ray, Courtney</v>
      </c>
      <c r="G1026" s="1" t="str">
        <f>"Period 03"</f>
        <v>Period 03</v>
      </c>
      <c r="H1026" s="1">
        <f xml:space="preserve"> 97</f>
        <v>97</v>
      </c>
      <c r="I1026" s="1">
        <f xml:space="preserve"> 100</f>
        <v>100</v>
      </c>
    </row>
    <row r="1027" spans="1:9">
      <c r="A1027" s="1" t="str">
        <f>""</f>
        <v/>
      </c>
      <c r="B1027" s="1">
        <f t="shared" si="333"/>
        <v>775845</v>
      </c>
      <c r="C1027" s="1" t="str">
        <f>"0331"</f>
        <v>0331</v>
      </c>
      <c r="D1027" s="1" t="str">
        <f>"MATH"</f>
        <v>MATH</v>
      </c>
      <c r="E1027" s="1" t="str">
        <f t="shared" si="334"/>
        <v>32R-RAY</v>
      </c>
      <c r="F1027" s="1" t="str">
        <f t="shared" si="335"/>
        <v>Ray, Courtney</v>
      </c>
      <c r="G1027" s="1" t="str">
        <f>"Period 04"</f>
        <v>Period 04</v>
      </c>
      <c r="H1027" s="1">
        <f xml:space="preserve"> 96</f>
        <v>96</v>
      </c>
      <c r="I1027" s="1">
        <f xml:space="preserve"> 96</f>
        <v>96</v>
      </c>
    </row>
    <row r="1028" spans="1:9">
      <c r="A1028" s="1" t="str">
        <f>""</f>
        <v/>
      </c>
      <c r="B1028" s="1">
        <f t="shared" si="333"/>
        <v>775845</v>
      </c>
      <c r="C1028" s="1" t="str">
        <f>"0341"</f>
        <v>0341</v>
      </c>
      <c r="D1028" s="1" t="str">
        <f>"SCIENCE"</f>
        <v>SCIENCE</v>
      </c>
      <c r="E1028" s="1" t="str">
        <f t="shared" si="334"/>
        <v>32R-RAY</v>
      </c>
      <c r="F1028" s="1" t="str">
        <f t="shared" si="335"/>
        <v>Ray, Courtney</v>
      </c>
      <c r="G1028" s="1" t="str">
        <f>"Period 05"</f>
        <v>Period 05</v>
      </c>
      <c r="H1028" s="1">
        <f xml:space="preserve"> 94</f>
        <v>94</v>
      </c>
      <c r="I1028" s="1">
        <f xml:space="preserve"> 99</f>
        <v>99</v>
      </c>
    </row>
    <row r="1029" spans="1:9">
      <c r="A1029" s="1" t="str">
        <f>""</f>
        <v/>
      </c>
      <c r="B1029" s="1">
        <f t="shared" si="333"/>
        <v>775845</v>
      </c>
      <c r="C1029" s="1" t="str">
        <f>"0371"</f>
        <v>0371</v>
      </c>
      <c r="D1029" s="1" t="str">
        <f>"HEALTH"</f>
        <v>HEALTH</v>
      </c>
      <c r="E1029" s="1" t="str">
        <f t="shared" si="334"/>
        <v>32R-RAY</v>
      </c>
      <c r="F1029" s="1" t="str">
        <f t="shared" si="335"/>
        <v>Ray, Courtney</v>
      </c>
      <c r="G1029" s="1" t="str">
        <f>"Period 06"</f>
        <v>Period 06</v>
      </c>
      <c r="H1029" s="1" t="str">
        <f>" S"</f>
        <v xml:space="preserve"> S</v>
      </c>
      <c r="I1029" s="1" t="str">
        <f>" S"</f>
        <v xml:space="preserve"> S</v>
      </c>
    </row>
    <row r="1030" spans="1:9">
      <c r="A1030" s="1" t="str">
        <f>""</f>
        <v/>
      </c>
      <c r="B1030" s="1">
        <f t="shared" si="333"/>
        <v>775845</v>
      </c>
      <c r="C1030" s="1" t="str">
        <f>"0398"</f>
        <v>0398</v>
      </c>
      <c r="D1030" s="1" t="str">
        <f>"CITIZENSHIP"</f>
        <v>CITIZENSHIP</v>
      </c>
      <c r="E1030" s="1" t="str">
        <f t="shared" si="334"/>
        <v>32R-RAY</v>
      </c>
      <c r="F1030" s="1" t="str">
        <f t="shared" si="335"/>
        <v>Ray, Courtney</v>
      </c>
      <c r="G1030" s="1" t="str">
        <f>"Period 07"</f>
        <v>Period 07</v>
      </c>
      <c r="H1030" s="1" t="str">
        <f>" E"</f>
        <v xml:space="preserve"> E</v>
      </c>
      <c r="I1030" s="1" t="str">
        <f>" S"</f>
        <v xml:space="preserve"> S</v>
      </c>
    </row>
    <row r="1031" spans="1:9">
      <c r="A1031" s="1" t="str">
        <f>""</f>
        <v/>
      </c>
      <c r="B1031" s="1">
        <f t="shared" si="333"/>
        <v>775845</v>
      </c>
      <c r="C1031" s="1" t="str">
        <f>"0351"</f>
        <v>0351</v>
      </c>
      <c r="D1031" s="1" t="str">
        <f>"HANDWRITING"</f>
        <v>HANDWRITING</v>
      </c>
      <c r="E1031" s="1" t="str">
        <f t="shared" si="334"/>
        <v>32R-RAY</v>
      </c>
      <c r="F1031" s="1" t="str">
        <f t="shared" si="335"/>
        <v>Ray, Courtney</v>
      </c>
      <c r="G1031" s="1" t="str">
        <f>"Period 08"</f>
        <v>Period 08</v>
      </c>
      <c r="H1031" s="1" t="str">
        <f>" S"</f>
        <v xml:space="preserve"> S</v>
      </c>
      <c r="I1031" s="1" t="str">
        <f>" S"</f>
        <v xml:space="preserve"> S</v>
      </c>
    </row>
    <row r="1032" spans="1:9">
      <c r="A1032" s="1" t="str">
        <f>""</f>
        <v/>
      </c>
      <c r="B1032" s="1">
        <f t="shared" si="333"/>
        <v>775845</v>
      </c>
      <c r="C1032" s="1" t="str">
        <f>"0361"</f>
        <v>0361</v>
      </c>
      <c r="D1032" s="1" t="str">
        <f>"FINE ARTS"</f>
        <v>FINE ARTS</v>
      </c>
      <c r="E1032" s="1" t="str">
        <f t="shared" si="334"/>
        <v>32R-RAY</v>
      </c>
      <c r="F1032" s="1" t="str">
        <f>"Shotlow, Misti"</f>
        <v>Shotlow, Misti</v>
      </c>
      <c r="G1032" s="1" t="str">
        <f>"Period 09"</f>
        <v>Period 09</v>
      </c>
      <c r="H1032" s="1" t="str">
        <f>" E"</f>
        <v xml:space="preserve"> E</v>
      </c>
      <c r="I1032" s="1" t="str">
        <f>" E"</f>
        <v xml:space="preserve"> E</v>
      </c>
    </row>
    <row r="1033" spans="1:9">
      <c r="A1033" s="1" t="str">
        <f>""</f>
        <v/>
      </c>
      <c r="B1033" s="1">
        <f t="shared" si="333"/>
        <v>775845</v>
      </c>
      <c r="C1033" s="1" t="str">
        <f>"0362"</f>
        <v>0362</v>
      </c>
      <c r="D1033" s="1" t="str">
        <f>"MUSIC"</f>
        <v>MUSIC</v>
      </c>
      <c r="E1033" s="1" t="str">
        <f>"32R-HER"</f>
        <v>32R-HER</v>
      </c>
      <c r="F1033" s="1" t="str">
        <f>"Murphy, Charmin"</f>
        <v>Murphy, Charmin</v>
      </c>
      <c r="G1033" s="1" t="str">
        <f>"Period 10"</f>
        <v>Period 10</v>
      </c>
      <c r="H1033" s="1" t="str">
        <f>" E"</f>
        <v xml:space="preserve"> E</v>
      </c>
      <c r="I1033" s="1" t="str">
        <f>" S"</f>
        <v xml:space="preserve"> S</v>
      </c>
    </row>
    <row r="1034" spans="1:9">
      <c r="A1034" s="1" t="str">
        <f>""</f>
        <v/>
      </c>
      <c r="B1034" s="1">
        <f t="shared" si="333"/>
        <v>775845</v>
      </c>
      <c r="C1034" s="1" t="str">
        <f>"0372"</f>
        <v>0372</v>
      </c>
      <c r="D1034" s="1" t="str">
        <f>"PHYSICAL ED"</f>
        <v>PHYSICAL ED</v>
      </c>
      <c r="E1034" s="1" t="str">
        <f>"32R-RAY"</f>
        <v>32R-RAY</v>
      </c>
      <c r="F1034" s="1" t="str">
        <f>"Lane, Gary"</f>
        <v>Lane, Gary</v>
      </c>
      <c r="G1034" s="1" t="str">
        <f>"Period 11"</f>
        <v>Period 11</v>
      </c>
      <c r="H1034" s="1" t="str">
        <f>" E"</f>
        <v xml:space="preserve"> E</v>
      </c>
      <c r="I1034" s="1" t="str">
        <f>" E"</f>
        <v xml:space="preserve"> E</v>
      </c>
    </row>
    <row r="1035" spans="1:9">
      <c r="A1035" s="1" t="str">
        <f>"Garces, Kevin "</f>
        <v xml:space="preserve">Garces, Kevin </v>
      </c>
      <c r="B1035" s="1">
        <f t="shared" ref="B1035:B1044" si="336">788097</f>
        <v>788097</v>
      </c>
      <c r="C1035" s="1" t="str">
        <f>"0311"</f>
        <v>0311</v>
      </c>
      <c r="D1035" s="1" t="str">
        <f>"LANGUAGE ARTS"</f>
        <v>LANGUAGE ARTS</v>
      </c>
      <c r="E1035" s="1" t="str">
        <f t="shared" ref="E1035:E1041" si="337">"30B-Mart"</f>
        <v>30B-Mart</v>
      </c>
      <c r="F1035" s="1" t="str">
        <f t="shared" ref="F1035:F1041" si="338">"Martinez, Angelica"</f>
        <v>Martinez, Angelica</v>
      </c>
      <c r="G1035" s="1" t="str">
        <f>"Period 01"</f>
        <v>Period 01</v>
      </c>
      <c r="H1035" s="1">
        <f xml:space="preserve"> 83</f>
        <v>83</v>
      </c>
      <c r="I1035" s="1">
        <f xml:space="preserve"> 76</f>
        <v>76</v>
      </c>
    </row>
    <row r="1036" spans="1:9">
      <c r="A1036" s="1" t="str">
        <f>""</f>
        <v/>
      </c>
      <c r="B1036" s="1">
        <f t="shared" si="336"/>
        <v>788097</v>
      </c>
      <c r="C1036" s="1" t="str">
        <f>"0321"</f>
        <v>0321</v>
      </c>
      <c r="D1036" s="1" t="str">
        <f>"SOCIAL STUDIES"</f>
        <v>SOCIAL STUDIES</v>
      </c>
      <c r="E1036" s="1" t="str">
        <f t="shared" si="337"/>
        <v>30B-Mart</v>
      </c>
      <c r="F1036" s="1" t="str">
        <f t="shared" si="338"/>
        <v>Martinez, Angelica</v>
      </c>
      <c r="G1036" s="1" t="str">
        <f>"Period 03"</f>
        <v>Period 03</v>
      </c>
      <c r="H1036" s="1">
        <f xml:space="preserve"> 86</f>
        <v>86</v>
      </c>
      <c r="I1036" s="1">
        <f xml:space="preserve"> 83</f>
        <v>83</v>
      </c>
    </row>
    <row r="1037" spans="1:9">
      <c r="A1037" s="1" t="str">
        <f>""</f>
        <v/>
      </c>
      <c r="B1037" s="1">
        <f t="shared" si="336"/>
        <v>788097</v>
      </c>
      <c r="C1037" s="1" t="str">
        <f>"0331"</f>
        <v>0331</v>
      </c>
      <c r="D1037" s="1" t="str">
        <f>"MATH"</f>
        <v>MATH</v>
      </c>
      <c r="E1037" s="1" t="str">
        <f t="shared" si="337"/>
        <v>30B-Mart</v>
      </c>
      <c r="F1037" s="1" t="str">
        <f t="shared" si="338"/>
        <v>Martinez, Angelica</v>
      </c>
      <c r="G1037" s="1" t="str">
        <f>"Period 04"</f>
        <v>Period 04</v>
      </c>
      <c r="H1037" s="1">
        <f xml:space="preserve"> 89</f>
        <v>89</v>
      </c>
      <c r="I1037" s="1">
        <f xml:space="preserve"> 82</f>
        <v>82</v>
      </c>
    </row>
    <row r="1038" spans="1:9">
      <c r="A1038" s="1" t="str">
        <f>""</f>
        <v/>
      </c>
      <c r="B1038" s="1">
        <f t="shared" si="336"/>
        <v>788097</v>
      </c>
      <c r="C1038" s="1" t="str">
        <f>"0341"</f>
        <v>0341</v>
      </c>
      <c r="D1038" s="1" t="str">
        <f>"SCIENCE"</f>
        <v>SCIENCE</v>
      </c>
      <c r="E1038" s="1" t="str">
        <f t="shared" si="337"/>
        <v>30B-Mart</v>
      </c>
      <c r="F1038" s="1" t="str">
        <f t="shared" si="338"/>
        <v>Martinez, Angelica</v>
      </c>
      <c r="G1038" s="1" t="str">
        <f>"Period 05"</f>
        <v>Period 05</v>
      </c>
      <c r="H1038" s="1">
        <f xml:space="preserve"> 96</f>
        <v>96</v>
      </c>
      <c r="I1038" s="1">
        <f xml:space="preserve"> 82</f>
        <v>82</v>
      </c>
    </row>
    <row r="1039" spans="1:9">
      <c r="A1039" s="1" t="str">
        <f>""</f>
        <v/>
      </c>
      <c r="B1039" s="1">
        <f t="shared" si="336"/>
        <v>788097</v>
      </c>
      <c r="C1039" s="1" t="str">
        <f>"0371"</f>
        <v>0371</v>
      </c>
      <c r="D1039" s="1" t="str">
        <f>"HEALTH"</f>
        <v>HEALTH</v>
      </c>
      <c r="E1039" s="1" t="str">
        <f t="shared" si="337"/>
        <v>30B-Mart</v>
      </c>
      <c r="F1039" s="1" t="str">
        <f t="shared" si="338"/>
        <v>Martinez, Angelica</v>
      </c>
      <c r="G1039" s="1" t="str">
        <f>"Period 06"</f>
        <v>Period 06</v>
      </c>
      <c r="H1039" s="1" t="str">
        <f>" S"</f>
        <v xml:space="preserve"> S</v>
      </c>
      <c r="I1039" s="1" t="str">
        <f>" S"</f>
        <v xml:space="preserve"> S</v>
      </c>
    </row>
    <row r="1040" spans="1:9">
      <c r="A1040" s="1" t="str">
        <f>""</f>
        <v/>
      </c>
      <c r="B1040" s="1">
        <f t="shared" si="336"/>
        <v>788097</v>
      </c>
      <c r="C1040" s="1" t="str">
        <f>"0398"</f>
        <v>0398</v>
      </c>
      <c r="D1040" s="1" t="str">
        <f>"CITIZENSHIP"</f>
        <v>CITIZENSHIP</v>
      </c>
      <c r="E1040" s="1" t="str">
        <f t="shared" si="337"/>
        <v>30B-Mart</v>
      </c>
      <c r="F1040" s="1" t="str">
        <f t="shared" si="338"/>
        <v>Martinez, Angelica</v>
      </c>
      <c r="G1040" s="1" t="str">
        <f>"Period 07"</f>
        <v>Period 07</v>
      </c>
      <c r="H1040" s="1" t="str">
        <f>" N"</f>
        <v xml:space="preserve"> N</v>
      </c>
      <c r="I1040" s="1" t="str">
        <f>" S"</f>
        <v xml:space="preserve"> S</v>
      </c>
    </row>
    <row r="1041" spans="1:9">
      <c r="A1041" s="1" t="str">
        <f>""</f>
        <v/>
      </c>
      <c r="B1041" s="1">
        <f t="shared" si="336"/>
        <v>788097</v>
      </c>
      <c r="C1041" s="1" t="str">
        <f>"0351"</f>
        <v>0351</v>
      </c>
      <c r="D1041" s="1" t="str">
        <f>"HANDWRITING"</f>
        <v>HANDWRITING</v>
      </c>
      <c r="E1041" s="1" t="str">
        <f t="shared" si="337"/>
        <v>30B-Mart</v>
      </c>
      <c r="F1041" s="1" t="str">
        <f t="shared" si="338"/>
        <v>Martinez, Angelica</v>
      </c>
      <c r="G1041" s="1" t="str">
        <f>"Period 08"</f>
        <v>Period 08</v>
      </c>
      <c r="H1041" s="1" t="str">
        <f>" N"</f>
        <v xml:space="preserve"> N</v>
      </c>
      <c r="I1041" s="1" t="str">
        <f>" N"</f>
        <v xml:space="preserve"> N</v>
      </c>
    </row>
    <row r="1042" spans="1:9">
      <c r="A1042" s="1" t="str">
        <f>""</f>
        <v/>
      </c>
      <c r="B1042" s="1">
        <f t="shared" si="336"/>
        <v>788097</v>
      </c>
      <c r="C1042" s="1" t="str">
        <f>"0361"</f>
        <v>0361</v>
      </c>
      <c r="D1042" s="1" t="str">
        <f>"FINE ARTS"</f>
        <v>FINE ARTS</v>
      </c>
      <c r="E1042" s="1" t="str">
        <f>"32B-MAR"</f>
        <v>32B-MAR</v>
      </c>
      <c r="F1042" s="1" t="str">
        <f>"Shotlow, Misti"</f>
        <v>Shotlow, Misti</v>
      </c>
      <c r="G1042" s="1" t="str">
        <f>"Period 09"</f>
        <v>Period 09</v>
      </c>
      <c r="H1042" s="1" t="str">
        <f>" E"</f>
        <v xml:space="preserve"> E</v>
      </c>
      <c r="I1042" s="1" t="str">
        <f>" E"</f>
        <v xml:space="preserve"> E</v>
      </c>
    </row>
    <row r="1043" spans="1:9">
      <c r="A1043" s="1" t="str">
        <f>""</f>
        <v/>
      </c>
      <c r="B1043" s="1">
        <f t="shared" si="336"/>
        <v>788097</v>
      </c>
      <c r="C1043" s="1" t="str">
        <f>"0362"</f>
        <v>0362</v>
      </c>
      <c r="D1043" s="1" t="str">
        <f>"MUSIC"</f>
        <v>MUSIC</v>
      </c>
      <c r="E1043" s="1" t="str">
        <f>"30B-MAR"</f>
        <v>30B-MAR</v>
      </c>
      <c r="F1043" s="1" t="str">
        <f>"Murphy, Charmin"</f>
        <v>Murphy, Charmin</v>
      </c>
      <c r="G1043" s="1" t="str">
        <f>"Period 10"</f>
        <v>Period 10</v>
      </c>
      <c r="H1043" s="1" t="str">
        <f>" E"</f>
        <v xml:space="preserve"> E</v>
      </c>
      <c r="I1043" s="1" t="str">
        <f>" S"</f>
        <v xml:space="preserve"> S</v>
      </c>
    </row>
    <row r="1044" spans="1:9">
      <c r="A1044" s="1" t="str">
        <f>""</f>
        <v/>
      </c>
      <c r="B1044" s="1">
        <f t="shared" si="336"/>
        <v>788097</v>
      </c>
      <c r="C1044" s="1" t="str">
        <f>"0372"</f>
        <v>0372</v>
      </c>
      <c r="D1044" s="1" t="str">
        <f>"PHYSICAL ED"</f>
        <v>PHYSICAL ED</v>
      </c>
      <c r="E1044" s="1" t="str">
        <f>"30B-Mart"</f>
        <v>30B-Mart</v>
      </c>
      <c r="F1044" s="1" t="str">
        <f>"Lane, Gary"</f>
        <v>Lane, Gary</v>
      </c>
      <c r="G1044" s="1" t="str">
        <f>"Period 11"</f>
        <v>Period 11</v>
      </c>
      <c r="H1044" s="1" t="str">
        <f>" E"</f>
        <v xml:space="preserve"> E</v>
      </c>
      <c r="I1044" s="1" t="str">
        <f>" E"</f>
        <v xml:space="preserve"> E</v>
      </c>
    </row>
    <row r="1045" spans="1:9">
      <c r="A1045" s="1" t="str">
        <f>"Guajardo, Mohagoney Zue-Yang"</f>
        <v>Guajardo, Mohagoney Zue-Yang</v>
      </c>
      <c r="B1045" s="1">
        <f t="shared" ref="B1045:B1053" si="339">777925</f>
        <v>777925</v>
      </c>
      <c r="C1045" s="1" t="str">
        <f>"0311"</f>
        <v>0311</v>
      </c>
      <c r="D1045" s="1" t="str">
        <f>"LANGUAGE ARTS"</f>
        <v>LANGUAGE ARTS</v>
      </c>
      <c r="E1045" s="1" t="str">
        <f t="shared" ref="E1045:E1053" si="340">"31B-Sol"</f>
        <v>31B-Sol</v>
      </c>
      <c r="F1045" s="1" t="str">
        <f t="shared" ref="F1045:F1050" si="341">"Solorzano, David"</f>
        <v>Solorzano, David</v>
      </c>
      <c r="G1045" s="1" t="str">
        <f>"Period 01"</f>
        <v>Period 01</v>
      </c>
      <c r="H1045" s="1">
        <f xml:space="preserve"> 90</f>
        <v>90</v>
      </c>
      <c r="I1045" s="1">
        <f xml:space="preserve"> 94</f>
        <v>94</v>
      </c>
    </row>
    <row r="1046" spans="1:9">
      <c r="A1046" s="1" t="str">
        <f>""</f>
        <v/>
      </c>
      <c r="B1046" s="1">
        <f t="shared" si="339"/>
        <v>777925</v>
      </c>
      <c r="C1046" s="1" t="str">
        <f>"0321"</f>
        <v>0321</v>
      </c>
      <c r="D1046" s="1" t="str">
        <f>"SOCIAL STUDIES"</f>
        <v>SOCIAL STUDIES</v>
      </c>
      <c r="E1046" s="1" t="str">
        <f t="shared" si="340"/>
        <v>31B-Sol</v>
      </c>
      <c r="F1046" s="1" t="str">
        <f t="shared" si="341"/>
        <v>Solorzano, David</v>
      </c>
      <c r="G1046" s="1" t="str">
        <f>"Period 03"</f>
        <v>Period 03</v>
      </c>
      <c r="H1046" s="1">
        <f xml:space="preserve"> 95</f>
        <v>95</v>
      </c>
      <c r="I1046" s="1">
        <f xml:space="preserve"> 98</f>
        <v>98</v>
      </c>
    </row>
    <row r="1047" spans="1:9">
      <c r="A1047" s="1" t="str">
        <f>""</f>
        <v/>
      </c>
      <c r="B1047" s="1">
        <f t="shared" si="339"/>
        <v>777925</v>
      </c>
      <c r="C1047" s="1" t="str">
        <f>"0331"</f>
        <v>0331</v>
      </c>
      <c r="D1047" s="1" t="str">
        <f>"MATH"</f>
        <v>MATH</v>
      </c>
      <c r="E1047" s="1" t="str">
        <f t="shared" si="340"/>
        <v>31B-Sol</v>
      </c>
      <c r="F1047" s="1" t="str">
        <f t="shared" si="341"/>
        <v>Solorzano, David</v>
      </c>
      <c r="G1047" s="1" t="str">
        <f>"Period 04"</f>
        <v>Period 04</v>
      </c>
      <c r="H1047" s="1">
        <f xml:space="preserve"> 92</f>
        <v>92</v>
      </c>
      <c r="I1047" s="1">
        <f xml:space="preserve"> 84</f>
        <v>84</v>
      </c>
    </row>
    <row r="1048" spans="1:9">
      <c r="A1048" s="1" t="str">
        <f>""</f>
        <v/>
      </c>
      <c r="B1048" s="1">
        <f t="shared" si="339"/>
        <v>777925</v>
      </c>
      <c r="C1048" s="1" t="str">
        <f>"0341"</f>
        <v>0341</v>
      </c>
      <c r="D1048" s="1" t="str">
        <f>"SCIENCE"</f>
        <v>SCIENCE</v>
      </c>
      <c r="E1048" s="1" t="str">
        <f t="shared" si="340"/>
        <v>31B-Sol</v>
      </c>
      <c r="F1048" s="1" t="str">
        <f t="shared" si="341"/>
        <v>Solorzano, David</v>
      </c>
      <c r="G1048" s="1" t="str">
        <f>"Period 05"</f>
        <v>Period 05</v>
      </c>
      <c r="H1048" s="1">
        <f xml:space="preserve"> 97</f>
        <v>97</v>
      </c>
      <c r="I1048" s="1">
        <f xml:space="preserve"> 92</f>
        <v>92</v>
      </c>
    </row>
    <row r="1049" spans="1:9">
      <c r="A1049" s="1" t="str">
        <f>""</f>
        <v/>
      </c>
      <c r="B1049" s="1">
        <f t="shared" si="339"/>
        <v>777925</v>
      </c>
      <c r="C1049" s="1" t="str">
        <f>"0371"</f>
        <v>0371</v>
      </c>
      <c r="D1049" s="1" t="str">
        <f>"HEALTH"</f>
        <v>HEALTH</v>
      </c>
      <c r="E1049" s="1" t="str">
        <f t="shared" si="340"/>
        <v>31B-Sol</v>
      </c>
      <c r="F1049" s="1" t="str">
        <f t="shared" si="341"/>
        <v>Solorzano, David</v>
      </c>
      <c r="G1049" s="1" t="str">
        <f>"Period 06"</f>
        <v>Period 06</v>
      </c>
      <c r="H1049" s="1" t="str">
        <f>" S"</f>
        <v xml:space="preserve"> S</v>
      </c>
      <c r="I1049" s="1" t="str">
        <f>" S"</f>
        <v xml:space="preserve"> S</v>
      </c>
    </row>
    <row r="1050" spans="1:9">
      <c r="A1050" s="1" t="str">
        <f>""</f>
        <v/>
      </c>
      <c r="B1050" s="1">
        <f t="shared" si="339"/>
        <v>777925</v>
      </c>
      <c r="C1050" s="1" t="str">
        <f>"0398"</f>
        <v>0398</v>
      </c>
      <c r="D1050" s="1" t="str">
        <f>"CITIZENSHIP"</f>
        <v>CITIZENSHIP</v>
      </c>
      <c r="E1050" s="1" t="str">
        <f t="shared" si="340"/>
        <v>31B-Sol</v>
      </c>
      <c r="F1050" s="1" t="str">
        <f t="shared" si="341"/>
        <v>Solorzano, David</v>
      </c>
      <c r="G1050" s="1" t="str">
        <f>"Period 07"</f>
        <v>Period 07</v>
      </c>
      <c r="H1050" s="1" t="str">
        <f>" S"</f>
        <v xml:space="preserve"> S</v>
      </c>
      <c r="I1050" s="1" t="str">
        <f>" S"</f>
        <v xml:space="preserve"> S</v>
      </c>
    </row>
    <row r="1051" spans="1:9">
      <c r="A1051" s="1" t="str">
        <f>""</f>
        <v/>
      </c>
      <c r="B1051" s="1">
        <f t="shared" si="339"/>
        <v>777925</v>
      </c>
      <c r="C1051" s="1" t="str">
        <f>"0361"</f>
        <v>0361</v>
      </c>
      <c r="D1051" s="1" t="str">
        <f>"FINE ARTS"</f>
        <v>FINE ARTS</v>
      </c>
      <c r="E1051" s="1" t="str">
        <f t="shared" si="340"/>
        <v>31B-Sol</v>
      </c>
      <c r="F1051" s="1" t="str">
        <f>"Shotlow, Misti"</f>
        <v>Shotlow, Misti</v>
      </c>
      <c r="G1051" s="1" t="str">
        <f>"Period 09"</f>
        <v>Period 09</v>
      </c>
      <c r="H1051" s="1" t="str">
        <f>" E"</f>
        <v xml:space="preserve"> E</v>
      </c>
      <c r="I1051" s="1" t="str">
        <f>" E"</f>
        <v xml:space="preserve"> E</v>
      </c>
    </row>
    <row r="1052" spans="1:9">
      <c r="A1052" s="1" t="str">
        <f>""</f>
        <v/>
      </c>
      <c r="B1052" s="1">
        <f t="shared" si="339"/>
        <v>777925</v>
      </c>
      <c r="C1052" s="1" t="str">
        <f>"0362"</f>
        <v>0362</v>
      </c>
      <c r="D1052" s="1" t="str">
        <f>"MUSIC"</f>
        <v>MUSIC</v>
      </c>
      <c r="E1052" s="1" t="str">
        <f t="shared" si="340"/>
        <v>31B-Sol</v>
      </c>
      <c r="F1052" s="1" t="str">
        <f>"Murphy, Charmin"</f>
        <v>Murphy, Charmin</v>
      </c>
      <c r="G1052" s="1" t="str">
        <f>"Period 10"</f>
        <v>Period 10</v>
      </c>
      <c r="H1052" s="1" t="str">
        <f>" S"</f>
        <v xml:space="preserve"> S</v>
      </c>
      <c r="I1052" s="1" t="str">
        <f>" S"</f>
        <v xml:space="preserve"> S</v>
      </c>
    </row>
    <row r="1053" spans="1:9">
      <c r="A1053" s="1" t="str">
        <f>""</f>
        <v/>
      </c>
      <c r="B1053" s="1">
        <f t="shared" si="339"/>
        <v>777925</v>
      </c>
      <c r="C1053" s="1" t="str">
        <f>"0372"</f>
        <v>0372</v>
      </c>
      <c r="D1053" s="1" t="str">
        <f>"PHYSICAL ED"</f>
        <v>PHYSICAL ED</v>
      </c>
      <c r="E1053" s="1" t="str">
        <f t="shared" si="340"/>
        <v>31B-Sol</v>
      </c>
      <c r="F1053" s="1" t="str">
        <f>"Lane, Gary"</f>
        <v>Lane, Gary</v>
      </c>
      <c r="G1053" s="1" t="str">
        <f>"Period 11"</f>
        <v>Period 11</v>
      </c>
      <c r="H1053" s="1" t="str">
        <f>" E"</f>
        <v xml:space="preserve"> E</v>
      </c>
      <c r="I1053" s="1" t="str">
        <f>" E"</f>
        <v xml:space="preserve"> E</v>
      </c>
    </row>
    <row r="1054" spans="1:9">
      <c r="A1054" s="1" t="str">
        <f>"Hartman, Ronan Beowulf"</f>
        <v>Hartman, Ronan Beowulf</v>
      </c>
      <c r="B1054" s="1">
        <f t="shared" ref="B1054:B1063" si="342">775977</f>
        <v>775977</v>
      </c>
      <c r="C1054" s="1" t="str">
        <f>"0311"</f>
        <v>0311</v>
      </c>
      <c r="D1054" s="1" t="str">
        <f>"LANGUAGE ARTS"</f>
        <v>LANGUAGE ARTS</v>
      </c>
      <c r="E1054" s="1" t="str">
        <f t="shared" ref="E1054:E1060" si="343">"30R-Gill"</f>
        <v>30R-Gill</v>
      </c>
      <c r="F1054" s="1" t="str">
        <f t="shared" ref="F1054:F1060" si="344">"Gillenwaters, Stephanie"</f>
        <v>Gillenwaters, Stephanie</v>
      </c>
      <c r="G1054" s="1" t="str">
        <f>"Period 01"</f>
        <v>Period 01</v>
      </c>
      <c r="H1054" s="1">
        <f xml:space="preserve"> 90</f>
        <v>90</v>
      </c>
      <c r="I1054" s="1">
        <f xml:space="preserve"> 92</f>
        <v>92</v>
      </c>
    </row>
    <row r="1055" spans="1:9">
      <c r="A1055" s="1" t="str">
        <f>""</f>
        <v/>
      </c>
      <c r="B1055" s="1">
        <f t="shared" si="342"/>
        <v>775977</v>
      </c>
      <c r="C1055" s="1" t="str">
        <f>"0321"</f>
        <v>0321</v>
      </c>
      <c r="D1055" s="1" t="str">
        <f>"SOCIAL STUDIES"</f>
        <v>SOCIAL STUDIES</v>
      </c>
      <c r="E1055" s="1" t="str">
        <f t="shared" si="343"/>
        <v>30R-Gill</v>
      </c>
      <c r="F1055" s="1" t="str">
        <f t="shared" si="344"/>
        <v>Gillenwaters, Stephanie</v>
      </c>
      <c r="G1055" s="1" t="str">
        <f>"Period 03"</f>
        <v>Period 03</v>
      </c>
      <c r="H1055" s="1">
        <f xml:space="preserve"> 94</f>
        <v>94</v>
      </c>
      <c r="I1055" s="1">
        <f xml:space="preserve"> 93</f>
        <v>93</v>
      </c>
    </row>
    <row r="1056" spans="1:9">
      <c r="A1056" s="1" t="str">
        <f>""</f>
        <v/>
      </c>
      <c r="B1056" s="1">
        <f t="shared" si="342"/>
        <v>775977</v>
      </c>
      <c r="C1056" s="1" t="str">
        <f>"0331"</f>
        <v>0331</v>
      </c>
      <c r="D1056" s="1" t="str">
        <f>"MATH"</f>
        <v>MATH</v>
      </c>
      <c r="E1056" s="1" t="str">
        <f t="shared" si="343"/>
        <v>30R-Gill</v>
      </c>
      <c r="F1056" s="1" t="str">
        <f t="shared" si="344"/>
        <v>Gillenwaters, Stephanie</v>
      </c>
      <c r="G1056" s="1" t="str">
        <f>"Period 04"</f>
        <v>Period 04</v>
      </c>
      <c r="H1056" s="1">
        <f xml:space="preserve"> 99</f>
        <v>99</v>
      </c>
      <c r="I1056" s="1">
        <f xml:space="preserve"> 96</f>
        <v>96</v>
      </c>
    </row>
    <row r="1057" spans="1:9">
      <c r="A1057" s="1" t="str">
        <f>""</f>
        <v/>
      </c>
      <c r="B1057" s="1">
        <f t="shared" si="342"/>
        <v>775977</v>
      </c>
      <c r="C1057" s="1" t="str">
        <f>"0341"</f>
        <v>0341</v>
      </c>
      <c r="D1057" s="1" t="str">
        <f>"SCIENCE"</f>
        <v>SCIENCE</v>
      </c>
      <c r="E1057" s="1" t="str">
        <f t="shared" si="343"/>
        <v>30R-Gill</v>
      </c>
      <c r="F1057" s="1" t="str">
        <f t="shared" si="344"/>
        <v>Gillenwaters, Stephanie</v>
      </c>
      <c r="G1057" s="1" t="str">
        <f>"Period 05"</f>
        <v>Period 05</v>
      </c>
      <c r="H1057" s="1">
        <f xml:space="preserve"> 97</f>
        <v>97</v>
      </c>
      <c r="I1057" s="1">
        <f xml:space="preserve"> 87</f>
        <v>87</v>
      </c>
    </row>
    <row r="1058" spans="1:9">
      <c r="A1058" s="1" t="str">
        <f>""</f>
        <v/>
      </c>
      <c r="B1058" s="1">
        <f t="shared" si="342"/>
        <v>775977</v>
      </c>
      <c r="C1058" s="1" t="str">
        <f>"0371"</f>
        <v>0371</v>
      </c>
      <c r="D1058" s="1" t="str">
        <f>"HEALTH"</f>
        <v>HEALTH</v>
      </c>
      <c r="E1058" s="1" t="str">
        <f t="shared" si="343"/>
        <v>30R-Gill</v>
      </c>
      <c r="F1058" s="1" t="str">
        <f t="shared" si="344"/>
        <v>Gillenwaters, Stephanie</v>
      </c>
      <c r="G1058" s="1" t="str">
        <f>"Period 06"</f>
        <v>Period 06</v>
      </c>
      <c r="H1058" s="1" t="str">
        <f t="shared" ref="H1058:I1060" si="345">" S"</f>
        <v xml:space="preserve"> S</v>
      </c>
      <c r="I1058" s="1" t="str">
        <f t="shared" si="345"/>
        <v xml:space="preserve"> S</v>
      </c>
    </row>
    <row r="1059" spans="1:9">
      <c r="A1059" s="1" t="str">
        <f>""</f>
        <v/>
      </c>
      <c r="B1059" s="1">
        <f t="shared" si="342"/>
        <v>775977</v>
      </c>
      <c r="C1059" s="1" t="str">
        <f>"0398"</f>
        <v>0398</v>
      </c>
      <c r="D1059" s="1" t="str">
        <f>"CITIZENSHIP"</f>
        <v>CITIZENSHIP</v>
      </c>
      <c r="E1059" s="1" t="str">
        <f t="shared" si="343"/>
        <v>30R-Gill</v>
      </c>
      <c r="F1059" s="1" t="str">
        <f t="shared" si="344"/>
        <v>Gillenwaters, Stephanie</v>
      </c>
      <c r="G1059" s="1" t="str">
        <f>"Period 07"</f>
        <v>Period 07</v>
      </c>
      <c r="H1059" s="1" t="str">
        <f t="shared" si="345"/>
        <v xml:space="preserve"> S</v>
      </c>
      <c r="I1059" s="1" t="str">
        <f t="shared" si="345"/>
        <v xml:space="preserve"> S</v>
      </c>
    </row>
    <row r="1060" spans="1:9">
      <c r="A1060" s="1" t="str">
        <f>""</f>
        <v/>
      </c>
      <c r="B1060" s="1">
        <f t="shared" si="342"/>
        <v>775977</v>
      </c>
      <c r="C1060" s="1" t="str">
        <f>"0351"</f>
        <v>0351</v>
      </c>
      <c r="D1060" s="1" t="str">
        <f>"HANDWRITING"</f>
        <v>HANDWRITING</v>
      </c>
      <c r="E1060" s="1" t="str">
        <f t="shared" si="343"/>
        <v>30R-Gill</v>
      </c>
      <c r="F1060" s="1" t="str">
        <f t="shared" si="344"/>
        <v>Gillenwaters, Stephanie</v>
      </c>
      <c r="G1060" s="1" t="str">
        <f>"Period 08"</f>
        <v>Period 08</v>
      </c>
      <c r="H1060" s="1" t="str">
        <f t="shared" si="345"/>
        <v xml:space="preserve"> S</v>
      </c>
      <c r="I1060" s="1" t="str">
        <f t="shared" si="345"/>
        <v xml:space="preserve"> S</v>
      </c>
    </row>
    <row r="1061" spans="1:9">
      <c r="A1061" s="1" t="str">
        <f>""</f>
        <v/>
      </c>
      <c r="B1061" s="1">
        <f t="shared" si="342"/>
        <v>775977</v>
      </c>
      <c r="C1061" s="1" t="str">
        <f>"0361"</f>
        <v>0361</v>
      </c>
      <c r="D1061" s="1" t="str">
        <f>"FINE ARTS"</f>
        <v>FINE ARTS</v>
      </c>
      <c r="E1061" s="1" t="str">
        <f>"30R-GIL"</f>
        <v>30R-GIL</v>
      </c>
      <c r="F1061" s="1" t="str">
        <f>"Shotlow, Misti"</f>
        <v>Shotlow, Misti</v>
      </c>
      <c r="G1061" s="1" t="str">
        <f>"Period 09"</f>
        <v>Period 09</v>
      </c>
      <c r="H1061" s="1" t="str">
        <f>" E"</f>
        <v xml:space="preserve"> E</v>
      </c>
      <c r="I1061" s="1" t="str">
        <f>" E"</f>
        <v xml:space="preserve"> E</v>
      </c>
    </row>
    <row r="1062" spans="1:9">
      <c r="A1062" s="1" t="str">
        <f>""</f>
        <v/>
      </c>
      <c r="B1062" s="1">
        <f t="shared" si="342"/>
        <v>775977</v>
      </c>
      <c r="C1062" s="1" t="str">
        <f>"0362"</f>
        <v>0362</v>
      </c>
      <c r="D1062" s="1" t="str">
        <f>"MUSIC"</f>
        <v>MUSIC</v>
      </c>
      <c r="E1062" s="1" t="str">
        <f>"30R-GIL"</f>
        <v>30R-GIL</v>
      </c>
      <c r="F1062" s="1" t="str">
        <f>"Murphy, Charmin"</f>
        <v>Murphy, Charmin</v>
      </c>
      <c r="G1062" s="1" t="str">
        <f>"Period 10"</f>
        <v>Period 10</v>
      </c>
      <c r="H1062" s="1" t="str">
        <f>" S"</f>
        <v xml:space="preserve"> S</v>
      </c>
      <c r="I1062" s="1" t="str">
        <f>" S"</f>
        <v xml:space="preserve"> S</v>
      </c>
    </row>
    <row r="1063" spans="1:9">
      <c r="A1063" s="1" t="str">
        <f>""</f>
        <v/>
      </c>
      <c r="B1063" s="1">
        <f t="shared" si="342"/>
        <v>775977</v>
      </c>
      <c r="C1063" s="1" t="str">
        <f>"0372"</f>
        <v>0372</v>
      </c>
      <c r="D1063" s="1" t="str">
        <f>"PHYSICAL ED"</f>
        <v>PHYSICAL ED</v>
      </c>
      <c r="E1063" s="1" t="str">
        <f>"30R-Gil"</f>
        <v>30R-Gil</v>
      </c>
      <c r="F1063" s="1" t="str">
        <f>"Lane, Gary"</f>
        <v>Lane, Gary</v>
      </c>
      <c r="G1063" s="1" t="str">
        <f>"Period 11"</f>
        <v>Period 11</v>
      </c>
      <c r="H1063" s="1" t="str">
        <f>" E"</f>
        <v xml:space="preserve"> E</v>
      </c>
      <c r="I1063" s="1" t="str">
        <f>" E"</f>
        <v xml:space="preserve"> E</v>
      </c>
    </row>
    <row r="1064" spans="1:9">
      <c r="A1064" s="1" t="str">
        <f>"Harville, A'naijah Khalee"</f>
        <v>Harville, A'naijah Khalee</v>
      </c>
      <c r="B1064" s="1">
        <f>779073</f>
        <v>779073</v>
      </c>
      <c r="C1064" s="1" t="str">
        <f>"0311"</f>
        <v>0311</v>
      </c>
      <c r="D1064" s="1" t="str">
        <f>"LANGUAGE ARTS"</f>
        <v>LANGUAGE ARTS</v>
      </c>
      <c r="E1064" s="1" t="str">
        <f>"31S-LAK"</f>
        <v>31S-LAK</v>
      </c>
      <c r="F1064" s="1" t="str">
        <f>"Blair, Travis"</f>
        <v>Blair, Travis</v>
      </c>
      <c r="G1064" s="1" t="str">
        <f>"Period 01"</f>
        <v>Period 01</v>
      </c>
      <c r="H1064" s="1">
        <f xml:space="preserve"> 76</f>
        <v>76</v>
      </c>
      <c r="I1064" s="1">
        <f xml:space="preserve"> 97</f>
        <v>97</v>
      </c>
    </row>
    <row r="1065" spans="1:9">
      <c r="A1065" s="1" t="str">
        <f>""</f>
        <v/>
      </c>
      <c r="B1065" s="1">
        <f>779073</f>
        <v>779073</v>
      </c>
      <c r="C1065" s="1" t="str">
        <f>"0321"</f>
        <v>0321</v>
      </c>
      <c r="D1065" s="1" t="str">
        <f>"SOCIAL STUDIES"</f>
        <v>SOCIAL STUDIES</v>
      </c>
      <c r="E1065" s="1" t="str">
        <f>"31S-LAK"</f>
        <v>31S-LAK</v>
      </c>
      <c r="F1065" s="1" t="str">
        <f>"Blair, Travis"</f>
        <v>Blair, Travis</v>
      </c>
      <c r="G1065" s="1" t="str">
        <f>"Period 03"</f>
        <v>Period 03</v>
      </c>
      <c r="H1065" s="1">
        <f xml:space="preserve"> 84</f>
        <v>84</v>
      </c>
      <c r="I1065" s="1">
        <f xml:space="preserve"> 80</f>
        <v>80</v>
      </c>
    </row>
    <row r="1066" spans="1:9">
      <c r="A1066" s="1" t="str">
        <f>""</f>
        <v/>
      </c>
      <c r="B1066" s="1">
        <f>779073</f>
        <v>779073</v>
      </c>
      <c r="C1066" s="1" t="str">
        <f>"0331"</f>
        <v>0331</v>
      </c>
      <c r="D1066" s="1" t="str">
        <f>"MATH"</f>
        <v>MATH</v>
      </c>
      <c r="E1066" s="1" t="str">
        <f>"31S-LAK"</f>
        <v>31S-LAK</v>
      </c>
      <c r="F1066" s="1" t="str">
        <f>"Blair, Travis"</f>
        <v>Blair, Travis</v>
      </c>
      <c r="G1066" s="1" t="str">
        <f>"Period 04"</f>
        <v>Period 04</v>
      </c>
      <c r="H1066" s="1">
        <f xml:space="preserve"> 90</f>
        <v>90</v>
      </c>
      <c r="I1066" s="1">
        <f xml:space="preserve"> 82</f>
        <v>82</v>
      </c>
    </row>
    <row r="1067" spans="1:9">
      <c r="A1067" s="1" t="str">
        <f>""</f>
        <v/>
      </c>
      <c r="B1067" s="1">
        <f>779073</f>
        <v>779073</v>
      </c>
      <c r="C1067" s="1" t="str">
        <f>"0341"</f>
        <v>0341</v>
      </c>
      <c r="D1067" s="1" t="str">
        <f>"SCIENCE"</f>
        <v>SCIENCE</v>
      </c>
      <c r="E1067" s="1" t="str">
        <f>"31S-LAK"</f>
        <v>31S-LAK</v>
      </c>
      <c r="F1067" s="1" t="str">
        <f>"Blair, Travis"</f>
        <v>Blair, Travis</v>
      </c>
      <c r="G1067" s="1" t="str">
        <f>"Period 05"</f>
        <v>Period 05</v>
      </c>
      <c r="H1067" s="1">
        <f xml:space="preserve"> 87</f>
        <v>87</v>
      </c>
      <c r="I1067" s="1">
        <f xml:space="preserve"> 87</f>
        <v>87</v>
      </c>
    </row>
    <row r="1068" spans="1:9">
      <c r="A1068" s="1" t="str">
        <f>"Herd, Reese Macallister"</f>
        <v>Herd, Reese Macallister</v>
      </c>
      <c r="B1068" s="1">
        <f t="shared" ref="B1068:B1077" si="346">777781</f>
        <v>777781</v>
      </c>
      <c r="C1068" s="1" t="str">
        <f>"0311"</f>
        <v>0311</v>
      </c>
      <c r="D1068" s="1" t="str">
        <f>"LANGUAGE ARTS"</f>
        <v>LANGUAGE ARTS</v>
      </c>
      <c r="E1068" s="1" t="str">
        <f t="shared" ref="E1068:E1074" si="347">"31R-God"</f>
        <v>31R-God</v>
      </c>
      <c r="F1068" s="1" t="str">
        <f t="shared" ref="F1068:F1074" si="348">"Miguel, Katrina"</f>
        <v>Miguel, Katrina</v>
      </c>
      <c r="G1068" s="1" t="str">
        <f>"Period 01"</f>
        <v>Period 01</v>
      </c>
      <c r="H1068" s="1">
        <f xml:space="preserve"> 98</f>
        <v>98</v>
      </c>
      <c r="I1068" s="1">
        <f xml:space="preserve"> 96</f>
        <v>96</v>
      </c>
    </row>
    <row r="1069" spans="1:9">
      <c r="A1069" s="1" t="str">
        <f>""</f>
        <v/>
      </c>
      <c r="B1069" s="1">
        <f t="shared" si="346"/>
        <v>777781</v>
      </c>
      <c r="C1069" s="1" t="str">
        <f>"0321"</f>
        <v>0321</v>
      </c>
      <c r="D1069" s="1" t="str">
        <f>"SOCIAL STUDIES"</f>
        <v>SOCIAL STUDIES</v>
      </c>
      <c r="E1069" s="1" t="str">
        <f t="shared" si="347"/>
        <v>31R-God</v>
      </c>
      <c r="F1069" s="1" t="str">
        <f t="shared" si="348"/>
        <v>Miguel, Katrina</v>
      </c>
      <c r="G1069" s="1" t="str">
        <f>"Period 03"</f>
        <v>Period 03</v>
      </c>
      <c r="H1069" s="1">
        <f xml:space="preserve"> 98</f>
        <v>98</v>
      </c>
      <c r="I1069" s="1">
        <f xml:space="preserve"> 89</f>
        <v>89</v>
      </c>
    </row>
    <row r="1070" spans="1:9">
      <c r="A1070" s="1" t="str">
        <f>""</f>
        <v/>
      </c>
      <c r="B1070" s="1">
        <f t="shared" si="346"/>
        <v>777781</v>
      </c>
      <c r="C1070" s="1" t="str">
        <f>"0331"</f>
        <v>0331</v>
      </c>
      <c r="D1070" s="1" t="str">
        <f>"MATH"</f>
        <v>MATH</v>
      </c>
      <c r="E1070" s="1" t="str">
        <f t="shared" si="347"/>
        <v>31R-God</v>
      </c>
      <c r="F1070" s="1" t="str">
        <f t="shared" si="348"/>
        <v>Miguel, Katrina</v>
      </c>
      <c r="G1070" s="1" t="str">
        <f>"Period 04"</f>
        <v>Period 04</v>
      </c>
      <c r="H1070" s="1">
        <f xml:space="preserve"> 97</f>
        <v>97</v>
      </c>
      <c r="I1070" s="1">
        <f xml:space="preserve"> 92</f>
        <v>92</v>
      </c>
    </row>
    <row r="1071" spans="1:9">
      <c r="A1071" s="1" t="str">
        <f>""</f>
        <v/>
      </c>
      <c r="B1071" s="1">
        <f t="shared" si="346"/>
        <v>777781</v>
      </c>
      <c r="C1071" s="1" t="str">
        <f>"0341"</f>
        <v>0341</v>
      </c>
      <c r="D1071" s="1" t="str">
        <f>"SCIENCE"</f>
        <v>SCIENCE</v>
      </c>
      <c r="E1071" s="1" t="str">
        <f t="shared" si="347"/>
        <v>31R-God</v>
      </c>
      <c r="F1071" s="1" t="str">
        <f t="shared" si="348"/>
        <v>Miguel, Katrina</v>
      </c>
      <c r="G1071" s="1" t="str">
        <f>"Period 05"</f>
        <v>Period 05</v>
      </c>
      <c r="H1071" s="1">
        <f xml:space="preserve"> 99</f>
        <v>99</v>
      </c>
      <c r="I1071" s="1">
        <f xml:space="preserve"> 80</f>
        <v>80</v>
      </c>
    </row>
    <row r="1072" spans="1:9">
      <c r="A1072" s="1" t="str">
        <f>""</f>
        <v/>
      </c>
      <c r="B1072" s="1">
        <f t="shared" si="346"/>
        <v>777781</v>
      </c>
      <c r="C1072" s="1" t="str">
        <f>"0371"</f>
        <v>0371</v>
      </c>
      <c r="D1072" s="1" t="str">
        <f>"HEALTH"</f>
        <v>HEALTH</v>
      </c>
      <c r="E1072" s="1" t="str">
        <f t="shared" si="347"/>
        <v>31R-God</v>
      </c>
      <c r="F1072" s="1" t="str">
        <f t="shared" si="348"/>
        <v>Miguel, Katrina</v>
      </c>
      <c r="G1072" s="1" t="str">
        <f>"Period 06"</f>
        <v>Period 06</v>
      </c>
      <c r="H1072" s="1" t="str">
        <f t="shared" ref="H1072:I1074" si="349">" S"</f>
        <v xml:space="preserve"> S</v>
      </c>
      <c r="I1072" s="1" t="str">
        <f t="shared" si="349"/>
        <v xml:space="preserve"> S</v>
      </c>
    </row>
    <row r="1073" spans="1:9">
      <c r="A1073" s="1" t="str">
        <f>""</f>
        <v/>
      </c>
      <c r="B1073" s="1">
        <f t="shared" si="346"/>
        <v>777781</v>
      </c>
      <c r="C1073" s="1" t="str">
        <f>"0398"</f>
        <v>0398</v>
      </c>
      <c r="D1073" s="1" t="str">
        <f>"CITIZENSHIP"</f>
        <v>CITIZENSHIP</v>
      </c>
      <c r="E1073" s="1" t="str">
        <f t="shared" si="347"/>
        <v>31R-God</v>
      </c>
      <c r="F1073" s="1" t="str">
        <f t="shared" si="348"/>
        <v>Miguel, Katrina</v>
      </c>
      <c r="G1073" s="1" t="str">
        <f>"Period 07"</f>
        <v>Period 07</v>
      </c>
      <c r="H1073" s="1" t="str">
        <f t="shared" si="349"/>
        <v xml:space="preserve"> S</v>
      </c>
      <c r="I1073" s="1" t="str">
        <f t="shared" si="349"/>
        <v xml:space="preserve"> S</v>
      </c>
    </row>
    <row r="1074" spans="1:9">
      <c r="A1074" s="1" t="str">
        <f>""</f>
        <v/>
      </c>
      <c r="B1074" s="1">
        <f t="shared" si="346"/>
        <v>777781</v>
      </c>
      <c r="C1074" s="1" t="str">
        <f>"0351"</f>
        <v>0351</v>
      </c>
      <c r="D1074" s="1" t="str">
        <f>"HANDWRITING"</f>
        <v>HANDWRITING</v>
      </c>
      <c r="E1074" s="1" t="str">
        <f t="shared" si="347"/>
        <v>31R-God</v>
      </c>
      <c r="F1074" s="1" t="str">
        <f t="shared" si="348"/>
        <v>Miguel, Katrina</v>
      </c>
      <c r="G1074" s="1" t="str">
        <f>"Period 08"</f>
        <v>Period 08</v>
      </c>
      <c r="H1074" s="1" t="str">
        <f t="shared" si="349"/>
        <v xml:space="preserve"> S</v>
      </c>
      <c r="I1074" s="1" t="str">
        <f t="shared" si="349"/>
        <v xml:space="preserve"> S</v>
      </c>
    </row>
    <row r="1075" spans="1:9">
      <c r="A1075" s="1" t="str">
        <f>""</f>
        <v/>
      </c>
      <c r="B1075" s="1">
        <f t="shared" si="346"/>
        <v>777781</v>
      </c>
      <c r="C1075" s="1" t="str">
        <f>"0361"</f>
        <v>0361</v>
      </c>
      <c r="D1075" s="1" t="str">
        <f>"FINE ARTS"</f>
        <v>FINE ARTS</v>
      </c>
      <c r="E1075" s="1" t="str">
        <f>"31R-MIG"</f>
        <v>31R-MIG</v>
      </c>
      <c r="F1075" s="1" t="str">
        <f>"Shotlow, Misti"</f>
        <v>Shotlow, Misti</v>
      </c>
      <c r="G1075" s="1" t="str">
        <f>"Period 09"</f>
        <v>Period 09</v>
      </c>
      <c r="H1075" s="1" t="str">
        <f>" E"</f>
        <v xml:space="preserve"> E</v>
      </c>
      <c r="I1075" s="1" t="str">
        <f>" E"</f>
        <v xml:space="preserve"> E</v>
      </c>
    </row>
    <row r="1076" spans="1:9">
      <c r="A1076" s="1" t="str">
        <f>""</f>
        <v/>
      </c>
      <c r="B1076" s="1">
        <f t="shared" si="346"/>
        <v>777781</v>
      </c>
      <c r="C1076" s="1" t="str">
        <f>"0362"</f>
        <v>0362</v>
      </c>
      <c r="D1076" s="1" t="str">
        <f>"MUSIC"</f>
        <v>MUSIC</v>
      </c>
      <c r="E1076" s="1" t="str">
        <f>"31R-MIG"</f>
        <v>31R-MIG</v>
      </c>
      <c r="F1076" s="1" t="str">
        <f>"Murphy, Charmin"</f>
        <v>Murphy, Charmin</v>
      </c>
      <c r="G1076" s="1" t="str">
        <f>"Period 10"</f>
        <v>Period 10</v>
      </c>
      <c r="H1076" s="1" t="str">
        <f>" E"</f>
        <v xml:space="preserve"> E</v>
      </c>
      <c r="I1076" s="1" t="str">
        <f>" S"</f>
        <v xml:space="preserve"> S</v>
      </c>
    </row>
    <row r="1077" spans="1:9">
      <c r="A1077" s="1" t="str">
        <f>""</f>
        <v/>
      </c>
      <c r="B1077" s="1">
        <f t="shared" si="346"/>
        <v>777781</v>
      </c>
      <c r="C1077" s="1" t="str">
        <f>"0372"</f>
        <v>0372</v>
      </c>
      <c r="D1077" s="1" t="str">
        <f>"PHYSICAL ED"</f>
        <v>PHYSICAL ED</v>
      </c>
      <c r="E1077" s="1" t="str">
        <f>"31R-MIG"</f>
        <v>31R-MIG</v>
      </c>
      <c r="F1077" s="1" t="str">
        <f>"Lane, Gary"</f>
        <v>Lane, Gary</v>
      </c>
      <c r="G1077" s="1" t="str">
        <f>"Period 11"</f>
        <v>Period 11</v>
      </c>
      <c r="H1077" s="1" t="str">
        <f>" E"</f>
        <v xml:space="preserve"> E</v>
      </c>
      <c r="I1077" s="1" t="str">
        <f>" E"</f>
        <v xml:space="preserve"> E</v>
      </c>
    </row>
    <row r="1078" spans="1:9">
      <c r="A1078" s="1" t="str">
        <f>"Hernandez, Clarissa "</f>
        <v xml:space="preserve">Hernandez, Clarissa </v>
      </c>
      <c r="B1078" s="1">
        <f t="shared" ref="B1078:B1087" si="350">776044</f>
        <v>776044</v>
      </c>
      <c r="C1078" s="1" t="str">
        <f>"0311"</f>
        <v>0311</v>
      </c>
      <c r="D1078" s="1" t="str">
        <f>"LANGUAGE ARTS"</f>
        <v>LANGUAGE ARTS</v>
      </c>
      <c r="E1078" s="1" t="str">
        <f t="shared" ref="E1078:E1084" si="351">"30B-Mart"</f>
        <v>30B-Mart</v>
      </c>
      <c r="F1078" s="1" t="str">
        <f t="shared" ref="F1078:F1084" si="352">"Martinez, Angelica"</f>
        <v>Martinez, Angelica</v>
      </c>
      <c r="G1078" s="1" t="str">
        <f>"Period 01"</f>
        <v>Period 01</v>
      </c>
      <c r="H1078" s="1">
        <f xml:space="preserve"> 80</f>
        <v>80</v>
      </c>
      <c r="I1078" s="1">
        <f xml:space="preserve"> 79</f>
        <v>79</v>
      </c>
    </row>
    <row r="1079" spans="1:9">
      <c r="A1079" s="1" t="str">
        <f>""</f>
        <v/>
      </c>
      <c r="B1079" s="1">
        <f t="shared" si="350"/>
        <v>776044</v>
      </c>
      <c r="C1079" s="1" t="str">
        <f>"0321"</f>
        <v>0321</v>
      </c>
      <c r="D1079" s="1" t="str">
        <f>"SOCIAL STUDIES"</f>
        <v>SOCIAL STUDIES</v>
      </c>
      <c r="E1079" s="1" t="str">
        <f t="shared" si="351"/>
        <v>30B-Mart</v>
      </c>
      <c r="F1079" s="1" t="str">
        <f t="shared" si="352"/>
        <v>Martinez, Angelica</v>
      </c>
      <c r="G1079" s="1" t="str">
        <f>"Period 03"</f>
        <v>Period 03</v>
      </c>
      <c r="H1079" s="1">
        <f xml:space="preserve"> 82</f>
        <v>82</v>
      </c>
      <c r="I1079" s="1">
        <f xml:space="preserve"> 88</f>
        <v>88</v>
      </c>
    </row>
    <row r="1080" spans="1:9">
      <c r="A1080" s="1" t="str">
        <f>""</f>
        <v/>
      </c>
      <c r="B1080" s="1">
        <f t="shared" si="350"/>
        <v>776044</v>
      </c>
      <c r="C1080" s="1" t="str">
        <f>"0331"</f>
        <v>0331</v>
      </c>
      <c r="D1080" s="1" t="str">
        <f>"MATH"</f>
        <v>MATH</v>
      </c>
      <c r="E1080" s="1" t="str">
        <f t="shared" si="351"/>
        <v>30B-Mart</v>
      </c>
      <c r="F1080" s="1" t="str">
        <f t="shared" si="352"/>
        <v>Martinez, Angelica</v>
      </c>
      <c r="G1080" s="1" t="str">
        <f>"Period 04"</f>
        <v>Period 04</v>
      </c>
      <c r="H1080" s="1">
        <f xml:space="preserve"> 70</f>
        <v>70</v>
      </c>
      <c r="I1080" s="1">
        <f xml:space="preserve"> 75</f>
        <v>75</v>
      </c>
    </row>
    <row r="1081" spans="1:9">
      <c r="A1081" s="1" t="str">
        <f>""</f>
        <v/>
      </c>
      <c r="B1081" s="1">
        <f t="shared" si="350"/>
        <v>776044</v>
      </c>
      <c r="C1081" s="1" t="str">
        <f>"0341"</f>
        <v>0341</v>
      </c>
      <c r="D1081" s="1" t="str">
        <f>"SCIENCE"</f>
        <v>SCIENCE</v>
      </c>
      <c r="E1081" s="1" t="str">
        <f t="shared" si="351"/>
        <v>30B-Mart</v>
      </c>
      <c r="F1081" s="1" t="str">
        <f t="shared" si="352"/>
        <v>Martinez, Angelica</v>
      </c>
      <c r="G1081" s="1" t="str">
        <f>"Period 05"</f>
        <v>Period 05</v>
      </c>
      <c r="H1081" s="1">
        <f xml:space="preserve"> 84</f>
        <v>84</v>
      </c>
      <c r="I1081" s="1">
        <f xml:space="preserve"> 80</f>
        <v>80</v>
      </c>
    </row>
    <row r="1082" spans="1:9">
      <c r="A1082" s="1" t="str">
        <f>""</f>
        <v/>
      </c>
      <c r="B1082" s="1">
        <f t="shared" si="350"/>
        <v>776044</v>
      </c>
      <c r="C1082" s="1" t="str">
        <f>"0371"</f>
        <v>0371</v>
      </c>
      <c r="D1082" s="1" t="str">
        <f>"HEALTH"</f>
        <v>HEALTH</v>
      </c>
      <c r="E1082" s="1" t="str">
        <f t="shared" si="351"/>
        <v>30B-Mart</v>
      </c>
      <c r="F1082" s="1" t="str">
        <f t="shared" si="352"/>
        <v>Martinez, Angelica</v>
      </c>
      <c r="G1082" s="1" t="str">
        <f>"Period 06"</f>
        <v>Period 06</v>
      </c>
      <c r="H1082" s="1" t="str">
        <f>" S"</f>
        <v xml:space="preserve"> S</v>
      </c>
      <c r="I1082" s="1" t="str">
        <f>" S"</f>
        <v xml:space="preserve"> S</v>
      </c>
    </row>
    <row r="1083" spans="1:9">
      <c r="A1083" s="1" t="str">
        <f>""</f>
        <v/>
      </c>
      <c r="B1083" s="1">
        <f t="shared" si="350"/>
        <v>776044</v>
      </c>
      <c r="C1083" s="1" t="str">
        <f>"0398"</f>
        <v>0398</v>
      </c>
      <c r="D1083" s="1" t="str">
        <f>"CITIZENSHIP"</f>
        <v>CITIZENSHIP</v>
      </c>
      <c r="E1083" s="1" t="str">
        <f t="shared" si="351"/>
        <v>30B-Mart</v>
      </c>
      <c r="F1083" s="1" t="str">
        <f t="shared" si="352"/>
        <v>Martinez, Angelica</v>
      </c>
      <c r="G1083" s="1" t="str">
        <f>"Period 07"</f>
        <v>Period 07</v>
      </c>
      <c r="H1083" s="1" t="str">
        <f>" S"</f>
        <v xml:space="preserve"> S</v>
      </c>
      <c r="I1083" s="1" t="str">
        <f>" S"</f>
        <v xml:space="preserve"> S</v>
      </c>
    </row>
    <row r="1084" spans="1:9">
      <c r="A1084" s="1" t="str">
        <f>""</f>
        <v/>
      </c>
      <c r="B1084" s="1">
        <f t="shared" si="350"/>
        <v>776044</v>
      </c>
      <c r="C1084" s="1" t="str">
        <f>"0351"</f>
        <v>0351</v>
      </c>
      <c r="D1084" s="1" t="str">
        <f>"HANDWRITING"</f>
        <v>HANDWRITING</v>
      </c>
      <c r="E1084" s="1" t="str">
        <f t="shared" si="351"/>
        <v>30B-Mart</v>
      </c>
      <c r="F1084" s="1" t="str">
        <f t="shared" si="352"/>
        <v>Martinez, Angelica</v>
      </c>
      <c r="G1084" s="1" t="str">
        <f>"Period 08"</f>
        <v>Period 08</v>
      </c>
      <c r="H1084" s="1" t="str">
        <f>" E"</f>
        <v xml:space="preserve"> E</v>
      </c>
      <c r="I1084" s="1" t="str">
        <f>" S"</f>
        <v xml:space="preserve"> S</v>
      </c>
    </row>
    <row r="1085" spans="1:9">
      <c r="A1085" s="1" t="str">
        <f>""</f>
        <v/>
      </c>
      <c r="B1085" s="1">
        <f t="shared" si="350"/>
        <v>776044</v>
      </c>
      <c r="C1085" s="1" t="str">
        <f>"0361"</f>
        <v>0361</v>
      </c>
      <c r="D1085" s="1" t="str">
        <f>"FINE ARTS"</f>
        <v>FINE ARTS</v>
      </c>
      <c r="E1085" s="1" t="str">
        <f>"32B-MAR"</f>
        <v>32B-MAR</v>
      </c>
      <c r="F1085" s="1" t="str">
        <f>"Shotlow, Misti"</f>
        <v>Shotlow, Misti</v>
      </c>
      <c r="G1085" s="1" t="str">
        <f>"Period 09"</f>
        <v>Period 09</v>
      </c>
      <c r="H1085" s="1" t="str">
        <f>" E"</f>
        <v xml:space="preserve"> E</v>
      </c>
      <c r="I1085" s="1" t="str">
        <f>" E"</f>
        <v xml:space="preserve"> E</v>
      </c>
    </row>
    <row r="1086" spans="1:9">
      <c r="A1086" s="1" t="str">
        <f>""</f>
        <v/>
      </c>
      <c r="B1086" s="1">
        <f t="shared" si="350"/>
        <v>776044</v>
      </c>
      <c r="C1086" s="1" t="str">
        <f>"0362"</f>
        <v>0362</v>
      </c>
      <c r="D1086" s="1" t="str">
        <f>"MUSIC"</f>
        <v>MUSIC</v>
      </c>
      <c r="E1086" s="1" t="str">
        <f>"30B-MAR"</f>
        <v>30B-MAR</v>
      </c>
      <c r="F1086" s="1" t="str">
        <f>"Murphy, Charmin"</f>
        <v>Murphy, Charmin</v>
      </c>
      <c r="G1086" s="1" t="str">
        <f>"Period 10"</f>
        <v>Period 10</v>
      </c>
      <c r="H1086" s="1" t="str">
        <f>" S"</f>
        <v xml:space="preserve"> S</v>
      </c>
      <c r="I1086" s="1" t="str">
        <f>" S"</f>
        <v xml:space="preserve"> S</v>
      </c>
    </row>
    <row r="1087" spans="1:9">
      <c r="A1087" s="1" t="str">
        <f>""</f>
        <v/>
      </c>
      <c r="B1087" s="1">
        <f t="shared" si="350"/>
        <v>776044</v>
      </c>
      <c r="C1087" s="1" t="str">
        <f>"0372"</f>
        <v>0372</v>
      </c>
      <c r="D1087" s="1" t="str">
        <f>"PHYSICAL ED"</f>
        <v>PHYSICAL ED</v>
      </c>
      <c r="E1087" s="1" t="str">
        <f>"30B-Mart"</f>
        <v>30B-Mart</v>
      </c>
      <c r="F1087" s="1" t="str">
        <f>"Lane, Gary"</f>
        <v>Lane, Gary</v>
      </c>
      <c r="G1087" s="1" t="str">
        <f>"Period 11"</f>
        <v>Period 11</v>
      </c>
      <c r="H1087" s="1" t="str">
        <f>" E"</f>
        <v xml:space="preserve"> E</v>
      </c>
      <c r="I1087" s="1" t="str">
        <f>" E"</f>
        <v xml:space="preserve"> E</v>
      </c>
    </row>
    <row r="1088" spans="1:9">
      <c r="A1088" s="1" t="str">
        <f>"Hernandez-Calvac, Kenia Antonia"</f>
        <v>Hernandez-Calvac, Kenia Antonia</v>
      </c>
      <c r="B1088" s="1">
        <f t="shared" ref="B1088:B1096" si="353">772317</f>
        <v>772317</v>
      </c>
      <c r="C1088" s="1" t="str">
        <f>"0311"</f>
        <v>0311</v>
      </c>
      <c r="D1088" s="1" t="str">
        <f>"LANGUAGE ARTS"</f>
        <v>LANGUAGE ARTS</v>
      </c>
      <c r="E1088" s="1" t="str">
        <f t="shared" ref="E1088:E1096" si="354">"31B-Sol"</f>
        <v>31B-Sol</v>
      </c>
      <c r="F1088" s="1" t="str">
        <f t="shared" ref="F1088:F1093" si="355">"Solorzano, David"</f>
        <v>Solorzano, David</v>
      </c>
      <c r="G1088" s="1" t="str">
        <f>"Period 01"</f>
        <v>Period 01</v>
      </c>
      <c r="H1088" s="1">
        <f xml:space="preserve"> 78</f>
        <v>78</v>
      </c>
      <c r="I1088" s="1">
        <f xml:space="preserve"> 80</f>
        <v>80</v>
      </c>
    </row>
    <row r="1089" spans="1:9">
      <c r="A1089" s="1" t="str">
        <f>""</f>
        <v/>
      </c>
      <c r="B1089" s="1">
        <f t="shared" si="353"/>
        <v>772317</v>
      </c>
      <c r="C1089" s="1" t="str">
        <f>"0321"</f>
        <v>0321</v>
      </c>
      <c r="D1089" s="1" t="str">
        <f>"SOCIAL STUDIES"</f>
        <v>SOCIAL STUDIES</v>
      </c>
      <c r="E1089" s="1" t="str">
        <f t="shared" si="354"/>
        <v>31B-Sol</v>
      </c>
      <c r="F1089" s="1" t="str">
        <f t="shared" si="355"/>
        <v>Solorzano, David</v>
      </c>
      <c r="G1089" s="1" t="str">
        <f>"Period 03"</f>
        <v>Period 03</v>
      </c>
      <c r="H1089" s="1">
        <f xml:space="preserve"> 86</f>
        <v>86</v>
      </c>
      <c r="I1089" s="1">
        <f xml:space="preserve"> 90</f>
        <v>90</v>
      </c>
    </row>
    <row r="1090" spans="1:9">
      <c r="A1090" s="1" t="str">
        <f>""</f>
        <v/>
      </c>
      <c r="B1090" s="1">
        <f t="shared" si="353"/>
        <v>772317</v>
      </c>
      <c r="C1090" s="1" t="str">
        <f>"0331"</f>
        <v>0331</v>
      </c>
      <c r="D1090" s="1" t="str">
        <f>"MATH"</f>
        <v>MATH</v>
      </c>
      <c r="E1090" s="1" t="str">
        <f t="shared" si="354"/>
        <v>31B-Sol</v>
      </c>
      <c r="F1090" s="1" t="str">
        <f t="shared" si="355"/>
        <v>Solorzano, David</v>
      </c>
      <c r="G1090" s="1" t="str">
        <f>"Period 04"</f>
        <v>Period 04</v>
      </c>
      <c r="H1090" s="1">
        <f xml:space="preserve"> 72</f>
        <v>72</v>
      </c>
      <c r="I1090" s="1">
        <f xml:space="preserve"> 87</f>
        <v>87</v>
      </c>
    </row>
    <row r="1091" spans="1:9">
      <c r="A1091" s="1" t="str">
        <f>""</f>
        <v/>
      </c>
      <c r="B1091" s="1">
        <f t="shared" si="353"/>
        <v>772317</v>
      </c>
      <c r="C1091" s="1" t="str">
        <f>"0341"</f>
        <v>0341</v>
      </c>
      <c r="D1091" s="1" t="str">
        <f>"SCIENCE"</f>
        <v>SCIENCE</v>
      </c>
      <c r="E1091" s="1" t="str">
        <f t="shared" si="354"/>
        <v>31B-Sol</v>
      </c>
      <c r="F1091" s="1" t="str">
        <f t="shared" si="355"/>
        <v>Solorzano, David</v>
      </c>
      <c r="G1091" s="1" t="str">
        <f>"Period 05"</f>
        <v>Period 05</v>
      </c>
      <c r="H1091" s="1">
        <f xml:space="preserve"> 95</f>
        <v>95</v>
      </c>
      <c r="I1091" s="1">
        <f xml:space="preserve"> 93</f>
        <v>93</v>
      </c>
    </row>
    <row r="1092" spans="1:9">
      <c r="A1092" s="1" t="str">
        <f>""</f>
        <v/>
      </c>
      <c r="B1092" s="1">
        <f t="shared" si="353"/>
        <v>772317</v>
      </c>
      <c r="C1092" s="1" t="str">
        <f>"0371"</f>
        <v>0371</v>
      </c>
      <c r="D1092" s="1" t="str">
        <f>"HEALTH"</f>
        <v>HEALTH</v>
      </c>
      <c r="E1092" s="1" t="str">
        <f t="shared" si="354"/>
        <v>31B-Sol</v>
      </c>
      <c r="F1092" s="1" t="str">
        <f t="shared" si="355"/>
        <v>Solorzano, David</v>
      </c>
      <c r="G1092" s="1" t="str">
        <f>"Period 06"</f>
        <v>Period 06</v>
      </c>
      <c r="H1092" s="1" t="str">
        <f>" S"</f>
        <v xml:space="preserve"> S</v>
      </c>
      <c r="I1092" s="1" t="str">
        <f>" S"</f>
        <v xml:space="preserve"> S</v>
      </c>
    </row>
    <row r="1093" spans="1:9">
      <c r="A1093" s="1" t="str">
        <f>""</f>
        <v/>
      </c>
      <c r="B1093" s="1">
        <f t="shared" si="353"/>
        <v>772317</v>
      </c>
      <c r="C1093" s="1" t="str">
        <f>"0398"</f>
        <v>0398</v>
      </c>
      <c r="D1093" s="1" t="str">
        <f>"CITIZENSHIP"</f>
        <v>CITIZENSHIP</v>
      </c>
      <c r="E1093" s="1" t="str">
        <f t="shared" si="354"/>
        <v>31B-Sol</v>
      </c>
      <c r="F1093" s="1" t="str">
        <f t="shared" si="355"/>
        <v>Solorzano, David</v>
      </c>
      <c r="G1093" s="1" t="str">
        <f>"Period 07"</f>
        <v>Period 07</v>
      </c>
      <c r="H1093" s="1" t="str">
        <f>" S"</f>
        <v xml:space="preserve"> S</v>
      </c>
      <c r="I1093" s="1" t="str">
        <f>" S"</f>
        <v xml:space="preserve"> S</v>
      </c>
    </row>
    <row r="1094" spans="1:9">
      <c r="A1094" s="1" t="str">
        <f>""</f>
        <v/>
      </c>
      <c r="B1094" s="1">
        <f t="shared" si="353"/>
        <v>772317</v>
      </c>
      <c r="C1094" s="1" t="str">
        <f>"0361"</f>
        <v>0361</v>
      </c>
      <c r="D1094" s="1" t="str">
        <f>"FINE ARTS"</f>
        <v>FINE ARTS</v>
      </c>
      <c r="E1094" s="1" t="str">
        <f t="shared" si="354"/>
        <v>31B-Sol</v>
      </c>
      <c r="F1094" s="1" t="str">
        <f>"Shotlow, Misti"</f>
        <v>Shotlow, Misti</v>
      </c>
      <c r="G1094" s="1" t="str">
        <f>"Period 09"</f>
        <v>Period 09</v>
      </c>
      <c r="H1094" s="1" t="str">
        <f>" E"</f>
        <v xml:space="preserve"> E</v>
      </c>
      <c r="I1094" s="1" t="str">
        <f>" E"</f>
        <v xml:space="preserve"> E</v>
      </c>
    </row>
    <row r="1095" spans="1:9">
      <c r="A1095" s="1" t="str">
        <f>""</f>
        <v/>
      </c>
      <c r="B1095" s="1">
        <f t="shared" si="353"/>
        <v>772317</v>
      </c>
      <c r="C1095" s="1" t="str">
        <f>"0362"</f>
        <v>0362</v>
      </c>
      <c r="D1095" s="1" t="str">
        <f>"MUSIC"</f>
        <v>MUSIC</v>
      </c>
      <c r="E1095" s="1" t="str">
        <f t="shared" si="354"/>
        <v>31B-Sol</v>
      </c>
      <c r="F1095" s="1" t="str">
        <f>"Murphy, Charmin"</f>
        <v>Murphy, Charmin</v>
      </c>
      <c r="G1095" s="1" t="str">
        <f>"Period 10"</f>
        <v>Period 10</v>
      </c>
      <c r="H1095" s="1" t="str">
        <f>" S"</f>
        <v xml:space="preserve"> S</v>
      </c>
      <c r="I1095" s="1" t="str">
        <f>" S"</f>
        <v xml:space="preserve"> S</v>
      </c>
    </row>
    <row r="1096" spans="1:9">
      <c r="A1096" s="1" t="str">
        <f>""</f>
        <v/>
      </c>
      <c r="B1096" s="1">
        <f t="shared" si="353"/>
        <v>772317</v>
      </c>
      <c r="C1096" s="1" t="str">
        <f>"0372"</f>
        <v>0372</v>
      </c>
      <c r="D1096" s="1" t="str">
        <f>"PHYSICAL ED"</f>
        <v>PHYSICAL ED</v>
      </c>
      <c r="E1096" s="1" t="str">
        <f t="shared" si="354"/>
        <v>31B-Sol</v>
      </c>
      <c r="F1096" s="1" t="str">
        <f>"Lane, Gary"</f>
        <v>Lane, Gary</v>
      </c>
      <c r="G1096" s="1" t="str">
        <f>"Period 11"</f>
        <v>Period 11</v>
      </c>
      <c r="H1096" s="1" t="str">
        <f>" E"</f>
        <v xml:space="preserve"> E</v>
      </c>
      <c r="I1096" s="1" t="str">
        <f>" E"</f>
        <v xml:space="preserve"> E</v>
      </c>
    </row>
    <row r="1097" spans="1:9">
      <c r="A1097" s="1" t="str">
        <f>"Hill, Ariana Andrew"</f>
        <v>Hill, Ariana Andrew</v>
      </c>
      <c r="B1097" s="1">
        <f t="shared" ref="B1097:B1106" si="356">787517</f>
        <v>787517</v>
      </c>
      <c r="C1097" s="1" t="str">
        <f>"0311"</f>
        <v>0311</v>
      </c>
      <c r="D1097" s="1" t="str">
        <f>"LANGUAGE ARTS"</f>
        <v>LANGUAGE ARTS</v>
      </c>
      <c r="E1097" s="1" t="str">
        <f t="shared" ref="E1097:E1103" si="357">"30R-Gill"</f>
        <v>30R-Gill</v>
      </c>
      <c r="F1097" s="1" t="str">
        <f t="shared" ref="F1097:F1103" si="358">"Gillenwaters, Stephanie"</f>
        <v>Gillenwaters, Stephanie</v>
      </c>
      <c r="G1097" s="1" t="str">
        <f>"Period 01"</f>
        <v>Period 01</v>
      </c>
      <c r="H1097" s="1">
        <f xml:space="preserve"> 83</f>
        <v>83</v>
      </c>
      <c r="I1097" s="1">
        <f xml:space="preserve"> 96</f>
        <v>96</v>
      </c>
    </row>
    <row r="1098" spans="1:9">
      <c r="A1098" s="1" t="str">
        <f>""</f>
        <v/>
      </c>
      <c r="B1098" s="1">
        <f t="shared" si="356"/>
        <v>787517</v>
      </c>
      <c r="C1098" s="1" t="str">
        <f>"0321"</f>
        <v>0321</v>
      </c>
      <c r="D1098" s="1" t="str">
        <f>"SOCIAL STUDIES"</f>
        <v>SOCIAL STUDIES</v>
      </c>
      <c r="E1098" s="1" t="str">
        <f t="shared" si="357"/>
        <v>30R-Gill</v>
      </c>
      <c r="F1098" s="1" t="str">
        <f t="shared" si="358"/>
        <v>Gillenwaters, Stephanie</v>
      </c>
      <c r="G1098" s="1" t="str">
        <f>"Period 03"</f>
        <v>Period 03</v>
      </c>
      <c r="H1098" s="1">
        <f xml:space="preserve"> 95</f>
        <v>95</v>
      </c>
      <c r="I1098" s="1">
        <f xml:space="preserve"> 93</f>
        <v>93</v>
      </c>
    </row>
    <row r="1099" spans="1:9">
      <c r="A1099" s="1" t="str">
        <f>""</f>
        <v/>
      </c>
      <c r="B1099" s="1">
        <f t="shared" si="356"/>
        <v>787517</v>
      </c>
      <c r="C1099" s="1" t="str">
        <f>"0331"</f>
        <v>0331</v>
      </c>
      <c r="D1099" s="1" t="str">
        <f>"MATH"</f>
        <v>MATH</v>
      </c>
      <c r="E1099" s="1" t="str">
        <f t="shared" si="357"/>
        <v>30R-Gill</v>
      </c>
      <c r="F1099" s="1" t="str">
        <f t="shared" si="358"/>
        <v>Gillenwaters, Stephanie</v>
      </c>
      <c r="G1099" s="1" t="str">
        <f>"Period 04"</f>
        <v>Period 04</v>
      </c>
      <c r="H1099" s="1">
        <f xml:space="preserve"> 91</f>
        <v>91</v>
      </c>
      <c r="I1099" s="1">
        <f xml:space="preserve"> 92</f>
        <v>92</v>
      </c>
    </row>
    <row r="1100" spans="1:9">
      <c r="A1100" s="1" t="str">
        <f>""</f>
        <v/>
      </c>
      <c r="B1100" s="1">
        <f t="shared" si="356"/>
        <v>787517</v>
      </c>
      <c r="C1100" s="1" t="str">
        <f>"0341"</f>
        <v>0341</v>
      </c>
      <c r="D1100" s="1" t="str">
        <f>"SCIENCE"</f>
        <v>SCIENCE</v>
      </c>
      <c r="E1100" s="1" t="str">
        <f t="shared" si="357"/>
        <v>30R-Gill</v>
      </c>
      <c r="F1100" s="1" t="str">
        <f t="shared" si="358"/>
        <v>Gillenwaters, Stephanie</v>
      </c>
      <c r="G1100" s="1" t="str">
        <f>"Period 05"</f>
        <v>Period 05</v>
      </c>
      <c r="H1100" s="1">
        <f xml:space="preserve"> 92</f>
        <v>92</v>
      </c>
      <c r="I1100" s="1">
        <f xml:space="preserve"> 91</f>
        <v>91</v>
      </c>
    </row>
    <row r="1101" spans="1:9">
      <c r="A1101" s="1" t="str">
        <f>""</f>
        <v/>
      </c>
      <c r="B1101" s="1">
        <f t="shared" si="356"/>
        <v>787517</v>
      </c>
      <c r="C1101" s="1" t="str">
        <f>"0371"</f>
        <v>0371</v>
      </c>
      <c r="D1101" s="1" t="str">
        <f>"HEALTH"</f>
        <v>HEALTH</v>
      </c>
      <c r="E1101" s="1" t="str">
        <f t="shared" si="357"/>
        <v>30R-Gill</v>
      </c>
      <c r="F1101" s="1" t="str">
        <f t="shared" si="358"/>
        <v>Gillenwaters, Stephanie</v>
      </c>
      <c r="G1101" s="1" t="str">
        <f>"Period 06"</f>
        <v>Period 06</v>
      </c>
      <c r="H1101" s="1" t="str">
        <f>" S"</f>
        <v xml:space="preserve"> S</v>
      </c>
      <c r="I1101" s="1" t="str">
        <f>" S"</f>
        <v xml:space="preserve"> S</v>
      </c>
    </row>
    <row r="1102" spans="1:9">
      <c r="A1102" s="1" t="str">
        <f>""</f>
        <v/>
      </c>
      <c r="B1102" s="1">
        <f t="shared" si="356"/>
        <v>787517</v>
      </c>
      <c r="C1102" s="1" t="str">
        <f>"0398"</f>
        <v>0398</v>
      </c>
      <c r="D1102" s="1" t="str">
        <f>"CITIZENSHIP"</f>
        <v>CITIZENSHIP</v>
      </c>
      <c r="E1102" s="1" t="str">
        <f t="shared" si="357"/>
        <v>30R-Gill</v>
      </c>
      <c r="F1102" s="1" t="str">
        <f t="shared" si="358"/>
        <v>Gillenwaters, Stephanie</v>
      </c>
      <c r="G1102" s="1" t="str">
        <f>"Period 07"</f>
        <v>Period 07</v>
      </c>
      <c r="H1102" s="1" t="str">
        <f>" E"</f>
        <v xml:space="preserve"> E</v>
      </c>
      <c r="I1102" s="1" t="str">
        <f>" E"</f>
        <v xml:space="preserve"> E</v>
      </c>
    </row>
    <row r="1103" spans="1:9">
      <c r="A1103" s="1" t="str">
        <f>""</f>
        <v/>
      </c>
      <c r="B1103" s="1">
        <f t="shared" si="356"/>
        <v>787517</v>
      </c>
      <c r="C1103" s="1" t="str">
        <f>"0351"</f>
        <v>0351</v>
      </c>
      <c r="D1103" s="1" t="str">
        <f>"HANDWRITING"</f>
        <v>HANDWRITING</v>
      </c>
      <c r="E1103" s="1" t="str">
        <f t="shared" si="357"/>
        <v>30R-Gill</v>
      </c>
      <c r="F1103" s="1" t="str">
        <f t="shared" si="358"/>
        <v>Gillenwaters, Stephanie</v>
      </c>
      <c r="G1103" s="1" t="str">
        <f>"Period 08"</f>
        <v>Period 08</v>
      </c>
      <c r="H1103" s="1" t="str">
        <f>" S"</f>
        <v xml:space="preserve"> S</v>
      </c>
      <c r="I1103" s="1" t="str">
        <f>" S"</f>
        <v xml:space="preserve"> S</v>
      </c>
    </row>
    <row r="1104" spans="1:9">
      <c r="A1104" s="1" t="str">
        <f>""</f>
        <v/>
      </c>
      <c r="B1104" s="1">
        <f t="shared" si="356"/>
        <v>787517</v>
      </c>
      <c r="C1104" s="1" t="str">
        <f>"0361"</f>
        <v>0361</v>
      </c>
      <c r="D1104" s="1" t="str">
        <f>"FINE ARTS"</f>
        <v>FINE ARTS</v>
      </c>
      <c r="E1104" s="1" t="str">
        <f>"30R-GIL"</f>
        <v>30R-GIL</v>
      </c>
      <c r="F1104" s="1" t="str">
        <f>"Shotlow, Misti"</f>
        <v>Shotlow, Misti</v>
      </c>
      <c r="G1104" s="1" t="str">
        <f>"Period 09"</f>
        <v>Period 09</v>
      </c>
      <c r="H1104" s="1" t="str">
        <f>" E"</f>
        <v xml:space="preserve"> E</v>
      </c>
      <c r="I1104" s="1" t="str">
        <f>" E"</f>
        <v xml:space="preserve"> E</v>
      </c>
    </row>
    <row r="1105" spans="1:9">
      <c r="A1105" s="1" t="str">
        <f>""</f>
        <v/>
      </c>
      <c r="B1105" s="1">
        <f t="shared" si="356"/>
        <v>787517</v>
      </c>
      <c r="C1105" s="1" t="str">
        <f>"0362"</f>
        <v>0362</v>
      </c>
      <c r="D1105" s="1" t="str">
        <f>"MUSIC"</f>
        <v>MUSIC</v>
      </c>
      <c r="E1105" s="1" t="str">
        <f>"30R-GIL"</f>
        <v>30R-GIL</v>
      </c>
      <c r="F1105" s="1" t="str">
        <f>"Murphy, Charmin"</f>
        <v>Murphy, Charmin</v>
      </c>
      <c r="G1105" s="1" t="str">
        <f>"Period 10"</f>
        <v>Period 10</v>
      </c>
      <c r="H1105" s="1" t="str">
        <f>" E"</f>
        <v xml:space="preserve"> E</v>
      </c>
      <c r="I1105" s="1" t="str">
        <f>" S"</f>
        <v xml:space="preserve"> S</v>
      </c>
    </row>
    <row r="1106" spans="1:9">
      <c r="A1106" s="1" t="str">
        <f>""</f>
        <v/>
      </c>
      <c r="B1106" s="1">
        <f t="shared" si="356"/>
        <v>787517</v>
      </c>
      <c r="C1106" s="1" t="str">
        <f>"0372"</f>
        <v>0372</v>
      </c>
      <c r="D1106" s="1" t="str">
        <f>"PHYSICAL ED"</f>
        <v>PHYSICAL ED</v>
      </c>
      <c r="E1106" s="1" t="str">
        <f>"30R-Gil"</f>
        <v>30R-Gil</v>
      </c>
      <c r="F1106" s="1" t="str">
        <f>"Lane, Gary"</f>
        <v>Lane, Gary</v>
      </c>
      <c r="G1106" s="1" t="str">
        <f>"Period 11"</f>
        <v>Period 11</v>
      </c>
      <c r="H1106" s="1" t="str">
        <f>" E"</f>
        <v xml:space="preserve"> E</v>
      </c>
      <c r="I1106" s="1" t="str">
        <f>" E"</f>
        <v xml:space="preserve"> E</v>
      </c>
    </row>
    <row r="1107" spans="1:9">
      <c r="A1107" s="1" t="str">
        <f>"Hodrick, Lanikko Von"</f>
        <v>Hodrick, Lanikko Von</v>
      </c>
      <c r="B1107" s="1">
        <f t="shared" ref="B1107:B1116" si="359">775777</f>
        <v>775777</v>
      </c>
      <c r="C1107" s="1" t="str">
        <f>"0311"</f>
        <v>0311</v>
      </c>
      <c r="D1107" s="1" t="str">
        <f>"LANGUAGE ARTS"</f>
        <v>LANGUAGE ARTS</v>
      </c>
      <c r="E1107" s="1" t="str">
        <f t="shared" ref="E1107:E1113" si="360">"31R-God"</f>
        <v>31R-God</v>
      </c>
      <c r="F1107" s="1" t="str">
        <f t="shared" ref="F1107:F1113" si="361">"Miguel, Katrina"</f>
        <v>Miguel, Katrina</v>
      </c>
      <c r="G1107" s="1" t="str">
        <f>"Period 01"</f>
        <v>Period 01</v>
      </c>
      <c r="H1107" s="1">
        <f xml:space="preserve"> 95</f>
        <v>95</v>
      </c>
      <c r="I1107" s="1">
        <f xml:space="preserve"> 90</f>
        <v>90</v>
      </c>
    </row>
    <row r="1108" spans="1:9">
      <c r="A1108" s="1" t="str">
        <f>""</f>
        <v/>
      </c>
      <c r="B1108" s="1">
        <f t="shared" si="359"/>
        <v>775777</v>
      </c>
      <c r="C1108" s="1" t="str">
        <f>"0321"</f>
        <v>0321</v>
      </c>
      <c r="D1108" s="1" t="str">
        <f>"SOCIAL STUDIES"</f>
        <v>SOCIAL STUDIES</v>
      </c>
      <c r="E1108" s="1" t="str">
        <f t="shared" si="360"/>
        <v>31R-God</v>
      </c>
      <c r="F1108" s="1" t="str">
        <f t="shared" si="361"/>
        <v>Miguel, Katrina</v>
      </c>
      <c r="G1108" s="1" t="str">
        <f>"Period 03"</f>
        <v>Period 03</v>
      </c>
      <c r="H1108" s="1">
        <f xml:space="preserve"> 94</f>
        <v>94</v>
      </c>
      <c r="I1108" s="1">
        <f xml:space="preserve"> 91</f>
        <v>91</v>
      </c>
    </row>
    <row r="1109" spans="1:9">
      <c r="A1109" s="1" t="str">
        <f>""</f>
        <v/>
      </c>
      <c r="B1109" s="1">
        <f t="shared" si="359"/>
        <v>775777</v>
      </c>
      <c r="C1109" s="1" t="str">
        <f>"0331"</f>
        <v>0331</v>
      </c>
      <c r="D1109" s="1" t="str">
        <f>"MATH"</f>
        <v>MATH</v>
      </c>
      <c r="E1109" s="1" t="str">
        <f t="shared" si="360"/>
        <v>31R-God</v>
      </c>
      <c r="F1109" s="1" t="str">
        <f t="shared" si="361"/>
        <v>Miguel, Katrina</v>
      </c>
      <c r="G1109" s="1" t="str">
        <f>"Period 04"</f>
        <v>Period 04</v>
      </c>
      <c r="H1109" s="1">
        <f xml:space="preserve"> 82</f>
        <v>82</v>
      </c>
      <c r="I1109" s="1">
        <f xml:space="preserve"> 88</f>
        <v>88</v>
      </c>
    </row>
    <row r="1110" spans="1:9">
      <c r="A1110" s="1" t="str">
        <f>""</f>
        <v/>
      </c>
      <c r="B1110" s="1">
        <f t="shared" si="359"/>
        <v>775777</v>
      </c>
      <c r="C1110" s="1" t="str">
        <f>"0341"</f>
        <v>0341</v>
      </c>
      <c r="D1110" s="1" t="str">
        <f>"SCIENCE"</f>
        <v>SCIENCE</v>
      </c>
      <c r="E1110" s="1" t="str">
        <f t="shared" si="360"/>
        <v>31R-God</v>
      </c>
      <c r="F1110" s="1" t="str">
        <f t="shared" si="361"/>
        <v>Miguel, Katrina</v>
      </c>
      <c r="G1110" s="1" t="str">
        <f>"Period 05"</f>
        <v>Period 05</v>
      </c>
      <c r="H1110" s="1">
        <f xml:space="preserve"> 94</f>
        <v>94</v>
      </c>
      <c r="I1110" s="1">
        <f xml:space="preserve"> 85</f>
        <v>85</v>
      </c>
    </row>
    <row r="1111" spans="1:9">
      <c r="A1111" s="1" t="str">
        <f>""</f>
        <v/>
      </c>
      <c r="B1111" s="1">
        <f t="shared" si="359"/>
        <v>775777</v>
      </c>
      <c r="C1111" s="1" t="str">
        <f>"0371"</f>
        <v>0371</v>
      </c>
      <c r="D1111" s="1" t="str">
        <f>"HEALTH"</f>
        <v>HEALTH</v>
      </c>
      <c r="E1111" s="1" t="str">
        <f t="shared" si="360"/>
        <v>31R-God</v>
      </c>
      <c r="F1111" s="1" t="str">
        <f t="shared" si="361"/>
        <v>Miguel, Katrina</v>
      </c>
      <c r="G1111" s="1" t="str">
        <f>"Period 06"</f>
        <v>Period 06</v>
      </c>
      <c r="H1111" s="1" t="str">
        <f>" S"</f>
        <v xml:space="preserve"> S</v>
      </c>
      <c r="I1111" s="1" t="str">
        <f>" S"</f>
        <v xml:space="preserve"> S</v>
      </c>
    </row>
    <row r="1112" spans="1:9">
      <c r="A1112" s="1" t="str">
        <f>""</f>
        <v/>
      </c>
      <c r="B1112" s="1">
        <f t="shared" si="359"/>
        <v>775777</v>
      </c>
      <c r="C1112" s="1" t="str">
        <f>"0398"</f>
        <v>0398</v>
      </c>
      <c r="D1112" s="1" t="str">
        <f>"CITIZENSHIP"</f>
        <v>CITIZENSHIP</v>
      </c>
      <c r="E1112" s="1" t="str">
        <f t="shared" si="360"/>
        <v>31R-God</v>
      </c>
      <c r="F1112" s="1" t="str">
        <f t="shared" si="361"/>
        <v>Miguel, Katrina</v>
      </c>
      <c r="G1112" s="1" t="str">
        <f>"Period 07"</f>
        <v>Period 07</v>
      </c>
      <c r="H1112" s="1" t="str">
        <f>" S"</f>
        <v xml:space="preserve"> S</v>
      </c>
      <c r="I1112" s="1" t="str">
        <f>" S"</f>
        <v xml:space="preserve"> S</v>
      </c>
    </row>
    <row r="1113" spans="1:9">
      <c r="A1113" s="1" t="str">
        <f>""</f>
        <v/>
      </c>
      <c r="B1113" s="1">
        <f t="shared" si="359"/>
        <v>775777</v>
      </c>
      <c r="C1113" s="1" t="str">
        <f>"0351"</f>
        <v>0351</v>
      </c>
      <c r="D1113" s="1" t="str">
        <f>"HANDWRITING"</f>
        <v>HANDWRITING</v>
      </c>
      <c r="E1113" s="1" t="str">
        <f t="shared" si="360"/>
        <v>31R-God</v>
      </c>
      <c r="F1113" s="1" t="str">
        <f t="shared" si="361"/>
        <v>Miguel, Katrina</v>
      </c>
      <c r="G1113" s="1" t="str">
        <f>"Period 08"</f>
        <v>Period 08</v>
      </c>
      <c r="H1113" s="1" t="str">
        <f>" N"</f>
        <v xml:space="preserve"> N</v>
      </c>
      <c r="I1113" s="1" t="str">
        <f>" N"</f>
        <v xml:space="preserve"> N</v>
      </c>
    </row>
    <row r="1114" spans="1:9">
      <c r="A1114" s="1" t="str">
        <f>""</f>
        <v/>
      </c>
      <c r="B1114" s="1">
        <f t="shared" si="359"/>
        <v>775777</v>
      </c>
      <c r="C1114" s="1" t="str">
        <f>"0361"</f>
        <v>0361</v>
      </c>
      <c r="D1114" s="1" t="str">
        <f>"FINE ARTS"</f>
        <v>FINE ARTS</v>
      </c>
      <c r="E1114" s="1" t="str">
        <f>"31R-MIG"</f>
        <v>31R-MIG</v>
      </c>
      <c r="F1114" s="1" t="str">
        <f>"Shotlow, Misti"</f>
        <v>Shotlow, Misti</v>
      </c>
      <c r="G1114" s="1" t="str">
        <f>"Period 09"</f>
        <v>Period 09</v>
      </c>
      <c r="H1114" s="1" t="str">
        <f>" E"</f>
        <v xml:space="preserve"> E</v>
      </c>
      <c r="I1114" s="1" t="str">
        <f>" E"</f>
        <v xml:space="preserve"> E</v>
      </c>
    </row>
    <row r="1115" spans="1:9">
      <c r="A1115" s="1" t="str">
        <f>""</f>
        <v/>
      </c>
      <c r="B1115" s="1">
        <f t="shared" si="359"/>
        <v>775777</v>
      </c>
      <c r="C1115" s="1" t="str">
        <f>"0362"</f>
        <v>0362</v>
      </c>
      <c r="D1115" s="1" t="str">
        <f>"MUSIC"</f>
        <v>MUSIC</v>
      </c>
      <c r="E1115" s="1" t="str">
        <f>"31R-MIG"</f>
        <v>31R-MIG</v>
      </c>
      <c r="F1115" s="1" t="str">
        <f>"Murphy, Charmin"</f>
        <v>Murphy, Charmin</v>
      </c>
      <c r="G1115" s="1" t="str">
        <f>"Period 10"</f>
        <v>Period 10</v>
      </c>
      <c r="H1115" s="1" t="str">
        <f>" E"</f>
        <v xml:space="preserve"> E</v>
      </c>
      <c r="I1115" s="1" t="str">
        <f>" S"</f>
        <v xml:space="preserve"> S</v>
      </c>
    </row>
    <row r="1116" spans="1:9">
      <c r="A1116" s="1" t="str">
        <f>""</f>
        <v/>
      </c>
      <c r="B1116" s="1">
        <f t="shared" si="359"/>
        <v>775777</v>
      </c>
      <c r="C1116" s="1" t="str">
        <f>"0372"</f>
        <v>0372</v>
      </c>
      <c r="D1116" s="1" t="str">
        <f>"PHYSICAL ED"</f>
        <v>PHYSICAL ED</v>
      </c>
      <c r="E1116" s="1" t="str">
        <f>"31R-MIG"</f>
        <v>31R-MIG</v>
      </c>
      <c r="F1116" s="1" t="str">
        <f>"Lane, Gary"</f>
        <v>Lane, Gary</v>
      </c>
      <c r="G1116" s="1" t="str">
        <f>"Period 11"</f>
        <v>Period 11</v>
      </c>
      <c r="H1116" s="1" t="str">
        <f>" S"</f>
        <v xml:space="preserve"> S</v>
      </c>
      <c r="I1116" s="1" t="str">
        <f>" E"</f>
        <v xml:space="preserve"> E</v>
      </c>
    </row>
    <row r="1117" spans="1:9">
      <c r="A1117" s="1" t="str">
        <f>"Johnson, Damarian Javon"</f>
        <v>Johnson, Damarian Javon</v>
      </c>
      <c r="B1117" s="1">
        <f t="shared" ref="B1117:B1126" si="362">778966</f>
        <v>778966</v>
      </c>
      <c r="C1117" s="1" t="str">
        <f>"0311"</f>
        <v>0311</v>
      </c>
      <c r="D1117" s="1" t="str">
        <f>"LANGUAGE ARTS"</f>
        <v>LANGUAGE ARTS</v>
      </c>
      <c r="E1117" s="1" t="str">
        <f t="shared" ref="E1117:E1123" si="363">"30R-Gill"</f>
        <v>30R-Gill</v>
      </c>
      <c r="F1117" s="1" t="str">
        <f t="shared" ref="F1117:F1123" si="364">"Gillenwaters, Stephanie"</f>
        <v>Gillenwaters, Stephanie</v>
      </c>
      <c r="G1117" s="1" t="str">
        <f>"Period 01"</f>
        <v>Period 01</v>
      </c>
      <c r="H1117" s="1">
        <f xml:space="preserve"> 88</f>
        <v>88</v>
      </c>
      <c r="I1117" s="1">
        <f xml:space="preserve"> 85</f>
        <v>85</v>
      </c>
    </row>
    <row r="1118" spans="1:9">
      <c r="A1118" s="1" t="str">
        <f>""</f>
        <v/>
      </c>
      <c r="B1118" s="1">
        <f t="shared" si="362"/>
        <v>778966</v>
      </c>
      <c r="C1118" s="1" t="str">
        <f>"0321"</f>
        <v>0321</v>
      </c>
      <c r="D1118" s="1" t="str">
        <f>"SOCIAL STUDIES"</f>
        <v>SOCIAL STUDIES</v>
      </c>
      <c r="E1118" s="1" t="str">
        <f t="shared" si="363"/>
        <v>30R-Gill</v>
      </c>
      <c r="F1118" s="1" t="str">
        <f t="shared" si="364"/>
        <v>Gillenwaters, Stephanie</v>
      </c>
      <c r="G1118" s="1" t="str">
        <f>"Period 03"</f>
        <v>Period 03</v>
      </c>
      <c r="H1118" s="1">
        <f xml:space="preserve"> 92</f>
        <v>92</v>
      </c>
      <c r="I1118" s="1">
        <f xml:space="preserve"> 90</f>
        <v>90</v>
      </c>
    </row>
    <row r="1119" spans="1:9">
      <c r="A1119" s="1" t="str">
        <f>""</f>
        <v/>
      </c>
      <c r="B1119" s="1">
        <f t="shared" si="362"/>
        <v>778966</v>
      </c>
      <c r="C1119" s="1" t="str">
        <f>"0331"</f>
        <v>0331</v>
      </c>
      <c r="D1119" s="1" t="str">
        <f>"MATH"</f>
        <v>MATH</v>
      </c>
      <c r="E1119" s="1" t="str">
        <f t="shared" si="363"/>
        <v>30R-Gill</v>
      </c>
      <c r="F1119" s="1" t="str">
        <f t="shared" si="364"/>
        <v>Gillenwaters, Stephanie</v>
      </c>
      <c r="G1119" s="1" t="str">
        <f>"Period 04"</f>
        <v>Period 04</v>
      </c>
      <c r="H1119" s="1">
        <f xml:space="preserve"> 90</f>
        <v>90</v>
      </c>
      <c r="I1119" s="1">
        <f xml:space="preserve"> 92</f>
        <v>92</v>
      </c>
    </row>
    <row r="1120" spans="1:9">
      <c r="A1120" s="1" t="str">
        <f>""</f>
        <v/>
      </c>
      <c r="B1120" s="1">
        <f t="shared" si="362"/>
        <v>778966</v>
      </c>
      <c r="C1120" s="1" t="str">
        <f>"0341"</f>
        <v>0341</v>
      </c>
      <c r="D1120" s="1" t="str">
        <f>"SCIENCE"</f>
        <v>SCIENCE</v>
      </c>
      <c r="E1120" s="1" t="str">
        <f t="shared" si="363"/>
        <v>30R-Gill</v>
      </c>
      <c r="F1120" s="1" t="str">
        <f t="shared" si="364"/>
        <v>Gillenwaters, Stephanie</v>
      </c>
      <c r="G1120" s="1" t="str">
        <f>"Period 05"</f>
        <v>Period 05</v>
      </c>
      <c r="H1120" s="1">
        <f xml:space="preserve"> 91</f>
        <v>91</v>
      </c>
      <c r="I1120" s="1">
        <f xml:space="preserve"> 91</f>
        <v>91</v>
      </c>
    </row>
    <row r="1121" spans="1:9">
      <c r="A1121" s="1" t="str">
        <f>""</f>
        <v/>
      </c>
      <c r="B1121" s="1">
        <f t="shared" si="362"/>
        <v>778966</v>
      </c>
      <c r="C1121" s="1" t="str">
        <f>"0371"</f>
        <v>0371</v>
      </c>
      <c r="D1121" s="1" t="str">
        <f>"HEALTH"</f>
        <v>HEALTH</v>
      </c>
      <c r="E1121" s="1" t="str">
        <f t="shared" si="363"/>
        <v>30R-Gill</v>
      </c>
      <c r="F1121" s="1" t="str">
        <f t="shared" si="364"/>
        <v>Gillenwaters, Stephanie</v>
      </c>
      <c r="G1121" s="1" t="str">
        <f>"Period 06"</f>
        <v>Period 06</v>
      </c>
      <c r="H1121" s="1" t="str">
        <f>" S"</f>
        <v xml:space="preserve"> S</v>
      </c>
      <c r="I1121" s="1" t="str">
        <f>" S"</f>
        <v xml:space="preserve"> S</v>
      </c>
    </row>
    <row r="1122" spans="1:9">
      <c r="A1122" s="1" t="str">
        <f>""</f>
        <v/>
      </c>
      <c r="B1122" s="1">
        <f t="shared" si="362"/>
        <v>778966</v>
      </c>
      <c r="C1122" s="1" t="str">
        <f>"0398"</f>
        <v>0398</v>
      </c>
      <c r="D1122" s="1" t="str">
        <f>"CITIZENSHIP"</f>
        <v>CITIZENSHIP</v>
      </c>
      <c r="E1122" s="1" t="str">
        <f t="shared" si="363"/>
        <v>30R-Gill</v>
      </c>
      <c r="F1122" s="1" t="str">
        <f t="shared" si="364"/>
        <v>Gillenwaters, Stephanie</v>
      </c>
      <c r="G1122" s="1" t="str">
        <f>"Period 07"</f>
        <v>Period 07</v>
      </c>
      <c r="H1122" s="1" t="str">
        <f>" S"</f>
        <v xml:space="preserve"> S</v>
      </c>
      <c r="I1122" s="1" t="str">
        <f>" E"</f>
        <v xml:space="preserve"> E</v>
      </c>
    </row>
    <row r="1123" spans="1:9">
      <c r="A1123" s="1" t="str">
        <f>""</f>
        <v/>
      </c>
      <c r="B1123" s="1">
        <f t="shared" si="362"/>
        <v>778966</v>
      </c>
      <c r="C1123" s="1" t="str">
        <f>"0351"</f>
        <v>0351</v>
      </c>
      <c r="D1123" s="1" t="str">
        <f>"HANDWRITING"</f>
        <v>HANDWRITING</v>
      </c>
      <c r="E1123" s="1" t="str">
        <f t="shared" si="363"/>
        <v>30R-Gill</v>
      </c>
      <c r="F1123" s="1" t="str">
        <f t="shared" si="364"/>
        <v>Gillenwaters, Stephanie</v>
      </c>
      <c r="G1123" s="1" t="str">
        <f>"Period 08"</f>
        <v>Period 08</v>
      </c>
      <c r="H1123" s="1" t="str">
        <f>" S"</f>
        <v xml:space="preserve"> S</v>
      </c>
      <c r="I1123" s="1" t="str">
        <f>" S"</f>
        <v xml:space="preserve"> S</v>
      </c>
    </row>
    <row r="1124" spans="1:9">
      <c r="A1124" s="1" t="str">
        <f>""</f>
        <v/>
      </c>
      <c r="B1124" s="1">
        <f t="shared" si="362"/>
        <v>778966</v>
      </c>
      <c r="C1124" s="1" t="str">
        <f>"0361"</f>
        <v>0361</v>
      </c>
      <c r="D1124" s="1" t="str">
        <f>"FINE ARTS"</f>
        <v>FINE ARTS</v>
      </c>
      <c r="E1124" s="1" t="str">
        <f>"30R-GIL"</f>
        <v>30R-GIL</v>
      </c>
      <c r="F1124" s="1" t="str">
        <f>"Shotlow, Misti"</f>
        <v>Shotlow, Misti</v>
      </c>
      <c r="G1124" s="1" t="str">
        <f>"Period 09"</f>
        <v>Period 09</v>
      </c>
      <c r="H1124" s="1" t="str">
        <f>" E"</f>
        <v xml:space="preserve"> E</v>
      </c>
      <c r="I1124" s="1" t="str">
        <f>" E"</f>
        <v xml:space="preserve"> E</v>
      </c>
    </row>
    <row r="1125" spans="1:9">
      <c r="A1125" s="1" t="str">
        <f>""</f>
        <v/>
      </c>
      <c r="B1125" s="1">
        <f t="shared" si="362"/>
        <v>778966</v>
      </c>
      <c r="C1125" s="1" t="str">
        <f>"0362"</f>
        <v>0362</v>
      </c>
      <c r="D1125" s="1" t="str">
        <f>"MUSIC"</f>
        <v>MUSIC</v>
      </c>
      <c r="E1125" s="1" t="str">
        <f>"30R-GIL"</f>
        <v>30R-GIL</v>
      </c>
      <c r="F1125" s="1" t="str">
        <f>"Murphy, Charmin"</f>
        <v>Murphy, Charmin</v>
      </c>
      <c r="G1125" s="1" t="str">
        <f>"Period 10"</f>
        <v>Period 10</v>
      </c>
      <c r="H1125" s="1" t="str">
        <f>" S"</f>
        <v xml:space="preserve"> S</v>
      </c>
      <c r="I1125" s="1" t="str">
        <f>" S"</f>
        <v xml:space="preserve"> S</v>
      </c>
    </row>
    <row r="1126" spans="1:9">
      <c r="A1126" s="1" t="str">
        <f>""</f>
        <v/>
      </c>
      <c r="B1126" s="1">
        <f t="shared" si="362"/>
        <v>778966</v>
      </c>
      <c r="C1126" s="1" t="str">
        <f>"0372"</f>
        <v>0372</v>
      </c>
      <c r="D1126" s="1" t="str">
        <f>"PHYSICAL ED"</f>
        <v>PHYSICAL ED</v>
      </c>
      <c r="E1126" s="1" t="str">
        <f>"30R-Gil"</f>
        <v>30R-Gil</v>
      </c>
      <c r="F1126" s="1" t="str">
        <f>"Lane, Gary"</f>
        <v>Lane, Gary</v>
      </c>
      <c r="G1126" s="1" t="str">
        <f>"Period 11"</f>
        <v>Period 11</v>
      </c>
      <c r="H1126" s="1" t="str">
        <f>" E"</f>
        <v xml:space="preserve"> E</v>
      </c>
      <c r="I1126" s="1" t="str">
        <f>" E"</f>
        <v xml:space="preserve"> E</v>
      </c>
    </row>
    <row r="1127" spans="1:9">
      <c r="A1127" s="1" t="str">
        <f>"Ketchens, Kayla Soniah"</f>
        <v>Ketchens, Kayla Soniah</v>
      </c>
      <c r="B1127" s="1">
        <f t="shared" ref="B1127:B1136" si="365">772295</f>
        <v>772295</v>
      </c>
      <c r="C1127" s="1" t="str">
        <f>"0311"</f>
        <v>0311</v>
      </c>
      <c r="D1127" s="1" t="str">
        <f>"LANGUAGE ARTS"</f>
        <v>LANGUAGE ARTS</v>
      </c>
      <c r="E1127" s="1" t="str">
        <f t="shared" ref="E1127:E1133" si="366">"31R-God"</f>
        <v>31R-God</v>
      </c>
      <c r="F1127" s="1" t="str">
        <f t="shared" ref="F1127:F1133" si="367">"Miguel, Katrina"</f>
        <v>Miguel, Katrina</v>
      </c>
      <c r="G1127" s="1" t="str">
        <f>"Period 01"</f>
        <v>Period 01</v>
      </c>
      <c r="H1127" s="1">
        <f xml:space="preserve"> 99</f>
        <v>99</v>
      </c>
      <c r="I1127" s="1">
        <f xml:space="preserve"> 96</f>
        <v>96</v>
      </c>
    </row>
    <row r="1128" spans="1:9">
      <c r="A1128" s="1" t="str">
        <f>""</f>
        <v/>
      </c>
      <c r="B1128" s="1">
        <f t="shared" si="365"/>
        <v>772295</v>
      </c>
      <c r="C1128" s="1" t="str">
        <f>"0321"</f>
        <v>0321</v>
      </c>
      <c r="D1128" s="1" t="str">
        <f>"SOCIAL STUDIES"</f>
        <v>SOCIAL STUDIES</v>
      </c>
      <c r="E1128" s="1" t="str">
        <f t="shared" si="366"/>
        <v>31R-God</v>
      </c>
      <c r="F1128" s="1" t="str">
        <f t="shared" si="367"/>
        <v>Miguel, Katrina</v>
      </c>
      <c r="G1128" s="1" t="str">
        <f>"Period 03"</f>
        <v>Period 03</v>
      </c>
      <c r="H1128" s="1">
        <f xml:space="preserve"> 99</f>
        <v>99</v>
      </c>
      <c r="I1128" s="1">
        <f xml:space="preserve"> 96</f>
        <v>96</v>
      </c>
    </row>
    <row r="1129" spans="1:9">
      <c r="A1129" s="1" t="str">
        <f>""</f>
        <v/>
      </c>
      <c r="B1129" s="1">
        <f t="shared" si="365"/>
        <v>772295</v>
      </c>
      <c r="C1129" s="1" t="str">
        <f>"0331"</f>
        <v>0331</v>
      </c>
      <c r="D1129" s="1" t="str">
        <f>"MATH"</f>
        <v>MATH</v>
      </c>
      <c r="E1129" s="1" t="str">
        <f t="shared" si="366"/>
        <v>31R-God</v>
      </c>
      <c r="F1129" s="1" t="str">
        <f t="shared" si="367"/>
        <v>Miguel, Katrina</v>
      </c>
      <c r="G1129" s="1" t="str">
        <f>"Period 04"</f>
        <v>Period 04</v>
      </c>
      <c r="H1129" s="1">
        <f xml:space="preserve"> 100</f>
        <v>100</v>
      </c>
      <c r="I1129" s="1">
        <f xml:space="preserve"> 98</f>
        <v>98</v>
      </c>
    </row>
    <row r="1130" spans="1:9">
      <c r="A1130" s="1" t="str">
        <f>""</f>
        <v/>
      </c>
      <c r="B1130" s="1">
        <f t="shared" si="365"/>
        <v>772295</v>
      </c>
      <c r="C1130" s="1" t="str">
        <f>"0341"</f>
        <v>0341</v>
      </c>
      <c r="D1130" s="1" t="str">
        <f>"SCIENCE"</f>
        <v>SCIENCE</v>
      </c>
      <c r="E1130" s="1" t="str">
        <f t="shared" si="366"/>
        <v>31R-God</v>
      </c>
      <c r="F1130" s="1" t="str">
        <f t="shared" si="367"/>
        <v>Miguel, Katrina</v>
      </c>
      <c r="G1130" s="1" t="str">
        <f>"Period 05"</f>
        <v>Period 05</v>
      </c>
      <c r="H1130" s="1">
        <f xml:space="preserve"> 100</f>
        <v>100</v>
      </c>
      <c r="I1130" s="1">
        <f xml:space="preserve"> 100</f>
        <v>100</v>
      </c>
    </row>
    <row r="1131" spans="1:9">
      <c r="A1131" s="1" t="str">
        <f>""</f>
        <v/>
      </c>
      <c r="B1131" s="1">
        <f t="shared" si="365"/>
        <v>772295</v>
      </c>
      <c r="C1131" s="1" t="str">
        <f>"0371"</f>
        <v>0371</v>
      </c>
      <c r="D1131" s="1" t="str">
        <f>"HEALTH"</f>
        <v>HEALTH</v>
      </c>
      <c r="E1131" s="1" t="str">
        <f t="shared" si="366"/>
        <v>31R-God</v>
      </c>
      <c r="F1131" s="1" t="str">
        <f t="shared" si="367"/>
        <v>Miguel, Katrina</v>
      </c>
      <c r="G1131" s="1" t="str">
        <f>"Period 06"</f>
        <v>Period 06</v>
      </c>
      <c r="H1131" s="1" t="str">
        <f>" S"</f>
        <v xml:space="preserve"> S</v>
      </c>
      <c r="I1131" s="1" t="str">
        <f>" S"</f>
        <v xml:space="preserve"> S</v>
      </c>
    </row>
    <row r="1132" spans="1:9">
      <c r="A1132" s="1" t="str">
        <f>""</f>
        <v/>
      </c>
      <c r="B1132" s="1">
        <f t="shared" si="365"/>
        <v>772295</v>
      </c>
      <c r="C1132" s="1" t="str">
        <f>"0398"</f>
        <v>0398</v>
      </c>
      <c r="D1132" s="1" t="str">
        <f>"CITIZENSHIP"</f>
        <v>CITIZENSHIP</v>
      </c>
      <c r="E1132" s="1" t="str">
        <f t="shared" si="366"/>
        <v>31R-God</v>
      </c>
      <c r="F1132" s="1" t="str">
        <f t="shared" si="367"/>
        <v>Miguel, Katrina</v>
      </c>
      <c r="G1132" s="1" t="str">
        <f>"Period 07"</f>
        <v>Period 07</v>
      </c>
      <c r="H1132" s="1" t="str">
        <f>" E"</f>
        <v xml:space="preserve"> E</v>
      </c>
      <c r="I1132" s="1" t="str">
        <f>" E"</f>
        <v xml:space="preserve"> E</v>
      </c>
    </row>
    <row r="1133" spans="1:9">
      <c r="A1133" s="1" t="str">
        <f>""</f>
        <v/>
      </c>
      <c r="B1133" s="1">
        <f t="shared" si="365"/>
        <v>772295</v>
      </c>
      <c r="C1133" s="1" t="str">
        <f>"0351"</f>
        <v>0351</v>
      </c>
      <c r="D1133" s="1" t="str">
        <f>"HANDWRITING"</f>
        <v>HANDWRITING</v>
      </c>
      <c r="E1133" s="1" t="str">
        <f t="shared" si="366"/>
        <v>31R-God</v>
      </c>
      <c r="F1133" s="1" t="str">
        <f t="shared" si="367"/>
        <v>Miguel, Katrina</v>
      </c>
      <c r="G1133" s="1" t="str">
        <f>"Period 08"</f>
        <v>Period 08</v>
      </c>
      <c r="H1133" s="1" t="str">
        <f>" S"</f>
        <v xml:space="preserve"> S</v>
      </c>
      <c r="I1133" s="1" t="str">
        <f>" E"</f>
        <v xml:space="preserve"> E</v>
      </c>
    </row>
    <row r="1134" spans="1:9">
      <c r="A1134" s="1" t="str">
        <f>""</f>
        <v/>
      </c>
      <c r="B1134" s="1">
        <f t="shared" si="365"/>
        <v>772295</v>
      </c>
      <c r="C1134" s="1" t="str">
        <f>"0361"</f>
        <v>0361</v>
      </c>
      <c r="D1134" s="1" t="str">
        <f>"FINE ARTS"</f>
        <v>FINE ARTS</v>
      </c>
      <c r="E1134" s="1" t="str">
        <f>"31R-MIG"</f>
        <v>31R-MIG</v>
      </c>
      <c r="F1134" s="1" t="str">
        <f>"Shotlow, Misti"</f>
        <v>Shotlow, Misti</v>
      </c>
      <c r="G1134" s="1" t="str">
        <f>"Period 09"</f>
        <v>Period 09</v>
      </c>
      <c r="H1134" s="1" t="str">
        <f>" E"</f>
        <v xml:space="preserve"> E</v>
      </c>
      <c r="I1134" s="1" t="str">
        <f>" E"</f>
        <v xml:space="preserve"> E</v>
      </c>
    </row>
    <row r="1135" spans="1:9">
      <c r="A1135" s="1" t="str">
        <f>""</f>
        <v/>
      </c>
      <c r="B1135" s="1">
        <f t="shared" si="365"/>
        <v>772295</v>
      </c>
      <c r="C1135" s="1" t="str">
        <f>"0362"</f>
        <v>0362</v>
      </c>
      <c r="D1135" s="1" t="str">
        <f>"MUSIC"</f>
        <v>MUSIC</v>
      </c>
      <c r="E1135" s="1" t="str">
        <f>"31R-MIG"</f>
        <v>31R-MIG</v>
      </c>
      <c r="F1135" s="1" t="str">
        <f>"Murphy, Charmin"</f>
        <v>Murphy, Charmin</v>
      </c>
      <c r="G1135" s="1" t="str">
        <f>"Period 10"</f>
        <v>Period 10</v>
      </c>
      <c r="H1135" s="1" t="str">
        <f>" E"</f>
        <v xml:space="preserve"> E</v>
      </c>
      <c r="I1135" s="1" t="str">
        <f>" S"</f>
        <v xml:space="preserve"> S</v>
      </c>
    </row>
    <row r="1136" spans="1:9">
      <c r="A1136" s="1" t="str">
        <f>""</f>
        <v/>
      </c>
      <c r="B1136" s="1">
        <f t="shared" si="365"/>
        <v>772295</v>
      </c>
      <c r="C1136" s="1" t="str">
        <f>"0372"</f>
        <v>0372</v>
      </c>
      <c r="D1136" s="1" t="str">
        <f>"PHYSICAL ED"</f>
        <v>PHYSICAL ED</v>
      </c>
      <c r="E1136" s="1" t="str">
        <f>"31R-MIG"</f>
        <v>31R-MIG</v>
      </c>
      <c r="F1136" s="1" t="str">
        <f>"Lane, Gary"</f>
        <v>Lane, Gary</v>
      </c>
      <c r="G1136" s="1" t="str">
        <f>"Period 11"</f>
        <v>Period 11</v>
      </c>
      <c r="H1136" s="1" t="str">
        <f>" E"</f>
        <v xml:space="preserve"> E</v>
      </c>
      <c r="I1136" s="1" t="str">
        <f>" E"</f>
        <v xml:space="preserve"> E</v>
      </c>
    </row>
    <row r="1137" spans="1:9">
      <c r="A1137" s="1" t="str">
        <f>"Kuffel, Cecilio Edward"</f>
        <v>Kuffel, Cecilio Edward</v>
      </c>
      <c r="B1137" s="1">
        <f t="shared" ref="B1137:B1146" si="368">768097</f>
        <v>768097</v>
      </c>
      <c r="C1137" s="1" t="str">
        <f>"0311"</f>
        <v>0311</v>
      </c>
      <c r="D1137" s="1" t="str">
        <f>"LANGUAGE ARTS"</f>
        <v>LANGUAGE ARTS</v>
      </c>
      <c r="E1137" s="1" t="str">
        <f t="shared" ref="E1137:E1144" si="369">"32R-RAY"</f>
        <v>32R-RAY</v>
      </c>
      <c r="F1137" s="1" t="str">
        <f t="shared" ref="F1137:F1143" si="370">"Ray, Courtney"</f>
        <v>Ray, Courtney</v>
      </c>
      <c r="G1137" s="1" t="str">
        <f>"Period 01"</f>
        <v>Period 01</v>
      </c>
      <c r="H1137" s="1">
        <f xml:space="preserve"> 76</f>
        <v>76</v>
      </c>
      <c r="I1137" s="1">
        <f xml:space="preserve"> 88</f>
        <v>88</v>
      </c>
    </row>
    <row r="1138" spans="1:9">
      <c r="A1138" s="1" t="str">
        <f>""</f>
        <v/>
      </c>
      <c r="B1138" s="1">
        <f t="shared" si="368"/>
        <v>768097</v>
      </c>
      <c r="C1138" s="1" t="str">
        <f>"0321"</f>
        <v>0321</v>
      </c>
      <c r="D1138" s="1" t="str">
        <f>"SOCIAL STUDIES"</f>
        <v>SOCIAL STUDIES</v>
      </c>
      <c r="E1138" s="1" t="str">
        <f t="shared" si="369"/>
        <v>32R-RAY</v>
      </c>
      <c r="F1138" s="1" t="str">
        <f t="shared" si="370"/>
        <v>Ray, Courtney</v>
      </c>
      <c r="G1138" s="1" t="str">
        <f>"Period 03"</f>
        <v>Period 03</v>
      </c>
      <c r="H1138" s="1">
        <f xml:space="preserve"> 96</f>
        <v>96</v>
      </c>
      <c r="I1138" s="1">
        <f xml:space="preserve"> 100</f>
        <v>100</v>
      </c>
    </row>
    <row r="1139" spans="1:9">
      <c r="A1139" s="1" t="str">
        <f>""</f>
        <v/>
      </c>
      <c r="B1139" s="1">
        <f t="shared" si="368"/>
        <v>768097</v>
      </c>
      <c r="C1139" s="1" t="str">
        <f>"0331"</f>
        <v>0331</v>
      </c>
      <c r="D1139" s="1" t="str">
        <f>"MATH"</f>
        <v>MATH</v>
      </c>
      <c r="E1139" s="1" t="str">
        <f t="shared" si="369"/>
        <v>32R-RAY</v>
      </c>
      <c r="F1139" s="1" t="str">
        <f t="shared" si="370"/>
        <v>Ray, Courtney</v>
      </c>
      <c r="G1139" s="1" t="str">
        <f>"Period 04"</f>
        <v>Period 04</v>
      </c>
      <c r="H1139" s="1">
        <f xml:space="preserve"> 82</f>
        <v>82</v>
      </c>
      <c r="I1139" s="1">
        <f xml:space="preserve"> 90</f>
        <v>90</v>
      </c>
    </row>
    <row r="1140" spans="1:9">
      <c r="A1140" s="1" t="str">
        <f>""</f>
        <v/>
      </c>
      <c r="B1140" s="1">
        <f t="shared" si="368"/>
        <v>768097</v>
      </c>
      <c r="C1140" s="1" t="str">
        <f>"0341"</f>
        <v>0341</v>
      </c>
      <c r="D1140" s="1" t="str">
        <f>"SCIENCE"</f>
        <v>SCIENCE</v>
      </c>
      <c r="E1140" s="1" t="str">
        <f t="shared" si="369"/>
        <v>32R-RAY</v>
      </c>
      <c r="F1140" s="1" t="str">
        <f t="shared" si="370"/>
        <v>Ray, Courtney</v>
      </c>
      <c r="G1140" s="1" t="str">
        <f>"Period 05"</f>
        <v>Period 05</v>
      </c>
      <c r="H1140" s="1">
        <f xml:space="preserve"> 92</f>
        <v>92</v>
      </c>
      <c r="I1140" s="1">
        <f xml:space="preserve"> 98</f>
        <v>98</v>
      </c>
    </row>
    <row r="1141" spans="1:9">
      <c r="A1141" s="1" t="str">
        <f>""</f>
        <v/>
      </c>
      <c r="B1141" s="1">
        <f t="shared" si="368"/>
        <v>768097</v>
      </c>
      <c r="C1141" s="1" t="str">
        <f>"0371"</f>
        <v>0371</v>
      </c>
      <c r="D1141" s="1" t="str">
        <f>"HEALTH"</f>
        <v>HEALTH</v>
      </c>
      <c r="E1141" s="1" t="str">
        <f t="shared" si="369"/>
        <v>32R-RAY</v>
      </c>
      <c r="F1141" s="1" t="str">
        <f t="shared" si="370"/>
        <v>Ray, Courtney</v>
      </c>
      <c r="G1141" s="1" t="str">
        <f>"Period 06"</f>
        <v>Period 06</v>
      </c>
      <c r="H1141" s="1" t="str">
        <f>" S"</f>
        <v xml:space="preserve"> S</v>
      </c>
      <c r="I1141" s="1" t="str">
        <f>" S"</f>
        <v xml:space="preserve"> S</v>
      </c>
    </row>
    <row r="1142" spans="1:9">
      <c r="A1142" s="1" t="str">
        <f>""</f>
        <v/>
      </c>
      <c r="B1142" s="1">
        <f t="shared" si="368"/>
        <v>768097</v>
      </c>
      <c r="C1142" s="1" t="str">
        <f>"0398"</f>
        <v>0398</v>
      </c>
      <c r="D1142" s="1" t="str">
        <f>"CITIZENSHIP"</f>
        <v>CITIZENSHIP</v>
      </c>
      <c r="E1142" s="1" t="str">
        <f t="shared" si="369"/>
        <v>32R-RAY</v>
      </c>
      <c r="F1142" s="1" t="str">
        <f t="shared" si="370"/>
        <v>Ray, Courtney</v>
      </c>
      <c r="G1142" s="1" t="str">
        <f>"Period 07"</f>
        <v>Period 07</v>
      </c>
      <c r="H1142" s="1" t="str">
        <f>" N"</f>
        <v xml:space="preserve"> N</v>
      </c>
      <c r="I1142" s="1" t="str">
        <f>" S"</f>
        <v xml:space="preserve"> S</v>
      </c>
    </row>
    <row r="1143" spans="1:9">
      <c r="A1143" s="1" t="str">
        <f>""</f>
        <v/>
      </c>
      <c r="B1143" s="1">
        <f t="shared" si="368"/>
        <v>768097</v>
      </c>
      <c r="C1143" s="1" t="str">
        <f>"0351"</f>
        <v>0351</v>
      </c>
      <c r="D1143" s="1" t="str">
        <f>"HANDWRITING"</f>
        <v>HANDWRITING</v>
      </c>
      <c r="E1143" s="1" t="str">
        <f t="shared" si="369"/>
        <v>32R-RAY</v>
      </c>
      <c r="F1143" s="1" t="str">
        <f t="shared" si="370"/>
        <v>Ray, Courtney</v>
      </c>
      <c r="G1143" s="1" t="str">
        <f>"Period 08"</f>
        <v>Period 08</v>
      </c>
      <c r="H1143" s="1" t="str">
        <f>" S"</f>
        <v xml:space="preserve"> S</v>
      </c>
      <c r="I1143" s="1" t="str">
        <f>" S"</f>
        <v xml:space="preserve"> S</v>
      </c>
    </row>
    <row r="1144" spans="1:9">
      <c r="A1144" s="1" t="str">
        <f>""</f>
        <v/>
      </c>
      <c r="B1144" s="1">
        <f t="shared" si="368"/>
        <v>768097</v>
      </c>
      <c r="C1144" s="1" t="str">
        <f>"0361"</f>
        <v>0361</v>
      </c>
      <c r="D1144" s="1" t="str">
        <f>"FINE ARTS"</f>
        <v>FINE ARTS</v>
      </c>
      <c r="E1144" s="1" t="str">
        <f t="shared" si="369"/>
        <v>32R-RAY</v>
      </c>
      <c r="F1144" s="1" t="str">
        <f>"Shotlow, Misti"</f>
        <v>Shotlow, Misti</v>
      </c>
      <c r="G1144" s="1" t="str">
        <f>"Period 09"</f>
        <v>Period 09</v>
      </c>
      <c r="H1144" s="1" t="str">
        <f>" E"</f>
        <v xml:space="preserve"> E</v>
      </c>
      <c r="I1144" s="1" t="str">
        <f>" E"</f>
        <v xml:space="preserve"> E</v>
      </c>
    </row>
    <row r="1145" spans="1:9">
      <c r="A1145" s="1" t="str">
        <f>""</f>
        <v/>
      </c>
      <c r="B1145" s="1">
        <f t="shared" si="368"/>
        <v>768097</v>
      </c>
      <c r="C1145" s="1" t="str">
        <f>"0362"</f>
        <v>0362</v>
      </c>
      <c r="D1145" s="1" t="str">
        <f>"MUSIC"</f>
        <v>MUSIC</v>
      </c>
      <c r="E1145" s="1" t="str">
        <f>"32R-HER"</f>
        <v>32R-HER</v>
      </c>
      <c r="F1145" s="1" t="str">
        <f>"Murphy, Charmin"</f>
        <v>Murphy, Charmin</v>
      </c>
      <c r="G1145" s="1" t="str">
        <f>"Period 10"</f>
        <v>Period 10</v>
      </c>
      <c r="H1145" s="1" t="str">
        <f>" E"</f>
        <v xml:space="preserve"> E</v>
      </c>
      <c r="I1145" s="1" t="str">
        <f>" S"</f>
        <v xml:space="preserve"> S</v>
      </c>
    </row>
    <row r="1146" spans="1:9">
      <c r="A1146" s="1" t="str">
        <f>""</f>
        <v/>
      </c>
      <c r="B1146" s="1">
        <f t="shared" si="368"/>
        <v>768097</v>
      </c>
      <c r="C1146" s="1" t="str">
        <f>"0372"</f>
        <v>0372</v>
      </c>
      <c r="D1146" s="1" t="str">
        <f>"PHYSICAL ED"</f>
        <v>PHYSICAL ED</v>
      </c>
      <c r="E1146" s="1" t="str">
        <f>"32R-RAY"</f>
        <v>32R-RAY</v>
      </c>
      <c r="F1146" s="1" t="str">
        <f>"Lane, Gary"</f>
        <v>Lane, Gary</v>
      </c>
      <c r="G1146" s="1" t="str">
        <f>"Period 11"</f>
        <v>Period 11</v>
      </c>
      <c r="H1146" s="1" t="str">
        <f>" E"</f>
        <v xml:space="preserve"> E</v>
      </c>
      <c r="I1146" s="1" t="str">
        <f>" E"</f>
        <v xml:space="preserve"> E</v>
      </c>
    </row>
    <row r="1147" spans="1:9">
      <c r="A1147" s="1" t="str">
        <f>"Lander, Aaron William"</f>
        <v>Lander, Aaron William</v>
      </c>
      <c r="B1147" s="1">
        <f t="shared" ref="B1147:B1156" si="371">776399</f>
        <v>776399</v>
      </c>
      <c r="C1147" s="1" t="str">
        <f>"0311"</f>
        <v>0311</v>
      </c>
      <c r="D1147" s="1" t="str">
        <f>"LANGUAGE ARTS"</f>
        <v>LANGUAGE ARTS</v>
      </c>
      <c r="E1147" s="1" t="str">
        <f t="shared" ref="E1147:E1153" si="372">"30R-Gill"</f>
        <v>30R-Gill</v>
      </c>
      <c r="F1147" s="1" t="str">
        <f t="shared" ref="F1147:F1153" si="373">"Gillenwaters, Stephanie"</f>
        <v>Gillenwaters, Stephanie</v>
      </c>
      <c r="G1147" s="1" t="str">
        <f>"Period 01"</f>
        <v>Period 01</v>
      </c>
      <c r="H1147" s="1">
        <f xml:space="preserve"> 92</f>
        <v>92</v>
      </c>
      <c r="I1147" s="1">
        <f xml:space="preserve"> 84</f>
        <v>84</v>
      </c>
    </row>
    <row r="1148" spans="1:9">
      <c r="A1148" s="1" t="str">
        <f>""</f>
        <v/>
      </c>
      <c r="B1148" s="1">
        <f t="shared" si="371"/>
        <v>776399</v>
      </c>
      <c r="C1148" s="1" t="str">
        <f>"0321"</f>
        <v>0321</v>
      </c>
      <c r="D1148" s="1" t="str">
        <f>"SOCIAL STUDIES"</f>
        <v>SOCIAL STUDIES</v>
      </c>
      <c r="E1148" s="1" t="str">
        <f t="shared" si="372"/>
        <v>30R-Gill</v>
      </c>
      <c r="F1148" s="1" t="str">
        <f t="shared" si="373"/>
        <v>Gillenwaters, Stephanie</v>
      </c>
      <c r="G1148" s="1" t="str">
        <f>"Period 03"</f>
        <v>Period 03</v>
      </c>
      <c r="H1148" s="1">
        <f xml:space="preserve"> 91</f>
        <v>91</v>
      </c>
      <c r="I1148" s="1">
        <f xml:space="preserve"> 87</f>
        <v>87</v>
      </c>
    </row>
    <row r="1149" spans="1:9">
      <c r="A1149" s="1" t="str">
        <f>""</f>
        <v/>
      </c>
      <c r="B1149" s="1">
        <f t="shared" si="371"/>
        <v>776399</v>
      </c>
      <c r="C1149" s="1" t="str">
        <f>"0331"</f>
        <v>0331</v>
      </c>
      <c r="D1149" s="1" t="str">
        <f>"MATH"</f>
        <v>MATH</v>
      </c>
      <c r="E1149" s="1" t="str">
        <f t="shared" si="372"/>
        <v>30R-Gill</v>
      </c>
      <c r="F1149" s="1" t="str">
        <f t="shared" si="373"/>
        <v>Gillenwaters, Stephanie</v>
      </c>
      <c r="G1149" s="1" t="str">
        <f>"Period 04"</f>
        <v>Period 04</v>
      </c>
      <c r="H1149" s="1">
        <f xml:space="preserve"> 90</f>
        <v>90</v>
      </c>
      <c r="I1149" s="1">
        <f xml:space="preserve"> 95</f>
        <v>95</v>
      </c>
    </row>
    <row r="1150" spans="1:9">
      <c r="A1150" s="1" t="str">
        <f>""</f>
        <v/>
      </c>
      <c r="B1150" s="1">
        <f t="shared" si="371"/>
        <v>776399</v>
      </c>
      <c r="C1150" s="1" t="str">
        <f>"0341"</f>
        <v>0341</v>
      </c>
      <c r="D1150" s="1" t="str">
        <f>"SCIENCE"</f>
        <v>SCIENCE</v>
      </c>
      <c r="E1150" s="1" t="str">
        <f t="shared" si="372"/>
        <v>30R-Gill</v>
      </c>
      <c r="F1150" s="1" t="str">
        <f t="shared" si="373"/>
        <v>Gillenwaters, Stephanie</v>
      </c>
      <c r="G1150" s="1" t="str">
        <f>"Period 05"</f>
        <v>Period 05</v>
      </c>
      <c r="H1150" s="1">
        <f xml:space="preserve"> 96</f>
        <v>96</v>
      </c>
      <c r="I1150" s="1">
        <f xml:space="preserve"> 87</f>
        <v>87</v>
      </c>
    </row>
    <row r="1151" spans="1:9">
      <c r="A1151" s="1" t="str">
        <f>""</f>
        <v/>
      </c>
      <c r="B1151" s="1">
        <f t="shared" si="371"/>
        <v>776399</v>
      </c>
      <c r="C1151" s="1" t="str">
        <f>"0371"</f>
        <v>0371</v>
      </c>
      <c r="D1151" s="1" t="str">
        <f>"HEALTH"</f>
        <v>HEALTH</v>
      </c>
      <c r="E1151" s="1" t="str">
        <f t="shared" si="372"/>
        <v>30R-Gill</v>
      </c>
      <c r="F1151" s="1" t="str">
        <f t="shared" si="373"/>
        <v>Gillenwaters, Stephanie</v>
      </c>
      <c r="G1151" s="1" t="str">
        <f>"Period 06"</f>
        <v>Period 06</v>
      </c>
      <c r="H1151" s="1" t="str">
        <f t="shared" ref="H1151:I1153" si="374">" S"</f>
        <v xml:space="preserve"> S</v>
      </c>
      <c r="I1151" s="1" t="str">
        <f t="shared" si="374"/>
        <v xml:space="preserve"> S</v>
      </c>
    </row>
    <row r="1152" spans="1:9">
      <c r="A1152" s="1" t="str">
        <f>""</f>
        <v/>
      </c>
      <c r="B1152" s="1">
        <f t="shared" si="371"/>
        <v>776399</v>
      </c>
      <c r="C1152" s="1" t="str">
        <f>"0398"</f>
        <v>0398</v>
      </c>
      <c r="D1152" s="1" t="str">
        <f>"CITIZENSHIP"</f>
        <v>CITIZENSHIP</v>
      </c>
      <c r="E1152" s="1" t="str">
        <f t="shared" si="372"/>
        <v>30R-Gill</v>
      </c>
      <c r="F1152" s="1" t="str">
        <f t="shared" si="373"/>
        <v>Gillenwaters, Stephanie</v>
      </c>
      <c r="G1152" s="1" t="str">
        <f>"Period 07"</f>
        <v>Period 07</v>
      </c>
      <c r="H1152" s="1" t="str">
        <f t="shared" si="374"/>
        <v xml:space="preserve"> S</v>
      </c>
      <c r="I1152" s="1" t="str">
        <f t="shared" si="374"/>
        <v xml:space="preserve"> S</v>
      </c>
    </row>
    <row r="1153" spans="1:9">
      <c r="A1153" s="1" t="str">
        <f>""</f>
        <v/>
      </c>
      <c r="B1153" s="1">
        <f t="shared" si="371"/>
        <v>776399</v>
      </c>
      <c r="C1153" s="1" t="str">
        <f>"0351"</f>
        <v>0351</v>
      </c>
      <c r="D1153" s="1" t="str">
        <f>"HANDWRITING"</f>
        <v>HANDWRITING</v>
      </c>
      <c r="E1153" s="1" t="str">
        <f t="shared" si="372"/>
        <v>30R-Gill</v>
      </c>
      <c r="F1153" s="1" t="str">
        <f t="shared" si="373"/>
        <v>Gillenwaters, Stephanie</v>
      </c>
      <c r="G1153" s="1" t="str">
        <f>"Period 08"</f>
        <v>Period 08</v>
      </c>
      <c r="H1153" s="1" t="str">
        <f t="shared" si="374"/>
        <v xml:space="preserve"> S</v>
      </c>
      <c r="I1153" s="1" t="str">
        <f t="shared" si="374"/>
        <v xml:space="preserve"> S</v>
      </c>
    </row>
    <row r="1154" spans="1:9">
      <c r="A1154" s="1" t="str">
        <f>""</f>
        <v/>
      </c>
      <c r="B1154" s="1">
        <f t="shared" si="371"/>
        <v>776399</v>
      </c>
      <c r="C1154" s="1" t="str">
        <f>"0361"</f>
        <v>0361</v>
      </c>
      <c r="D1154" s="1" t="str">
        <f>"FINE ARTS"</f>
        <v>FINE ARTS</v>
      </c>
      <c r="E1154" s="1" t="str">
        <f>"30R-GIL"</f>
        <v>30R-GIL</v>
      </c>
      <c r="F1154" s="1" t="str">
        <f>"Shotlow, Misti"</f>
        <v>Shotlow, Misti</v>
      </c>
      <c r="G1154" s="1" t="str">
        <f>"Period 09"</f>
        <v>Period 09</v>
      </c>
      <c r="H1154" s="1" t="str">
        <f>" E"</f>
        <v xml:space="preserve"> E</v>
      </c>
      <c r="I1154" s="1" t="str">
        <f>" E"</f>
        <v xml:space="preserve"> E</v>
      </c>
    </row>
    <row r="1155" spans="1:9">
      <c r="A1155" s="1" t="str">
        <f>""</f>
        <v/>
      </c>
      <c r="B1155" s="1">
        <f t="shared" si="371"/>
        <v>776399</v>
      </c>
      <c r="C1155" s="1" t="str">
        <f>"0362"</f>
        <v>0362</v>
      </c>
      <c r="D1155" s="1" t="str">
        <f>"MUSIC"</f>
        <v>MUSIC</v>
      </c>
      <c r="E1155" s="1" t="str">
        <f>"30R-GIL"</f>
        <v>30R-GIL</v>
      </c>
      <c r="F1155" s="1" t="str">
        <f>"Murphy, Charmin"</f>
        <v>Murphy, Charmin</v>
      </c>
      <c r="G1155" s="1" t="str">
        <f>"Period 10"</f>
        <v>Period 10</v>
      </c>
      <c r="H1155" s="1" t="str">
        <f>" S"</f>
        <v xml:space="preserve"> S</v>
      </c>
      <c r="I1155" s="1" t="str">
        <f>" S"</f>
        <v xml:space="preserve"> S</v>
      </c>
    </row>
    <row r="1156" spans="1:9">
      <c r="A1156" s="1" t="str">
        <f>""</f>
        <v/>
      </c>
      <c r="B1156" s="1">
        <f t="shared" si="371"/>
        <v>776399</v>
      </c>
      <c r="C1156" s="1" t="str">
        <f>"0372"</f>
        <v>0372</v>
      </c>
      <c r="D1156" s="1" t="str">
        <f>"PHYSICAL ED"</f>
        <v>PHYSICAL ED</v>
      </c>
      <c r="E1156" s="1" t="str">
        <f>"30R-Gil"</f>
        <v>30R-Gil</v>
      </c>
      <c r="F1156" s="1" t="str">
        <f>"Lane, Gary"</f>
        <v>Lane, Gary</v>
      </c>
      <c r="G1156" s="1" t="str">
        <f>"Period 11"</f>
        <v>Period 11</v>
      </c>
      <c r="H1156" s="1" t="str">
        <f>" E"</f>
        <v xml:space="preserve"> E</v>
      </c>
      <c r="I1156" s="1" t="str">
        <f>" E"</f>
        <v xml:space="preserve"> E</v>
      </c>
    </row>
    <row r="1157" spans="1:9">
      <c r="A1157" s="1" t="str">
        <f>"Lopez-Faz, Danny Gabriel"</f>
        <v>Lopez-Faz, Danny Gabriel</v>
      </c>
      <c r="B1157" s="1">
        <f t="shared" ref="B1157:B1166" si="375">772158</f>
        <v>772158</v>
      </c>
      <c r="C1157" s="1" t="str">
        <f>"0311"</f>
        <v>0311</v>
      </c>
      <c r="D1157" s="1" t="str">
        <f>"LANGUAGE ARTS"</f>
        <v>LANGUAGE ARTS</v>
      </c>
      <c r="E1157" s="1" t="str">
        <f t="shared" ref="E1157:E1163" si="376">"30B-Mart"</f>
        <v>30B-Mart</v>
      </c>
      <c r="F1157" s="1" t="str">
        <f t="shared" ref="F1157:F1163" si="377">"Martinez, Angelica"</f>
        <v>Martinez, Angelica</v>
      </c>
      <c r="G1157" s="1" t="str">
        <f>"Period 01"</f>
        <v>Period 01</v>
      </c>
      <c r="H1157" s="1">
        <f xml:space="preserve"> 97</f>
        <v>97</v>
      </c>
      <c r="I1157" s="1">
        <f xml:space="preserve"> 91</f>
        <v>91</v>
      </c>
    </row>
    <row r="1158" spans="1:9">
      <c r="A1158" s="1" t="str">
        <f>""</f>
        <v/>
      </c>
      <c r="B1158" s="1">
        <f t="shared" si="375"/>
        <v>772158</v>
      </c>
      <c r="C1158" s="1" t="str">
        <f>"0321"</f>
        <v>0321</v>
      </c>
      <c r="D1158" s="1" t="str">
        <f>"SOCIAL STUDIES"</f>
        <v>SOCIAL STUDIES</v>
      </c>
      <c r="E1158" s="1" t="str">
        <f t="shared" si="376"/>
        <v>30B-Mart</v>
      </c>
      <c r="F1158" s="1" t="str">
        <f t="shared" si="377"/>
        <v>Martinez, Angelica</v>
      </c>
      <c r="G1158" s="1" t="str">
        <f>"Period 03"</f>
        <v>Period 03</v>
      </c>
      <c r="H1158" s="1">
        <f xml:space="preserve"> 92</f>
        <v>92</v>
      </c>
      <c r="I1158" s="1">
        <f xml:space="preserve"> 98</f>
        <v>98</v>
      </c>
    </row>
    <row r="1159" spans="1:9">
      <c r="A1159" s="1" t="str">
        <f>""</f>
        <v/>
      </c>
      <c r="B1159" s="1">
        <f t="shared" si="375"/>
        <v>772158</v>
      </c>
      <c r="C1159" s="1" t="str">
        <f>"0331"</f>
        <v>0331</v>
      </c>
      <c r="D1159" s="1" t="str">
        <f>"MATH"</f>
        <v>MATH</v>
      </c>
      <c r="E1159" s="1" t="str">
        <f t="shared" si="376"/>
        <v>30B-Mart</v>
      </c>
      <c r="F1159" s="1" t="str">
        <f t="shared" si="377"/>
        <v>Martinez, Angelica</v>
      </c>
      <c r="G1159" s="1" t="str">
        <f>"Period 04"</f>
        <v>Period 04</v>
      </c>
      <c r="H1159" s="1">
        <f xml:space="preserve"> 85</f>
        <v>85</v>
      </c>
      <c r="I1159" s="1">
        <f xml:space="preserve"> 79</f>
        <v>79</v>
      </c>
    </row>
    <row r="1160" spans="1:9">
      <c r="A1160" s="1" t="str">
        <f>""</f>
        <v/>
      </c>
      <c r="B1160" s="1">
        <f t="shared" si="375"/>
        <v>772158</v>
      </c>
      <c r="C1160" s="1" t="str">
        <f>"0341"</f>
        <v>0341</v>
      </c>
      <c r="D1160" s="1" t="str">
        <f>"SCIENCE"</f>
        <v>SCIENCE</v>
      </c>
      <c r="E1160" s="1" t="str">
        <f t="shared" si="376"/>
        <v>30B-Mart</v>
      </c>
      <c r="F1160" s="1" t="str">
        <f t="shared" si="377"/>
        <v>Martinez, Angelica</v>
      </c>
      <c r="G1160" s="1" t="str">
        <f>"Period 05"</f>
        <v>Period 05</v>
      </c>
      <c r="H1160" s="1">
        <f xml:space="preserve"> 84</f>
        <v>84</v>
      </c>
      <c r="I1160" s="1">
        <f xml:space="preserve"> 92</f>
        <v>92</v>
      </c>
    </row>
    <row r="1161" spans="1:9">
      <c r="A1161" s="1" t="str">
        <f>""</f>
        <v/>
      </c>
      <c r="B1161" s="1">
        <f t="shared" si="375"/>
        <v>772158</v>
      </c>
      <c r="C1161" s="1" t="str">
        <f>"0371"</f>
        <v>0371</v>
      </c>
      <c r="D1161" s="1" t="str">
        <f>"HEALTH"</f>
        <v>HEALTH</v>
      </c>
      <c r="E1161" s="1" t="str">
        <f t="shared" si="376"/>
        <v>30B-Mart</v>
      </c>
      <c r="F1161" s="1" t="str">
        <f t="shared" si="377"/>
        <v>Martinez, Angelica</v>
      </c>
      <c r="G1161" s="1" t="str">
        <f>"Period 06"</f>
        <v>Period 06</v>
      </c>
      <c r="H1161" s="1" t="str">
        <f>" S"</f>
        <v xml:space="preserve"> S</v>
      </c>
      <c r="I1161" s="1" t="str">
        <f>" S"</f>
        <v xml:space="preserve"> S</v>
      </c>
    </row>
    <row r="1162" spans="1:9">
      <c r="A1162" s="1" t="str">
        <f>""</f>
        <v/>
      </c>
      <c r="B1162" s="1">
        <f t="shared" si="375"/>
        <v>772158</v>
      </c>
      <c r="C1162" s="1" t="str">
        <f>"0398"</f>
        <v>0398</v>
      </c>
      <c r="D1162" s="1" t="str">
        <f>"CITIZENSHIP"</f>
        <v>CITIZENSHIP</v>
      </c>
      <c r="E1162" s="1" t="str">
        <f t="shared" si="376"/>
        <v>30B-Mart</v>
      </c>
      <c r="F1162" s="1" t="str">
        <f t="shared" si="377"/>
        <v>Martinez, Angelica</v>
      </c>
      <c r="G1162" s="1" t="str">
        <f>"Period 07"</f>
        <v>Period 07</v>
      </c>
      <c r="H1162" s="1" t="str">
        <f>" S"</f>
        <v xml:space="preserve"> S</v>
      </c>
      <c r="I1162" s="1" t="str">
        <f>" S"</f>
        <v xml:space="preserve"> S</v>
      </c>
    </row>
    <row r="1163" spans="1:9">
      <c r="A1163" s="1" t="str">
        <f>""</f>
        <v/>
      </c>
      <c r="B1163" s="1">
        <f t="shared" si="375"/>
        <v>772158</v>
      </c>
      <c r="C1163" s="1" t="str">
        <f>"0351"</f>
        <v>0351</v>
      </c>
      <c r="D1163" s="1" t="str">
        <f>"HANDWRITING"</f>
        <v>HANDWRITING</v>
      </c>
      <c r="E1163" s="1" t="str">
        <f t="shared" si="376"/>
        <v>30B-Mart</v>
      </c>
      <c r="F1163" s="1" t="str">
        <f t="shared" si="377"/>
        <v>Martinez, Angelica</v>
      </c>
      <c r="G1163" s="1" t="str">
        <f>"Period 08"</f>
        <v>Period 08</v>
      </c>
      <c r="H1163" s="1" t="str">
        <f>" E"</f>
        <v xml:space="preserve"> E</v>
      </c>
      <c r="I1163" s="1" t="str">
        <f>" E"</f>
        <v xml:space="preserve"> E</v>
      </c>
    </row>
    <row r="1164" spans="1:9">
      <c r="A1164" s="1" t="str">
        <f>""</f>
        <v/>
      </c>
      <c r="B1164" s="1">
        <f t="shared" si="375"/>
        <v>772158</v>
      </c>
      <c r="C1164" s="1" t="str">
        <f>"0361"</f>
        <v>0361</v>
      </c>
      <c r="D1164" s="1" t="str">
        <f>"FINE ARTS"</f>
        <v>FINE ARTS</v>
      </c>
      <c r="E1164" s="1" t="str">
        <f>"32B-MAR"</f>
        <v>32B-MAR</v>
      </c>
      <c r="F1164" s="1" t="str">
        <f>"Shotlow, Misti"</f>
        <v>Shotlow, Misti</v>
      </c>
      <c r="G1164" s="1" t="str">
        <f>"Period 09"</f>
        <v>Period 09</v>
      </c>
      <c r="H1164" s="1" t="str">
        <f>" E"</f>
        <v xml:space="preserve"> E</v>
      </c>
      <c r="I1164" s="1" t="str">
        <f>" E"</f>
        <v xml:space="preserve"> E</v>
      </c>
    </row>
    <row r="1165" spans="1:9">
      <c r="A1165" s="1" t="str">
        <f>""</f>
        <v/>
      </c>
      <c r="B1165" s="1">
        <f t="shared" si="375"/>
        <v>772158</v>
      </c>
      <c r="C1165" s="1" t="str">
        <f>"0362"</f>
        <v>0362</v>
      </c>
      <c r="D1165" s="1" t="str">
        <f>"MUSIC"</f>
        <v>MUSIC</v>
      </c>
      <c r="E1165" s="1" t="str">
        <f>"30B-MAR"</f>
        <v>30B-MAR</v>
      </c>
      <c r="F1165" s="1" t="str">
        <f>"Murphy, Charmin"</f>
        <v>Murphy, Charmin</v>
      </c>
      <c r="G1165" s="1" t="str">
        <f>"Period 10"</f>
        <v>Period 10</v>
      </c>
      <c r="H1165" s="1" t="str">
        <f>" E"</f>
        <v xml:space="preserve"> E</v>
      </c>
      <c r="I1165" s="1" t="str">
        <f>" S"</f>
        <v xml:space="preserve"> S</v>
      </c>
    </row>
    <row r="1166" spans="1:9">
      <c r="A1166" s="1" t="str">
        <f>""</f>
        <v/>
      </c>
      <c r="B1166" s="1">
        <f t="shared" si="375"/>
        <v>772158</v>
      </c>
      <c r="C1166" s="1" t="str">
        <f>"0372"</f>
        <v>0372</v>
      </c>
      <c r="D1166" s="1" t="str">
        <f>"PHYSICAL ED"</f>
        <v>PHYSICAL ED</v>
      </c>
      <c r="E1166" s="1" t="str">
        <f>"30B-Mart"</f>
        <v>30B-Mart</v>
      </c>
      <c r="F1166" s="1" t="str">
        <f>"Lane, Gary"</f>
        <v>Lane, Gary</v>
      </c>
      <c r="G1166" s="1" t="str">
        <f>"Period 11"</f>
        <v>Period 11</v>
      </c>
      <c r="H1166" s="1" t="str">
        <f>" S"</f>
        <v xml:space="preserve"> S</v>
      </c>
      <c r="I1166" s="1" t="str">
        <f>" E"</f>
        <v xml:space="preserve"> E</v>
      </c>
    </row>
    <row r="1167" spans="1:9">
      <c r="A1167" s="1" t="str">
        <f>"Lopez-Rivera, Cristhofer Joan"</f>
        <v>Lopez-Rivera, Cristhofer Joan</v>
      </c>
      <c r="B1167" s="1">
        <f t="shared" ref="B1167:B1175" si="378">786758</f>
        <v>786758</v>
      </c>
      <c r="C1167" s="1" t="str">
        <f>"0311"</f>
        <v>0311</v>
      </c>
      <c r="D1167" s="1" t="str">
        <f>"LANGUAGE ARTS"</f>
        <v>LANGUAGE ARTS</v>
      </c>
      <c r="E1167" s="1" t="str">
        <f t="shared" ref="E1167:E1175" si="379">"31B-Sol"</f>
        <v>31B-Sol</v>
      </c>
      <c r="F1167" s="1" t="str">
        <f t="shared" ref="F1167:F1172" si="380">"Solorzano, David"</f>
        <v>Solorzano, David</v>
      </c>
      <c r="G1167" s="1" t="str">
        <f>"Period 01"</f>
        <v>Period 01</v>
      </c>
      <c r="H1167" s="1">
        <f xml:space="preserve"> 85</f>
        <v>85</v>
      </c>
      <c r="I1167" s="1">
        <f xml:space="preserve"> 90</f>
        <v>90</v>
      </c>
    </row>
    <row r="1168" spans="1:9">
      <c r="A1168" s="1" t="str">
        <f>""</f>
        <v/>
      </c>
      <c r="B1168" s="1">
        <f t="shared" si="378"/>
        <v>786758</v>
      </c>
      <c r="C1168" s="1" t="str">
        <f>"0321"</f>
        <v>0321</v>
      </c>
      <c r="D1168" s="1" t="str">
        <f>"SOCIAL STUDIES"</f>
        <v>SOCIAL STUDIES</v>
      </c>
      <c r="E1168" s="1" t="str">
        <f t="shared" si="379"/>
        <v>31B-Sol</v>
      </c>
      <c r="F1168" s="1" t="str">
        <f t="shared" si="380"/>
        <v>Solorzano, David</v>
      </c>
      <c r="G1168" s="1" t="str">
        <f>"Period 03"</f>
        <v>Period 03</v>
      </c>
      <c r="H1168" s="1">
        <f xml:space="preserve"> 94</f>
        <v>94</v>
      </c>
      <c r="I1168" s="1">
        <f xml:space="preserve"> 86</f>
        <v>86</v>
      </c>
    </row>
    <row r="1169" spans="1:9">
      <c r="A1169" s="1" t="str">
        <f>""</f>
        <v/>
      </c>
      <c r="B1169" s="1">
        <f t="shared" si="378"/>
        <v>786758</v>
      </c>
      <c r="C1169" s="1" t="str">
        <f>"0331"</f>
        <v>0331</v>
      </c>
      <c r="D1169" s="1" t="str">
        <f>"MATH"</f>
        <v>MATH</v>
      </c>
      <c r="E1169" s="1" t="str">
        <f t="shared" si="379"/>
        <v>31B-Sol</v>
      </c>
      <c r="F1169" s="1" t="str">
        <f t="shared" si="380"/>
        <v>Solorzano, David</v>
      </c>
      <c r="G1169" s="1" t="str">
        <f>"Period 04"</f>
        <v>Period 04</v>
      </c>
      <c r="H1169" s="1">
        <f xml:space="preserve"> 91</f>
        <v>91</v>
      </c>
      <c r="I1169" s="1">
        <f xml:space="preserve"> 96</f>
        <v>96</v>
      </c>
    </row>
    <row r="1170" spans="1:9">
      <c r="A1170" s="1" t="str">
        <f>""</f>
        <v/>
      </c>
      <c r="B1170" s="1">
        <f t="shared" si="378"/>
        <v>786758</v>
      </c>
      <c r="C1170" s="1" t="str">
        <f>"0341"</f>
        <v>0341</v>
      </c>
      <c r="D1170" s="1" t="str">
        <f>"SCIENCE"</f>
        <v>SCIENCE</v>
      </c>
      <c r="E1170" s="1" t="str">
        <f t="shared" si="379"/>
        <v>31B-Sol</v>
      </c>
      <c r="F1170" s="1" t="str">
        <f t="shared" si="380"/>
        <v>Solorzano, David</v>
      </c>
      <c r="G1170" s="1" t="str">
        <f>"Period 05"</f>
        <v>Period 05</v>
      </c>
      <c r="H1170" s="1">
        <f xml:space="preserve"> 95</f>
        <v>95</v>
      </c>
      <c r="I1170" s="1">
        <f xml:space="preserve"> 90</f>
        <v>90</v>
      </c>
    </row>
    <row r="1171" spans="1:9">
      <c r="A1171" s="1" t="str">
        <f>""</f>
        <v/>
      </c>
      <c r="B1171" s="1">
        <f t="shared" si="378"/>
        <v>786758</v>
      </c>
      <c r="C1171" s="1" t="str">
        <f>"0371"</f>
        <v>0371</v>
      </c>
      <c r="D1171" s="1" t="str">
        <f>"HEALTH"</f>
        <v>HEALTH</v>
      </c>
      <c r="E1171" s="1" t="str">
        <f t="shared" si="379"/>
        <v>31B-Sol</v>
      </c>
      <c r="F1171" s="1" t="str">
        <f t="shared" si="380"/>
        <v>Solorzano, David</v>
      </c>
      <c r="G1171" s="1" t="str">
        <f>"Period 06"</f>
        <v>Period 06</v>
      </c>
      <c r="H1171" s="1" t="str">
        <f>" S"</f>
        <v xml:space="preserve"> S</v>
      </c>
      <c r="I1171" s="1" t="str">
        <f>" S"</f>
        <v xml:space="preserve"> S</v>
      </c>
    </row>
    <row r="1172" spans="1:9">
      <c r="A1172" s="1" t="str">
        <f>""</f>
        <v/>
      </c>
      <c r="B1172" s="1">
        <f t="shared" si="378"/>
        <v>786758</v>
      </c>
      <c r="C1172" s="1" t="str">
        <f>"0398"</f>
        <v>0398</v>
      </c>
      <c r="D1172" s="1" t="str">
        <f>"CITIZENSHIP"</f>
        <v>CITIZENSHIP</v>
      </c>
      <c r="E1172" s="1" t="str">
        <f t="shared" si="379"/>
        <v>31B-Sol</v>
      </c>
      <c r="F1172" s="1" t="str">
        <f t="shared" si="380"/>
        <v>Solorzano, David</v>
      </c>
      <c r="G1172" s="1" t="str">
        <f>"Period 07"</f>
        <v>Period 07</v>
      </c>
      <c r="H1172" s="1" t="str">
        <f>" S"</f>
        <v xml:space="preserve"> S</v>
      </c>
      <c r="I1172" s="1" t="str">
        <f>" S"</f>
        <v xml:space="preserve"> S</v>
      </c>
    </row>
    <row r="1173" spans="1:9">
      <c r="A1173" s="1" t="str">
        <f>""</f>
        <v/>
      </c>
      <c r="B1173" s="1">
        <f t="shared" si="378"/>
        <v>786758</v>
      </c>
      <c r="C1173" s="1" t="str">
        <f>"0361"</f>
        <v>0361</v>
      </c>
      <c r="D1173" s="1" t="str">
        <f>"FINE ARTS"</f>
        <v>FINE ARTS</v>
      </c>
      <c r="E1173" s="1" t="str">
        <f t="shared" si="379"/>
        <v>31B-Sol</v>
      </c>
      <c r="F1173" s="1" t="str">
        <f>"Shotlow, Misti"</f>
        <v>Shotlow, Misti</v>
      </c>
      <c r="G1173" s="1" t="str">
        <f>"Period 09"</f>
        <v>Period 09</v>
      </c>
      <c r="H1173" s="1" t="str">
        <f>" E"</f>
        <v xml:space="preserve"> E</v>
      </c>
      <c r="I1173" s="1" t="str">
        <f>" E"</f>
        <v xml:space="preserve"> E</v>
      </c>
    </row>
    <row r="1174" spans="1:9">
      <c r="A1174" s="1" t="str">
        <f>""</f>
        <v/>
      </c>
      <c r="B1174" s="1">
        <f t="shared" si="378"/>
        <v>786758</v>
      </c>
      <c r="C1174" s="1" t="str">
        <f>"0362"</f>
        <v>0362</v>
      </c>
      <c r="D1174" s="1" t="str">
        <f>"MUSIC"</f>
        <v>MUSIC</v>
      </c>
      <c r="E1174" s="1" t="str">
        <f t="shared" si="379"/>
        <v>31B-Sol</v>
      </c>
      <c r="F1174" s="1" t="str">
        <f>"Murphy, Charmin"</f>
        <v>Murphy, Charmin</v>
      </c>
      <c r="G1174" s="1" t="str">
        <f>"Period 10"</f>
        <v>Period 10</v>
      </c>
      <c r="H1174" s="1" t="str">
        <f>" S"</f>
        <v xml:space="preserve"> S</v>
      </c>
      <c r="I1174" s="1" t="str">
        <f>" S"</f>
        <v xml:space="preserve"> S</v>
      </c>
    </row>
    <row r="1175" spans="1:9">
      <c r="A1175" s="1" t="str">
        <f>""</f>
        <v/>
      </c>
      <c r="B1175" s="1">
        <f t="shared" si="378"/>
        <v>786758</v>
      </c>
      <c r="C1175" s="1" t="str">
        <f>"0372"</f>
        <v>0372</v>
      </c>
      <c r="D1175" s="1" t="str">
        <f>"PHYSICAL ED"</f>
        <v>PHYSICAL ED</v>
      </c>
      <c r="E1175" s="1" t="str">
        <f t="shared" si="379"/>
        <v>31B-Sol</v>
      </c>
      <c r="F1175" s="1" t="str">
        <f>"Lane, Gary"</f>
        <v>Lane, Gary</v>
      </c>
      <c r="G1175" s="1" t="str">
        <f>"Period 11"</f>
        <v>Period 11</v>
      </c>
      <c r="H1175" s="1" t="str">
        <f>" E"</f>
        <v xml:space="preserve"> E</v>
      </c>
      <c r="I1175" s="1" t="str">
        <f>" S"</f>
        <v xml:space="preserve"> S</v>
      </c>
    </row>
    <row r="1176" spans="1:9">
      <c r="A1176" s="1" t="str">
        <f>"Loveless, Tarohn Javien"</f>
        <v>Loveless, Tarohn Javien</v>
      </c>
      <c r="B1176" s="1">
        <f>787084</f>
        <v>787084</v>
      </c>
      <c r="C1176" s="1" t="str">
        <f>"0311"</f>
        <v>0311</v>
      </c>
      <c r="D1176" s="1" t="str">
        <f>"LANGUAGE ARTS"</f>
        <v>LANGUAGE ARTS</v>
      </c>
      <c r="E1176" s="1" t="str">
        <f>"31S-LAK"</f>
        <v>31S-LAK</v>
      </c>
      <c r="F1176" s="1" t="str">
        <f>"Blair, Travis"</f>
        <v>Blair, Travis</v>
      </c>
      <c r="G1176" s="1" t="str">
        <f>"Period 01"</f>
        <v>Period 01</v>
      </c>
      <c r="H1176" s="1">
        <f xml:space="preserve"> 88</f>
        <v>88</v>
      </c>
      <c r="I1176" s="1">
        <f xml:space="preserve"> 79</f>
        <v>79</v>
      </c>
    </row>
    <row r="1177" spans="1:9">
      <c r="A1177" s="1" t="str">
        <f>""</f>
        <v/>
      </c>
      <c r="B1177" s="1">
        <f>787084</f>
        <v>787084</v>
      </c>
      <c r="C1177" s="1" t="str">
        <f>"0321"</f>
        <v>0321</v>
      </c>
      <c r="D1177" s="1" t="str">
        <f>"SOCIAL STUDIES"</f>
        <v>SOCIAL STUDIES</v>
      </c>
      <c r="E1177" s="1" t="str">
        <f>"31S-LAK"</f>
        <v>31S-LAK</v>
      </c>
      <c r="F1177" s="1" t="str">
        <f>"Blair, Travis"</f>
        <v>Blair, Travis</v>
      </c>
      <c r="G1177" s="1" t="str">
        <f>"Period 03"</f>
        <v>Period 03</v>
      </c>
      <c r="H1177" s="1">
        <f xml:space="preserve"> 80</f>
        <v>80</v>
      </c>
      <c r="I1177" s="1">
        <f xml:space="preserve"> 80</f>
        <v>80</v>
      </c>
    </row>
    <row r="1178" spans="1:9">
      <c r="A1178" s="1" t="str">
        <f>""</f>
        <v/>
      </c>
      <c r="B1178" s="1">
        <f>787084</f>
        <v>787084</v>
      </c>
      <c r="C1178" s="1" t="str">
        <f>"0331"</f>
        <v>0331</v>
      </c>
      <c r="D1178" s="1" t="str">
        <f>"MATH"</f>
        <v>MATH</v>
      </c>
      <c r="E1178" s="1" t="str">
        <f>"31S-LAK"</f>
        <v>31S-LAK</v>
      </c>
      <c r="F1178" s="1" t="str">
        <f>"Blair, Travis"</f>
        <v>Blair, Travis</v>
      </c>
      <c r="G1178" s="1" t="str">
        <f>"Period 04"</f>
        <v>Period 04</v>
      </c>
      <c r="H1178" s="1">
        <f xml:space="preserve"> 76</f>
        <v>76</v>
      </c>
      <c r="I1178" s="1">
        <f xml:space="preserve"> 79</f>
        <v>79</v>
      </c>
    </row>
    <row r="1179" spans="1:9">
      <c r="A1179" s="1" t="str">
        <f>""</f>
        <v/>
      </c>
      <c r="B1179" s="1">
        <f>787084</f>
        <v>787084</v>
      </c>
      <c r="C1179" s="1" t="str">
        <f>"0341"</f>
        <v>0341</v>
      </c>
      <c r="D1179" s="1" t="str">
        <f>"SCIENCE"</f>
        <v>SCIENCE</v>
      </c>
      <c r="E1179" s="1" t="str">
        <f>"31S-LAK"</f>
        <v>31S-LAK</v>
      </c>
      <c r="F1179" s="1" t="str">
        <f>"Blair, Travis"</f>
        <v>Blair, Travis</v>
      </c>
      <c r="G1179" s="1" t="str">
        <f>"Period 05"</f>
        <v>Period 05</v>
      </c>
      <c r="H1179" s="1">
        <f xml:space="preserve"> 80</f>
        <v>80</v>
      </c>
      <c r="I1179" s="1">
        <f xml:space="preserve"> 80</f>
        <v>80</v>
      </c>
    </row>
    <row r="1180" spans="1:9">
      <c r="A1180" s="1" t="str">
        <f>"Maldonado-Medina, Ryan "</f>
        <v xml:space="preserve">Maldonado-Medina, Ryan </v>
      </c>
      <c r="B1180" s="1">
        <f t="shared" ref="B1180:B1189" si="381">771637</f>
        <v>771637</v>
      </c>
      <c r="C1180" s="1" t="str">
        <f>"0311"</f>
        <v>0311</v>
      </c>
      <c r="D1180" s="1" t="str">
        <f>"LANGUAGE ARTS"</f>
        <v>LANGUAGE ARTS</v>
      </c>
      <c r="E1180" s="1" t="str">
        <f t="shared" ref="E1180:E1186" si="382">"30B-Mart"</f>
        <v>30B-Mart</v>
      </c>
      <c r="F1180" s="1" t="str">
        <f t="shared" ref="F1180:F1186" si="383">"Martinez, Angelica"</f>
        <v>Martinez, Angelica</v>
      </c>
      <c r="G1180" s="1" t="str">
        <f>"Period 01"</f>
        <v>Period 01</v>
      </c>
      <c r="H1180" s="1">
        <f xml:space="preserve"> 87</f>
        <v>87</v>
      </c>
      <c r="I1180" s="1">
        <f xml:space="preserve"> 94</f>
        <v>94</v>
      </c>
    </row>
    <row r="1181" spans="1:9">
      <c r="A1181" s="1" t="str">
        <f>""</f>
        <v/>
      </c>
      <c r="B1181" s="1">
        <f t="shared" si="381"/>
        <v>771637</v>
      </c>
      <c r="C1181" s="1" t="str">
        <f>"0321"</f>
        <v>0321</v>
      </c>
      <c r="D1181" s="1" t="str">
        <f>"SOCIAL STUDIES"</f>
        <v>SOCIAL STUDIES</v>
      </c>
      <c r="E1181" s="1" t="str">
        <f t="shared" si="382"/>
        <v>30B-Mart</v>
      </c>
      <c r="F1181" s="1" t="str">
        <f t="shared" si="383"/>
        <v>Martinez, Angelica</v>
      </c>
      <c r="G1181" s="1" t="str">
        <f>"Period 03"</f>
        <v>Period 03</v>
      </c>
      <c r="H1181" s="1">
        <f xml:space="preserve"> 84</f>
        <v>84</v>
      </c>
      <c r="I1181" s="1">
        <f xml:space="preserve"> 96</f>
        <v>96</v>
      </c>
    </row>
    <row r="1182" spans="1:9">
      <c r="A1182" s="1" t="str">
        <f>""</f>
        <v/>
      </c>
      <c r="B1182" s="1">
        <f t="shared" si="381"/>
        <v>771637</v>
      </c>
      <c r="C1182" s="1" t="str">
        <f>"0331"</f>
        <v>0331</v>
      </c>
      <c r="D1182" s="1" t="str">
        <f>"MATH"</f>
        <v>MATH</v>
      </c>
      <c r="E1182" s="1" t="str">
        <f t="shared" si="382"/>
        <v>30B-Mart</v>
      </c>
      <c r="F1182" s="1" t="str">
        <f t="shared" si="383"/>
        <v>Martinez, Angelica</v>
      </c>
      <c r="G1182" s="1" t="str">
        <f>"Period 04"</f>
        <v>Period 04</v>
      </c>
      <c r="H1182" s="1">
        <f xml:space="preserve"> 78</f>
        <v>78</v>
      </c>
      <c r="I1182" s="1">
        <f xml:space="preserve"> 80</f>
        <v>80</v>
      </c>
    </row>
    <row r="1183" spans="1:9">
      <c r="A1183" s="1" t="str">
        <f>""</f>
        <v/>
      </c>
      <c r="B1183" s="1">
        <f t="shared" si="381"/>
        <v>771637</v>
      </c>
      <c r="C1183" s="1" t="str">
        <f>"0341"</f>
        <v>0341</v>
      </c>
      <c r="D1183" s="1" t="str">
        <f>"SCIENCE"</f>
        <v>SCIENCE</v>
      </c>
      <c r="E1183" s="1" t="str">
        <f t="shared" si="382"/>
        <v>30B-Mart</v>
      </c>
      <c r="F1183" s="1" t="str">
        <f t="shared" si="383"/>
        <v>Martinez, Angelica</v>
      </c>
      <c r="G1183" s="1" t="str">
        <f>"Period 05"</f>
        <v>Period 05</v>
      </c>
      <c r="H1183" s="1">
        <f xml:space="preserve"> 82</f>
        <v>82</v>
      </c>
      <c r="I1183" s="1">
        <f xml:space="preserve"> 90</f>
        <v>90</v>
      </c>
    </row>
    <row r="1184" spans="1:9">
      <c r="A1184" s="1" t="str">
        <f>""</f>
        <v/>
      </c>
      <c r="B1184" s="1">
        <f t="shared" si="381"/>
        <v>771637</v>
      </c>
      <c r="C1184" s="1" t="str">
        <f>"0371"</f>
        <v>0371</v>
      </c>
      <c r="D1184" s="1" t="str">
        <f>"HEALTH"</f>
        <v>HEALTH</v>
      </c>
      <c r="E1184" s="1" t="str">
        <f t="shared" si="382"/>
        <v>30B-Mart</v>
      </c>
      <c r="F1184" s="1" t="str">
        <f t="shared" si="383"/>
        <v>Martinez, Angelica</v>
      </c>
      <c r="G1184" s="1" t="str">
        <f>"Period 06"</f>
        <v>Period 06</v>
      </c>
      <c r="H1184" s="1" t="str">
        <f>" S"</f>
        <v xml:space="preserve"> S</v>
      </c>
      <c r="I1184" s="1" t="str">
        <f>" S"</f>
        <v xml:space="preserve"> S</v>
      </c>
    </row>
    <row r="1185" spans="1:9">
      <c r="A1185" s="1" t="str">
        <f>""</f>
        <v/>
      </c>
      <c r="B1185" s="1">
        <f t="shared" si="381"/>
        <v>771637</v>
      </c>
      <c r="C1185" s="1" t="str">
        <f>"0398"</f>
        <v>0398</v>
      </c>
      <c r="D1185" s="1" t="str">
        <f>"CITIZENSHIP"</f>
        <v>CITIZENSHIP</v>
      </c>
      <c r="E1185" s="1" t="str">
        <f t="shared" si="382"/>
        <v>30B-Mart</v>
      </c>
      <c r="F1185" s="1" t="str">
        <f t="shared" si="383"/>
        <v>Martinez, Angelica</v>
      </c>
      <c r="G1185" s="1" t="str">
        <f>"Period 07"</f>
        <v>Period 07</v>
      </c>
      <c r="H1185" s="1" t="str">
        <f>" S"</f>
        <v xml:space="preserve"> S</v>
      </c>
      <c r="I1185" s="1" t="str">
        <f>" S"</f>
        <v xml:space="preserve"> S</v>
      </c>
    </row>
    <row r="1186" spans="1:9">
      <c r="A1186" s="1" t="str">
        <f>""</f>
        <v/>
      </c>
      <c r="B1186" s="1">
        <f t="shared" si="381"/>
        <v>771637</v>
      </c>
      <c r="C1186" s="1" t="str">
        <f>"0351"</f>
        <v>0351</v>
      </c>
      <c r="D1186" s="1" t="str">
        <f>"HANDWRITING"</f>
        <v>HANDWRITING</v>
      </c>
      <c r="E1186" s="1" t="str">
        <f t="shared" si="382"/>
        <v>30B-Mart</v>
      </c>
      <c r="F1186" s="1" t="str">
        <f t="shared" si="383"/>
        <v>Martinez, Angelica</v>
      </c>
      <c r="G1186" s="1" t="str">
        <f>"Period 08"</f>
        <v>Period 08</v>
      </c>
      <c r="H1186" s="1" t="str">
        <f>" N"</f>
        <v xml:space="preserve"> N</v>
      </c>
      <c r="I1186" s="1" t="str">
        <f>" S"</f>
        <v xml:space="preserve"> S</v>
      </c>
    </row>
    <row r="1187" spans="1:9">
      <c r="A1187" s="1" t="str">
        <f>""</f>
        <v/>
      </c>
      <c r="B1187" s="1">
        <f t="shared" si="381"/>
        <v>771637</v>
      </c>
      <c r="C1187" s="1" t="str">
        <f>"0361"</f>
        <v>0361</v>
      </c>
      <c r="D1187" s="1" t="str">
        <f>"FINE ARTS"</f>
        <v>FINE ARTS</v>
      </c>
      <c r="E1187" s="1" t="str">
        <f>"32B-MAR"</f>
        <v>32B-MAR</v>
      </c>
      <c r="F1187" s="1" t="str">
        <f>"Shotlow, Misti"</f>
        <v>Shotlow, Misti</v>
      </c>
      <c r="G1187" s="1" t="str">
        <f>"Period 09"</f>
        <v>Period 09</v>
      </c>
      <c r="H1187" s="1" t="str">
        <f>" E"</f>
        <v xml:space="preserve"> E</v>
      </c>
      <c r="I1187" s="1" t="str">
        <f>" E"</f>
        <v xml:space="preserve"> E</v>
      </c>
    </row>
    <row r="1188" spans="1:9">
      <c r="A1188" s="1" t="str">
        <f>""</f>
        <v/>
      </c>
      <c r="B1188" s="1">
        <f t="shared" si="381"/>
        <v>771637</v>
      </c>
      <c r="C1188" s="1" t="str">
        <f>"0362"</f>
        <v>0362</v>
      </c>
      <c r="D1188" s="1" t="str">
        <f>"MUSIC"</f>
        <v>MUSIC</v>
      </c>
      <c r="E1188" s="1" t="str">
        <f>"30B-MAR"</f>
        <v>30B-MAR</v>
      </c>
      <c r="F1188" s="1" t="str">
        <f>"Murphy, Charmin"</f>
        <v>Murphy, Charmin</v>
      </c>
      <c r="G1188" s="1" t="str">
        <f>"Period 10"</f>
        <v>Period 10</v>
      </c>
      <c r="H1188" s="1" t="str">
        <f>" S"</f>
        <v xml:space="preserve"> S</v>
      </c>
      <c r="I1188" s="1" t="str">
        <f>" S"</f>
        <v xml:space="preserve"> S</v>
      </c>
    </row>
    <row r="1189" spans="1:9">
      <c r="A1189" s="1" t="str">
        <f>""</f>
        <v/>
      </c>
      <c r="B1189" s="1">
        <f t="shared" si="381"/>
        <v>771637</v>
      </c>
      <c r="C1189" s="1" t="str">
        <f>"0372"</f>
        <v>0372</v>
      </c>
      <c r="D1189" s="1" t="str">
        <f>"PHYSICAL ED"</f>
        <v>PHYSICAL ED</v>
      </c>
      <c r="E1189" s="1" t="str">
        <f>"30B-Mart"</f>
        <v>30B-Mart</v>
      </c>
      <c r="F1189" s="1" t="str">
        <f>"Lane, Gary"</f>
        <v>Lane, Gary</v>
      </c>
      <c r="G1189" s="1" t="str">
        <f>"Period 11"</f>
        <v>Period 11</v>
      </c>
      <c r="H1189" s="1" t="str">
        <f>" E"</f>
        <v xml:space="preserve"> E</v>
      </c>
      <c r="I1189" s="1" t="str">
        <f>" E"</f>
        <v xml:space="preserve"> E</v>
      </c>
    </row>
    <row r="1190" spans="1:9">
      <c r="A1190" s="1" t="str">
        <f>"Manor, Maliya Andrea"</f>
        <v>Manor, Maliya Andrea</v>
      </c>
      <c r="B1190" s="1">
        <f t="shared" ref="B1190:B1199" si="384">777679</f>
        <v>777679</v>
      </c>
      <c r="C1190" s="1" t="str">
        <f>"0311"</f>
        <v>0311</v>
      </c>
      <c r="D1190" s="1" t="str">
        <f>"LANGUAGE ARTS"</f>
        <v>LANGUAGE ARTS</v>
      </c>
      <c r="E1190" s="1" t="str">
        <f t="shared" ref="E1190:E1196" si="385">"31R-God"</f>
        <v>31R-God</v>
      </c>
      <c r="F1190" s="1" t="str">
        <f t="shared" ref="F1190:F1196" si="386">"Miguel, Katrina"</f>
        <v>Miguel, Katrina</v>
      </c>
      <c r="G1190" s="1" t="str">
        <f>"Period 01"</f>
        <v>Period 01</v>
      </c>
      <c r="H1190" s="1">
        <f xml:space="preserve"> 98</f>
        <v>98</v>
      </c>
      <c r="I1190" s="1">
        <f xml:space="preserve"> 88</f>
        <v>88</v>
      </c>
    </row>
    <row r="1191" spans="1:9">
      <c r="A1191" s="1" t="str">
        <f>""</f>
        <v/>
      </c>
      <c r="B1191" s="1">
        <f t="shared" si="384"/>
        <v>777679</v>
      </c>
      <c r="C1191" s="1" t="str">
        <f>"0321"</f>
        <v>0321</v>
      </c>
      <c r="D1191" s="1" t="str">
        <f>"SOCIAL STUDIES"</f>
        <v>SOCIAL STUDIES</v>
      </c>
      <c r="E1191" s="1" t="str">
        <f t="shared" si="385"/>
        <v>31R-God</v>
      </c>
      <c r="F1191" s="1" t="str">
        <f t="shared" si="386"/>
        <v>Miguel, Katrina</v>
      </c>
      <c r="G1191" s="1" t="str">
        <f>"Period 03"</f>
        <v>Period 03</v>
      </c>
      <c r="H1191" s="1">
        <f xml:space="preserve"> 99</f>
        <v>99</v>
      </c>
      <c r="I1191" s="1">
        <f xml:space="preserve"> 90</f>
        <v>90</v>
      </c>
    </row>
    <row r="1192" spans="1:9">
      <c r="A1192" s="1" t="str">
        <f>""</f>
        <v/>
      </c>
      <c r="B1192" s="1">
        <f t="shared" si="384"/>
        <v>777679</v>
      </c>
      <c r="C1192" s="1" t="str">
        <f>"0331"</f>
        <v>0331</v>
      </c>
      <c r="D1192" s="1" t="str">
        <f>"MATH"</f>
        <v>MATH</v>
      </c>
      <c r="E1192" s="1" t="str">
        <f t="shared" si="385"/>
        <v>31R-God</v>
      </c>
      <c r="F1192" s="1" t="str">
        <f t="shared" si="386"/>
        <v>Miguel, Katrina</v>
      </c>
      <c r="G1192" s="1" t="str">
        <f>"Period 04"</f>
        <v>Period 04</v>
      </c>
      <c r="H1192" s="1">
        <f xml:space="preserve"> 93</f>
        <v>93</v>
      </c>
      <c r="I1192" s="1">
        <f xml:space="preserve"> 95</f>
        <v>95</v>
      </c>
    </row>
    <row r="1193" spans="1:9">
      <c r="A1193" s="1" t="str">
        <f>""</f>
        <v/>
      </c>
      <c r="B1193" s="1">
        <f t="shared" si="384"/>
        <v>777679</v>
      </c>
      <c r="C1193" s="1" t="str">
        <f>"0341"</f>
        <v>0341</v>
      </c>
      <c r="D1193" s="1" t="str">
        <f>"SCIENCE"</f>
        <v>SCIENCE</v>
      </c>
      <c r="E1193" s="1" t="str">
        <f t="shared" si="385"/>
        <v>31R-God</v>
      </c>
      <c r="F1193" s="1" t="str">
        <f t="shared" si="386"/>
        <v>Miguel, Katrina</v>
      </c>
      <c r="G1193" s="1" t="str">
        <f>"Period 05"</f>
        <v>Period 05</v>
      </c>
      <c r="H1193" s="1">
        <f xml:space="preserve"> 98</f>
        <v>98</v>
      </c>
      <c r="I1193" s="1">
        <f xml:space="preserve"> 84</f>
        <v>84</v>
      </c>
    </row>
    <row r="1194" spans="1:9">
      <c r="A1194" s="1" t="str">
        <f>""</f>
        <v/>
      </c>
      <c r="B1194" s="1">
        <f t="shared" si="384"/>
        <v>777679</v>
      </c>
      <c r="C1194" s="1" t="str">
        <f>"0371"</f>
        <v>0371</v>
      </c>
      <c r="D1194" s="1" t="str">
        <f>"HEALTH"</f>
        <v>HEALTH</v>
      </c>
      <c r="E1194" s="1" t="str">
        <f t="shared" si="385"/>
        <v>31R-God</v>
      </c>
      <c r="F1194" s="1" t="str">
        <f t="shared" si="386"/>
        <v>Miguel, Katrina</v>
      </c>
      <c r="G1194" s="1" t="str">
        <f>"Period 06"</f>
        <v>Period 06</v>
      </c>
      <c r="H1194" s="1" t="str">
        <f t="shared" ref="H1194:I1196" si="387">" S"</f>
        <v xml:space="preserve"> S</v>
      </c>
      <c r="I1194" s="1" t="str">
        <f t="shared" si="387"/>
        <v xml:space="preserve"> S</v>
      </c>
    </row>
    <row r="1195" spans="1:9">
      <c r="A1195" s="1" t="str">
        <f>""</f>
        <v/>
      </c>
      <c r="B1195" s="1">
        <f t="shared" si="384"/>
        <v>777679</v>
      </c>
      <c r="C1195" s="1" t="str">
        <f>"0398"</f>
        <v>0398</v>
      </c>
      <c r="D1195" s="1" t="str">
        <f>"CITIZENSHIP"</f>
        <v>CITIZENSHIP</v>
      </c>
      <c r="E1195" s="1" t="str">
        <f t="shared" si="385"/>
        <v>31R-God</v>
      </c>
      <c r="F1195" s="1" t="str">
        <f t="shared" si="386"/>
        <v>Miguel, Katrina</v>
      </c>
      <c r="G1195" s="1" t="str">
        <f>"Period 07"</f>
        <v>Period 07</v>
      </c>
      <c r="H1195" s="1" t="str">
        <f t="shared" si="387"/>
        <v xml:space="preserve"> S</v>
      </c>
      <c r="I1195" s="1" t="str">
        <f t="shared" si="387"/>
        <v xml:space="preserve"> S</v>
      </c>
    </row>
    <row r="1196" spans="1:9">
      <c r="A1196" s="1" t="str">
        <f>""</f>
        <v/>
      </c>
      <c r="B1196" s="1">
        <f t="shared" si="384"/>
        <v>777679</v>
      </c>
      <c r="C1196" s="1" t="str">
        <f>"0351"</f>
        <v>0351</v>
      </c>
      <c r="D1196" s="1" t="str">
        <f>"HANDWRITING"</f>
        <v>HANDWRITING</v>
      </c>
      <c r="E1196" s="1" t="str">
        <f t="shared" si="385"/>
        <v>31R-God</v>
      </c>
      <c r="F1196" s="1" t="str">
        <f t="shared" si="386"/>
        <v>Miguel, Katrina</v>
      </c>
      <c r="G1196" s="1" t="str">
        <f>"Period 08"</f>
        <v>Period 08</v>
      </c>
      <c r="H1196" s="1" t="str">
        <f t="shared" si="387"/>
        <v xml:space="preserve"> S</v>
      </c>
      <c r="I1196" s="1" t="str">
        <f t="shared" si="387"/>
        <v xml:space="preserve"> S</v>
      </c>
    </row>
    <row r="1197" spans="1:9">
      <c r="A1197" s="1" t="str">
        <f>""</f>
        <v/>
      </c>
      <c r="B1197" s="1">
        <f t="shared" si="384"/>
        <v>777679</v>
      </c>
      <c r="C1197" s="1" t="str">
        <f>"0361"</f>
        <v>0361</v>
      </c>
      <c r="D1197" s="1" t="str">
        <f>"FINE ARTS"</f>
        <v>FINE ARTS</v>
      </c>
      <c r="E1197" s="1" t="str">
        <f>"31R-MIG"</f>
        <v>31R-MIG</v>
      </c>
      <c r="F1197" s="1" t="str">
        <f>"Shotlow, Misti"</f>
        <v>Shotlow, Misti</v>
      </c>
      <c r="G1197" s="1" t="str">
        <f>"Period 09"</f>
        <v>Period 09</v>
      </c>
      <c r="H1197" s="1" t="str">
        <f>" E"</f>
        <v xml:space="preserve"> E</v>
      </c>
      <c r="I1197" s="1" t="str">
        <f>" E"</f>
        <v xml:space="preserve"> E</v>
      </c>
    </row>
    <row r="1198" spans="1:9">
      <c r="A1198" s="1" t="str">
        <f>""</f>
        <v/>
      </c>
      <c r="B1198" s="1">
        <f t="shared" si="384"/>
        <v>777679</v>
      </c>
      <c r="C1198" s="1" t="str">
        <f>"0362"</f>
        <v>0362</v>
      </c>
      <c r="D1198" s="1" t="str">
        <f>"MUSIC"</f>
        <v>MUSIC</v>
      </c>
      <c r="E1198" s="1" t="str">
        <f>"31R-MIG"</f>
        <v>31R-MIG</v>
      </c>
      <c r="F1198" s="1" t="str">
        <f>"Murphy, Charmin"</f>
        <v>Murphy, Charmin</v>
      </c>
      <c r="G1198" s="1" t="str">
        <f>"Period 10"</f>
        <v>Period 10</v>
      </c>
      <c r="H1198" s="1" t="str">
        <f>" S"</f>
        <v xml:space="preserve"> S</v>
      </c>
      <c r="I1198" s="1" t="str">
        <f>" S"</f>
        <v xml:space="preserve"> S</v>
      </c>
    </row>
    <row r="1199" spans="1:9">
      <c r="A1199" s="1" t="str">
        <f>""</f>
        <v/>
      </c>
      <c r="B1199" s="1">
        <f t="shared" si="384"/>
        <v>777679</v>
      </c>
      <c r="C1199" s="1" t="str">
        <f>"0372"</f>
        <v>0372</v>
      </c>
      <c r="D1199" s="1" t="str">
        <f>"PHYSICAL ED"</f>
        <v>PHYSICAL ED</v>
      </c>
      <c r="E1199" s="1" t="str">
        <f>"31R-MIG"</f>
        <v>31R-MIG</v>
      </c>
      <c r="F1199" s="1" t="str">
        <f>"Lane, Gary"</f>
        <v>Lane, Gary</v>
      </c>
      <c r="G1199" s="1" t="str">
        <f>"Period 11"</f>
        <v>Period 11</v>
      </c>
      <c r="H1199" s="1" t="str">
        <f>" E"</f>
        <v xml:space="preserve"> E</v>
      </c>
      <c r="I1199" s="1" t="str">
        <f>" E"</f>
        <v xml:space="preserve"> E</v>
      </c>
    </row>
    <row r="1200" spans="1:9">
      <c r="A1200" s="1" t="str">
        <f>"Martinez Guzman, Jose Cleo"</f>
        <v>Martinez Guzman, Jose Cleo</v>
      </c>
      <c r="B1200" s="1">
        <f t="shared" ref="B1200:B1209" si="388">782032</f>
        <v>782032</v>
      </c>
      <c r="C1200" s="1" t="str">
        <f>"0311"</f>
        <v>0311</v>
      </c>
      <c r="D1200" s="1" t="str">
        <f>"LANGUAGE ARTS"</f>
        <v>LANGUAGE ARTS</v>
      </c>
      <c r="E1200" s="1" t="str">
        <f t="shared" ref="E1200:E1208" si="389">"31B-Sol"</f>
        <v>31B-Sol</v>
      </c>
      <c r="F1200" s="1" t="str">
        <f t="shared" ref="F1200:F1205" si="390">"Solorzano, David"</f>
        <v>Solorzano, David</v>
      </c>
      <c r="G1200" s="1" t="str">
        <f>"Period 01"</f>
        <v>Period 01</v>
      </c>
      <c r="H1200" s="1">
        <f xml:space="preserve"> 79</f>
        <v>79</v>
      </c>
      <c r="I1200" s="1">
        <f xml:space="preserve"> 80</f>
        <v>80</v>
      </c>
    </row>
    <row r="1201" spans="1:9">
      <c r="A1201" s="1" t="str">
        <f>""</f>
        <v/>
      </c>
      <c r="B1201" s="1">
        <f t="shared" si="388"/>
        <v>782032</v>
      </c>
      <c r="C1201" s="1" t="str">
        <f>"0321"</f>
        <v>0321</v>
      </c>
      <c r="D1201" s="1" t="str">
        <f>"SOCIAL STUDIES"</f>
        <v>SOCIAL STUDIES</v>
      </c>
      <c r="E1201" s="1" t="str">
        <f t="shared" si="389"/>
        <v>31B-Sol</v>
      </c>
      <c r="F1201" s="1" t="str">
        <f t="shared" si="390"/>
        <v>Solorzano, David</v>
      </c>
      <c r="G1201" s="1" t="str">
        <f>"Period 03"</f>
        <v>Period 03</v>
      </c>
      <c r="H1201" s="1">
        <f xml:space="preserve"> 68</f>
        <v>68</v>
      </c>
      <c r="I1201" s="1">
        <f xml:space="preserve"> 90</f>
        <v>90</v>
      </c>
    </row>
    <row r="1202" spans="1:9">
      <c r="A1202" s="1" t="str">
        <f>""</f>
        <v/>
      </c>
      <c r="B1202" s="1">
        <f t="shared" si="388"/>
        <v>782032</v>
      </c>
      <c r="C1202" s="1" t="str">
        <f>"0331"</f>
        <v>0331</v>
      </c>
      <c r="D1202" s="1" t="str">
        <f>"MATH"</f>
        <v>MATH</v>
      </c>
      <c r="E1202" s="1" t="str">
        <f t="shared" si="389"/>
        <v>31B-Sol</v>
      </c>
      <c r="F1202" s="1" t="str">
        <f t="shared" si="390"/>
        <v>Solorzano, David</v>
      </c>
      <c r="G1202" s="1" t="str">
        <f>"Period 04"</f>
        <v>Period 04</v>
      </c>
      <c r="H1202" s="1">
        <f xml:space="preserve"> 85</f>
        <v>85</v>
      </c>
      <c r="I1202" s="1">
        <f xml:space="preserve"> 77</f>
        <v>77</v>
      </c>
    </row>
    <row r="1203" spans="1:9">
      <c r="A1203" s="1" t="str">
        <f>""</f>
        <v/>
      </c>
      <c r="B1203" s="1">
        <f t="shared" si="388"/>
        <v>782032</v>
      </c>
      <c r="C1203" s="1" t="str">
        <f>"0341"</f>
        <v>0341</v>
      </c>
      <c r="D1203" s="1" t="str">
        <f>"SCIENCE"</f>
        <v>SCIENCE</v>
      </c>
      <c r="E1203" s="1" t="str">
        <f t="shared" si="389"/>
        <v>31B-Sol</v>
      </c>
      <c r="F1203" s="1" t="str">
        <f t="shared" si="390"/>
        <v>Solorzano, David</v>
      </c>
      <c r="G1203" s="1" t="str">
        <f>"Period 05"</f>
        <v>Period 05</v>
      </c>
      <c r="H1203" s="1">
        <f xml:space="preserve"> 75</f>
        <v>75</v>
      </c>
      <c r="I1203" s="1">
        <f xml:space="preserve"> 86</f>
        <v>86</v>
      </c>
    </row>
    <row r="1204" spans="1:9">
      <c r="A1204" s="1" t="str">
        <f>""</f>
        <v/>
      </c>
      <c r="B1204" s="1">
        <f t="shared" si="388"/>
        <v>782032</v>
      </c>
      <c r="C1204" s="1" t="str">
        <f>"0371"</f>
        <v>0371</v>
      </c>
      <c r="D1204" s="1" t="str">
        <f>"HEALTH"</f>
        <v>HEALTH</v>
      </c>
      <c r="E1204" s="1" t="str">
        <f t="shared" si="389"/>
        <v>31B-Sol</v>
      </c>
      <c r="F1204" s="1" t="str">
        <f t="shared" si="390"/>
        <v>Solorzano, David</v>
      </c>
      <c r="G1204" s="1" t="str">
        <f>"Period 06"</f>
        <v>Period 06</v>
      </c>
      <c r="H1204" s="1" t="str">
        <f>" S"</f>
        <v xml:space="preserve"> S</v>
      </c>
      <c r="I1204" s="1" t="str">
        <f>" S"</f>
        <v xml:space="preserve"> S</v>
      </c>
    </row>
    <row r="1205" spans="1:9">
      <c r="A1205" s="1" t="str">
        <f>""</f>
        <v/>
      </c>
      <c r="B1205" s="1">
        <f t="shared" si="388"/>
        <v>782032</v>
      </c>
      <c r="C1205" s="1" t="str">
        <f>"0398"</f>
        <v>0398</v>
      </c>
      <c r="D1205" s="1" t="str">
        <f>"CITIZENSHIP"</f>
        <v>CITIZENSHIP</v>
      </c>
      <c r="E1205" s="1" t="str">
        <f t="shared" si="389"/>
        <v>31B-Sol</v>
      </c>
      <c r="F1205" s="1" t="str">
        <f t="shared" si="390"/>
        <v>Solorzano, David</v>
      </c>
      <c r="G1205" s="1" t="str">
        <f>"Period 07"</f>
        <v>Period 07</v>
      </c>
      <c r="H1205" s="1" t="str">
        <f>" S"</f>
        <v xml:space="preserve"> S</v>
      </c>
      <c r="I1205" s="1" t="str">
        <f>" S"</f>
        <v xml:space="preserve"> S</v>
      </c>
    </row>
    <row r="1206" spans="1:9">
      <c r="A1206" s="1" t="str">
        <f>""</f>
        <v/>
      </c>
      <c r="B1206" s="1">
        <f t="shared" si="388"/>
        <v>782032</v>
      </c>
      <c r="C1206" s="1" t="str">
        <f>"0361"</f>
        <v>0361</v>
      </c>
      <c r="D1206" s="1" t="str">
        <f>"FINE ARTS"</f>
        <v>FINE ARTS</v>
      </c>
      <c r="E1206" s="1" t="str">
        <f t="shared" si="389"/>
        <v>31B-Sol</v>
      </c>
      <c r="F1206" s="1" t="str">
        <f>"Shotlow, Misti"</f>
        <v>Shotlow, Misti</v>
      </c>
      <c r="G1206" s="1" t="str">
        <f>"Period 09"</f>
        <v>Period 09</v>
      </c>
      <c r="H1206" s="1" t="str">
        <f>" E"</f>
        <v xml:space="preserve"> E</v>
      </c>
      <c r="I1206" s="1" t="str">
        <f>" E"</f>
        <v xml:space="preserve"> E</v>
      </c>
    </row>
    <row r="1207" spans="1:9">
      <c r="A1207" s="1" t="str">
        <f>""</f>
        <v/>
      </c>
      <c r="B1207" s="1">
        <f t="shared" si="388"/>
        <v>782032</v>
      </c>
      <c r="C1207" s="1" t="str">
        <f>"0362"</f>
        <v>0362</v>
      </c>
      <c r="D1207" s="1" t="str">
        <f>"MUSIC"</f>
        <v>MUSIC</v>
      </c>
      <c r="E1207" s="1" t="str">
        <f t="shared" si="389"/>
        <v>31B-Sol</v>
      </c>
      <c r="F1207" s="1" t="str">
        <f>"Murphy, Charmin"</f>
        <v>Murphy, Charmin</v>
      </c>
      <c r="G1207" s="1" t="str">
        <f>"Period 10"</f>
        <v>Period 10</v>
      </c>
      <c r="H1207" s="1" t="str">
        <f>" S"</f>
        <v xml:space="preserve"> S</v>
      </c>
      <c r="I1207" s="1" t="str">
        <f>" S"</f>
        <v xml:space="preserve"> S</v>
      </c>
    </row>
    <row r="1208" spans="1:9">
      <c r="A1208" s="1" t="str">
        <f>""</f>
        <v/>
      </c>
      <c r="B1208" s="1">
        <f t="shared" si="388"/>
        <v>782032</v>
      </c>
      <c r="C1208" s="1" t="str">
        <f>"0372"</f>
        <v>0372</v>
      </c>
      <c r="D1208" s="1" t="str">
        <f>"PHYSICAL ED"</f>
        <v>PHYSICAL ED</v>
      </c>
      <c r="E1208" s="1" t="str">
        <f t="shared" si="389"/>
        <v>31B-Sol</v>
      </c>
      <c r="F1208" s="1" t="str">
        <f>"Lane, Gary"</f>
        <v>Lane, Gary</v>
      </c>
      <c r="G1208" s="1" t="str">
        <f>"Period 11"</f>
        <v>Period 11</v>
      </c>
      <c r="H1208" s="1" t="str">
        <f>" S"</f>
        <v xml:space="preserve"> S</v>
      </c>
      <c r="I1208" s="1" t="str">
        <f>" E"</f>
        <v xml:space="preserve"> E</v>
      </c>
    </row>
    <row r="1209" spans="1:9">
      <c r="A1209" s="1" t="str">
        <f>""</f>
        <v/>
      </c>
      <c r="B1209" s="1">
        <f t="shared" si="388"/>
        <v>782032</v>
      </c>
      <c r="C1209" s="1" t="str">
        <f>"0351"</f>
        <v>0351</v>
      </c>
      <c r="D1209" s="1" t="str">
        <f>"HANDWRITING"</f>
        <v>HANDWRITING</v>
      </c>
      <c r="E1209" s="1" t="str">
        <f>"30B-Mart"</f>
        <v>30B-Mart</v>
      </c>
      <c r="F1209" s="1" t="str">
        <f>"Martinez, Angelica"</f>
        <v>Martinez, Angelica</v>
      </c>
      <c r="G1209" s="1" t="str">
        <f>"Period 08"</f>
        <v>Period 08</v>
      </c>
      <c r="H1209" s="1" t="str">
        <f>""</f>
        <v/>
      </c>
      <c r="I1209" s="1" t="str">
        <f>" S"</f>
        <v xml:space="preserve"> S</v>
      </c>
    </row>
    <row r="1210" spans="1:9">
      <c r="A1210" s="1" t="str">
        <f>"Martinez-Figueroa, Maria Alexa"</f>
        <v>Martinez-Figueroa, Maria Alexa</v>
      </c>
      <c r="B1210" s="1">
        <f t="shared" ref="B1210:B1218" si="391">1801885</f>
        <v>1801885</v>
      </c>
      <c r="C1210" s="1" t="str">
        <f>"0311"</f>
        <v>0311</v>
      </c>
      <c r="D1210" s="1" t="str">
        <f>"LANGUAGE ARTS"</f>
        <v>LANGUAGE ARTS</v>
      </c>
      <c r="E1210" s="1" t="str">
        <f t="shared" ref="E1210:E1218" si="392">"31B-Sol"</f>
        <v>31B-Sol</v>
      </c>
      <c r="F1210" s="1" t="str">
        <f t="shared" ref="F1210:F1215" si="393">"Solorzano, David"</f>
        <v>Solorzano, David</v>
      </c>
      <c r="G1210" s="1" t="str">
        <f>"Period 01"</f>
        <v>Period 01</v>
      </c>
      <c r="H1210" s="1">
        <f xml:space="preserve"> 82</f>
        <v>82</v>
      </c>
      <c r="I1210" s="1">
        <f xml:space="preserve"> 90</f>
        <v>90</v>
      </c>
    </row>
    <row r="1211" spans="1:9">
      <c r="A1211" s="1" t="str">
        <f>""</f>
        <v/>
      </c>
      <c r="B1211" s="1">
        <f t="shared" si="391"/>
        <v>1801885</v>
      </c>
      <c r="C1211" s="1" t="str">
        <f>"0321"</f>
        <v>0321</v>
      </c>
      <c r="D1211" s="1" t="str">
        <f>"SOCIAL STUDIES"</f>
        <v>SOCIAL STUDIES</v>
      </c>
      <c r="E1211" s="1" t="str">
        <f t="shared" si="392"/>
        <v>31B-Sol</v>
      </c>
      <c r="F1211" s="1" t="str">
        <f t="shared" si="393"/>
        <v>Solorzano, David</v>
      </c>
      <c r="G1211" s="1" t="str">
        <f>"Period 03"</f>
        <v>Period 03</v>
      </c>
      <c r="H1211" s="1">
        <f xml:space="preserve"> 86</f>
        <v>86</v>
      </c>
      <c r="I1211" s="1">
        <f xml:space="preserve"> 96</f>
        <v>96</v>
      </c>
    </row>
    <row r="1212" spans="1:9">
      <c r="A1212" s="1" t="str">
        <f>""</f>
        <v/>
      </c>
      <c r="B1212" s="1">
        <f t="shared" si="391"/>
        <v>1801885</v>
      </c>
      <c r="C1212" s="1" t="str">
        <f>"0331"</f>
        <v>0331</v>
      </c>
      <c r="D1212" s="1" t="str">
        <f>"MATH"</f>
        <v>MATH</v>
      </c>
      <c r="E1212" s="1" t="str">
        <f t="shared" si="392"/>
        <v>31B-Sol</v>
      </c>
      <c r="F1212" s="1" t="str">
        <f t="shared" si="393"/>
        <v>Solorzano, David</v>
      </c>
      <c r="G1212" s="1" t="str">
        <f>"Period 04"</f>
        <v>Period 04</v>
      </c>
      <c r="H1212" s="1">
        <f xml:space="preserve"> 80</f>
        <v>80</v>
      </c>
      <c r="I1212" s="1">
        <f xml:space="preserve"> 72</f>
        <v>72</v>
      </c>
    </row>
    <row r="1213" spans="1:9">
      <c r="A1213" s="1" t="str">
        <f>""</f>
        <v/>
      </c>
      <c r="B1213" s="1">
        <f t="shared" si="391"/>
        <v>1801885</v>
      </c>
      <c r="C1213" s="1" t="str">
        <f>"0341"</f>
        <v>0341</v>
      </c>
      <c r="D1213" s="1" t="str">
        <f>"SCIENCE"</f>
        <v>SCIENCE</v>
      </c>
      <c r="E1213" s="1" t="str">
        <f t="shared" si="392"/>
        <v>31B-Sol</v>
      </c>
      <c r="F1213" s="1" t="str">
        <f t="shared" si="393"/>
        <v>Solorzano, David</v>
      </c>
      <c r="G1213" s="1" t="str">
        <f>"Period 05"</f>
        <v>Period 05</v>
      </c>
      <c r="H1213" s="1">
        <f xml:space="preserve"> 98</f>
        <v>98</v>
      </c>
      <c r="I1213" s="1">
        <f xml:space="preserve"> 93</f>
        <v>93</v>
      </c>
    </row>
    <row r="1214" spans="1:9">
      <c r="A1214" s="1" t="str">
        <f>""</f>
        <v/>
      </c>
      <c r="B1214" s="1">
        <f t="shared" si="391"/>
        <v>1801885</v>
      </c>
      <c r="C1214" s="1" t="str">
        <f>"0371"</f>
        <v>0371</v>
      </c>
      <c r="D1214" s="1" t="str">
        <f>"HEALTH"</f>
        <v>HEALTH</v>
      </c>
      <c r="E1214" s="1" t="str">
        <f t="shared" si="392"/>
        <v>31B-Sol</v>
      </c>
      <c r="F1214" s="1" t="str">
        <f t="shared" si="393"/>
        <v>Solorzano, David</v>
      </c>
      <c r="G1214" s="1" t="str">
        <f>"Period 06"</f>
        <v>Period 06</v>
      </c>
      <c r="H1214" s="1" t="str">
        <f>" S"</f>
        <v xml:space="preserve"> S</v>
      </c>
      <c r="I1214" s="1" t="str">
        <f>" S"</f>
        <v xml:space="preserve"> S</v>
      </c>
    </row>
    <row r="1215" spans="1:9">
      <c r="A1215" s="1" t="str">
        <f>""</f>
        <v/>
      </c>
      <c r="B1215" s="1">
        <f t="shared" si="391"/>
        <v>1801885</v>
      </c>
      <c r="C1215" s="1" t="str">
        <f>"0398"</f>
        <v>0398</v>
      </c>
      <c r="D1215" s="1" t="str">
        <f>"CITIZENSHIP"</f>
        <v>CITIZENSHIP</v>
      </c>
      <c r="E1215" s="1" t="str">
        <f t="shared" si="392"/>
        <v>31B-Sol</v>
      </c>
      <c r="F1215" s="1" t="str">
        <f t="shared" si="393"/>
        <v>Solorzano, David</v>
      </c>
      <c r="G1215" s="1" t="str">
        <f>"Period 07"</f>
        <v>Period 07</v>
      </c>
      <c r="H1215" s="1" t="str">
        <f>" S"</f>
        <v xml:space="preserve"> S</v>
      </c>
      <c r="I1215" s="1" t="str">
        <f>" S"</f>
        <v xml:space="preserve"> S</v>
      </c>
    </row>
    <row r="1216" spans="1:9">
      <c r="A1216" s="1" t="str">
        <f>""</f>
        <v/>
      </c>
      <c r="B1216" s="1">
        <f t="shared" si="391"/>
        <v>1801885</v>
      </c>
      <c r="C1216" s="1" t="str">
        <f>"0361"</f>
        <v>0361</v>
      </c>
      <c r="D1216" s="1" t="str">
        <f>"FINE ARTS"</f>
        <v>FINE ARTS</v>
      </c>
      <c r="E1216" s="1" t="str">
        <f t="shared" si="392"/>
        <v>31B-Sol</v>
      </c>
      <c r="F1216" s="1" t="str">
        <f>"Shotlow, Misti"</f>
        <v>Shotlow, Misti</v>
      </c>
      <c r="G1216" s="1" t="str">
        <f>"Period 09"</f>
        <v>Period 09</v>
      </c>
      <c r="H1216" s="1" t="str">
        <f>" E"</f>
        <v xml:space="preserve"> E</v>
      </c>
      <c r="I1216" s="1" t="str">
        <f>" E"</f>
        <v xml:space="preserve"> E</v>
      </c>
    </row>
    <row r="1217" spans="1:9">
      <c r="A1217" s="1" t="str">
        <f>""</f>
        <v/>
      </c>
      <c r="B1217" s="1">
        <f t="shared" si="391"/>
        <v>1801885</v>
      </c>
      <c r="C1217" s="1" t="str">
        <f>"0362"</f>
        <v>0362</v>
      </c>
      <c r="D1217" s="1" t="str">
        <f>"MUSIC"</f>
        <v>MUSIC</v>
      </c>
      <c r="E1217" s="1" t="str">
        <f t="shared" si="392"/>
        <v>31B-Sol</v>
      </c>
      <c r="F1217" s="1" t="str">
        <f>"Murphy, Charmin"</f>
        <v>Murphy, Charmin</v>
      </c>
      <c r="G1217" s="1" t="str">
        <f>"Period 10"</f>
        <v>Period 10</v>
      </c>
      <c r="H1217" s="1" t="str">
        <f>" S"</f>
        <v xml:space="preserve"> S</v>
      </c>
      <c r="I1217" s="1" t="str">
        <f>" S"</f>
        <v xml:space="preserve"> S</v>
      </c>
    </row>
    <row r="1218" spans="1:9">
      <c r="A1218" s="1" t="str">
        <f>""</f>
        <v/>
      </c>
      <c r="B1218" s="1">
        <f t="shared" si="391"/>
        <v>1801885</v>
      </c>
      <c r="C1218" s="1" t="str">
        <f>"0372"</f>
        <v>0372</v>
      </c>
      <c r="D1218" s="1" t="str">
        <f>"PHYSICAL ED"</f>
        <v>PHYSICAL ED</v>
      </c>
      <c r="E1218" s="1" t="str">
        <f t="shared" si="392"/>
        <v>31B-Sol</v>
      </c>
      <c r="F1218" s="1" t="str">
        <f>"Lane, Gary"</f>
        <v>Lane, Gary</v>
      </c>
      <c r="G1218" s="1" t="str">
        <f>"Period 11"</f>
        <v>Period 11</v>
      </c>
      <c r="H1218" s="1" t="str">
        <f>" E"</f>
        <v xml:space="preserve"> E</v>
      </c>
      <c r="I1218" s="1" t="str">
        <f>" S"</f>
        <v xml:space="preserve"> S</v>
      </c>
    </row>
    <row r="1219" spans="1:9">
      <c r="A1219" s="1" t="str">
        <f>"McCaffety, Morgan Renee"</f>
        <v>McCaffety, Morgan Renee</v>
      </c>
      <c r="B1219" s="1">
        <f t="shared" ref="B1219:B1228" si="394">781414</f>
        <v>781414</v>
      </c>
      <c r="C1219" s="1" t="str">
        <f>"0311"</f>
        <v>0311</v>
      </c>
      <c r="D1219" s="1" t="str">
        <f>"LANGUAGE ARTS"</f>
        <v>LANGUAGE ARTS</v>
      </c>
      <c r="E1219" s="1" t="str">
        <f t="shared" ref="E1219:E1225" si="395">"30R-Gill"</f>
        <v>30R-Gill</v>
      </c>
      <c r="F1219" s="1" t="str">
        <f t="shared" ref="F1219:F1225" si="396">"Gillenwaters, Stephanie"</f>
        <v>Gillenwaters, Stephanie</v>
      </c>
      <c r="G1219" s="1" t="str">
        <f>"Period 01"</f>
        <v>Period 01</v>
      </c>
      <c r="H1219" s="1">
        <f xml:space="preserve"> 93</f>
        <v>93</v>
      </c>
      <c r="I1219" s="1">
        <f xml:space="preserve"> 96</f>
        <v>96</v>
      </c>
    </row>
    <row r="1220" spans="1:9">
      <c r="A1220" s="1" t="str">
        <f>""</f>
        <v/>
      </c>
      <c r="B1220" s="1">
        <f t="shared" si="394"/>
        <v>781414</v>
      </c>
      <c r="C1220" s="1" t="str">
        <f>"0321"</f>
        <v>0321</v>
      </c>
      <c r="D1220" s="1" t="str">
        <f>"SOCIAL STUDIES"</f>
        <v>SOCIAL STUDIES</v>
      </c>
      <c r="E1220" s="1" t="str">
        <f t="shared" si="395"/>
        <v>30R-Gill</v>
      </c>
      <c r="F1220" s="1" t="str">
        <f t="shared" si="396"/>
        <v>Gillenwaters, Stephanie</v>
      </c>
      <c r="G1220" s="1" t="str">
        <f>"Period 03"</f>
        <v>Period 03</v>
      </c>
      <c r="H1220" s="1">
        <f xml:space="preserve"> 94</f>
        <v>94</v>
      </c>
      <c r="I1220" s="1">
        <f xml:space="preserve"> 94</f>
        <v>94</v>
      </c>
    </row>
    <row r="1221" spans="1:9">
      <c r="A1221" s="1" t="str">
        <f>""</f>
        <v/>
      </c>
      <c r="B1221" s="1">
        <f t="shared" si="394"/>
        <v>781414</v>
      </c>
      <c r="C1221" s="1" t="str">
        <f>"0331"</f>
        <v>0331</v>
      </c>
      <c r="D1221" s="1" t="str">
        <f>"MATH"</f>
        <v>MATH</v>
      </c>
      <c r="E1221" s="1" t="str">
        <f t="shared" si="395"/>
        <v>30R-Gill</v>
      </c>
      <c r="F1221" s="1" t="str">
        <f t="shared" si="396"/>
        <v>Gillenwaters, Stephanie</v>
      </c>
      <c r="G1221" s="1" t="str">
        <f>"Period 04"</f>
        <v>Period 04</v>
      </c>
      <c r="H1221" s="1">
        <f xml:space="preserve"> 97</f>
        <v>97</v>
      </c>
      <c r="I1221" s="1">
        <f xml:space="preserve"> 94</f>
        <v>94</v>
      </c>
    </row>
    <row r="1222" spans="1:9">
      <c r="A1222" s="1" t="str">
        <f>""</f>
        <v/>
      </c>
      <c r="B1222" s="1">
        <f t="shared" si="394"/>
        <v>781414</v>
      </c>
      <c r="C1222" s="1" t="str">
        <f>"0341"</f>
        <v>0341</v>
      </c>
      <c r="D1222" s="1" t="str">
        <f>"SCIENCE"</f>
        <v>SCIENCE</v>
      </c>
      <c r="E1222" s="1" t="str">
        <f t="shared" si="395"/>
        <v>30R-Gill</v>
      </c>
      <c r="F1222" s="1" t="str">
        <f t="shared" si="396"/>
        <v>Gillenwaters, Stephanie</v>
      </c>
      <c r="G1222" s="1" t="str">
        <f>"Period 05"</f>
        <v>Period 05</v>
      </c>
      <c r="H1222" s="1">
        <f xml:space="preserve"> 95</f>
        <v>95</v>
      </c>
      <c r="I1222" s="1">
        <f xml:space="preserve"> 94</f>
        <v>94</v>
      </c>
    </row>
    <row r="1223" spans="1:9">
      <c r="A1223" s="1" t="str">
        <f>""</f>
        <v/>
      </c>
      <c r="B1223" s="1">
        <f t="shared" si="394"/>
        <v>781414</v>
      </c>
      <c r="C1223" s="1" t="str">
        <f>"0371"</f>
        <v>0371</v>
      </c>
      <c r="D1223" s="1" t="str">
        <f>"HEALTH"</f>
        <v>HEALTH</v>
      </c>
      <c r="E1223" s="1" t="str">
        <f t="shared" si="395"/>
        <v>30R-Gill</v>
      </c>
      <c r="F1223" s="1" t="str">
        <f t="shared" si="396"/>
        <v>Gillenwaters, Stephanie</v>
      </c>
      <c r="G1223" s="1" t="str">
        <f>"Period 06"</f>
        <v>Period 06</v>
      </c>
      <c r="H1223" s="1" t="str">
        <f>" S"</f>
        <v xml:space="preserve"> S</v>
      </c>
      <c r="I1223" s="1" t="str">
        <f>" S"</f>
        <v xml:space="preserve"> S</v>
      </c>
    </row>
    <row r="1224" spans="1:9">
      <c r="A1224" s="1" t="str">
        <f>""</f>
        <v/>
      </c>
      <c r="B1224" s="1">
        <f t="shared" si="394"/>
        <v>781414</v>
      </c>
      <c r="C1224" s="1" t="str">
        <f>"0398"</f>
        <v>0398</v>
      </c>
      <c r="D1224" s="1" t="str">
        <f>"CITIZENSHIP"</f>
        <v>CITIZENSHIP</v>
      </c>
      <c r="E1224" s="1" t="str">
        <f t="shared" si="395"/>
        <v>30R-Gill</v>
      </c>
      <c r="F1224" s="1" t="str">
        <f t="shared" si="396"/>
        <v>Gillenwaters, Stephanie</v>
      </c>
      <c r="G1224" s="1" t="str">
        <f>"Period 07"</f>
        <v>Period 07</v>
      </c>
      <c r="H1224" s="1" t="str">
        <f>" E"</f>
        <v xml:space="preserve"> E</v>
      </c>
      <c r="I1224" s="1" t="str">
        <f>" E"</f>
        <v xml:space="preserve"> E</v>
      </c>
    </row>
    <row r="1225" spans="1:9">
      <c r="A1225" s="1" t="str">
        <f>""</f>
        <v/>
      </c>
      <c r="B1225" s="1">
        <f t="shared" si="394"/>
        <v>781414</v>
      </c>
      <c r="C1225" s="1" t="str">
        <f>"0351"</f>
        <v>0351</v>
      </c>
      <c r="D1225" s="1" t="str">
        <f>"HANDWRITING"</f>
        <v>HANDWRITING</v>
      </c>
      <c r="E1225" s="1" t="str">
        <f t="shared" si="395"/>
        <v>30R-Gill</v>
      </c>
      <c r="F1225" s="1" t="str">
        <f t="shared" si="396"/>
        <v>Gillenwaters, Stephanie</v>
      </c>
      <c r="G1225" s="1" t="str">
        <f>"Period 08"</f>
        <v>Period 08</v>
      </c>
      <c r="H1225" s="1" t="str">
        <f>" S"</f>
        <v xml:space="preserve"> S</v>
      </c>
      <c r="I1225" s="1" t="str">
        <f>" E"</f>
        <v xml:space="preserve"> E</v>
      </c>
    </row>
    <row r="1226" spans="1:9">
      <c r="A1226" s="1" t="str">
        <f>""</f>
        <v/>
      </c>
      <c r="B1226" s="1">
        <f t="shared" si="394"/>
        <v>781414</v>
      </c>
      <c r="C1226" s="1" t="str">
        <f>"0361"</f>
        <v>0361</v>
      </c>
      <c r="D1226" s="1" t="str">
        <f>"FINE ARTS"</f>
        <v>FINE ARTS</v>
      </c>
      <c r="E1226" s="1" t="str">
        <f>"30R-GIL"</f>
        <v>30R-GIL</v>
      </c>
      <c r="F1226" s="1" t="str">
        <f>"Shotlow, Misti"</f>
        <v>Shotlow, Misti</v>
      </c>
      <c r="G1226" s="1" t="str">
        <f>"Period 09"</f>
        <v>Period 09</v>
      </c>
      <c r="H1226" s="1" t="str">
        <f>" E"</f>
        <v xml:space="preserve"> E</v>
      </c>
      <c r="I1226" s="1" t="str">
        <f>" E"</f>
        <v xml:space="preserve"> E</v>
      </c>
    </row>
    <row r="1227" spans="1:9">
      <c r="A1227" s="1" t="str">
        <f>""</f>
        <v/>
      </c>
      <c r="B1227" s="1">
        <f t="shared" si="394"/>
        <v>781414</v>
      </c>
      <c r="C1227" s="1" t="str">
        <f>"0362"</f>
        <v>0362</v>
      </c>
      <c r="D1227" s="1" t="str">
        <f>"MUSIC"</f>
        <v>MUSIC</v>
      </c>
      <c r="E1227" s="1" t="str">
        <f>"30R-GIL"</f>
        <v>30R-GIL</v>
      </c>
      <c r="F1227" s="1" t="str">
        <f>"Murphy, Charmin"</f>
        <v>Murphy, Charmin</v>
      </c>
      <c r="G1227" s="1" t="str">
        <f>"Period 10"</f>
        <v>Period 10</v>
      </c>
      <c r="H1227" s="1" t="str">
        <f>" E"</f>
        <v xml:space="preserve"> E</v>
      </c>
      <c r="I1227" s="1" t="str">
        <f>" S"</f>
        <v xml:space="preserve"> S</v>
      </c>
    </row>
    <row r="1228" spans="1:9">
      <c r="A1228" s="1" t="str">
        <f>""</f>
        <v/>
      </c>
      <c r="B1228" s="1">
        <f t="shared" si="394"/>
        <v>781414</v>
      </c>
      <c r="C1228" s="1" t="str">
        <f>"0372"</f>
        <v>0372</v>
      </c>
      <c r="D1228" s="1" t="str">
        <f>"PHYSICAL ED"</f>
        <v>PHYSICAL ED</v>
      </c>
      <c r="E1228" s="1" t="str">
        <f>"30R-Gil"</f>
        <v>30R-Gil</v>
      </c>
      <c r="F1228" s="1" t="str">
        <f>"Lane, Gary"</f>
        <v>Lane, Gary</v>
      </c>
      <c r="G1228" s="1" t="str">
        <f>"Period 11"</f>
        <v>Period 11</v>
      </c>
      <c r="H1228" s="1" t="str">
        <f>" E"</f>
        <v xml:space="preserve"> E</v>
      </c>
      <c r="I1228" s="1" t="str">
        <f>" E"</f>
        <v xml:space="preserve"> E</v>
      </c>
    </row>
    <row r="1229" spans="1:9">
      <c r="A1229" s="1" t="str">
        <f>"Mims, Ronald Eugene"</f>
        <v>Mims, Ronald Eugene</v>
      </c>
      <c r="B1229" s="1">
        <f t="shared" ref="B1229:B1238" si="397">770995</f>
        <v>770995</v>
      </c>
      <c r="C1229" s="1" t="str">
        <f>"0311"</f>
        <v>0311</v>
      </c>
      <c r="D1229" s="1" t="str">
        <f>"LANGUAGE ARTS"</f>
        <v>LANGUAGE ARTS</v>
      </c>
      <c r="E1229" s="1" t="str">
        <f t="shared" ref="E1229:E1235" si="398">"31R-God"</f>
        <v>31R-God</v>
      </c>
      <c r="F1229" s="1" t="str">
        <f t="shared" ref="F1229:F1235" si="399">"Miguel, Katrina"</f>
        <v>Miguel, Katrina</v>
      </c>
      <c r="G1229" s="1" t="str">
        <f>"Period 01"</f>
        <v>Period 01</v>
      </c>
      <c r="H1229" s="1" t="str">
        <f>""</f>
        <v/>
      </c>
      <c r="I1229" s="1">
        <f xml:space="preserve"> 93</f>
        <v>93</v>
      </c>
    </row>
    <row r="1230" spans="1:9">
      <c r="A1230" s="1" t="str">
        <f>""</f>
        <v/>
      </c>
      <c r="B1230" s="1">
        <f t="shared" si="397"/>
        <v>770995</v>
      </c>
      <c r="C1230" s="1" t="str">
        <f>"0321"</f>
        <v>0321</v>
      </c>
      <c r="D1230" s="1" t="str">
        <f>"SOCIAL STUDIES"</f>
        <v>SOCIAL STUDIES</v>
      </c>
      <c r="E1230" s="1" t="str">
        <f t="shared" si="398"/>
        <v>31R-God</v>
      </c>
      <c r="F1230" s="1" t="str">
        <f t="shared" si="399"/>
        <v>Miguel, Katrina</v>
      </c>
      <c r="G1230" s="1" t="str">
        <f>"Period 03"</f>
        <v>Period 03</v>
      </c>
      <c r="H1230" s="1" t="str">
        <f>""</f>
        <v/>
      </c>
      <c r="I1230" s="1">
        <f xml:space="preserve"> 74</f>
        <v>74</v>
      </c>
    </row>
    <row r="1231" spans="1:9">
      <c r="A1231" s="1" t="str">
        <f>""</f>
        <v/>
      </c>
      <c r="B1231" s="1">
        <f t="shared" si="397"/>
        <v>770995</v>
      </c>
      <c r="C1231" s="1" t="str">
        <f>"0331"</f>
        <v>0331</v>
      </c>
      <c r="D1231" s="1" t="str">
        <f>"MATH"</f>
        <v>MATH</v>
      </c>
      <c r="E1231" s="1" t="str">
        <f t="shared" si="398"/>
        <v>31R-God</v>
      </c>
      <c r="F1231" s="1" t="str">
        <f t="shared" si="399"/>
        <v>Miguel, Katrina</v>
      </c>
      <c r="G1231" s="1" t="str">
        <f>"Period 04"</f>
        <v>Period 04</v>
      </c>
      <c r="H1231" s="1" t="str">
        <f>""</f>
        <v/>
      </c>
      <c r="I1231" s="1">
        <f xml:space="preserve"> 73</f>
        <v>73</v>
      </c>
    </row>
    <row r="1232" spans="1:9">
      <c r="A1232" s="1" t="str">
        <f>""</f>
        <v/>
      </c>
      <c r="B1232" s="1">
        <f t="shared" si="397"/>
        <v>770995</v>
      </c>
      <c r="C1232" s="1" t="str">
        <f>"0341"</f>
        <v>0341</v>
      </c>
      <c r="D1232" s="1" t="str">
        <f>"SCIENCE"</f>
        <v>SCIENCE</v>
      </c>
      <c r="E1232" s="1" t="str">
        <f t="shared" si="398"/>
        <v>31R-God</v>
      </c>
      <c r="F1232" s="1" t="str">
        <f t="shared" si="399"/>
        <v>Miguel, Katrina</v>
      </c>
      <c r="G1232" s="1" t="str">
        <f>"Period 05"</f>
        <v>Period 05</v>
      </c>
      <c r="H1232" s="1" t="str">
        <f>""</f>
        <v/>
      </c>
      <c r="I1232" s="1">
        <f xml:space="preserve"> 60</f>
        <v>60</v>
      </c>
    </row>
    <row r="1233" spans="1:9">
      <c r="A1233" s="1" t="str">
        <f>""</f>
        <v/>
      </c>
      <c r="B1233" s="1">
        <f t="shared" si="397"/>
        <v>770995</v>
      </c>
      <c r="C1233" s="1" t="str">
        <f>"0371"</f>
        <v>0371</v>
      </c>
      <c r="D1233" s="1" t="str">
        <f>"HEALTH"</f>
        <v>HEALTH</v>
      </c>
      <c r="E1233" s="1" t="str">
        <f t="shared" si="398"/>
        <v>31R-God</v>
      </c>
      <c r="F1233" s="1" t="str">
        <f t="shared" si="399"/>
        <v>Miguel, Katrina</v>
      </c>
      <c r="G1233" s="1" t="str">
        <f>"Period 06"</f>
        <v>Period 06</v>
      </c>
      <c r="H1233" s="1" t="str">
        <f>""</f>
        <v/>
      </c>
      <c r="I1233" s="1" t="str">
        <f>" S"</f>
        <v xml:space="preserve"> S</v>
      </c>
    </row>
    <row r="1234" spans="1:9">
      <c r="A1234" s="1" t="str">
        <f>""</f>
        <v/>
      </c>
      <c r="B1234" s="1">
        <f t="shared" si="397"/>
        <v>770995</v>
      </c>
      <c r="C1234" s="1" t="str">
        <f>"0398"</f>
        <v>0398</v>
      </c>
      <c r="D1234" s="1" t="str">
        <f>"CITIZENSHIP"</f>
        <v>CITIZENSHIP</v>
      </c>
      <c r="E1234" s="1" t="str">
        <f t="shared" si="398"/>
        <v>31R-God</v>
      </c>
      <c r="F1234" s="1" t="str">
        <f t="shared" si="399"/>
        <v>Miguel, Katrina</v>
      </c>
      <c r="G1234" s="1" t="str">
        <f>"Period 07"</f>
        <v>Period 07</v>
      </c>
      <c r="H1234" s="1" t="str">
        <f>""</f>
        <v/>
      </c>
      <c r="I1234" s="1" t="str">
        <f>" S"</f>
        <v xml:space="preserve"> S</v>
      </c>
    </row>
    <row r="1235" spans="1:9">
      <c r="A1235" s="1" t="str">
        <f>""</f>
        <v/>
      </c>
      <c r="B1235" s="1">
        <f t="shared" si="397"/>
        <v>770995</v>
      </c>
      <c r="C1235" s="1" t="str">
        <f>"0351"</f>
        <v>0351</v>
      </c>
      <c r="D1235" s="1" t="str">
        <f>"HANDWRITING"</f>
        <v>HANDWRITING</v>
      </c>
      <c r="E1235" s="1" t="str">
        <f t="shared" si="398"/>
        <v>31R-God</v>
      </c>
      <c r="F1235" s="1" t="str">
        <f t="shared" si="399"/>
        <v>Miguel, Katrina</v>
      </c>
      <c r="G1235" s="1" t="str">
        <f>"Period 08"</f>
        <v>Period 08</v>
      </c>
      <c r="H1235" s="1" t="str">
        <f>""</f>
        <v/>
      </c>
      <c r="I1235" s="1" t="str">
        <f>" S"</f>
        <v xml:space="preserve"> S</v>
      </c>
    </row>
    <row r="1236" spans="1:9">
      <c r="A1236" s="1" t="str">
        <f>""</f>
        <v/>
      </c>
      <c r="B1236" s="1">
        <f t="shared" si="397"/>
        <v>770995</v>
      </c>
      <c r="C1236" s="1" t="str">
        <f>"0361"</f>
        <v>0361</v>
      </c>
      <c r="D1236" s="1" t="str">
        <f>"FINE ARTS"</f>
        <v>FINE ARTS</v>
      </c>
      <c r="E1236" s="1" t="str">
        <f>"31R-MIG"</f>
        <v>31R-MIG</v>
      </c>
      <c r="F1236" s="1" t="str">
        <f>"Shotlow, Misti"</f>
        <v>Shotlow, Misti</v>
      </c>
      <c r="G1236" s="1" t="str">
        <f>"Period 09"</f>
        <v>Period 09</v>
      </c>
      <c r="H1236" s="1" t="str">
        <f>""</f>
        <v/>
      </c>
      <c r="I1236" s="1" t="str">
        <f>" E"</f>
        <v xml:space="preserve"> E</v>
      </c>
    </row>
    <row r="1237" spans="1:9">
      <c r="A1237" s="1" t="str">
        <f>""</f>
        <v/>
      </c>
      <c r="B1237" s="1">
        <f t="shared" si="397"/>
        <v>770995</v>
      </c>
      <c r="C1237" s="1" t="str">
        <f>"0362"</f>
        <v>0362</v>
      </c>
      <c r="D1237" s="1" t="str">
        <f>"MUSIC"</f>
        <v>MUSIC</v>
      </c>
      <c r="E1237" s="1" t="str">
        <f>"31R-MIG"</f>
        <v>31R-MIG</v>
      </c>
      <c r="F1237" s="1" t="str">
        <f>"Murphy, Charmin"</f>
        <v>Murphy, Charmin</v>
      </c>
      <c r="G1237" s="1" t="str">
        <f>"Period 10"</f>
        <v>Period 10</v>
      </c>
      <c r="H1237" s="1" t="str">
        <f>""</f>
        <v/>
      </c>
      <c r="I1237" s="1" t="str">
        <f>" S"</f>
        <v xml:space="preserve"> S</v>
      </c>
    </row>
    <row r="1238" spans="1:9">
      <c r="A1238" s="1" t="str">
        <f>""</f>
        <v/>
      </c>
      <c r="B1238" s="1">
        <f t="shared" si="397"/>
        <v>770995</v>
      </c>
      <c r="C1238" s="1" t="str">
        <f>"0372"</f>
        <v>0372</v>
      </c>
      <c r="D1238" s="1" t="str">
        <f>"PHYSICAL ED"</f>
        <v>PHYSICAL ED</v>
      </c>
      <c r="E1238" s="1" t="str">
        <f>"31R-MIG"</f>
        <v>31R-MIG</v>
      </c>
      <c r="F1238" s="1" t="str">
        <f>"Lane, Gary"</f>
        <v>Lane, Gary</v>
      </c>
      <c r="G1238" s="1" t="str">
        <f>"Period 11"</f>
        <v>Period 11</v>
      </c>
      <c r="H1238" s="1" t="str">
        <f>""</f>
        <v/>
      </c>
      <c r="I1238" s="1" t="str">
        <f>" E"</f>
        <v xml:space="preserve"> E</v>
      </c>
    </row>
    <row r="1239" spans="1:9">
      <c r="A1239" s="1" t="str">
        <f>"Minez-Salas, Aaron "</f>
        <v xml:space="preserve">Minez-Salas, Aaron </v>
      </c>
      <c r="B1239" s="1">
        <f t="shared" ref="B1239:B1247" si="400">1801427</f>
        <v>1801427</v>
      </c>
      <c r="C1239" s="1" t="str">
        <f>"0311"</f>
        <v>0311</v>
      </c>
      <c r="D1239" s="1" t="str">
        <f>"LANGUAGE ARTS"</f>
        <v>LANGUAGE ARTS</v>
      </c>
      <c r="E1239" s="1" t="str">
        <f t="shared" ref="E1239:E1247" si="401">"31B-Sol"</f>
        <v>31B-Sol</v>
      </c>
      <c r="F1239" s="1" t="str">
        <f t="shared" ref="F1239:F1244" si="402">"Solorzano, David"</f>
        <v>Solorzano, David</v>
      </c>
      <c r="G1239" s="1" t="str">
        <f>"Period 01"</f>
        <v>Period 01</v>
      </c>
      <c r="H1239" s="1">
        <f xml:space="preserve"> 81</f>
        <v>81</v>
      </c>
      <c r="I1239" s="1">
        <f xml:space="preserve"> 83</f>
        <v>83</v>
      </c>
    </row>
    <row r="1240" spans="1:9">
      <c r="A1240" s="1" t="str">
        <f>""</f>
        <v/>
      </c>
      <c r="B1240" s="1">
        <f t="shared" si="400"/>
        <v>1801427</v>
      </c>
      <c r="C1240" s="1" t="str">
        <f>"0321"</f>
        <v>0321</v>
      </c>
      <c r="D1240" s="1" t="str">
        <f>"SOCIAL STUDIES"</f>
        <v>SOCIAL STUDIES</v>
      </c>
      <c r="E1240" s="1" t="str">
        <f t="shared" si="401"/>
        <v>31B-Sol</v>
      </c>
      <c r="F1240" s="1" t="str">
        <f t="shared" si="402"/>
        <v>Solorzano, David</v>
      </c>
      <c r="G1240" s="1" t="str">
        <f>"Period 03"</f>
        <v>Period 03</v>
      </c>
      <c r="H1240" s="1">
        <f xml:space="preserve"> 88</f>
        <v>88</v>
      </c>
      <c r="I1240" s="1">
        <f xml:space="preserve"> 72</f>
        <v>72</v>
      </c>
    </row>
    <row r="1241" spans="1:9">
      <c r="A1241" s="1" t="str">
        <f>""</f>
        <v/>
      </c>
      <c r="B1241" s="1">
        <f t="shared" si="400"/>
        <v>1801427</v>
      </c>
      <c r="C1241" s="1" t="str">
        <f>"0331"</f>
        <v>0331</v>
      </c>
      <c r="D1241" s="1" t="str">
        <f>"MATH"</f>
        <v>MATH</v>
      </c>
      <c r="E1241" s="1" t="str">
        <f t="shared" si="401"/>
        <v>31B-Sol</v>
      </c>
      <c r="F1241" s="1" t="str">
        <f t="shared" si="402"/>
        <v>Solorzano, David</v>
      </c>
      <c r="G1241" s="1" t="str">
        <f>"Period 04"</f>
        <v>Period 04</v>
      </c>
      <c r="H1241" s="1">
        <f xml:space="preserve"> 89</f>
        <v>89</v>
      </c>
      <c r="I1241" s="1">
        <f xml:space="preserve"> 97</f>
        <v>97</v>
      </c>
    </row>
    <row r="1242" spans="1:9">
      <c r="A1242" s="1" t="str">
        <f>""</f>
        <v/>
      </c>
      <c r="B1242" s="1">
        <f t="shared" si="400"/>
        <v>1801427</v>
      </c>
      <c r="C1242" s="1" t="str">
        <f>"0341"</f>
        <v>0341</v>
      </c>
      <c r="D1242" s="1" t="str">
        <f>"SCIENCE"</f>
        <v>SCIENCE</v>
      </c>
      <c r="E1242" s="1" t="str">
        <f t="shared" si="401"/>
        <v>31B-Sol</v>
      </c>
      <c r="F1242" s="1" t="str">
        <f t="shared" si="402"/>
        <v>Solorzano, David</v>
      </c>
      <c r="G1242" s="1" t="str">
        <f>"Period 05"</f>
        <v>Period 05</v>
      </c>
      <c r="H1242" s="1">
        <f xml:space="preserve"> 87</f>
        <v>87</v>
      </c>
      <c r="I1242" s="1">
        <f xml:space="preserve"> 92</f>
        <v>92</v>
      </c>
    </row>
    <row r="1243" spans="1:9">
      <c r="A1243" s="1" t="str">
        <f>""</f>
        <v/>
      </c>
      <c r="B1243" s="1">
        <f t="shared" si="400"/>
        <v>1801427</v>
      </c>
      <c r="C1243" s="1" t="str">
        <f>"0371"</f>
        <v>0371</v>
      </c>
      <c r="D1243" s="1" t="str">
        <f>"HEALTH"</f>
        <v>HEALTH</v>
      </c>
      <c r="E1243" s="1" t="str">
        <f t="shared" si="401"/>
        <v>31B-Sol</v>
      </c>
      <c r="F1243" s="1" t="str">
        <f t="shared" si="402"/>
        <v>Solorzano, David</v>
      </c>
      <c r="G1243" s="1" t="str">
        <f>"Period 06"</f>
        <v>Period 06</v>
      </c>
      <c r="H1243" s="1" t="str">
        <f>" S"</f>
        <v xml:space="preserve"> S</v>
      </c>
      <c r="I1243" s="1" t="str">
        <f>" S"</f>
        <v xml:space="preserve"> S</v>
      </c>
    </row>
    <row r="1244" spans="1:9">
      <c r="A1244" s="1" t="str">
        <f>""</f>
        <v/>
      </c>
      <c r="B1244" s="1">
        <f t="shared" si="400"/>
        <v>1801427</v>
      </c>
      <c r="C1244" s="1" t="str">
        <f>"0398"</f>
        <v>0398</v>
      </c>
      <c r="D1244" s="1" t="str">
        <f>"CITIZENSHIP"</f>
        <v>CITIZENSHIP</v>
      </c>
      <c r="E1244" s="1" t="str">
        <f t="shared" si="401"/>
        <v>31B-Sol</v>
      </c>
      <c r="F1244" s="1" t="str">
        <f t="shared" si="402"/>
        <v>Solorzano, David</v>
      </c>
      <c r="G1244" s="1" t="str">
        <f>"Period 07"</f>
        <v>Period 07</v>
      </c>
      <c r="H1244" s="1" t="str">
        <f>" S"</f>
        <v xml:space="preserve"> S</v>
      </c>
      <c r="I1244" s="1" t="str">
        <f>" S"</f>
        <v xml:space="preserve"> S</v>
      </c>
    </row>
    <row r="1245" spans="1:9">
      <c r="A1245" s="1" t="str">
        <f>""</f>
        <v/>
      </c>
      <c r="B1245" s="1">
        <f t="shared" si="400"/>
        <v>1801427</v>
      </c>
      <c r="C1245" s="1" t="str">
        <f>"0361"</f>
        <v>0361</v>
      </c>
      <c r="D1245" s="1" t="str">
        <f>"FINE ARTS"</f>
        <v>FINE ARTS</v>
      </c>
      <c r="E1245" s="1" t="str">
        <f t="shared" si="401"/>
        <v>31B-Sol</v>
      </c>
      <c r="F1245" s="1" t="str">
        <f>"Shotlow, Misti"</f>
        <v>Shotlow, Misti</v>
      </c>
      <c r="G1245" s="1" t="str">
        <f>"Period 09"</f>
        <v>Period 09</v>
      </c>
      <c r="H1245" s="1" t="str">
        <f>" E"</f>
        <v xml:space="preserve"> E</v>
      </c>
      <c r="I1245" s="1" t="str">
        <f>" E"</f>
        <v xml:space="preserve"> E</v>
      </c>
    </row>
    <row r="1246" spans="1:9">
      <c r="A1246" s="1" t="str">
        <f>""</f>
        <v/>
      </c>
      <c r="B1246" s="1">
        <f t="shared" si="400"/>
        <v>1801427</v>
      </c>
      <c r="C1246" s="1" t="str">
        <f>"0362"</f>
        <v>0362</v>
      </c>
      <c r="D1246" s="1" t="str">
        <f>"MUSIC"</f>
        <v>MUSIC</v>
      </c>
      <c r="E1246" s="1" t="str">
        <f t="shared" si="401"/>
        <v>31B-Sol</v>
      </c>
      <c r="F1246" s="1" t="str">
        <f>"Murphy, Charmin"</f>
        <v>Murphy, Charmin</v>
      </c>
      <c r="G1246" s="1" t="str">
        <f>"Period 10"</f>
        <v>Period 10</v>
      </c>
      <c r="H1246" s="1" t="str">
        <f>" S"</f>
        <v xml:space="preserve"> S</v>
      </c>
      <c r="I1246" s="1" t="str">
        <f>" S"</f>
        <v xml:space="preserve"> S</v>
      </c>
    </row>
    <row r="1247" spans="1:9">
      <c r="A1247" s="1" t="str">
        <f>""</f>
        <v/>
      </c>
      <c r="B1247" s="1">
        <f t="shared" si="400"/>
        <v>1801427</v>
      </c>
      <c r="C1247" s="1" t="str">
        <f>"0372"</f>
        <v>0372</v>
      </c>
      <c r="D1247" s="1" t="str">
        <f>"PHYSICAL ED"</f>
        <v>PHYSICAL ED</v>
      </c>
      <c r="E1247" s="1" t="str">
        <f t="shared" si="401"/>
        <v>31B-Sol</v>
      </c>
      <c r="F1247" s="1" t="str">
        <f>"Lane, Gary"</f>
        <v>Lane, Gary</v>
      </c>
      <c r="G1247" s="1" t="str">
        <f>"Period 11"</f>
        <v>Period 11</v>
      </c>
      <c r="H1247" s="1" t="str">
        <f>" E"</f>
        <v xml:space="preserve"> E</v>
      </c>
      <c r="I1247" s="1" t="str">
        <f>" E"</f>
        <v xml:space="preserve"> E</v>
      </c>
    </row>
    <row r="1248" spans="1:9">
      <c r="A1248" s="1" t="str">
        <f>"Montgomery, Ronniah Ta'Shon"</f>
        <v>Montgomery, Ronniah Ta'Shon</v>
      </c>
      <c r="B1248" s="1">
        <f t="shared" ref="B1248:B1257" si="403">1822680</f>
        <v>1822680</v>
      </c>
      <c r="C1248" s="1" t="str">
        <f>"0311"</f>
        <v>0311</v>
      </c>
      <c r="D1248" s="1" t="str">
        <f>"LANGUAGE ARTS"</f>
        <v>LANGUAGE ARTS</v>
      </c>
      <c r="E1248" s="1" t="str">
        <f t="shared" ref="E1248:E1254" si="404">"30R-Gill"</f>
        <v>30R-Gill</v>
      </c>
      <c r="F1248" s="1" t="str">
        <f t="shared" ref="F1248:F1254" si="405">"Gillenwaters, Stephanie"</f>
        <v>Gillenwaters, Stephanie</v>
      </c>
      <c r="G1248" s="1" t="str">
        <f>"Period 01"</f>
        <v>Period 01</v>
      </c>
      <c r="H1248" s="1">
        <f xml:space="preserve"> 84</f>
        <v>84</v>
      </c>
      <c r="I1248" s="1">
        <f xml:space="preserve"> 96</f>
        <v>96</v>
      </c>
    </row>
    <row r="1249" spans="1:9">
      <c r="A1249" s="1" t="str">
        <f>""</f>
        <v/>
      </c>
      <c r="B1249" s="1">
        <f t="shared" si="403"/>
        <v>1822680</v>
      </c>
      <c r="C1249" s="1" t="str">
        <f>"0321"</f>
        <v>0321</v>
      </c>
      <c r="D1249" s="1" t="str">
        <f>"SOCIAL STUDIES"</f>
        <v>SOCIAL STUDIES</v>
      </c>
      <c r="E1249" s="1" t="str">
        <f t="shared" si="404"/>
        <v>30R-Gill</v>
      </c>
      <c r="F1249" s="1" t="str">
        <f t="shared" si="405"/>
        <v>Gillenwaters, Stephanie</v>
      </c>
      <c r="G1249" s="1" t="str">
        <f>"Period 03"</f>
        <v>Period 03</v>
      </c>
      <c r="H1249" s="1">
        <f xml:space="preserve"> 94</f>
        <v>94</v>
      </c>
      <c r="I1249" s="1">
        <f xml:space="preserve"> 93</f>
        <v>93</v>
      </c>
    </row>
    <row r="1250" spans="1:9">
      <c r="A1250" s="1" t="str">
        <f>""</f>
        <v/>
      </c>
      <c r="B1250" s="1">
        <f t="shared" si="403"/>
        <v>1822680</v>
      </c>
      <c r="C1250" s="1" t="str">
        <f>"0331"</f>
        <v>0331</v>
      </c>
      <c r="D1250" s="1" t="str">
        <f>"MATH"</f>
        <v>MATH</v>
      </c>
      <c r="E1250" s="1" t="str">
        <f t="shared" si="404"/>
        <v>30R-Gill</v>
      </c>
      <c r="F1250" s="1" t="str">
        <f t="shared" si="405"/>
        <v>Gillenwaters, Stephanie</v>
      </c>
      <c r="G1250" s="1" t="str">
        <f>"Period 04"</f>
        <v>Period 04</v>
      </c>
      <c r="H1250" s="1">
        <f xml:space="preserve"> 90</f>
        <v>90</v>
      </c>
      <c r="I1250" s="1">
        <f xml:space="preserve"> 92</f>
        <v>92</v>
      </c>
    </row>
    <row r="1251" spans="1:9">
      <c r="A1251" s="1" t="str">
        <f>""</f>
        <v/>
      </c>
      <c r="B1251" s="1">
        <f t="shared" si="403"/>
        <v>1822680</v>
      </c>
      <c r="C1251" s="1" t="str">
        <f>"0341"</f>
        <v>0341</v>
      </c>
      <c r="D1251" s="1" t="str">
        <f>"SCIENCE"</f>
        <v>SCIENCE</v>
      </c>
      <c r="E1251" s="1" t="str">
        <f t="shared" si="404"/>
        <v>30R-Gill</v>
      </c>
      <c r="F1251" s="1" t="str">
        <f t="shared" si="405"/>
        <v>Gillenwaters, Stephanie</v>
      </c>
      <c r="G1251" s="1" t="str">
        <f>"Period 05"</f>
        <v>Period 05</v>
      </c>
      <c r="H1251" s="1">
        <f xml:space="preserve"> 88</f>
        <v>88</v>
      </c>
      <c r="I1251" s="1">
        <f xml:space="preserve"> 92</f>
        <v>92</v>
      </c>
    </row>
    <row r="1252" spans="1:9">
      <c r="A1252" s="1" t="str">
        <f>""</f>
        <v/>
      </c>
      <c r="B1252" s="1">
        <f t="shared" si="403"/>
        <v>1822680</v>
      </c>
      <c r="C1252" s="1" t="str">
        <f>"0371"</f>
        <v>0371</v>
      </c>
      <c r="D1252" s="1" t="str">
        <f>"HEALTH"</f>
        <v>HEALTH</v>
      </c>
      <c r="E1252" s="1" t="str">
        <f t="shared" si="404"/>
        <v>30R-Gill</v>
      </c>
      <c r="F1252" s="1" t="str">
        <f t="shared" si="405"/>
        <v>Gillenwaters, Stephanie</v>
      </c>
      <c r="G1252" s="1" t="str">
        <f>"Period 06"</f>
        <v>Period 06</v>
      </c>
      <c r="H1252" s="1" t="str">
        <f>" S"</f>
        <v xml:space="preserve"> S</v>
      </c>
      <c r="I1252" s="1" t="str">
        <f>" S"</f>
        <v xml:space="preserve"> S</v>
      </c>
    </row>
    <row r="1253" spans="1:9">
      <c r="A1253" s="1" t="str">
        <f>""</f>
        <v/>
      </c>
      <c r="B1253" s="1">
        <f t="shared" si="403"/>
        <v>1822680</v>
      </c>
      <c r="C1253" s="1" t="str">
        <f>"0398"</f>
        <v>0398</v>
      </c>
      <c r="D1253" s="1" t="str">
        <f>"CITIZENSHIP"</f>
        <v>CITIZENSHIP</v>
      </c>
      <c r="E1253" s="1" t="str">
        <f t="shared" si="404"/>
        <v>30R-Gill</v>
      </c>
      <c r="F1253" s="1" t="str">
        <f t="shared" si="405"/>
        <v>Gillenwaters, Stephanie</v>
      </c>
      <c r="G1253" s="1" t="str">
        <f>"Period 07"</f>
        <v>Period 07</v>
      </c>
      <c r="H1253" s="1" t="str">
        <f>" E"</f>
        <v xml:space="preserve"> E</v>
      </c>
      <c r="I1253" s="1" t="str">
        <f>" E"</f>
        <v xml:space="preserve"> E</v>
      </c>
    </row>
    <row r="1254" spans="1:9">
      <c r="A1254" s="1" t="str">
        <f>""</f>
        <v/>
      </c>
      <c r="B1254" s="1">
        <f t="shared" si="403"/>
        <v>1822680</v>
      </c>
      <c r="C1254" s="1" t="str">
        <f>"0351"</f>
        <v>0351</v>
      </c>
      <c r="D1254" s="1" t="str">
        <f>"HANDWRITING"</f>
        <v>HANDWRITING</v>
      </c>
      <c r="E1254" s="1" t="str">
        <f t="shared" si="404"/>
        <v>30R-Gill</v>
      </c>
      <c r="F1254" s="1" t="str">
        <f t="shared" si="405"/>
        <v>Gillenwaters, Stephanie</v>
      </c>
      <c r="G1254" s="1" t="str">
        <f>"Period 08"</f>
        <v>Period 08</v>
      </c>
      <c r="H1254" s="1" t="str">
        <f>" S"</f>
        <v xml:space="preserve"> S</v>
      </c>
      <c r="I1254" s="1" t="str">
        <f>" S"</f>
        <v xml:space="preserve"> S</v>
      </c>
    </row>
    <row r="1255" spans="1:9">
      <c r="A1255" s="1" t="str">
        <f>""</f>
        <v/>
      </c>
      <c r="B1255" s="1">
        <f t="shared" si="403"/>
        <v>1822680</v>
      </c>
      <c r="C1255" s="1" t="str">
        <f>"0361"</f>
        <v>0361</v>
      </c>
      <c r="D1255" s="1" t="str">
        <f>"FINE ARTS"</f>
        <v>FINE ARTS</v>
      </c>
      <c r="E1255" s="1" t="str">
        <f>"30R-GIL"</f>
        <v>30R-GIL</v>
      </c>
      <c r="F1255" s="1" t="str">
        <f>"Shotlow, Misti"</f>
        <v>Shotlow, Misti</v>
      </c>
      <c r="G1255" s="1" t="str">
        <f>"Period 09"</f>
        <v>Period 09</v>
      </c>
      <c r="H1255" s="1" t="str">
        <f>" E"</f>
        <v xml:space="preserve"> E</v>
      </c>
      <c r="I1255" s="1" t="str">
        <f>" E"</f>
        <v xml:space="preserve"> E</v>
      </c>
    </row>
    <row r="1256" spans="1:9">
      <c r="A1256" s="1" t="str">
        <f>""</f>
        <v/>
      </c>
      <c r="B1256" s="1">
        <f t="shared" si="403"/>
        <v>1822680</v>
      </c>
      <c r="C1256" s="1" t="str">
        <f>"0362"</f>
        <v>0362</v>
      </c>
      <c r="D1256" s="1" t="str">
        <f>"MUSIC"</f>
        <v>MUSIC</v>
      </c>
      <c r="E1256" s="1" t="str">
        <f>"30R-GIL"</f>
        <v>30R-GIL</v>
      </c>
      <c r="F1256" s="1" t="str">
        <f>"Murphy, Charmin"</f>
        <v>Murphy, Charmin</v>
      </c>
      <c r="G1256" s="1" t="str">
        <f>"Period 10"</f>
        <v>Period 10</v>
      </c>
      <c r="H1256" s="1" t="str">
        <f>" S"</f>
        <v xml:space="preserve"> S</v>
      </c>
      <c r="I1256" s="1" t="str">
        <f>" S"</f>
        <v xml:space="preserve"> S</v>
      </c>
    </row>
    <row r="1257" spans="1:9">
      <c r="A1257" s="1" t="str">
        <f>""</f>
        <v/>
      </c>
      <c r="B1257" s="1">
        <f t="shared" si="403"/>
        <v>1822680</v>
      </c>
      <c r="C1257" s="1" t="str">
        <f>"0372"</f>
        <v>0372</v>
      </c>
      <c r="D1257" s="1" t="str">
        <f>"PHYSICAL ED"</f>
        <v>PHYSICAL ED</v>
      </c>
      <c r="E1257" s="1" t="str">
        <f>"30R-Gil"</f>
        <v>30R-Gil</v>
      </c>
      <c r="F1257" s="1" t="str">
        <f>"Lane, Gary"</f>
        <v>Lane, Gary</v>
      </c>
      <c r="G1257" s="1" t="str">
        <f>"Period 11"</f>
        <v>Period 11</v>
      </c>
      <c r="H1257" s="1" t="str">
        <f>" E"</f>
        <v xml:space="preserve"> E</v>
      </c>
      <c r="I1257" s="1" t="str">
        <f>" E"</f>
        <v xml:space="preserve"> E</v>
      </c>
    </row>
    <row r="1258" spans="1:9">
      <c r="A1258" s="1" t="str">
        <f>"Morales Galvan, Fernando "</f>
        <v xml:space="preserve">Morales Galvan, Fernando </v>
      </c>
      <c r="B1258" s="1">
        <f t="shared" ref="B1258:B1267" si="406">772200</f>
        <v>772200</v>
      </c>
      <c r="C1258" s="1" t="str">
        <f>"0311"</f>
        <v>0311</v>
      </c>
      <c r="D1258" s="1" t="str">
        <f>"LANGUAGE ARTS"</f>
        <v>LANGUAGE ARTS</v>
      </c>
      <c r="E1258" s="1" t="str">
        <f t="shared" ref="E1258:E1264" si="407">"30R-Gill"</f>
        <v>30R-Gill</v>
      </c>
      <c r="F1258" s="1" t="str">
        <f t="shared" ref="F1258:F1264" si="408">"Gillenwaters, Stephanie"</f>
        <v>Gillenwaters, Stephanie</v>
      </c>
      <c r="G1258" s="1" t="str">
        <f>"Period 01"</f>
        <v>Period 01</v>
      </c>
      <c r="H1258" s="1">
        <f xml:space="preserve"> 76</f>
        <v>76</v>
      </c>
      <c r="I1258" s="1">
        <f xml:space="preserve"> 86</f>
        <v>86</v>
      </c>
    </row>
    <row r="1259" spans="1:9">
      <c r="A1259" s="1" t="str">
        <f>""</f>
        <v/>
      </c>
      <c r="B1259" s="1">
        <f t="shared" si="406"/>
        <v>772200</v>
      </c>
      <c r="C1259" s="1" t="str">
        <f>"0321"</f>
        <v>0321</v>
      </c>
      <c r="D1259" s="1" t="str">
        <f>"SOCIAL STUDIES"</f>
        <v>SOCIAL STUDIES</v>
      </c>
      <c r="E1259" s="1" t="str">
        <f t="shared" si="407"/>
        <v>30R-Gill</v>
      </c>
      <c r="F1259" s="1" t="str">
        <f t="shared" si="408"/>
        <v>Gillenwaters, Stephanie</v>
      </c>
      <c r="G1259" s="1" t="str">
        <f>"Period 03"</f>
        <v>Period 03</v>
      </c>
      <c r="H1259" s="1">
        <f xml:space="preserve"> 92</f>
        <v>92</v>
      </c>
      <c r="I1259" s="1">
        <f xml:space="preserve"> 90</f>
        <v>90</v>
      </c>
    </row>
    <row r="1260" spans="1:9">
      <c r="A1260" s="1" t="str">
        <f>""</f>
        <v/>
      </c>
      <c r="B1260" s="1">
        <f t="shared" si="406"/>
        <v>772200</v>
      </c>
      <c r="C1260" s="1" t="str">
        <f>"0331"</f>
        <v>0331</v>
      </c>
      <c r="D1260" s="1" t="str">
        <f>"MATH"</f>
        <v>MATH</v>
      </c>
      <c r="E1260" s="1" t="str">
        <f t="shared" si="407"/>
        <v>30R-Gill</v>
      </c>
      <c r="F1260" s="1" t="str">
        <f t="shared" si="408"/>
        <v>Gillenwaters, Stephanie</v>
      </c>
      <c r="G1260" s="1" t="str">
        <f>"Period 04"</f>
        <v>Period 04</v>
      </c>
      <c r="H1260" s="1">
        <f xml:space="preserve"> 90</f>
        <v>90</v>
      </c>
      <c r="I1260" s="1">
        <f xml:space="preserve"> 90</f>
        <v>90</v>
      </c>
    </row>
    <row r="1261" spans="1:9">
      <c r="A1261" s="1" t="str">
        <f>""</f>
        <v/>
      </c>
      <c r="B1261" s="1">
        <f t="shared" si="406"/>
        <v>772200</v>
      </c>
      <c r="C1261" s="1" t="str">
        <f>"0341"</f>
        <v>0341</v>
      </c>
      <c r="D1261" s="1" t="str">
        <f>"SCIENCE"</f>
        <v>SCIENCE</v>
      </c>
      <c r="E1261" s="1" t="str">
        <f t="shared" si="407"/>
        <v>30R-Gill</v>
      </c>
      <c r="F1261" s="1" t="str">
        <f t="shared" si="408"/>
        <v>Gillenwaters, Stephanie</v>
      </c>
      <c r="G1261" s="1" t="str">
        <f>"Period 05"</f>
        <v>Period 05</v>
      </c>
      <c r="H1261" s="1">
        <f xml:space="preserve"> 91</f>
        <v>91</v>
      </c>
      <c r="I1261" s="1">
        <f xml:space="preserve"> 91</f>
        <v>91</v>
      </c>
    </row>
    <row r="1262" spans="1:9">
      <c r="A1262" s="1" t="str">
        <f>""</f>
        <v/>
      </c>
      <c r="B1262" s="1">
        <f t="shared" si="406"/>
        <v>772200</v>
      </c>
      <c r="C1262" s="1" t="str">
        <f>"0371"</f>
        <v>0371</v>
      </c>
      <c r="D1262" s="1" t="str">
        <f>"HEALTH"</f>
        <v>HEALTH</v>
      </c>
      <c r="E1262" s="1" t="str">
        <f t="shared" si="407"/>
        <v>30R-Gill</v>
      </c>
      <c r="F1262" s="1" t="str">
        <f t="shared" si="408"/>
        <v>Gillenwaters, Stephanie</v>
      </c>
      <c r="G1262" s="1" t="str">
        <f>"Period 06"</f>
        <v>Period 06</v>
      </c>
      <c r="H1262" s="1" t="str">
        <f>" S"</f>
        <v xml:space="preserve"> S</v>
      </c>
      <c r="I1262" s="1" t="str">
        <f>" S"</f>
        <v xml:space="preserve"> S</v>
      </c>
    </row>
    <row r="1263" spans="1:9">
      <c r="A1263" s="1" t="str">
        <f>""</f>
        <v/>
      </c>
      <c r="B1263" s="1">
        <f t="shared" si="406"/>
        <v>772200</v>
      </c>
      <c r="C1263" s="1" t="str">
        <f>"0398"</f>
        <v>0398</v>
      </c>
      <c r="D1263" s="1" t="str">
        <f>"CITIZENSHIP"</f>
        <v>CITIZENSHIP</v>
      </c>
      <c r="E1263" s="1" t="str">
        <f t="shared" si="407"/>
        <v>30R-Gill</v>
      </c>
      <c r="F1263" s="1" t="str">
        <f t="shared" si="408"/>
        <v>Gillenwaters, Stephanie</v>
      </c>
      <c r="G1263" s="1" t="str">
        <f>"Period 07"</f>
        <v>Period 07</v>
      </c>
      <c r="H1263" s="1" t="str">
        <f>" S"</f>
        <v xml:space="preserve"> S</v>
      </c>
      <c r="I1263" s="1" t="str">
        <f>" S"</f>
        <v xml:space="preserve"> S</v>
      </c>
    </row>
    <row r="1264" spans="1:9">
      <c r="A1264" s="1" t="str">
        <f>""</f>
        <v/>
      </c>
      <c r="B1264" s="1">
        <f t="shared" si="406"/>
        <v>772200</v>
      </c>
      <c r="C1264" s="1" t="str">
        <f>"0351"</f>
        <v>0351</v>
      </c>
      <c r="D1264" s="1" t="str">
        <f>"HANDWRITING"</f>
        <v>HANDWRITING</v>
      </c>
      <c r="E1264" s="1" t="str">
        <f t="shared" si="407"/>
        <v>30R-Gill</v>
      </c>
      <c r="F1264" s="1" t="str">
        <f t="shared" si="408"/>
        <v>Gillenwaters, Stephanie</v>
      </c>
      <c r="G1264" s="1" t="str">
        <f>"Period 08"</f>
        <v>Period 08</v>
      </c>
      <c r="H1264" s="1" t="str">
        <f>" S"</f>
        <v xml:space="preserve"> S</v>
      </c>
      <c r="I1264" s="1" t="str">
        <f>" E"</f>
        <v xml:space="preserve"> E</v>
      </c>
    </row>
    <row r="1265" spans="1:9">
      <c r="A1265" s="1" t="str">
        <f>""</f>
        <v/>
      </c>
      <c r="B1265" s="1">
        <f t="shared" si="406"/>
        <v>772200</v>
      </c>
      <c r="C1265" s="1" t="str">
        <f>"0361"</f>
        <v>0361</v>
      </c>
      <c r="D1265" s="1" t="str">
        <f>"FINE ARTS"</f>
        <v>FINE ARTS</v>
      </c>
      <c r="E1265" s="1" t="str">
        <f>"30R-GIL"</f>
        <v>30R-GIL</v>
      </c>
      <c r="F1265" s="1" t="str">
        <f>"Shotlow, Misti"</f>
        <v>Shotlow, Misti</v>
      </c>
      <c r="G1265" s="1" t="str">
        <f>"Period 09"</f>
        <v>Period 09</v>
      </c>
      <c r="H1265" s="1" t="str">
        <f>" E"</f>
        <v xml:space="preserve"> E</v>
      </c>
      <c r="I1265" s="1" t="str">
        <f>" E"</f>
        <v xml:space="preserve"> E</v>
      </c>
    </row>
    <row r="1266" spans="1:9">
      <c r="A1266" s="1" t="str">
        <f>""</f>
        <v/>
      </c>
      <c r="B1266" s="1">
        <f t="shared" si="406"/>
        <v>772200</v>
      </c>
      <c r="C1266" s="1" t="str">
        <f>"0362"</f>
        <v>0362</v>
      </c>
      <c r="D1266" s="1" t="str">
        <f>"MUSIC"</f>
        <v>MUSIC</v>
      </c>
      <c r="E1266" s="1" t="str">
        <f>"30R-GIL"</f>
        <v>30R-GIL</v>
      </c>
      <c r="F1266" s="1" t="str">
        <f>"Murphy, Charmin"</f>
        <v>Murphy, Charmin</v>
      </c>
      <c r="G1266" s="1" t="str">
        <f>"Period 10"</f>
        <v>Period 10</v>
      </c>
      <c r="H1266" s="1" t="str">
        <f>" E"</f>
        <v xml:space="preserve"> E</v>
      </c>
      <c r="I1266" s="1" t="str">
        <f>" S"</f>
        <v xml:space="preserve"> S</v>
      </c>
    </row>
    <row r="1267" spans="1:9">
      <c r="A1267" s="1" t="str">
        <f>""</f>
        <v/>
      </c>
      <c r="B1267" s="1">
        <f t="shared" si="406"/>
        <v>772200</v>
      </c>
      <c r="C1267" s="1" t="str">
        <f>"0372"</f>
        <v>0372</v>
      </c>
      <c r="D1267" s="1" t="str">
        <f>"PHYSICAL ED"</f>
        <v>PHYSICAL ED</v>
      </c>
      <c r="E1267" s="1" t="str">
        <f>"30R-Gil"</f>
        <v>30R-Gil</v>
      </c>
      <c r="F1267" s="1" t="str">
        <f>"Lane, Gary"</f>
        <v>Lane, Gary</v>
      </c>
      <c r="G1267" s="1" t="str">
        <f>"Period 11"</f>
        <v>Period 11</v>
      </c>
      <c r="H1267" s="1" t="str">
        <f>" E"</f>
        <v xml:space="preserve"> E</v>
      </c>
      <c r="I1267" s="1" t="str">
        <f>" E"</f>
        <v xml:space="preserve"> E</v>
      </c>
    </row>
    <row r="1268" spans="1:9">
      <c r="A1268" s="1" t="str">
        <f>"Munn, Joshua Ian"</f>
        <v>Munn, Joshua Ian</v>
      </c>
      <c r="B1268" s="1">
        <f t="shared" ref="B1268:B1277" si="409">1802076</f>
        <v>1802076</v>
      </c>
      <c r="C1268" s="1" t="str">
        <f>"0311"</f>
        <v>0311</v>
      </c>
      <c r="D1268" s="1" t="str">
        <f>"LANGUAGE ARTS"</f>
        <v>LANGUAGE ARTS</v>
      </c>
      <c r="E1268" s="1" t="str">
        <f t="shared" ref="E1268:E1274" si="410">"30R-Gill"</f>
        <v>30R-Gill</v>
      </c>
      <c r="F1268" s="1" t="str">
        <f t="shared" ref="F1268:F1274" si="411">"Gillenwaters, Stephanie"</f>
        <v>Gillenwaters, Stephanie</v>
      </c>
      <c r="G1268" s="1" t="str">
        <f>"Period 01"</f>
        <v>Period 01</v>
      </c>
      <c r="H1268" s="1">
        <f xml:space="preserve"> 86</f>
        <v>86</v>
      </c>
      <c r="I1268" s="1">
        <f xml:space="preserve"> 85</f>
        <v>85</v>
      </c>
    </row>
    <row r="1269" spans="1:9">
      <c r="A1269" s="1" t="str">
        <f>""</f>
        <v/>
      </c>
      <c r="B1269" s="1">
        <f t="shared" si="409"/>
        <v>1802076</v>
      </c>
      <c r="C1269" s="1" t="str">
        <f>"0321"</f>
        <v>0321</v>
      </c>
      <c r="D1269" s="1" t="str">
        <f>"SOCIAL STUDIES"</f>
        <v>SOCIAL STUDIES</v>
      </c>
      <c r="E1269" s="1" t="str">
        <f t="shared" si="410"/>
        <v>30R-Gill</v>
      </c>
      <c r="F1269" s="1" t="str">
        <f t="shared" si="411"/>
        <v>Gillenwaters, Stephanie</v>
      </c>
      <c r="G1269" s="1" t="str">
        <f>"Period 03"</f>
        <v>Period 03</v>
      </c>
      <c r="H1269" s="1">
        <f xml:space="preserve"> 94</f>
        <v>94</v>
      </c>
      <c r="I1269" s="1">
        <f xml:space="preserve"> 93</f>
        <v>93</v>
      </c>
    </row>
    <row r="1270" spans="1:9">
      <c r="A1270" s="1" t="str">
        <f>""</f>
        <v/>
      </c>
      <c r="B1270" s="1">
        <f t="shared" si="409"/>
        <v>1802076</v>
      </c>
      <c r="C1270" s="1" t="str">
        <f>"0331"</f>
        <v>0331</v>
      </c>
      <c r="D1270" s="1" t="str">
        <f>"MATH"</f>
        <v>MATH</v>
      </c>
      <c r="E1270" s="1" t="str">
        <f t="shared" si="410"/>
        <v>30R-Gill</v>
      </c>
      <c r="F1270" s="1" t="str">
        <f t="shared" si="411"/>
        <v>Gillenwaters, Stephanie</v>
      </c>
      <c r="G1270" s="1" t="str">
        <f>"Period 04"</f>
        <v>Period 04</v>
      </c>
      <c r="H1270" s="1">
        <f xml:space="preserve"> 92</f>
        <v>92</v>
      </c>
      <c r="I1270" s="1">
        <f xml:space="preserve"> 92</f>
        <v>92</v>
      </c>
    </row>
    <row r="1271" spans="1:9">
      <c r="A1271" s="1" t="str">
        <f>""</f>
        <v/>
      </c>
      <c r="B1271" s="1">
        <f t="shared" si="409"/>
        <v>1802076</v>
      </c>
      <c r="C1271" s="1" t="str">
        <f>"0341"</f>
        <v>0341</v>
      </c>
      <c r="D1271" s="1" t="str">
        <f>"SCIENCE"</f>
        <v>SCIENCE</v>
      </c>
      <c r="E1271" s="1" t="str">
        <f t="shared" si="410"/>
        <v>30R-Gill</v>
      </c>
      <c r="F1271" s="1" t="str">
        <f t="shared" si="411"/>
        <v>Gillenwaters, Stephanie</v>
      </c>
      <c r="G1271" s="1" t="str">
        <f>"Period 05"</f>
        <v>Period 05</v>
      </c>
      <c r="H1271" s="1">
        <f xml:space="preserve"> 95</f>
        <v>95</v>
      </c>
      <c r="I1271" s="1">
        <f xml:space="preserve"> 91</f>
        <v>91</v>
      </c>
    </row>
    <row r="1272" spans="1:9">
      <c r="A1272" s="1" t="str">
        <f>""</f>
        <v/>
      </c>
      <c r="B1272" s="1">
        <f t="shared" si="409"/>
        <v>1802076</v>
      </c>
      <c r="C1272" s="1" t="str">
        <f>"0371"</f>
        <v>0371</v>
      </c>
      <c r="D1272" s="1" t="str">
        <f>"HEALTH"</f>
        <v>HEALTH</v>
      </c>
      <c r="E1272" s="1" t="str">
        <f t="shared" si="410"/>
        <v>30R-Gill</v>
      </c>
      <c r="F1272" s="1" t="str">
        <f t="shared" si="411"/>
        <v>Gillenwaters, Stephanie</v>
      </c>
      <c r="G1272" s="1" t="str">
        <f>"Period 06"</f>
        <v>Period 06</v>
      </c>
      <c r="H1272" s="1" t="str">
        <f>" S"</f>
        <v xml:space="preserve"> S</v>
      </c>
      <c r="I1272" s="1" t="str">
        <f>" S"</f>
        <v xml:space="preserve"> S</v>
      </c>
    </row>
    <row r="1273" spans="1:9">
      <c r="A1273" s="1" t="str">
        <f>""</f>
        <v/>
      </c>
      <c r="B1273" s="1">
        <f t="shared" si="409"/>
        <v>1802076</v>
      </c>
      <c r="C1273" s="1" t="str">
        <f>"0398"</f>
        <v>0398</v>
      </c>
      <c r="D1273" s="1" t="str">
        <f>"CITIZENSHIP"</f>
        <v>CITIZENSHIP</v>
      </c>
      <c r="E1273" s="1" t="str">
        <f t="shared" si="410"/>
        <v>30R-Gill</v>
      </c>
      <c r="F1273" s="1" t="str">
        <f t="shared" si="411"/>
        <v>Gillenwaters, Stephanie</v>
      </c>
      <c r="G1273" s="1" t="str">
        <f>"Period 07"</f>
        <v>Period 07</v>
      </c>
      <c r="H1273" s="1" t="str">
        <f>" S"</f>
        <v xml:space="preserve"> S</v>
      </c>
      <c r="I1273" s="1" t="str">
        <f>" E"</f>
        <v xml:space="preserve"> E</v>
      </c>
    </row>
    <row r="1274" spans="1:9">
      <c r="A1274" s="1" t="str">
        <f>""</f>
        <v/>
      </c>
      <c r="B1274" s="1">
        <f t="shared" si="409"/>
        <v>1802076</v>
      </c>
      <c r="C1274" s="1" t="str">
        <f>"0351"</f>
        <v>0351</v>
      </c>
      <c r="D1274" s="1" t="str">
        <f>"HANDWRITING"</f>
        <v>HANDWRITING</v>
      </c>
      <c r="E1274" s="1" t="str">
        <f t="shared" si="410"/>
        <v>30R-Gill</v>
      </c>
      <c r="F1274" s="1" t="str">
        <f t="shared" si="411"/>
        <v>Gillenwaters, Stephanie</v>
      </c>
      <c r="G1274" s="1" t="str">
        <f>"Period 08"</f>
        <v>Period 08</v>
      </c>
      <c r="H1274" s="1" t="str">
        <f>" S"</f>
        <v xml:space="preserve"> S</v>
      </c>
      <c r="I1274" s="1" t="str">
        <f>" S"</f>
        <v xml:space="preserve"> S</v>
      </c>
    </row>
    <row r="1275" spans="1:9">
      <c r="A1275" s="1" t="str">
        <f>""</f>
        <v/>
      </c>
      <c r="B1275" s="1">
        <f t="shared" si="409"/>
        <v>1802076</v>
      </c>
      <c r="C1275" s="1" t="str">
        <f>"0361"</f>
        <v>0361</v>
      </c>
      <c r="D1275" s="1" t="str">
        <f>"FINE ARTS"</f>
        <v>FINE ARTS</v>
      </c>
      <c r="E1275" s="1" t="str">
        <f>"30R-GIL"</f>
        <v>30R-GIL</v>
      </c>
      <c r="F1275" s="1" t="str">
        <f>"Shotlow, Misti"</f>
        <v>Shotlow, Misti</v>
      </c>
      <c r="G1275" s="1" t="str">
        <f>"Period 09"</f>
        <v>Period 09</v>
      </c>
      <c r="H1275" s="1" t="str">
        <f>" E"</f>
        <v xml:space="preserve"> E</v>
      </c>
      <c r="I1275" s="1" t="str">
        <f>" E"</f>
        <v xml:space="preserve"> E</v>
      </c>
    </row>
    <row r="1276" spans="1:9">
      <c r="A1276" s="1" t="str">
        <f>""</f>
        <v/>
      </c>
      <c r="B1276" s="1">
        <f t="shared" si="409"/>
        <v>1802076</v>
      </c>
      <c r="C1276" s="1" t="str">
        <f>"0362"</f>
        <v>0362</v>
      </c>
      <c r="D1276" s="1" t="str">
        <f>"MUSIC"</f>
        <v>MUSIC</v>
      </c>
      <c r="E1276" s="1" t="str">
        <f>"30R-GIL"</f>
        <v>30R-GIL</v>
      </c>
      <c r="F1276" s="1" t="str">
        <f>"Murphy, Charmin"</f>
        <v>Murphy, Charmin</v>
      </c>
      <c r="G1276" s="1" t="str">
        <f>"Period 10"</f>
        <v>Period 10</v>
      </c>
      <c r="H1276" s="1" t="str">
        <f>" S"</f>
        <v xml:space="preserve"> S</v>
      </c>
      <c r="I1276" s="1" t="str">
        <f>" S"</f>
        <v xml:space="preserve"> S</v>
      </c>
    </row>
    <row r="1277" spans="1:9">
      <c r="A1277" s="1" t="str">
        <f>""</f>
        <v/>
      </c>
      <c r="B1277" s="1">
        <f t="shared" si="409"/>
        <v>1802076</v>
      </c>
      <c r="C1277" s="1" t="str">
        <f>"0372"</f>
        <v>0372</v>
      </c>
      <c r="D1277" s="1" t="str">
        <f>"PHYSICAL ED"</f>
        <v>PHYSICAL ED</v>
      </c>
      <c r="E1277" s="1" t="str">
        <f>"30R-Gil"</f>
        <v>30R-Gil</v>
      </c>
      <c r="F1277" s="1" t="str">
        <f>"Lane, Gary"</f>
        <v>Lane, Gary</v>
      </c>
      <c r="G1277" s="1" t="str">
        <f>"Period 11"</f>
        <v>Period 11</v>
      </c>
      <c r="H1277" s="1" t="str">
        <f>" S"</f>
        <v xml:space="preserve"> S</v>
      </c>
      <c r="I1277" s="1" t="str">
        <f>" E"</f>
        <v xml:space="preserve"> E</v>
      </c>
    </row>
    <row r="1278" spans="1:9">
      <c r="A1278" s="1" t="str">
        <f>"Noah, Matilda Rose"</f>
        <v>Noah, Matilda Rose</v>
      </c>
      <c r="B1278" s="1">
        <f t="shared" ref="B1278:B1287" si="412">772036</f>
        <v>772036</v>
      </c>
      <c r="C1278" s="1" t="str">
        <f>"0311"</f>
        <v>0311</v>
      </c>
      <c r="D1278" s="1" t="str">
        <f>"LANGUAGE ARTS"</f>
        <v>LANGUAGE ARTS</v>
      </c>
      <c r="E1278" s="1" t="str">
        <f t="shared" ref="E1278:E1284" si="413">"30R-Gill"</f>
        <v>30R-Gill</v>
      </c>
      <c r="F1278" s="1" t="str">
        <f t="shared" ref="F1278:F1284" si="414">"Gillenwaters, Stephanie"</f>
        <v>Gillenwaters, Stephanie</v>
      </c>
      <c r="G1278" s="1" t="str">
        <f>"Period 01"</f>
        <v>Period 01</v>
      </c>
      <c r="H1278" s="1">
        <f xml:space="preserve"> 89</f>
        <v>89</v>
      </c>
      <c r="I1278" s="1">
        <f xml:space="preserve"> 97</f>
        <v>97</v>
      </c>
    </row>
    <row r="1279" spans="1:9">
      <c r="A1279" s="1" t="str">
        <f>""</f>
        <v/>
      </c>
      <c r="B1279" s="1">
        <f t="shared" si="412"/>
        <v>772036</v>
      </c>
      <c r="C1279" s="1" t="str">
        <f>"0321"</f>
        <v>0321</v>
      </c>
      <c r="D1279" s="1" t="str">
        <f>"SOCIAL STUDIES"</f>
        <v>SOCIAL STUDIES</v>
      </c>
      <c r="E1279" s="1" t="str">
        <f t="shared" si="413"/>
        <v>30R-Gill</v>
      </c>
      <c r="F1279" s="1" t="str">
        <f t="shared" si="414"/>
        <v>Gillenwaters, Stephanie</v>
      </c>
      <c r="G1279" s="1" t="str">
        <f>"Period 03"</f>
        <v>Period 03</v>
      </c>
      <c r="H1279" s="1">
        <f xml:space="preserve"> 96</f>
        <v>96</v>
      </c>
      <c r="I1279" s="1">
        <f xml:space="preserve"> 96</f>
        <v>96</v>
      </c>
    </row>
    <row r="1280" spans="1:9">
      <c r="A1280" s="1" t="str">
        <f>""</f>
        <v/>
      </c>
      <c r="B1280" s="1">
        <f t="shared" si="412"/>
        <v>772036</v>
      </c>
      <c r="C1280" s="1" t="str">
        <f>"0331"</f>
        <v>0331</v>
      </c>
      <c r="D1280" s="1" t="str">
        <f>"MATH"</f>
        <v>MATH</v>
      </c>
      <c r="E1280" s="1" t="str">
        <f t="shared" si="413"/>
        <v>30R-Gill</v>
      </c>
      <c r="F1280" s="1" t="str">
        <f t="shared" si="414"/>
        <v>Gillenwaters, Stephanie</v>
      </c>
      <c r="G1280" s="1" t="str">
        <f>"Period 04"</f>
        <v>Period 04</v>
      </c>
      <c r="H1280" s="1">
        <f xml:space="preserve"> 90</f>
        <v>90</v>
      </c>
      <c r="I1280" s="1">
        <f xml:space="preserve"> 93</f>
        <v>93</v>
      </c>
    </row>
    <row r="1281" spans="1:9">
      <c r="A1281" s="1" t="str">
        <f>""</f>
        <v/>
      </c>
      <c r="B1281" s="1">
        <f t="shared" si="412"/>
        <v>772036</v>
      </c>
      <c r="C1281" s="1" t="str">
        <f>"0341"</f>
        <v>0341</v>
      </c>
      <c r="D1281" s="1" t="str">
        <f>"SCIENCE"</f>
        <v>SCIENCE</v>
      </c>
      <c r="E1281" s="1" t="str">
        <f t="shared" si="413"/>
        <v>30R-Gill</v>
      </c>
      <c r="F1281" s="1" t="str">
        <f t="shared" si="414"/>
        <v>Gillenwaters, Stephanie</v>
      </c>
      <c r="G1281" s="1" t="str">
        <f>"Period 05"</f>
        <v>Period 05</v>
      </c>
      <c r="H1281" s="1">
        <f xml:space="preserve"> 95</f>
        <v>95</v>
      </c>
      <c r="I1281" s="1">
        <f xml:space="preserve"> 94</f>
        <v>94</v>
      </c>
    </row>
    <row r="1282" spans="1:9">
      <c r="A1282" s="1" t="str">
        <f>""</f>
        <v/>
      </c>
      <c r="B1282" s="1">
        <f t="shared" si="412"/>
        <v>772036</v>
      </c>
      <c r="C1282" s="1" t="str">
        <f>"0371"</f>
        <v>0371</v>
      </c>
      <c r="D1282" s="1" t="str">
        <f>"HEALTH"</f>
        <v>HEALTH</v>
      </c>
      <c r="E1282" s="1" t="str">
        <f t="shared" si="413"/>
        <v>30R-Gill</v>
      </c>
      <c r="F1282" s="1" t="str">
        <f t="shared" si="414"/>
        <v>Gillenwaters, Stephanie</v>
      </c>
      <c r="G1282" s="1" t="str">
        <f>"Period 06"</f>
        <v>Period 06</v>
      </c>
      <c r="H1282" s="1" t="str">
        <f>" S"</f>
        <v xml:space="preserve"> S</v>
      </c>
      <c r="I1282" s="1" t="str">
        <f>" S"</f>
        <v xml:space="preserve"> S</v>
      </c>
    </row>
    <row r="1283" spans="1:9">
      <c r="A1283" s="1" t="str">
        <f>""</f>
        <v/>
      </c>
      <c r="B1283" s="1">
        <f t="shared" si="412"/>
        <v>772036</v>
      </c>
      <c r="C1283" s="1" t="str">
        <f>"0398"</f>
        <v>0398</v>
      </c>
      <c r="D1283" s="1" t="str">
        <f>"CITIZENSHIP"</f>
        <v>CITIZENSHIP</v>
      </c>
      <c r="E1283" s="1" t="str">
        <f t="shared" si="413"/>
        <v>30R-Gill</v>
      </c>
      <c r="F1283" s="1" t="str">
        <f t="shared" si="414"/>
        <v>Gillenwaters, Stephanie</v>
      </c>
      <c r="G1283" s="1" t="str">
        <f>"Period 07"</f>
        <v>Period 07</v>
      </c>
      <c r="H1283" s="1" t="str">
        <f>" S"</f>
        <v xml:space="preserve"> S</v>
      </c>
      <c r="I1283" s="1" t="str">
        <f>" S"</f>
        <v xml:space="preserve"> S</v>
      </c>
    </row>
    <row r="1284" spans="1:9">
      <c r="A1284" s="1" t="str">
        <f>""</f>
        <v/>
      </c>
      <c r="B1284" s="1">
        <f t="shared" si="412"/>
        <v>772036</v>
      </c>
      <c r="C1284" s="1" t="str">
        <f>"0351"</f>
        <v>0351</v>
      </c>
      <c r="D1284" s="1" t="str">
        <f>"HANDWRITING"</f>
        <v>HANDWRITING</v>
      </c>
      <c r="E1284" s="1" t="str">
        <f t="shared" si="413"/>
        <v>30R-Gill</v>
      </c>
      <c r="F1284" s="1" t="str">
        <f t="shared" si="414"/>
        <v>Gillenwaters, Stephanie</v>
      </c>
      <c r="G1284" s="1" t="str">
        <f>"Period 08"</f>
        <v>Period 08</v>
      </c>
      <c r="H1284" s="1" t="str">
        <f>" S"</f>
        <v xml:space="preserve"> S</v>
      </c>
      <c r="I1284" s="1" t="str">
        <f>" E"</f>
        <v xml:space="preserve"> E</v>
      </c>
    </row>
    <row r="1285" spans="1:9">
      <c r="A1285" s="1" t="str">
        <f>""</f>
        <v/>
      </c>
      <c r="B1285" s="1">
        <f t="shared" si="412"/>
        <v>772036</v>
      </c>
      <c r="C1285" s="1" t="str">
        <f>"0361"</f>
        <v>0361</v>
      </c>
      <c r="D1285" s="1" t="str">
        <f>"FINE ARTS"</f>
        <v>FINE ARTS</v>
      </c>
      <c r="E1285" s="1" t="str">
        <f>"30R-GIL"</f>
        <v>30R-GIL</v>
      </c>
      <c r="F1285" s="1" t="str">
        <f>"Shotlow, Misti"</f>
        <v>Shotlow, Misti</v>
      </c>
      <c r="G1285" s="1" t="str">
        <f>"Period 09"</f>
        <v>Period 09</v>
      </c>
      <c r="H1285" s="1" t="str">
        <f>" E"</f>
        <v xml:space="preserve"> E</v>
      </c>
      <c r="I1285" s="1" t="str">
        <f>" E"</f>
        <v xml:space="preserve"> E</v>
      </c>
    </row>
    <row r="1286" spans="1:9">
      <c r="A1286" s="1" t="str">
        <f>""</f>
        <v/>
      </c>
      <c r="B1286" s="1">
        <f t="shared" si="412"/>
        <v>772036</v>
      </c>
      <c r="C1286" s="1" t="str">
        <f>"0362"</f>
        <v>0362</v>
      </c>
      <c r="D1286" s="1" t="str">
        <f>"MUSIC"</f>
        <v>MUSIC</v>
      </c>
      <c r="E1286" s="1" t="str">
        <f>"30R-GIL"</f>
        <v>30R-GIL</v>
      </c>
      <c r="F1286" s="1" t="str">
        <f>"Murphy, Charmin"</f>
        <v>Murphy, Charmin</v>
      </c>
      <c r="G1286" s="1" t="str">
        <f>"Period 10"</f>
        <v>Period 10</v>
      </c>
      <c r="H1286" s="1" t="str">
        <f>" E"</f>
        <v xml:space="preserve"> E</v>
      </c>
      <c r="I1286" s="1" t="str">
        <f>" S"</f>
        <v xml:space="preserve"> S</v>
      </c>
    </row>
    <row r="1287" spans="1:9">
      <c r="A1287" s="1" t="str">
        <f>""</f>
        <v/>
      </c>
      <c r="B1287" s="1">
        <f t="shared" si="412"/>
        <v>772036</v>
      </c>
      <c r="C1287" s="1" t="str">
        <f>"0372"</f>
        <v>0372</v>
      </c>
      <c r="D1287" s="1" t="str">
        <f>"PHYSICAL ED"</f>
        <v>PHYSICAL ED</v>
      </c>
      <c r="E1287" s="1" t="str">
        <f>"30R-Gil"</f>
        <v>30R-Gil</v>
      </c>
      <c r="F1287" s="1" t="str">
        <f>"Lane, Gary"</f>
        <v>Lane, Gary</v>
      </c>
      <c r="G1287" s="1" t="str">
        <f>"Period 11"</f>
        <v>Period 11</v>
      </c>
      <c r="H1287" s="1" t="str">
        <f>" E"</f>
        <v xml:space="preserve"> E</v>
      </c>
      <c r="I1287" s="1" t="str">
        <f>" E"</f>
        <v xml:space="preserve"> E</v>
      </c>
    </row>
    <row r="1288" spans="1:9">
      <c r="A1288" s="1" t="str">
        <f>"Oates, Azariah Leeshae'"</f>
        <v>Oates, Azariah Leeshae'</v>
      </c>
      <c r="B1288" s="1">
        <f t="shared" ref="B1288:B1297" si="415">775876</f>
        <v>775876</v>
      </c>
      <c r="C1288" s="1" t="str">
        <f>"0311"</f>
        <v>0311</v>
      </c>
      <c r="D1288" s="1" t="str">
        <f>"LANGUAGE ARTS"</f>
        <v>LANGUAGE ARTS</v>
      </c>
      <c r="E1288" s="1" t="str">
        <f t="shared" ref="E1288:E1294" si="416">"30R-Gill"</f>
        <v>30R-Gill</v>
      </c>
      <c r="F1288" s="1" t="str">
        <f t="shared" ref="F1288:F1294" si="417">"Gillenwaters, Stephanie"</f>
        <v>Gillenwaters, Stephanie</v>
      </c>
      <c r="G1288" s="1" t="str">
        <f>"Period 01"</f>
        <v>Period 01</v>
      </c>
      <c r="H1288" s="1">
        <f xml:space="preserve"> 87</f>
        <v>87</v>
      </c>
      <c r="I1288" s="1">
        <f xml:space="preserve"> 94</f>
        <v>94</v>
      </c>
    </row>
    <row r="1289" spans="1:9">
      <c r="A1289" s="1" t="str">
        <f>""</f>
        <v/>
      </c>
      <c r="B1289" s="1">
        <f t="shared" si="415"/>
        <v>775876</v>
      </c>
      <c r="C1289" s="1" t="str">
        <f>"0321"</f>
        <v>0321</v>
      </c>
      <c r="D1289" s="1" t="str">
        <f>"SOCIAL STUDIES"</f>
        <v>SOCIAL STUDIES</v>
      </c>
      <c r="E1289" s="1" t="str">
        <f t="shared" si="416"/>
        <v>30R-Gill</v>
      </c>
      <c r="F1289" s="1" t="str">
        <f t="shared" si="417"/>
        <v>Gillenwaters, Stephanie</v>
      </c>
      <c r="G1289" s="1" t="str">
        <f>"Period 03"</f>
        <v>Period 03</v>
      </c>
      <c r="H1289" s="1">
        <f xml:space="preserve"> 96</f>
        <v>96</v>
      </c>
      <c r="I1289" s="1">
        <f xml:space="preserve"> 91</f>
        <v>91</v>
      </c>
    </row>
    <row r="1290" spans="1:9">
      <c r="A1290" s="1" t="str">
        <f>""</f>
        <v/>
      </c>
      <c r="B1290" s="1">
        <f t="shared" si="415"/>
        <v>775876</v>
      </c>
      <c r="C1290" s="1" t="str">
        <f>"0331"</f>
        <v>0331</v>
      </c>
      <c r="D1290" s="1" t="str">
        <f>"MATH"</f>
        <v>MATH</v>
      </c>
      <c r="E1290" s="1" t="str">
        <f t="shared" si="416"/>
        <v>30R-Gill</v>
      </c>
      <c r="F1290" s="1" t="str">
        <f t="shared" si="417"/>
        <v>Gillenwaters, Stephanie</v>
      </c>
      <c r="G1290" s="1" t="str">
        <f>"Period 04"</f>
        <v>Period 04</v>
      </c>
      <c r="H1290" s="1">
        <f xml:space="preserve"> 90</f>
        <v>90</v>
      </c>
      <c r="I1290" s="1">
        <f xml:space="preserve"> 90</f>
        <v>90</v>
      </c>
    </row>
    <row r="1291" spans="1:9">
      <c r="A1291" s="1" t="str">
        <f>""</f>
        <v/>
      </c>
      <c r="B1291" s="1">
        <f t="shared" si="415"/>
        <v>775876</v>
      </c>
      <c r="C1291" s="1" t="str">
        <f>"0341"</f>
        <v>0341</v>
      </c>
      <c r="D1291" s="1" t="str">
        <f>"SCIENCE"</f>
        <v>SCIENCE</v>
      </c>
      <c r="E1291" s="1" t="str">
        <f t="shared" si="416"/>
        <v>30R-Gill</v>
      </c>
      <c r="F1291" s="1" t="str">
        <f t="shared" si="417"/>
        <v>Gillenwaters, Stephanie</v>
      </c>
      <c r="G1291" s="1" t="str">
        <f>"Period 05"</f>
        <v>Period 05</v>
      </c>
      <c r="H1291" s="1">
        <f xml:space="preserve"> 94</f>
        <v>94</v>
      </c>
      <c r="I1291" s="1">
        <f xml:space="preserve"> 91</f>
        <v>91</v>
      </c>
    </row>
    <row r="1292" spans="1:9">
      <c r="A1292" s="1" t="str">
        <f>""</f>
        <v/>
      </c>
      <c r="B1292" s="1">
        <f t="shared" si="415"/>
        <v>775876</v>
      </c>
      <c r="C1292" s="1" t="str">
        <f>"0371"</f>
        <v>0371</v>
      </c>
      <c r="D1292" s="1" t="str">
        <f>"HEALTH"</f>
        <v>HEALTH</v>
      </c>
      <c r="E1292" s="1" t="str">
        <f t="shared" si="416"/>
        <v>30R-Gill</v>
      </c>
      <c r="F1292" s="1" t="str">
        <f t="shared" si="417"/>
        <v>Gillenwaters, Stephanie</v>
      </c>
      <c r="G1292" s="1" t="str">
        <f>"Period 06"</f>
        <v>Period 06</v>
      </c>
      <c r="H1292" s="1" t="str">
        <f>" S"</f>
        <v xml:space="preserve"> S</v>
      </c>
      <c r="I1292" s="1" t="str">
        <f>" S"</f>
        <v xml:space="preserve"> S</v>
      </c>
    </row>
    <row r="1293" spans="1:9">
      <c r="A1293" s="1" t="str">
        <f>""</f>
        <v/>
      </c>
      <c r="B1293" s="1">
        <f t="shared" si="415"/>
        <v>775876</v>
      </c>
      <c r="C1293" s="1" t="str">
        <f>"0398"</f>
        <v>0398</v>
      </c>
      <c r="D1293" s="1" t="str">
        <f>"CITIZENSHIP"</f>
        <v>CITIZENSHIP</v>
      </c>
      <c r="E1293" s="1" t="str">
        <f t="shared" si="416"/>
        <v>30R-Gill</v>
      </c>
      <c r="F1293" s="1" t="str">
        <f t="shared" si="417"/>
        <v>Gillenwaters, Stephanie</v>
      </c>
      <c r="G1293" s="1" t="str">
        <f>"Period 07"</f>
        <v>Period 07</v>
      </c>
      <c r="H1293" s="1" t="str">
        <f>" E"</f>
        <v xml:space="preserve"> E</v>
      </c>
      <c r="I1293" s="1" t="str">
        <f>" E"</f>
        <v xml:space="preserve"> E</v>
      </c>
    </row>
    <row r="1294" spans="1:9">
      <c r="A1294" s="1" t="str">
        <f>""</f>
        <v/>
      </c>
      <c r="B1294" s="1">
        <f t="shared" si="415"/>
        <v>775876</v>
      </c>
      <c r="C1294" s="1" t="str">
        <f>"0351"</f>
        <v>0351</v>
      </c>
      <c r="D1294" s="1" t="str">
        <f>"HANDWRITING"</f>
        <v>HANDWRITING</v>
      </c>
      <c r="E1294" s="1" t="str">
        <f t="shared" si="416"/>
        <v>30R-Gill</v>
      </c>
      <c r="F1294" s="1" t="str">
        <f t="shared" si="417"/>
        <v>Gillenwaters, Stephanie</v>
      </c>
      <c r="G1294" s="1" t="str">
        <f>"Period 08"</f>
        <v>Period 08</v>
      </c>
      <c r="H1294" s="1" t="str">
        <f>" S"</f>
        <v xml:space="preserve"> S</v>
      </c>
      <c r="I1294" s="1" t="str">
        <f>" S"</f>
        <v xml:space="preserve"> S</v>
      </c>
    </row>
    <row r="1295" spans="1:9">
      <c r="A1295" s="1" t="str">
        <f>""</f>
        <v/>
      </c>
      <c r="B1295" s="1">
        <f t="shared" si="415"/>
        <v>775876</v>
      </c>
      <c r="C1295" s="1" t="str">
        <f>"0361"</f>
        <v>0361</v>
      </c>
      <c r="D1295" s="1" t="str">
        <f>"FINE ARTS"</f>
        <v>FINE ARTS</v>
      </c>
      <c r="E1295" s="1" t="str">
        <f>"30R-GIL"</f>
        <v>30R-GIL</v>
      </c>
      <c r="F1295" s="1" t="str">
        <f>"Shotlow, Misti"</f>
        <v>Shotlow, Misti</v>
      </c>
      <c r="G1295" s="1" t="str">
        <f>"Period 09"</f>
        <v>Period 09</v>
      </c>
      <c r="H1295" s="1" t="str">
        <f>" E"</f>
        <v xml:space="preserve"> E</v>
      </c>
      <c r="I1295" s="1" t="str">
        <f>" E"</f>
        <v xml:space="preserve"> E</v>
      </c>
    </row>
    <row r="1296" spans="1:9">
      <c r="A1296" s="1" t="str">
        <f>""</f>
        <v/>
      </c>
      <c r="B1296" s="1">
        <f t="shared" si="415"/>
        <v>775876</v>
      </c>
      <c r="C1296" s="1" t="str">
        <f>"0362"</f>
        <v>0362</v>
      </c>
      <c r="D1296" s="1" t="str">
        <f>"MUSIC"</f>
        <v>MUSIC</v>
      </c>
      <c r="E1296" s="1" t="str">
        <f>"30R-GIL"</f>
        <v>30R-GIL</v>
      </c>
      <c r="F1296" s="1" t="str">
        <f>"Murphy, Charmin"</f>
        <v>Murphy, Charmin</v>
      </c>
      <c r="G1296" s="1" t="str">
        <f>"Period 10"</f>
        <v>Period 10</v>
      </c>
      <c r="H1296" s="1" t="str">
        <f>" E"</f>
        <v xml:space="preserve"> E</v>
      </c>
      <c r="I1296" s="1" t="str">
        <f>" S"</f>
        <v xml:space="preserve"> S</v>
      </c>
    </row>
    <row r="1297" spans="1:9">
      <c r="A1297" s="1" t="str">
        <f>""</f>
        <v/>
      </c>
      <c r="B1297" s="1">
        <f t="shared" si="415"/>
        <v>775876</v>
      </c>
      <c r="C1297" s="1" t="str">
        <f>"0372"</f>
        <v>0372</v>
      </c>
      <c r="D1297" s="1" t="str">
        <f>"PHYSICAL ED"</f>
        <v>PHYSICAL ED</v>
      </c>
      <c r="E1297" s="1" t="str">
        <f>"30R-Gil"</f>
        <v>30R-Gil</v>
      </c>
      <c r="F1297" s="1" t="str">
        <f>"Lane, Gary"</f>
        <v>Lane, Gary</v>
      </c>
      <c r="G1297" s="1" t="str">
        <f>"Period 11"</f>
        <v>Period 11</v>
      </c>
      <c r="H1297" s="1" t="str">
        <f>" S"</f>
        <v xml:space="preserve"> S</v>
      </c>
      <c r="I1297" s="1" t="str">
        <f>" E"</f>
        <v xml:space="preserve"> E</v>
      </c>
    </row>
    <row r="1298" spans="1:9">
      <c r="A1298" s="1" t="str">
        <f>"Overton, Kamron Smith"</f>
        <v>Overton, Kamron Smith</v>
      </c>
      <c r="B1298" s="1">
        <f t="shared" ref="B1298:B1307" si="418">774365</f>
        <v>774365</v>
      </c>
      <c r="C1298" s="1" t="str">
        <f>"0311"</f>
        <v>0311</v>
      </c>
      <c r="D1298" s="1" t="str">
        <f>"LANGUAGE ARTS"</f>
        <v>LANGUAGE ARTS</v>
      </c>
      <c r="E1298" s="1" t="str">
        <f t="shared" ref="E1298:E1304" si="419">"30R-Gill"</f>
        <v>30R-Gill</v>
      </c>
      <c r="F1298" s="1" t="str">
        <f t="shared" ref="F1298:F1304" si="420">"Gillenwaters, Stephanie"</f>
        <v>Gillenwaters, Stephanie</v>
      </c>
      <c r="G1298" s="1" t="str">
        <f>"Period 01"</f>
        <v>Period 01</v>
      </c>
      <c r="H1298" s="1">
        <f xml:space="preserve"> 83</f>
        <v>83</v>
      </c>
      <c r="I1298" s="1">
        <f xml:space="preserve"> 91</f>
        <v>91</v>
      </c>
    </row>
    <row r="1299" spans="1:9">
      <c r="A1299" s="1" t="str">
        <f>""</f>
        <v/>
      </c>
      <c r="B1299" s="1">
        <f t="shared" si="418"/>
        <v>774365</v>
      </c>
      <c r="C1299" s="1" t="str">
        <f>"0321"</f>
        <v>0321</v>
      </c>
      <c r="D1299" s="1" t="str">
        <f>"SOCIAL STUDIES"</f>
        <v>SOCIAL STUDIES</v>
      </c>
      <c r="E1299" s="1" t="str">
        <f t="shared" si="419"/>
        <v>30R-Gill</v>
      </c>
      <c r="F1299" s="1" t="str">
        <f t="shared" si="420"/>
        <v>Gillenwaters, Stephanie</v>
      </c>
      <c r="G1299" s="1" t="str">
        <f>"Period 03"</f>
        <v>Period 03</v>
      </c>
      <c r="H1299" s="1">
        <f xml:space="preserve"> 92</f>
        <v>92</v>
      </c>
      <c r="I1299" s="1">
        <f xml:space="preserve"> 94</f>
        <v>94</v>
      </c>
    </row>
    <row r="1300" spans="1:9">
      <c r="A1300" s="1" t="str">
        <f>""</f>
        <v/>
      </c>
      <c r="B1300" s="1">
        <f t="shared" si="418"/>
        <v>774365</v>
      </c>
      <c r="C1300" s="1" t="str">
        <f>"0331"</f>
        <v>0331</v>
      </c>
      <c r="D1300" s="1" t="str">
        <f>"MATH"</f>
        <v>MATH</v>
      </c>
      <c r="E1300" s="1" t="str">
        <f t="shared" si="419"/>
        <v>30R-Gill</v>
      </c>
      <c r="F1300" s="1" t="str">
        <f t="shared" si="420"/>
        <v>Gillenwaters, Stephanie</v>
      </c>
      <c r="G1300" s="1" t="str">
        <f>"Period 04"</f>
        <v>Period 04</v>
      </c>
      <c r="H1300" s="1">
        <f xml:space="preserve"> 83</f>
        <v>83</v>
      </c>
      <c r="I1300" s="1">
        <f xml:space="preserve"> 85</f>
        <v>85</v>
      </c>
    </row>
    <row r="1301" spans="1:9">
      <c r="A1301" s="1" t="str">
        <f>""</f>
        <v/>
      </c>
      <c r="B1301" s="1">
        <f t="shared" si="418"/>
        <v>774365</v>
      </c>
      <c r="C1301" s="1" t="str">
        <f>"0341"</f>
        <v>0341</v>
      </c>
      <c r="D1301" s="1" t="str">
        <f>"SCIENCE"</f>
        <v>SCIENCE</v>
      </c>
      <c r="E1301" s="1" t="str">
        <f t="shared" si="419"/>
        <v>30R-Gill</v>
      </c>
      <c r="F1301" s="1" t="str">
        <f t="shared" si="420"/>
        <v>Gillenwaters, Stephanie</v>
      </c>
      <c r="G1301" s="1" t="str">
        <f>"Period 05"</f>
        <v>Period 05</v>
      </c>
      <c r="H1301" s="1">
        <f xml:space="preserve"> 93</f>
        <v>93</v>
      </c>
      <c r="I1301" s="1">
        <f xml:space="preserve"> 91</f>
        <v>91</v>
      </c>
    </row>
    <row r="1302" spans="1:9">
      <c r="A1302" s="1" t="str">
        <f>""</f>
        <v/>
      </c>
      <c r="B1302" s="1">
        <f t="shared" si="418"/>
        <v>774365</v>
      </c>
      <c r="C1302" s="1" t="str">
        <f>"0371"</f>
        <v>0371</v>
      </c>
      <c r="D1302" s="1" t="str">
        <f>"HEALTH"</f>
        <v>HEALTH</v>
      </c>
      <c r="E1302" s="1" t="str">
        <f t="shared" si="419"/>
        <v>30R-Gill</v>
      </c>
      <c r="F1302" s="1" t="str">
        <f t="shared" si="420"/>
        <v>Gillenwaters, Stephanie</v>
      </c>
      <c r="G1302" s="1" t="str">
        <f>"Period 06"</f>
        <v>Period 06</v>
      </c>
      <c r="H1302" s="1" t="str">
        <f>" S"</f>
        <v xml:space="preserve"> S</v>
      </c>
      <c r="I1302" s="1" t="str">
        <f>" S"</f>
        <v xml:space="preserve"> S</v>
      </c>
    </row>
    <row r="1303" spans="1:9">
      <c r="A1303" s="1" t="str">
        <f>""</f>
        <v/>
      </c>
      <c r="B1303" s="1">
        <f t="shared" si="418"/>
        <v>774365</v>
      </c>
      <c r="C1303" s="1" t="str">
        <f>"0398"</f>
        <v>0398</v>
      </c>
      <c r="D1303" s="1" t="str">
        <f>"CITIZENSHIP"</f>
        <v>CITIZENSHIP</v>
      </c>
      <c r="E1303" s="1" t="str">
        <f t="shared" si="419"/>
        <v>30R-Gill</v>
      </c>
      <c r="F1303" s="1" t="str">
        <f t="shared" si="420"/>
        <v>Gillenwaters, Stephanie</v>
      </c>
      <c r="G1303" s="1" t="str">
        <f>"Period 07"</f>
        <v>Period 07</v>
      </c>
      <c r="H1303" s="1" t="str">
        <f>" S"</f>
        <v xml:space="preserve"> S</v>
      </c>
      <c r="I1303" s="1" t="str">
        <f>" E"</f>
        <v xml:space="preserve"> E</v>
      </c>
    </row>
    <row r="1304" spans="1:9">
      <c r="A1304" s="1" t="str">
        <f>""</f>
        <v/>
      </c>
      <c r="B1304" s="1">
        <f t="shared" si="418"/>
        <v>774365</v>
      </c>
      <c r="C1304" s="1" t="str">
        <f>"0351"</f>
        <v>0351</v>
      </c>
      <c r="D1304" s="1" t="str">
        <f>"HANDWRITING"</f>
        <v>HANDWRITING</v>
      </c>
      <c r="E1304" s="1" t="str">
        <f t="shared" si="419"/>
        <v>30R-Gill</v>
      </c>
      <c r="F1304" s="1" t="str">
        <f t="shared" si="420"/>
        <v>Gillenwaters, Stephanie</v>
      </c>
      <c r="G1304" s="1" t="str">
        <f>"Period 08"</f>
        <v>Period 08</v>
      </c>
      <c r="H1304" s="1" t="str">
        <f>" S"</f>
        <v xml:space="preserve"> S</v>
      </c>
      <c r="I1304" s="1" t="str">
        <f>" E"</f>
        <v xml:space="preserve"> E</v>
      </c>
    </row>
    <row r="1305" spans="1:9">
      <c r="A1305" s="1" t="str">
        <f>""</f>
        <v/>
      </c>
      <c r="B1305" s="1">
        <f t="shared" si="418"/>
        <v>774365</v>
      </c>
      <c r="C1305" s="1" t="str">
        <f>"0361"</f>
        <v>0361</v>
      </c>
      <c r="D1305" s="1" t="str">
        <f>"FINE ARTS"</f>
        <v>FINE ARTS</v>
      </c>
      <c r="E1305" s="1" t="str">
        <f>"30R-GIL"</f>
        <v>30R-GIL</v>
      </c>
      <c r="F1305" s="1" t="str">
        <f>"Shotlow, Misti"</f>
        <v>Shotlow, Misti</v>
      </c>
      <c r="G1305" s="1" t="str">
        <f>"Period 09"</f>
        <v>Period 09</v>
      </c>
      <c r="H1305" s="1" t="str">
        <f>" E"</f>
        <v xml:space="preserve"> E</v>
      </c>
      <c r="I1305" s="1" t="str">
        <f>" E"</f>
        <v xml:space="preserve"> E</v>
      </c>
    </row>
    <row r="1306" spans="1:9">
      <c r="A1306" s="1" t="str">
        <f>""</f>
        <v/>
      </c>
      <c r="B1306" s="1">
        <f t="shared" si="418"/>
        <v>774365</v>
      </c>
      <c r="C1306" s="1" t="str">
        <f>"0362"</f>
        <v>0362</v>
      </c>
      <c r="D1306" s="1" t="str">
        <f>"MUSIC"</f>
        <v>MUSIC</v>
      </c>
      <c r="E1306" s="1" t="str">
        <f>"30R-GIL"</f>
        <v>30R-GIL</v>
      </c>
      <c r="F1306" s="1" t="str">
        <f>"Murphy, Charmin"</f>
        <v>Murphy, Charmin</v>
      </c>
      <c r="G1306" s="1" t="str">
        <f>"Period 10"</f>
        <v>Period 10</v>
      </c>
      <c r="H1306" s="1" t="str">
        <f>" S"</f>
        <v xml:space="preserve"> S</v>
      </c>
      <c r="I1306" s="1" t="str">
        <f>" S"</f>
        <v xml:space="preserve"> S</v>
      </c>
    </row>
    <row r="1307" spans="1:9">
      <c r="A1307" s="1" t="str">
        <f>""</f>
        <v/>
      </c>
      <c r="B1307" s="1">
        <f t="shared" si="418"/>
        <v>774365</v>
      </c>
      <c r="C1307" s="1" t="str">
        <f>"0372"</f>
        <v>0372</v>
      </c>
      <c r="D1307" s="1" t="str">
        <f>"PHYSICAL ED"</f>
        <v>PHYSICAL ED</v>
      </c>
      <c r="E1307" s="1" t="str">
        <f>"30R-Gil"</f>
        <v>30R-Gil</v>
      </c>
      <c r="F1307" s="1" t="str">
        <f>"Lane, Gary"</f>
        <v>Lane, Gary</v>
      </c>
      <c r="G1307" s="1" t="str">
        <f>"Period 11"</f>
        <v>Period 11</v>
      </c>
      <c r="H1307" s="1" t="str">
        <f>" E"</f>
        <v xml:space="preserve"> E</v>
      </c>
      <c r="I1307" s="1" t="str">
        <f>" E"</f>
        <v xml:space="preserve"> E</v>
      </c>
    </row>
    <row r="1308" spans="1:9">
      <c r="A1308" s="1" t="str">
        <f>"Perez-Jaramillo, Kimberly "</f>
        <v xml:space="preserve">Perez-Jaramillo, Kimberly </v>
      </c>
      <c r="B1308" s="1">
        <f t="shared" ref="B1308:B1317" si="421">1822720</f>
        <v>1822720</v>
      </c>
      <c r="C1308" s="1" t="str">
        <f>"0311"</f>
        <v>0311</v>
      </c>
      <c r="D1308" s="1" t="str">
        <f>"LANGUAGE ARTS"</f>
        <v>LANGUAGE ARTS</v>
      </c>
      <c r="E1308" s="1" t="str">
        <f t="shared" ref="E1308:E1314" si="422">"30B-Mart"</f>
        <v>30B-Mart</v>
      </c>
      <c r="F1308" s="1" t="str">
        <f t="shared" ref="F1308:F1314" si="423">"Martinez, Angelica"</f>
        <v>Martinez, Angelica</v>
      </c>
      <c r="G1308" s="1" t="str">
        <f>"Period 01"</f>
        <v>Period 01</v>
      </c>
      <c r="H1308" s="1">
        <f xml:space="preserve"> 90</f>
        <v>90</v>
      </c>
      <c r="I1308" s="1">
        <f xml:space="preserve"> 95</f>
        <v>95</v>
      </c>
    </row>
    <row r="1309" spans="1:9">
      <c r="A1309" s="1" t="str">
        <f>""</f>
        <v/>
      </c>
      <c r="B1309" s="1">
        <f t="shared" si="421"/>
        <v>1822720</v>
      </c>
      <c r="C1309" s="1" t="str">
        <f>"0321"</f>
        <v>0321</v>
      </c>
      <c r="D1309" s="1" t="str">
        <f>"SOCIAL STUDIES"</f>
        <v>SOCIAL STUDIES</v>
      </c>
      <c r="E1309" s="1" t="str">
        <f t="shared" si="422"/>
        <v>30B-Mart</v>
      </c>
      <c r="F1309" s="1" t="str">
        <f t="shared" si="423"/>
        <v>Martinez, Angelica</v>
      </c>
      <c r="G1309" s="1" t="str">
        <f>"Period 03"</f>
        <v>Period 03</v>
      </c>
      <c r="H1309" s="1">
        <f xml:space="preserve"> 96</f>
        <v>96</v>
      </c>
      <c r="I1309" s="1">
        <f xml:space="preserve"> 96</f>
        <v>96</v>
      </c>
    </row>
    <row r="1310" spans="1:9">
      <c r="A1310" s="1" t="str">
        <f>""</f>
        <v/>
      </c>
      <c r="B1310" s="1">
        <f t="shared" si="421"/>
        <v>1822720</v>
      </c>
      <c r="C1310" s="1" t="str">
        <f>"0331"</f>
        <v>0331</v>
      </c>
      <c r="D1310" s="1" t="str">
        <f>"MATH"</f>
        <v>MATH</v>
      </c>
      <c r="E1310" s="1" t="str">
        <f t="shared" si="422"/>
        <v>30B-Mart</v>
      </c>
      <c r="F1310" s="1" t="str">
        <f t="shared" si="423"/>
        <v>Martinez, Angelica</v>
      </c>
      <c r="G1310" s="1" t="str">
        <f>"Period 04"</f>
        <v>Period 04</v>
      </c>
      <c r="H1310" s="1">
        <f xml:space="preserve"> 98</f>
        <v>98</v>
      </c>
      <c r="I1310" s="1">
        <f xml:space="preserve"> 87</f>
        <v>87</v>
      </c>
    </row>
    <row r="1311" spans="1:9">
      <c r="A1311" s="1" t="str">
        <f>""</f>
        <v/>
      </c>
      <c r="B1311" s="1">
        <f t="shared" si="421"/>
        <v>1822720</v>
      </c>
      <c r="C1311" s="1" t="str">
        <f>"0341"</f>
        <v>0341</v>
      </c>
      <c r="D1311" s="1" t="str">
        <f>"SCIENCE"</f>
        <v>SCIENCE</v>
      </c>
      <c r="E1311" s="1" t="str">
        <f t="shared" si="422"/>
        <v>30B-Mart</v>
      </c>
      <c r="F1311" s="1" t="str">
        <f t="shared" si="423"/>
        <v>Martinez, Angelica</v>
      </c>
      <c r="G1311" s="1" t="str">
        <f>"Period 05"</f>
        <v>Period 05</v>
      </c>
      <c r="H1311" s="1">
        <f xml:space="preserve"> 98</f>
        <v>98</v>
      </c>
      <c r="I1311" s="1">
        <f xml:space="preserve"> 89</f>
        <v>89</v>
      </c>
    </row>
    <row r="1312" spans="1:9">
      <c r="A1312" s="1" t="str">
        <f>""</f>
        <v/>
      </c>
      <c r="B1312" s="1">
        <f t="shared" si="421"/>
        <v>1822720</v>
      </c>
      <c r="C1312" s="1" t="str">
        <f>"0371"</f>
        <v>0371</v>
      </c>
      <c r="D1312" s="1" t="str">
        <f>"HEALTH"</f>
        <v>HEALTH</v>
      </c>
      <c r="E1312" s="1" t="str">
        <f t="shared" si="422"/>
        <v>30B-Mart</v>
      </c>
      <c r="F1312" s="1" t="str">
        <f t="shared" si="423"/>
        <v>Martinez, Angelica</v>
      </c>
      <c r="G1312" s="1" t="str">
        <f>"Period 06"</f>
        <v>Period 06</v>
      </c>
      <c r="H1312" s="1" t="str">
        <f>" S"</f>
        <v xml:space="preserve"> S</v>
      </c>
      <c r="I1312" s="1" t="str">
        <f>" S"</f>
        <v xml:space="preserve"> S</v>
      </c>
    </row>
    <row r="1313" spans="1:9">
      <c r="A1313" s="1" t="str">
        <f>""</f>
        <v/>
      </c>
      <c r="B1313" s="1">
        <f t="shared" si="421"/>
        <v>1822720</v>
      </c>
      <c r="C1313" s="1" t="str">
        <f>"0398"</f>
        <v>0398</v>
      </c>
      <c r="D1313" s="1" t="str">
        <f>"CITIZENSHIP"</f>
        <v>CITIZENSHIP</v>
      </c>
      <c r="E1313" s="1" t="str">
        <f t="shared" si="422"/>
        <v>30B-Mart</v>
      </c>
      <c r="F1313" s="1" t="str">
        <f t="shared" si="423"/>
        <v>Martinez, Angelica</v>
      </c>
      <c r="G1313" s="1" t="str">
        <f>"Period 07"</f>
        <v>Period 07</v>
      </c>
      <c r="H1313" s="1" t="str">
        <f>" S"</f>
        <v xml:space="preserve"> S</v>
      </c>
      <c r="I1313" s="1" t="str">
        <f>" S"</f>
        <v xml:space="preserve"> S</v>
      </c>
    </row>
    <row r="1314" spans="1:9">
      <c r="A1314" s="1" t="str">
        <f>""</f>
        <v/>
      </c>
      <c r="B1314" s="1">
        <f t="shared" si="421"/>
        <v>1822720</v>
      </c>
      <c r="C1314" s="1" t="str">
        <f>"0351"</f>
        <v>0351</v>
      </c>
      <c r="D1314" s="1" t="str">
        <f>"HANDWRITING"</f>
        <v>HANDWRITING</v>
      </c>
      <c r="E1314" s="1" t="str">
        <f t="shared" si="422"/>
        <v>30B-Mart</v>
      </c>
      <c r="F1314" s="1" t="str">
        <f t="shared" si="423"/>
        <v>Martinez, Angelica</v>
      </c>
      <c r="G1314" s="1" t="str">
        <f>"Period 08"</f>
        <v>Period 08</v>
      </c>
      <c r="H1314" s="1" t="str">
        <f>" E"</f>
        <v xml:space="preserve"> E</v>
      </c>
      <c r="I1314" s="1" t="str">
        <f>" E"</f>
        <v xml:space="preserve"> E</v>
      </c>
    </row>
    <row r="1315" spans="1:9">
      <c r="A1315" s="1" t="str">
        <f>""</f>
        <v/>
      </c>
      <c r="B1315" s="1">
        <f t="shared" si="421"/>
        <v>1822720</v>
      </c>
      <c r="C1315" s="1" t="str">
        <f>"0361"</f>
        <v>0361</v>
      </c>
      <c r="D1315" s="1" t="str">
        <f>"FINE ARTS"</f>
        <v>FINE ARTS</v>
      </c>
      <c r="E1315" s="1" t="str">
        <f>"32B-MAR"</f>
        <v>32B-MAR</v>
      </c>
      <c r="F1315" s="1" t="str">
        <f>"Shotlow, Misti"</f>
        <v>Shotlow, Misti</v>
      </c>
      <c r="G1315" s="1" t="str">
        <f>"Period 09"</f>
        <v>Period 09</v>
      </c>
      <c r="H1315" s="1" t="str">
        <f>" E"</f>
        <v xml:space="preserve"> E</v>
      </c>
      <c r="I1315" s="1" t="str">
        <f>" E"</f>
        <v xml:space="preserve"> E</v>
      </c>
    </row>
    <row r="1316" spans="1:9">
      <c r="A1316" s="1" t="str">
        <f>""</f>
        <v/>
      </c>
      <c r="B1316" s="1">
        <f t="shared" si="421"/>
        <v>1822720</v>
      </c>
      <c r="C1316" s="1" t="str">
        <f>"0362"</f>
        <v>0362</v>
      </c>
      <c r="D1316" s="1" t="str">
        <f>"MUSIC"</f>
        <v>MUSIC</v>
      </c>
      <c r="E1316" s="1" t="str">
        <f>"30B-MAR"</f>
        <v>30B-MAR</v>
      </c>
      <c r="F1316" s="1" t="str">
        <f>"Murphy, Charmin"</f>
        <v>Murphy, Charmin</v>
      </c>
      <c r="G1316" s="1" t="str">
        <f>"Period 10"</f>
        <v>Period 10</v>
      </c>
      <c r="H1316" s="1" t="str">
        <f>" S"</f>
        <v xml:space="preserve"> S</v>
      </c>
      <c r="I1316" s="1" t="str">
        <f>" S"</f>
        <v xml:space="preserve"> S</v>
      </c>
    </row>
    <row r="1317" spans="1:9">
      <c r="A1317" s="1" t="str">
        <f>""</f>
        <v/>
      </c>
      <c r="B1317" s="1">
        <f t="shared" si="421"/>
        <v>1822720</v>
      </c>
      <c r="C1317" s="1" t="str">
        <f>"0372"</f>
        <v>0372</v>
      </c>
      <c r="D1317" s="1" t="str">
        <f>"PHYSICAL ED"</f>
        <v>PHYSICAL ED</v>
      </c>
      <c r="E1317" s="1" t="str">
        <f>"30B-Mart"</f>
        <v>30B-Mart</v>
      </c>
      <c r="F1317" s="1" t="str">
        <f>"Lane, Gary"</f>
        <v>Lane, Gary</v>
      </c>
      <c r="G1317" s="1" t="str">
        <f>"Period 11"</f>
        <v>Period 11</v>
      </c>
      <c r="H1317" s="1" t="str">
        <f>" E"</f>
        <v xml:space="preserve"> E</v>
      </c>
      <c r="I1317" s="1" t="str">
        <f>" E"</f>
        <v xml:space="preserve"> E</v>
      </c>
    </row>
    <row r="1318" spans="1:9">
      <c r="A1318" s="1" t="str">
        <f>"Pineda-Diaz, Juan David"</f>
        <v>Pineda-Diaz, Juan David</v>
      </c>
      <c r="B1318" s="1">
        <f t="shared" ref="B1318:B1326" si="424">783647</f>
        <v>783647</v>
      </c>
      <c r="C1318" s="1" t="str">
        <f>"0311"</f>
        <v>0311</v>
      </c>
      <c r="D1318" s="1" t="str">
        <f>"LANGUAGE ARTS"</f>
        <v>LANGUAGE ARTS</v>
      </c>
      <c r="E1318" s="1" t="str">
        <f t="shared" ref="E1318:E1326" si="425">"31B-Sol"</f>
        <v>31B-Sol</v>
      </c>
      <c r="F1318" s="1" t="str">
        <f t="shared" ref="F1318:F1323" si="426">"Solorzano, David"</f>
        <v>Solorzano, David</v>
      </c>
      <c r="G1318" s="1" t="str">
        <f>"Period 01"</f>
        <v>Period 01</v>
      </c>
      <c r="H1318" s="1">
        <f xml:space="preserve"> 77</f>
        <v>77</v>
      </c>
      <c r="I1318" s="1">
        <f xml:space="preserve"> 80</f>
        <v>80</v>
      </c>
    </row>
    <row r="1319" spans="1:9">
      <c r="A1319" s="1" t="str">
        <f>""</f>
        <v/>
      </c>
      <c r="B1319" s="1">
        <f t="shared" si="424"/>
        <v>783647</v>
      </c>
      <c r="C1319" s="1" t="str">
        <f>"0321"</f>
        <v>0321</v>
      </c>
      <c r="D1319" s="1" t="str">
        <f>"SOCIAL STUDIES"</f>
        <v>SOCIAL STUDIES</v>
      </c>
      <c r="E1319" s="1" t="str">
        <f t="shared" si="425"/>
        <v>31B-Sol</v>
      </c>
      <c r="F1319" s="1" t="str">
        <f t="shared" si="426"/>
        <v>Solorzano, David</v>
      </c>
      <c r="G1319" s="1" t="str">
        <f>"Period 03"</f>
        <v>Period 03</v>
      </c>
      <c r="H1319" s="1">
        <f xml:space="preserve"> 64</f>
        <v>64</v>
      </c>
      <c r="I1319" s="1">
        <f xml:space="preserve"> 71</f>
        <v>71</v>
      </c>
    </row>
    <row r="1320" spans="1:9">
      <c r="A1320" s="1" t="str">
        <f>""</f>
        <v/>
      </c>
      <c r="B1320" s="1">
        <f t="shared" si="424"/>
        <v>783647</v>
      </c>
      <c r="C1320" s="1" t="str">
        <f>"0331"</f>
        <v>0331</v>
      </c>
      <c r="D1320" s="1" t="str">
        <f>"MATH"</f>
        <v>MATH</v>
      </c>
      <c r="E1320" s="1" t="str">
        <f t="shared" si="425"/>
        <v>31B-Sol</v>
      </c>
      <c r="F1320" s="1" t="str">
        <f t="shared" si="426"/>
        <v>Solorzano, David</v>
      </c>
      <c r="G1320" s="1" t="str">
        <f>"Period 04"</f>
        <v>Period 04</v>
      </c>
      <c r="H1320" s="1">
        <f xml:space="preserve"> 71</f>
        <v>71</v>
      </c>
      <c r="I1320" s="1">
        <f xml:space="preserve"> 79</f>
        <v>79</v>
      </c>
    </row>
    <row r="1321" spans="1:9">
      <c r="A1321" s="1" t="str">
        <f>""</f>
        <v/>
      </c>
      <c r="B1321" s="1">
        <f t="shared" si="424"/>
        <v>783647</v>
      </c>
      <c r="C1321" s="1" t="str">
        <f>"0341"</f>
        <v>0341</v>
      </c>
      <c r="D1321" s="1" t="str">
        <f>"SCIENCE"</f>
        <v>SCIENCE</v>
      </c>
      <c r="E1321" s="1" t="str">
        <f t="shared" si="425"/>
        <v>31B-Sol</v>
      </c>
      <c r="F1321" s="1" t="str">
        <f t="shared" si="426"/>
        <v>Solorzano, David</v>
      </c>
      <c r="G1321" s="1" t="str">
        <f>"Period 05"</f>
        <v>Period 05</v>
      </c>
      <c r="H1321" s="1">
        <f xml:space="preserve"> 92</f>
        <v>92</v>
      </c>
      <c r="I1321" s="1">
        <f xml:space="preserve"> 71</f>
        <v>71</v>
      </c>
    </row>
    <row r="1322" spans="1:9">
      <c r="A1322" s="1" t="str">
        <f>""</f>
        <v/>
      </c>
      <c r="B1322" s="1">
        <f t="shared" si="424"/>
        <v>783647</v>
      </c>
      <c r="C1322" s="1" t="str">
        <f>"0371"</f>
        <v>0371</v>
      </c>
      <c r="D1322" s="1" t="str">
        <f>"HEALTH"</f>
        <v>HEALTH</v>
      </c>
      <c r="E1322" s="1" t="str">
        <f t="shared" si="425"/>
        <v>31B-Sol</v>
      </c>
      <c r="F1322" s="1" t="str">
        <f t="shared" si="426"/>
        <v>Solorzano, David</v>
      </c>
      <c r="G1322" s="1" t="str">
        <f>"Period 06"</f>
        <v>Period 06</v>
      </c>
      <c r="H1322" s="1" t="str">
        <f>" S"</f>
        <v xml:space="preserve"> S</v>
      </c>
      <c r="I1322" s="1" t="str">
        <f>" S"</f>
        <v xml:space="preserve"> S</v>
      </c>
    </row>
    <row r="1323" spans="1:9">
      <c r="A1323" s="1" t="str">
        <f>""</f>
        <v/>
      </c>
      <c r="B1323" s="1">
        <f t="shared" si="424"/>
        <v>783647</v>
      </c>
      <c r="C1323" s="1" t="str">
        <f>"0398"</f>
        <v>0398</v>
      </c>
      <c r="D1323" s="1" t="str">
        <f>"CITIZENSHIP"</f>
        <v>CITIZENSHIP</v>
      </c>
      <c r="E1323" s="1" t="str">
        <f t="shared" si="425"/>
        <v>31B-Sol</v>
      </c>
      <c r="F1323" s="1" t="str">
        <f t="shared" si="426"/>
        <v>Solorzano, David</v>
      </c>
      <c r="G1323" s="1" t="str">
        <f>"Period 07"</f>
        <v>Period 07</v>
      </c>
      <c r="H1323" s="1" t="str">
        <f>" S"</f>
        <v xml:space="preserve"> S</v>
      </c>
      <c r="I1323" s="1" t="str">
        <f>" S"</f>
        <v xml:space="preserve"> S</v>
      </c>
    </row>
    <row r="1324" spans="1:9">
      <c r="A1324" s="1" t="str">
        <f>""</f>
        <v/>
      </c>
      <c r="B1324" s="1">
        <f t="shared" si="424"/>
        <v>783647</v>
      </c>
      <c r="C1324" s="1" t="str">
        <f>"0361"</f>
        <v>0361</v>
      </c>
      <c r="D1324" s="1" t="str">
        <f>"FINE ARTS"</f>
        <v>FINE ARTS</v>
      </c>
      <c r="E1324" s="1" t="str">
        <f t="shared" si="425"/>
        <v>31B-Sol</v>
      </c>
      <c r="F1324" s="1" t="str">
        <f>"Shotlow, Misti"</f>
        <v>Shotlow, Misti</v>
      </c>
      <c r="G1324" s="1" t="str">
        <f>"Period 09"</f>
        <v>Period 09</v>
      </c>
      <c r="H1324" s="1" t="str">
        <f>" E"</f>
        <v xml:space="preserve"> E</v>
      </c>
      <c r="I1324" s="1" t="str">
        <f>" E"</f>
        <v xml:space="preserve"> E</v>
      </c>
    </row>
    <row r="1325" spans="1:9">
      <c r="A1325" s="1" t="str">
        <f>""</f>
        <v/>
      </c>
      <c r="B1325" s="1">
        <f t="shared" si="424"/>
        <v>783647</v>
      </c>
      <c r="C1325" s="1" t="str">
        <f>"0362"</f>
        <v>0362</v>
      </c>
      <c r="D1325" s="1" t="str">
        <f>"MUSIC"</f>
        <v>MUSIC</v>
      </c>
      <c r="E1325" s="1" t="str">
        <f t="shared" si="425"/>
        <v>31B-Sol</v>
      </c>
      <c r="F1325" s="1" t="str">
        <f>"Murphy, Charmin"</f>
        <v>Murphy, Charmin</v>
      </c>
      <c r="G1325" s="1" t="str">
        <f>"Period 10"</f>
        <v>Period 10</v>
      </c>
      <c r="H1325" s="1" t="str">
        <f>" S"</f>
        <v xml:space="preserve"> S</v>
      </c>
      <c r="I1325" s="1" t="str">
        <f>" S"</f>
        <v xml:space="preserve"> S</v>
      </c>
    </row>
    <row r="1326" spans="1:9">
      <c r="A1326" s="1" t="str">
        <f>""</f>
        <v/>
      </c>
      <c r="B1326" s="1">
        <f t="shared" si="424"/>
        <v>783647</v>
      </c>
      <c r="C1326" s="1" t="str">
        <f>"0372"</f>
        <v>0372</v>
      </c>
      <c r="D1326" s="1" t="str">
        <f>"PHYSICAL ED"</f>
        <v>PHYSICAL ED</v>
      </c>
      <c r="E1326" s="1" t="str">
        <f t="shared" si="425"/>
        <v>31B-Sol</v>
      </c>
      <c r="F1326" s="1" t="str">
        <f>"Lane, Gary"</f>
        <v>Lane, Gary</v>
      </c>
      <c r="G1326" s="1" t="str">
        <f>"Period 11"</f>
        <v>Period 11</v>
      </c>
      <c r="H1326" s="1" t="str">
        <f>" E"</f>
        <v xml:space="preserve"> E</v>
      </c>
      <c r="I1326" s="1" t="str">
        <f>" E"</f>
        <v xml:space="preserve"> E</v>
      </c>
    </row>
    <row r="1327" spans="1:9">
      <c r="A1327" s="1" t="str">
        <f>"Rebollar-Maldonado, Johanna Paola"</f>
        <v>Rebollar-Maldonado, Johanna Paola</v>
      </c>
      <c r="B1327" s="1">
        <f t="shared" ref="B1327:B1336" si="427">787682</f>
        <v>787682</v>
      </c>
      <c r="C1327" s="1" t="str">
        <f>"0311"</f>
        <v>0311</v>
      </c>
      <c r="D1327" s="1" t="str">
        <f>"LANGUAGE ARTS"</f>
        <v>LANGUAGE ARTS</v>
      </c>
      <c r="E1327" s="1" t="str">
        <f t="shared" ref="E1327:E1334" si="428">"32R-RAY"</f>
        <v>32R-RAY</v>
      </c>
      <c r="F1327" s="1" t="str">
        <f t="shared" ref="F1327:F1333" si="429">"Ray, Courtney"</f>
        <v>Ray, Courtney</v>
      </c>
      <c r="G1327" s="1" t="str">
        <f>"Period 01"</f>
        <v>Period 01</v>
      </c>
      <c r="H1327" s="1">
        <f xml:space="preserve"> 70</f>
        <v>70</v>
      </c>
      <c r="I1327" s="1">
        <f xml:space="preserve"> 68</f>
        <v>68</v>
      </c>
    </row>
    <row r="1328" spans="1:9">
      <c r="A1328" s="1" t="str">
        <f>""</f>
        <v/>
      </c>
      <c r="B1328" s="1">
        <f t="shared" si="427"/>
        <v>787682</v>
      </c>
      <c r="C1328" s="1" t="str">
        <f>"0321"</f>
        <v>0321</v>
      </c>
      <c r="D1328" s="1" t="str">
        <f>"SOCIAL STUDIES"</f>
        <v>SOCIAL STUDIES</v>
      </c>
      <c r="E1328" s="1" t="str">
        <f t="shared" si="428"/>
        <v>32R-RAY</v>
      </c>
      <c r="F1328" s="1" t="str">
        <f t="shared" si="429"/>
        <v>Ray, Courtney</v>
      </c>
      <c r="G1328" s="1" t="str">
        <f>"Period 03"</f>
        <v>Period 03</v>
      </c>
      <c r="H1328" s="1">
        <f xml:space="preserve"> 97</f>
        <v>97</v>
      </c>
      <c r="I1328" s="1">
        <f xml:space="preserve"> 100</f>
        <v>100</v>
      </c>
    </row>
    <row r="1329" spans="1:9">
      <c r="A1329" s="1" t="str">
        <f>""</f>
        <v/>
      </c>
      <c r="B1329" s="1">
        <f t="shared" si="427"/>
        <v>787682</v>
      </c>
      <c r="C1329" s="1" t="str">
        <f>"0331"</f>
        <v>0331</v>
      </c>
      <c r="D1329" s="1" t="str">
        <f>"MATH"</f>
        <v>MATH</v>
      </c>
      <c r="E1329" s="1" t="str">
        <f t="shared" si="428"/>
        <v>32R-RAY</v>
      </c>
      <c r="F1329" s="1" t="str">
        <f t="shared" si="429"/>
        <v>Ray, Courtney</v>
      </c>
      <c r="G1329" s="1" t="str">
        <f>"Period 04"</f>
        <v>Period 04</v>
      </c>
      <c r="H1329" s="1">
        <f xml:space="preserve"> 77</f>
        <v>77</v>
      </c>
      <c r="I1329" s="1">
        <f xml:space="preserve"> 86</f>
        <v>86</v>
      </c>
    </row>
    <row r="1330" spans="1:9">
      <c r="A1330" s="1" t="str">
        <f>""</f>
        <v/>
      </c>
      <c r="B1330" s="1">
        <f t="shared" si="427"/>
        <v>787682</v>
      </c>
      <c r="C1330" s="1" t="str">
        <f>"0341"</f>
        <v>0341</v>
      </c>
      <c r="D1330" s="1" t="str">
        <f>"SCIENCE"</f>
        <v>SCIENCE</v>
      </c>
      <c r="E1330" s="1" t="str">
        <f t="shared" si="428"/>
        <v>32R-RAY</v>
      </c>
      <c r="F1330" s="1" t="str">
        <f t="shared" si="429"/>
        <v>Ray, Courtney</v>
      </c>
      <c r="G1330" s="1" t="str">
        <f>"Period 05"</f>
        <v>Period 05</v>
      </c>
      <c r="H1330" s="1">
        <f xml:space="preserve"> 93</f>
        <v>93</v>
      </c>
      <c r="I1330" s="1">
        <f xml:space="preserve"> 100</f>
        <v>100</v>
      </c>
    </row>
    <row r="1331" spans="1:9">
      <c r="A1331" s="1" t="str">
        <f>""</f>
        <v/>
      </c>
      <c r="B1331" s="1">
        <f t="shared" si="427"/>
        <v>787682</v>
      </c>
      <c r="C1331" s="1" t="str">
        <f>"0371"</f>
        <v>0371</v>
      </c>
      <c r="D1331" s="1" t="str">
        <f>"HEALTH"</f>
        <v>HEALTH</v>
      </c>
      <c r="E1331" s="1" t="str">
        <f t="shared" si="428"/>
        <v>32R-RAY</v>
      </c>
      <c r="F1331" s="1" t="str">
        <f t="shared" si="429"/>
        <v>Ray, Courtney</v>
      </c>
      <c r="G1331" s="1" t="str">
        <f>"Period 06"</f>
        <v>Period 06</v>
      </c>
      <c r="H1331" s="1" t="str">
        <f t="shared" ref="H1331:I1333" si="430">" S"</f>
        <v xml:space="preserve"> S</v>
      </c>
      <c r="I1331" s="1" t="str">
        <f t="shared" si="430"/>
        <v xml:space="preserve"> S</v>
      </c>
    </row>
    <row r="1332" spans="1:9">
      <c r="A1332" s="1" t="str">
        <f>""</f>
        <v/>
      </c>
      <c r="B1332" s="1">
        <f t="shared" si="427"/>
        <v>787682</v>
      </c>
      <c r="C1332" s="1" t="str">
        <f>"0398"</f>
        <v>0398</v>
      </c>
      <c r="D1332" s="1" t="str">
        <f>"CITIZENSHIP"</f>
        <v>CITIZENSHIP</v>
      </c>
      <c r="E1332" s="1" t="str">
        <f t="shared" si="428"/>
        <v>32R-RAY</v>
      </c>
      <c r="F1332" s="1" t="str">
        <f t="shared" si="429"/>
        <v>Ray, Courtney</v>
      </c>
      <c r="G1332" s="1" t="str">
        <f>"Period 07"</f>
        <v>Period 07</v>
      </c>
      <c r="H1332" s="1" t="str">
        <f t="shared" si="430"/>
        <v xml:space="preserve"> S</v>
      </c>
      <c r="I1332" s="1" t="str">
        <f t="shared" si="430"/>
        <v xml:space="preserve"> S</v>
      </c>
    </row>
    <row r="1333" spans="1:9">
      <c r="A1333" s="1" t="str">
        <f>""</f>
        <v/>
      </c>
      <c r="B1333" s="1">
        <f t="shared" si="427"/>
        <v>787682</v>
      </c>
      <c r="C1333" s="1" t="str">
        <f>"0351"</f>
        <v>0351</v>
      </c>
      <c r="D1333" s="1" t="str">
        <f>"HANDWRITING"</f>
        <v>HANDWRITING</v>
      </c>
      <c r="E1333" s="1" t="str">
        <f t="shared" si="428"/>
        <v>32R-RAY</v>
      </c>
      <c r="F1333" s="1" t="str">
        <f t="shared" si="429"/>
        <v>Ray, Courtney</v>
      </c>
      <c r="G1333" s="1" t="str">
        <f>"Period 08"</f>
        <v>Period 08</v>
      </c>
      <c r="H1333" s="1" t="str">
        <f t="shared" si="430"/>
        <v xml:space="preserve"> S</v>
      </c>
      <c r="I1333" s="1" t="str">
        <f t="shared" si="430"/>
        <v xml:space="preserve"> S</v>
      </c>
    </row>
    <row r="1334" spans="1:9">
      <c r="A1334" s="1" t="str">
        <f>""</f>
        <v/>
      </c>
      <c r="B1334" s="1">
        <f t="shared" si="427"/>
        <v>787682</v>
      </c>
      <c r="C1334" s="1" t="str">
        <f>"0361"</f>
        <v>0361</v>
      </c>
      <c r="D1334" s="1" t="str">
        <f>"FINE ARTS"</f>
        <v>FINE ARTS</v>
      </c>
      <c r="E1334" s="1" t="str">
        <f t="shared" si="428"/>
        <v>32R-RAY</v>
      </c>
      <c r="F1334" s="1" t="str">
        <f>"Shotlow, Misti"</f>
        <v>Shotlow, Misti</v>
      </c>
      <c r="G1334" s="1" t="str">
        <f>"Period 09"</f>
        <v>Period 09</v>
      </c>
      <c r="H1334" s="1" t="str">
        <f>" E"</f>
        <v xml:space="preserve"> E</v>
      </c>
      <c r="I1334" s="1" t="str">
        <f>" E"</f>
        <v xml:space="preserve"> E</v>
      </c>
    </row>
    <row r="1335" spans="1:9">
      <c r="A1335" s="1" t="str">
        <f>""</f>
        <v/>
      </c>
      <c r="B1335" s="1">
        <f t="shared" si="427"/>
        <v>787682</v>
      </c>
      <c r="C1335" s="1" t="str">
        <f>"0362"</f>
        <v>0362</v>
      </c>
      <c r="D1335" s="1" t="str">
        <f>"MUSIC"</f>
        <v>MUSIC</v>
      </c>
      <c r="E1335" s="1" t="str">
        <f>"32R-HER"</f>
        <v>32R-HER</v>
      </c>
      <c r="F1335" s="1" t="str">
        <f>"Murphy, Charmin"</f>
        <v>Murphy, Charmin</v>
      </c>
      <c r="G1335" s="1" t="str">
        <f>"Period 10"</f>
        <v>Period 10</v>
      </c>
      <c r="H1335" s="1" t="str">
        <f>" S"</f>
        <v xml:space="preserve"> S</v>
      </c>
      <c r="I1335" s="1" t="str">
        <f>" S"</f>
        <v xml:space="preserve"> S</v>
      </c>
    </row>
    <row r="1336" spans="1:9">
      <c r="A1336" s="1" t="str">
        <f>""</f>
        <v/>
      </c>
      <c r="B1336" s="1">
        <f t="shared" si="427"/>
        <v>787682</v>
      </c>
      <c r="C1336" s="1" t="str">
        <f>"0372"</f>
        <v>0372</v>
      </c>
      <c r="D1336" s="1" t="str">
        <f>"PHYSICAL ED"</f>
        <v>PHYSICAL ED</v>
      </c>
      <c r="E1336" s="1" t="str">
        <f>"32R-RAY"</f>
        <v>32R-RAY</v>
      </c>
      <c r="F1336" s="1" t="str">
        <f>"Lane, Gary"</f>
        <v>Lane, Gary</v>
      </c>
      <c r="G1336" s="1" t="str">
        <f>"Period 11"</f>
        <v>Period 11</v>
      </c>
      <c r="H1336" s="1" t="str">
        <f>" E"</f>
        <v xml:space="preserve"> E</v>
      </c>
      <c r="I1336" s="1" t="str">
        <f>" E"</f>
        <v xml:space="preserve"> E</v>
      </c>
    </row>
    <row r="1337" spans="1:9">
      <c r="A1337" s="1" t="str">
        <f>"Rivera Gavarrete, Nahomy Julieth"</f>
        <v>Rivera Gavarrete, Nahomy Julieth</v>
      </c>
      <c r="B1337" s="1">
        <f t="shared" ref="B1337:B1345" si="431">783304</f>
        <v>783304</v>
      </c>
      <c r="C1337" s="1" t="str">
        <f>"0311"</f>
        <v>0311</v>
      </c>
      <c r="D1337" s="1" t="str">
        <f>"LANGUAGE ARTS"</f>
        <v>LANGUAGE ARTS</v>
      </c>
      <c r="E1337" s="1" t="str">
        <f t="shared" ref="E1337:E1345" si="432">"31B-Sol"</f>
        <v>31B-Sol</v>
      </c>
      <c r="F1337" s="1" t="str">
        <f t="shared" ref="F1337:F1342" si="433">"Solorzano, David"</f>
        <v>Solorzano, David</v>
      </c>
      <c r="G1337" s="1" t="str">
        <f>"Period 01"</f>
        <v>Period 01</v>
      </c>
      <c r="H1337" s="1">
        <f xml:space="preserve"> 90</f>
        <v>90</v>
      </c>
      <c r="I1337" s="1">
        <f xml:space="preserve"> 93</f>
        <v>93</v>
      </c>
    </row>
    <row r="1338" spans="1:9">
      <c r="A1338" s="1" t="str">
        <f>""</f>
        <v/>
      </c>
      <c r="B1338" s="1">
        <f t="shared" si="431"/>
        <v>783304</v>
      </c>
      <c r="C1338" s="1" t="str">
        <f>"0321"</f>
        <v>0321</v>
      </c>
      <c r="D1338" s="1" t="str">
        <f>"SOCIAL STUDIES"</f>
        <v>SOCIAL STUDIES</v>
      </c>
      <c r="E1338" s="1" t="str">
        <f t="shared" si="432"/>
        <v>31B-Sol</v>
      </c>
      <c r="F1338" s="1" t="str">
        <f t="shared" si="433"/>
        <v>Solorzano, David</v>
      </c>
      <c r="G1338" s="1" t="str">
        <f>"Period 03"</f>
        <v>Period 03</v>
      </c>
      <c r="H1338" s="1">
        <f xml:space="preserve"> 94</f>
        <v>94</v>
      </c>
      <c r="I1338" s="1">
        <f xml:space="preserve"> 100</f>
        <v>100</v>
      </c>
    </row>
    <row r="1339" spans="1:9">
      <c r="A1339" s="1" t="str">
        <f>""</f>
        <v/>
      </c>
      <c r="B1339" s="1">
        <f t="shared" si="431"/>
        <v>783304</v>
      </c>
      <c r="C1339" s="1" t="str">
        <f>"0331"</f>
        <v>0331</v>
      </c>
      <c r="D1339" s="1" t="str">
        <f>"MATH"</f>
        <v>MATH</v>
      </c>
      <c r="E1339" s="1" t="str">
        <f t="shared" si="432"/>
        <v>31B-Sol</v>
      </c>
      <c r="F1339" s="1" t="str">
        <f t="shared" si="433"/>
        <v>Solorzano, David</v>
      </c>
      <c r="G1339" s="1" t="str">
        <f>"Period 04"</f>
        <v>Period 04</v>
      </c>
      <c r="H1339" s="1">
        <f xml:space="preserve"> 91</f>
        <v>91</v>
      </c>
      <c r="I1339" s="1">
        <f xml:space="preserve"> 93</f>
        <v>93</v>
      </c>
    </row>
    <row r="1340" spans="1:9">
      <c r="A1340" s="1" t="str">
        <f>""</f>
        <v/>
      </c>
      <c r="B1340" s="1">
        <f t="shared" si="431"/>
        <v>783304</v>
      </c>
      <c r="C1340" s="1" t="str">
        <f>"0341"</f>
        <v>0341</v>
      </c>
      <c r="D1340" s="1" t="str">
        <f>"SCIENCE"</f>
        <v>SCIENCE</v>
      </c>
      <c r="E1340" s="1" t="str">
        <f t="shared" si="432"/>
        <v>31B-Sol</v>
      </c>
      <c r="F1340" s="1" t="str">
        <f t="shared" si="433"/>
        <v>Solorzano, David</v>
      </c>
      <c r="G1340" s="1" t="str">
        <f>"Period 05"</f>
        <v>Period 05</v>
      </c>
      <c r="H1340" s="1">
        <f xml:space="preserve"> 100</f>
        <v>100</v>
      </c>
      <c r="I1340" s="1">
        <f xml:space="preserve"> 99</f>
        <v>99</v>
      </c>
    </row>
    <row r="1341" spans="1:9">
      <c r="A1341" s="1" t="str">
        <f>""</f>
        <v/>
      </c>
      <c r="B1341" s="1">
        <f t="shared" si="431"/>
        <v>783304</v>
      </c>
      <c r="C1341" s="1" t="str">
        <f>"0371"</f>
        <v>0371</v>
      </c>
      <c r="D1341" s="1" t="str">
        <f>"HEALTH"</f>
        <v>HEALTH</v>
      </c>
      <c r="E1341" s="1" t="str">
        <f t="shared" si="432"/>
        <v>31B-Sol</v>
      </c>
      <c r="F1341" s="1" t="str">
        <f t="shared" si="433"/>
        <v>Solorzano, David</v>
      </c>
      <c r="G1341" s="1" t="str">
        <f>"Period 06"</f>
        <v>Period 06</v>
      </c>
      <c r="H1341" s="1" t="str">
        <f>" S"</f>
        <v xml:space="preserve"> S</v>
      </c>
      <c r="I1341" s="1" t="str">
        <f>" S"</f>
        <v xml:space="preserve"> S</v>
      </c>
    </row>
    <row r="1342" spans="1:9">
      <c r="A1342" s="1" t="str">
        <f>""</f>
        <v/>
      </c>
      <c r="B1342" s="1">
        <f t="shared" si="431"/>
        <v>783304</v>
      </c>
      <c r="C1342" s="1" t="str">
        <f>"0398"</f>
        <v>0398</v>
      </c>
      <c r="D1342" s="1" t="str">
        <f>"CITIZENSHIP"</f>
        <v>CITIZENSHIP</v>
      </c>
      <c r="E1342" s="1" t="str">
        <f t="shared" si="432"/>
        <v>31B-Sol</v>
      </c>
      <c r="F1342" s="1" t="str">
        <f t="shared" si="433"/>
        <v>Solorzano, David</v>
      </c>
      <c r="G1342" s="1" t="str">
        <f>"Period 07"</f>
        <v>Period 07</v>
      </c>
      <c r="H1342" s="1" t="str">
        <f>" S"</f>
        <v xml:space="preserve"> S</v>
      </c>
      <c r="I1342" s="1" t="str">
        <f>" S"</f>
        <v xml:space="preserve"> S</v>
      </c>
    </row>
    <row r="1343" spans="1:9">
      <c r="A1343" s="1" t="str">
        <f>""</f>
        <v/>
      </c>
      <c r="B1343" s="1">
        <f t="shared" si="431"/>
        <v>783304</v>
      </c>
      <c r="C1343" s="1" t="str">
        <f>"0361"</f>
        <v>0361</v>
      </c>
      <c r="D1343" s="1" t="str">
        <f>"FINE ARTS"</f>
        <v>FINE ARTS</v>
      </c>
      <c r="E1343" s="1" t="str">
        <f t="shared" si="432"/>
        <v>31B-Sol</v>
      </c>
      <c r="F1343" s="1" t="str">
        <f>"Shotlow, Misti"</f>
        <v>Shotlow, Misti</v>
      </c>
      <c r="G1343" s="1" t="str">
        <f>"Period 09"</f>
        <v>Period 09</v>
      </c>
      <c r="H1343" s="1" t="str">
        <f>" E"</f>
        <v xml:space="preserve"> E</v>
      </c>
      <c r="I1343" s="1" t="str">
        <f>" E"</f>
        <v xml:space="preserve"> E</v>
      </c>
    </row>
    <row r="1344" spans="1:9">
      <c r="A1344" s="1" t="str">
        <f>""</f>
        <v/>
      </c>
      <c r="B1344" s="1">
        <f t="shared" si="431"/>
        <v>783304</v>
      </c>
      <c r="C1344" s="1" t="str">
        <f>"0362"</f>
        <v>0362</v>
      </c>
      <c r="D1344" s="1" t="str">
        <f>"MUSIC"</f>
        <v>MUSIC</v>
      </c>
      <c r="E1344" s="1" t="str">
        <f t="shared" si="432"/>
        <v>31B-Sol</v>
      </c>
      <c r="F1344" s="1" t="str">
        <f>"Murphy, Charmin"</f>
        <v>Murphy, Charmin</v>
      </c>
      <c r="G1344" s="1" t="str">
        <f>"Period 10"</f>
        <v>Period 10</v>
      </c>
      <c r="H1344" s="1" t="str">
        <f>" S"</f>
        <v xml:space="preserve"> S</v>
      </c>
      <c r="I1344" s="1" t="str">
        <f>" S"</f>
        <v xml:space="preserve"> S</v>
      </c>
    </row>
    <row r="1345" spans="1:9">
      <c r="A1345" s="1" t="str">
        <f>""</f>
        <v/>
      </c>
      <c r="B1345" s="1">
        <f t="shared" si="431"/>
        <v>783304</v>
      </c>
      <c r="C1345" s="1" t="str">
        <f>"0372"</f>
        <v>0372</v>
      </c>
      <c r="D1345" s="1" t="str">
        <f>"PHYSICAL ED"</f>
        <v>PHYSICAL ED</v>
      </c>
      <c r="E1345" s="1" t="str">
        <f t="shared" si="432"/>
        <v>31B-Sol</v>
      </c>
      <c r="F1345" s="1" t="str">
        <f>"Lane, Gary"</f>
        <v>Lane, Gary</v>
      </c>
      <c r="G1345" s="1" t="str">
        <f>"Period 11"</f>
        <v>Period 11</v>
      </c>
      <c r="H1345" s="1" t="str">
        <f>" E"</f>
        <v xml:space="preserve"> E</v>
      </c>
      <c r="I1345" s="1" t="str">
        <f>" E"</f>
        <v xml:space="preserve"> E</v>
      </c>
    </row>
    <row r="1346" spans="1:9">
      <c r="A1346" s="1" t="str">
        <f>"Rivera-Cannon, Charlotte Sometimes"</f>
        <v>Rivera-Cannon, Charlotte Sometimes</v>
      </c>
      <c r="B1346" s="1">
        <f t="shared" ref="B1346:B1355" si="434">772286</f>
        <v>772286</v>
      </c>
      <c r="C1346" s="1" t="str">
        <f>"0311"</f>
        <v>0311</v>
      </c>
      <c r="D1346" s="1" t="str">
        <f>"LANGUAGE ARTS"</f>
        <v>LANGUAGE ARTS</v>
      </c>
      <c r="E1346" s="1" t="str">
        <f t="shared" ref="E1346:E1352" si="435">"31R-God"</f>
        <v>31R-God</v>
      </c>
      <c r="F1346" s="1" t="str">
        <f t="shared" ref="F1346:F1352" si="436">"Miguel, Katrina"</f>
        <v>Miguel, Katrina</v>
      </c>
      <c r="G1346" s="1" t="str">
        <f>"Period 01"</f>
        <v>Period 01</v>
      </c>
      <c r="H1346" s="1">
        <f xml:space="preserve"> 96</f>
        <v>96</v>
      </c>
      <c r="I1346" s="1">
        <f xml:space="preserve"> 95</f>
        <v>95</v>
      </c>
    </row>
    <row r="1347" spans="1:9">
      <c r="A1347" s="1" t="str">
        <f>""</f>
        <v/>
      </c>
      <c r="B1347" s="1">
        <f t="shared" si="434"/>
        <v>772286</v>
      </c>
      <c r="C1347" s="1" t="str">
        <f>"0321"</f>
        <v>0321</v>
      </c>
      <c r="D1347" s="1" t="str">
        <f>"SOCIAL STUDIES"</f>
        <v>SOCIAL STUDIES</v>
      </c>
      <c r="E1347" s="1" t="str">
        <f t="shared" si="435"/>
        <v>31R-God</v>
      </c>
      <c r="F1347" s="1" t="str">
        <f t="shared" si="436"/>
        <v>Miguel, Katrina</v>
      </c>
      <c r="G1347" s="1" t="str">
        <f>"Period 03"</f>
        <v>Period 03</v>
      </c>
      <c r="H1347" s="1">
        <f xml:space="preserve"> 96</f>
        <v>96</v>
      </c>
      <c r="I1347" s="1">
        <f xml:space="preserve"> 89</f>
        <v>89</v>
      </c>
    </row>
    <row r="1348" spans="1:9">
      <c r="A1348" s="1" t="str">
        <f>""</f>
        <v/>
      </c>
      <c r="B1348" s="1">
        <f t="shared" si="434"/>
        <v>772286</v>
      </c>
      <c r="C1348" s="1" t="str">
        <f>"0331"</f>
        <v>0331</v>
      </c>
      <c r="D1348" s="1" t="str">
        <f>"MATH"</f>
        <v>MATH</v>
      </c>
      <c r="E1348" s="1" t="str">
        <f t="shared" si="435"/>
        <v>31R-God</v>
      </c>
      <c r="F1348" s="1" t="str">
        <f t="shared" si="436"/>
        <v>Miguel, Katrina</v>
      </c>
      <c r="G1348" s="1" t="str">
        <f>"Period 04"</f>
        <v>Period 04</v>
      </c>
      <c r="H1348" s="1">
        <f xml:space="preserve"> 100</f>
        <v>100</v>
      </c>
      <c r="I1348" s="1">
        <f xml:space="preserve"> 87</f>
        <v>87</v>
      </c>
    </row>
    <row r="1349" spans="1:9">
      <c r="A1349" s="1" t="str">
        <f>""</f>
        <v/>
      </c>
      <c r="B1349" s="1">
        <f t="shared" si="434"/>
        <v>772286</v>
      </c>
      <c r="C1349" s="1" t="str">
        <f>"0341"</f>
        <v>0341</v>
      </c>
      <c r="D1349" s="1" t="str">
        <f>"SCIENCE"</f>
        <v>SCIENCE</v>
      </c>
      <c r="E1349" s="1" t="str">
        <f t="shared" si="435"/>
        <v>31R-God</v>
      </c>
      <c r="F1349" s="1" t="str">
        <f t="shared" si="436"/>
        <v>Miguel, Katrina</v>
      </c>
      <c r="G1349" s="1" t="str">
        <f>"Period 05"</f>
        <v>Period 05</v>
      </c>
      <c r="H1349" s="1">
        <f xml:space="preserve"> 98</f>
        <v>98</v>
      </c>
      <c r="I1349" s="1">
        <f xml:space="preserve"> 93</f>
        <v>93</v>
      </c>
    </row>
    <row r="1350" spans="1:9">
      <c r="A1350" s="1" t="str">
        <f>""</f>
        <v/>
      </c>
      <c r="B1350" s="1">
        <f t="shared" si="434"/>
        <v>772286</v>
      </c>
      <c r="C1350" s="1" t="str">
        <f>"0371"</f>
        <v>0371</v>
      </c>
      <c r="D1350" s="1" t="str">
        <f>"HEALTH"</f>
        <v>HEALTH</v>
      </c>
      <c r="E1350" s="1" t="str">
        <f t="shared" si="435"/>
        <v>31R-God</v>
      </c>
      <c r="F1350" s="1" t="str">
        <f t="shared" si="436"/>
        <v>Miguel, Katrina</v>
      </c>
      <c r="G1350" s="1" t="str">
        <f>"Period 06"</f>
        <v>Period 06</v>
      </c>
      <c r="H1350" s="1" t="str">
        <f>" S"</f>
        <v xml:space="preserve"> S</v>
      </c>
      <c r="I1350" s="1" t="str">
        <f>" S"</f>
        <v xml:space="preserve"> S</v>
      </c>
    </row>
    <row r="1351" spans="1:9">
      <c r="A1351" s="1" t="str">
        <f>""</f>
        <v/>
      </c>
      <c r="B1351" s="1">
        <f t="shared" si="434"/>
        <v>772286</v>
      </c>
      <c r="C1351" s="1" t="str">
        <f>"0398"</f>
        <v>0398</v>
      </c>
      <c r="D1351" s="1" t="str">
        <f>"CITIZENSHIP"</f>
        <v>CITIZENSHIP</v>
      </c>
      <c r="E1351" s="1" t="str">
        <f t="shared" si="435"/>
        <v>31R-God</v>
      </c>
      <c r="F1351" s="1" t="str">
        <f t="shared" si="436"/>
        <v>Miguel, Katrina</v>
      </c>
      <c r="G1351" s="1" t="str">
        <f>"Period 07"</f>
        <v>Period 07</v>
      </c>
      <c r="H1351" s="1" t="str">
        <f>" E"</f>
        <v xml:space="preserve"> E</v>
      </c>
      <c r="I1351" s="1" t="str">
        <f>" E"</f>
        <v xml:space="preserve"> E</v>
      </c>
    </row>
    <row r="1352" spans="1:9">
      <c r="A1352" s="1" t="str">
        <f>""</f>
        <v/>
      </c>
      <c r="B1352" s="1">
        <f t="shared" si="434"/>
        <v>772286</v>
      </c>
      <c r="C1352" s="1" t="str">
        <f>"0351"</f>
        <v>0351</v>
      </c>
      <c r="D1352" s="1" t="str">
        <f>"HANDWRITING"</f>
        <v>HANDWRITING</v>
      </c>
      <c r="E1352" s="1" t="str">
        <f t="shared" si="435"/>
        <v>31R-God</v>
      </c>
      <c r="F1352" s="1" t="str">
        <f t="shared" si="436"/>
        <v>Miguel, Katrina</v>
      </c>
      <c r="G1352" s="1" t="str">
        <f>"Period 08"</f>
        <v>Period 08</v>
      </c>
      <c r="H1352" s="1" t="str">
        <f>" S"</f>
        <v xml:space="preserve"> S</v>
      </c>
      <c r="I1352" s="1" t="str">
        <f>" S"</f>
        <v xml:space="preserve"> S</v>
      </c>
    </row>
    <row r="1353" spans="1:9">
      <c r="A1353" s="1" t="str">
        <f>""</f>
        <v/>
      </c>
      <c r="B1353" s="1">
        <f t="shared" si="434"/>
        <v>772286</v>
      </c>
      <c r="C1353" s="1" t="str">
        <f>"0361"</f>
        <v>0361</v>
      </c>
      <c r="D1353" s="1" t="str">
        <f>"FINE ARTS"</f>
        <v>FINE ARTS</v>
      </c>
      <c r="E1353" s="1" t="str">
        <f>"31R-MIG"</f>
        <v>31R-MIG</v>
      </c>
      <c r="F1353" s="1" t="str">
        <f>"Shotlow, Misti"</f>
        <v>Shotlow, Misti</v>
      </c>
      <c r="G1353" s="1" t="str">
        <f>"Period 09"</f>
        <v>Period 09</v>
      </c>
      <c r="H1353" s="1" t="str">
        <f>" E"</f>
        <v xml:space="preserve"> E</v>
      </c>
      <c r="I1353" s="1" t="str">
        <f>" E"</f>
        <v xml:space="preserve"> E</v>
      </c>
    </row>
    <row r="1354" spans="1:9">
      <c r="A1354" s="1" t="str">
        <f>""</f>
        <v/>
      </c>
      <c r="B1354" s="1">
        <f t="shared" si="434"/>
        <v>772286</v>
      </c>
      <c r="C1354" s="1" t="str">
        <f>"0362"</f>
        <v>0362</v>
      </c>
      <c r="D1354" s="1" t="str">
        <f>"MUSIC"</f>
        <v>MUSIC</v>
      </c>
      <c r="E1354" s="1" t="str">
        <f>"31R-MIG"</f>
        <v>31R-MIG</v>
      </c>
      <c r="F1354" s="1" t="str">
        <f>"Murphy, Charmin"</f>
        <v>Murphy, Charmin</v>
      </c>
      <c r="G1354" s="1" t="str">
        <f>"Period 10"</f>
        <v>Period 10</v>
      </c>
      <c r="H1354" s="1" t="str">
        <f>" S"</f>
        <v xml:space="preserve"> S</v>
      </c>
      <c r="I1354" s="1" t="str">
        <f>" S"</f>
        <v xml:space="preserve"> S</v>
      </c>
    </row>
    <row r="1355" spans="1:9">
      <c r="A1355" s="1" t="str">
        <f>""</f>
        <v/>
      </c>
      <c r="B1355" s="1">
        <f t="shared" si="434"/>
        <v>772286</v>
      </c>
      <c r="C1355" s="1" t="str">
        <f>"0372"</f>
        <v>0372</v>
      </c>
      <c r="D1355" s="1" t="str">
        <f>"PHYSICAL ED"</f>
        <v>PHYSICAL ED</v>
      </c>
      <c r="E1355" s="1" t="str">
        <f>"31R-MIG"</f>
        <v>31R-MIG</v>
      </c>
      <c r="F1355" s="1" t="str">
        <f>"Lane, Gary"</f>
        <v>Lane, Gary</v>
      </c>
      <c r="G1355" s="1" t="str">
        <f>"Period 11"</f>
        <v>Period 11</v>
      </c>
      <c r="H1355" s="1" t="str">
        <f>" E"</f>
        <v xml:space="preserve"> E</v>
      </c>
      <c r="I1355" s="1" t="str">
        <f>" E"</f>
        <v xml:space="preserve"> E</v>
      </c>
    </row>
    <row r="1356" spans="1:9">
      <c r="A1356" s="1" t="str">
        <f>"Rodriguez, Valeria "</f>
        <v xml:space="preserve">Rodriguez, Valeria </v>
      </c>
      <c r="B1356" s="1">
        <f t="shared" ref="B1356:B1365" si="437">772128</f>
        <v>772128</v>
      </c>
      <c r="C1356" s="1" t="str">
        <f>"0311"</f>
        <v>0311</v>
      </c>
      <c r="D1356" s="1" t="str">
        <f>"LANGUAGE ARTS"</f>
        <v>LANGUAGE ARTS</v>
      </c>
      <c r="E1356" s="1" t="str">
        <f t="shared" ref="E1356:E1362" si="438">"30B-Mart"</f>
        <v>30B-Mart</v>
      </c>
      <c r="F1356" s="1" t="str">
        <f t="shared" ref="F1356:F1362" si="439">"Martinez, Angelica"</f>
        <v>Martinez, Angelica</v>
      </c>
      <c r="G1356" s="1" t="str">
        <f>"Period 01"</f>
        <v>Period 01</v>
      </c>
      <c r="H1356" s="1">
        <f xml:space="preserve"> 84</f>
        <v>84</v>
      </c>
      <c r="I1356" s="1">
        <f xml:space="preserve"> 84</f>
        <v>84</v>
      </c>
    </row>
    <row r="1357" spans="1:9">
      <c r="A1357" s="1" t="str">
        <f>""</f>
        <v/>
      </c>
      <c r="B1357" s="1">
        <f t="shared" si="437"/>
        <v>772128</v>
      </c>
      <c r="C1357" s="1" t="str">
        <f>"0321"</f>
        <v>0321</v>
      </c>
      <c r="D1357" s="1" t="str">
        <f>"SOCIAL STUDIES"</f>
        <v>SOCIAL STUDIES</v>
      </c>
      <c r="E1357" s="1" t="str">
        <f t="shared" si="438"/>
        <v>30B-Mart</v>
      </c>
      <c r="F1357" s="1" t="str">
        <f t="shared" si="439"/>
        <v>Martinez, Angelica</v>
      </c>
      <c r="G1357" s="1" t="str">
        <f>"Period 03"</f>
        <v>Period 03</v>
      </c>
      <c r="H1357" s="1">
        <f xml:space="preserve"> 92</f>
        <v>92</v>
      </c>
      <c r="I1357" s="1">
        <f xml:space="preserve"> 92</f>
        <v>92</v>
      </c>
    </row>
    <row r="1358" spans="1:9">
      <c r="A1358" s="1" t="str">
        <f>""</f>
        <v/>
      </c>
      <c r="B1358" s="1">
        <f t="shared" si="437"/>
        <v>772128</v>
      </c>
      <c r="C1358" s="1" t="str">
        <f>"0331"</f>
        <v>0331</v>
      </c>
      <c r="D1358" s="1" t="str">
        <f>"MATH"</f>
        <v>MATH</v>
      </c>
      <c r="E1358" s="1" t="str">
        <f t="shared" si="438"/>
        <v>30B-Mart</v>
      </c>
      <c r="F1358" s="1" t="str">
        <f t="shared" si="439"/>
        <v>Martinez, Angelica</v>
      </c>
      <c r="G1358" s="1" t="str">
        <f>"Period 04"</f>
        <v>Period 04</v>
      </c>
      <c r="H1358" s="1">
        <f xml:space="preserve"> 78</f>
        <v>78</v>
      </c>
      <c r="I1358" s="1">
        <f xml:space="preserve"> 82</f>
        <v>82</v>
      </c>
    </row>
    <row r="1359" spans="1:9">
      <c r="A1359" s="1" t="str">
        <f>""</f>
        <v/>
      </c>
      <c r="B1359" s="1">
        <f t="shared" si="437"/>
        <v>772128</v>
      </c>
      <c r="C1359" s="1" t="str">
        <f>"0341"</f>
        <v>0341</v>
      </c>
      <c r="D1359" s="1" t="str">
        <f>"SCIENCE"</f>
        <v>SCIENCE</v>
      </c>
      <c r="E1359" s="1" t="str">
        <f t="shared" si="438"/>
        <v>30B-Mart</v>
      </c>
      <c r="F1359" s="1" t="str">
        <f t="shared" si="439"/>
        <v>Martinez, Angelica</v>
      </c>
      <c r="G1359" s="1" t="str">
        <f>"Period 05"</f>
        <v>Period 05</v>
      </c>
      <c r="H1359" s="1">
        <f xml:space="preserve"> 82</f>
        <v>82</v>
      </c>
      <c r="I1359" s="1">
        <f xml:space="preserve"> 80</f>
        <v>80</v>
      </c>
    </row>
    <row r="1360" spans="1:9">
      <c r="A1360" s="1" t="str">
        <f>""</f>
        <v/>
      </c>
      <c r="B1360" s="1">
        <f t="shared" si="437"/>
        <v>772128</v>
      </c>
      <c r="C1360" s="1" t="str">
        <f>"0371"</f>
        <v>0371</v>
      </c>
      <c r="D1360" s="1" t="str">
        <f>"HEALTH"</f>
        <v>HEALTH</v>
      </c>
      <c r="E1360" s="1" t="str">
        <f t="shared" si="438"/>
        <v>30B-Mart</v>
      </c>
      <c r="F1360" s="1" t="str">
        <f t="shared" si="439"/>
        <v>Martinez, Angelica</v>
      </c>
      <c r="G1360" s="1" t="str">
        <f>"Period 06"</f>
        <v>Period 06</v>
      </c>
      <c r="H1360" s="1" t="str">
        <f t="shared" ref="H1360:I1362" si="440">" S"</f>
        <v xml:space="preserve"> S</v>
      </c>
      <c r="I1360" s="1" t="str">
        <f t="shared" si="440"/>
        <v xml:space="preserve"> S</v>
      </c>
    </row>
    <row r="1361" spans="1:9">
      <c r="A1361" s="1" t="str">
        <f>""</f>
        <v/>
      </c>
      <c r="B1361" s="1">
        <f t="shared" si="437"/>
        <v>772128</v>
      </c>
      <c r="C1361" s="1" t="str">
        <f>"0398"</f>
        <v>0398</v>
      </c>
      <c r="D1361" s="1" t="str">
        <f>"CITIZENSHIP"</f>
        <v>CITIZENSHIP</v>
      </c>
      <c r="E1361" s="1" t="str">
        <f t="shared" si="438"/>
        <v>30B-Mart</v>
      </c>
      <c r="F1361" s="1" t="str">
        <f t="shared" si="439"/>
        <v>Martinez, Angelica</v>
      </c>
      <c r="G1361" s="1" t="str">
        <f>"Period 07"</f>
        <v>Period 07</v>
      </c>
      <c r="H1361" s="1" t="str">
        <f t="shared" si="440"/>
        <v xml:space="preserve"> S</v>
      </c>
      <c r="I1361" s="1" t="str">
        <f t="shared" si="440"/>
        <v xml:space="preserve"> S</v>
      </c>
    </row>
    <row r="1362" spans="1:9">
      <c r="A1362" s="1" t="str">
        <f>""</f>
        <v/>
      </c>
      <c r="B1362" s="1">
        <f t="shared" si="437"/>
        <v>772128</v>
      </c>
      <c r="C1362" s="1" t="str">
        <f>"0351"</f>
        <v>0351</v>
      </c>
      <c r="D1362" s="1" t="str">
        <f>"HANDWRITING"</f>
        <v>HANDWRITING</v>
      </c>
      <c r="E1362" s="1" t="str">
        <f t="shared" si="438"/>
        <v>30B-Mart</v>
      </c>
      <c r="F1362" s="1" t="str">
        <f t="shared" si="439"/>
        <v>Martinez, Angelica</v>
      </c>
      <c r="G1362" s="1" t="str">
        <f>"Period 08"</f>
        <v>Period 08</v>
      </c>
      <c r="H1362" s="1" t="str">
        <f t="shared" si="440"/>
        <v xml:space="preserve"> S</v>
      </c>
      <c r="I1362" s="1" t="str">
        <f t="shared" si="440"/>
        <v xml:space="preserve"> S</v>
      </c>
    </row>
    <row r="1363" spans="1:9">
      <c r="A1363" s="1" t="str">
        <f>""</f>
        <v/>
      </c>
      <c r="B1363" s="1">
        <f t="shared" si="437"/>
        <v>772128</v>
      </c>
      <c r="C1363" s="1" t="str">
        <f>"0361"</f>
        <v>0361</v>
      </c>
      <c r="D1363" s="1" t="str">
        <f>"FINE ARTS"</f>
        <v>FINE ARTS</v>
      </c>
      <c r="E1363" s="1" t="str">
        <f>"32B-MAR"</f>
        <v>32B-MAR</v>
      </c>
      <c r="F1363" s="1" t="str">
        <f>"Shotlow, Misti"</f>
        <v>Shotlow, Misti</v>
      </c>
      <c r="G1363" s="1" t="str">
        <f>"Period 09"</f>
        <v>Period 09</v>
      </c>
      <c r="H1363" s="1" t="str">
        <f>" E"</f>
        <v xml:space="preserve"> E</v>
      </c>
      <c r="I1363" s="1" t="str">
        <f>" E"</f>
        <v xml:space="preserve"> E</v>
      </c>
    </row>
    <row r="1364" spans="1:9">
      <c r="A1364" s="1" t="str">
        <f>""</f>
        <v/>
      </c>
      <c r="B1364" s="1">
        <f t="shared" si="437"/>
        <v>772128</v>
      </c>
      <c r="C1364" s="1" t="str">
        <f>"0362"</f>
        <v>0362</v>
      </c>
      <c r="D1364" s="1" t="str">
        <f>"MUSIC"</f>
        <v>MUSIC</v>
      </c>
      <c r="E1364" s="1" t="str">
        <f>"30B-MAR"</f>
        <v>30B-MAR</v>
      </c>
      <c r="F1364" s="1" t="str">
        <f>"Murphy, Charmin"</f>
        <v>Murphy, Charmin</v>
      </c>
      <c r="G1364" s="1" t="str">
        <f>"Period 10"</f>
        <v>Period 10</v>
      </c>
      <c r="H1364" s="1" t="str">
        <f>" S"</f>
        <v xml:space="preserve"> S</v>
      </c>
      <c r="I1364" s="1" t="str">
        <f>" S"</f>
        <v xml:space="preserve"> S</v>
      </c>
    </row>
    <row r="1365" spans="1:9">
      <c r="A1365" s="1" t="str">
        <f>""</f>
        <v/>
      </c>
      <c r="B1365" s="1">
        <f t="shared" si="437"/>
        <v>772128</v>
      </c>
      <c r="C1365" s="1" t="str">
        <f>"0372"</f>
        <v>0372</v>
      </c>
      <c r="D1365" s="1" t="str">
        <f>"PHYSICAL ED"</f>
        <v>PHYSICAL ED</v>
      </c>
      <c r="E1365" s="1" t="str">
        <f>"30B-Mart"</f>
        <v>30B-Mart</v>
      </c>
      <c r="F1365" s="1" t="str">
        <f>"Lane, Gary"</f>
        <v>Lane, Gary</v>
      </c>
      <c r="G1365" s="1" t="str">
        <f>"Period 11"</f>
        <v>Period 11</v>
      </c>
      <c r="H1365" s="1" t="str">
        <f>" E"</f>
        <v xml:space="preserve"> E</v>
      </c>
      <c r="I1365" s="1" t="str">
        <f>" E"</f>
        <v xml:space="preserve"> E</v>
      </c>
    </row>
    <row r="1366" spans="1:9">
      <c r="A1366" s="1" t="str">
        <f>"Rodriguez Martinez, Leonel "</f>
        <v xml:space="preserve">Rodriguez Martinez, Leonel </v>
      </c>
      <c r="B1366" s="1">
        <f t="shared" ref="B1366:B1374" si="441">786474</f>
        <v>786474</v>
      </c>
      <c r="C1366" s="1" t="str">
        <f>"0311"</f>
        <v>0311</v>
      </c>
      <c r="D1366" s="1" t="str">
        <f>"LANGUAGE ARTS"</f>
        <v>LANGUAGE ARTS</v>
      </c>
      <c r="E1366" s="1" t="str">
        <f t="shared" ref="E1366:E1374" si="442">"31B-Sol"</f>
        <v>31B-Sol</v>
      </c>
      <c r="F1366" s="1" t="str">
        <f t="shared" ref="F1366:F1371" si="443">"Solorzano, David"</f>
        <v>Solorzano, David</v>
      </c>
      <c r="G1366" s="1" t="str">
        <f>"Period 01"</f>
        <v>Period 01</v>
      </c>
      <c r="H1366" s="1">
        <f xml:space="preserve"> 71</f>
        <v>71</v>
      </c>
      <c r="I1366" s="1">
        <f xml:space="preserve"> 79</f>
        <v>79</v>
      </c>
    </row>
    <row r="1367" spans="1:9">
      <c r="A1367" s="1" t="str">
        <f>""</f>
        <v/>
      </c>
      <c r="B1367" s="1">
        <f t="shared" si="441"/>
        <v>786474</v>
      </c>
      <c r="C1367" s="1" t="str">
        <f>"0321"</f>
        <v>0321</v>
      </c>
      <c r="D1367" s="1" t="str">
        <f>"SOCIAL STUDIES"</f>
        <v>SOCIAL STUDIES</v>
      </c>
      <c r="E1367" s="1" t="str">
        <f t="shared" si="442"/>
        <v>31B-Sol</v>
      </c>
      <c r="F1367" s="1" t="str">
        <f t="shared" si="443"/>
        <v>Solorzano, David</v>
      </c>
      <c r="G1367" s="1" t="str">
        <f>"Period 03"</f>
        <v>Period 03</v>
      </c>
      <c r="H1367" s="1">
        <f xml:space="preserve"> 80</f>
        <v>80</v>
      </c>
      <c r="I1367" s="1">
        <f xml:space="preserve"> 73</f>
        <v>73</v>
      </c>
    </row>
    <row r="1368" spans="1:9">
      <c r="A1368" s="1" t="str">
        <f>""</f>
        <v/>
      </c>
      <c r="B1368" s="1">
        <f t="shared" si="441"/>
        <v>786474</v>
      </c>
      <c r="C1368" s="1" t="str">
        <f>"0331"</f>
        <v>0331</v>
      </c>
      <c r="D1368" s="1" t="str">
        <f>"MATH"</f>
        <v>MATH</v>
      </c>
      <c r="E1368" s="1" t="str">
        <f t="shared" si="442"/>
        <v>31B-Sol</v>
      </c>
      <c r="F1368" s="1" t="str">
        <f t="shared" si="443"/>
        <v>Solorzano, David</v>
      </c>
      <c r="G1368" s="1" t="str">
        <f>"Period 04"</f>
        <v>Period 04</v>
      </c>
      <c r="H1368" s="1">
        <f xml:space="preserve"> 86</f>
        <v>86</v>
      </c>
      <c r="I1368" s="1">
        <f xml:space="preserve"> 89</f>
        <v>89</v>
      </c>
    </row>
    <row r="1369" spans="1:9">
      <c r="A1369" s="1" t="str">
        <f>""</f>
        <v/>
      </c>
      <c r="B1369" s="1">
        <f t="shared" si="441"/>
        <v>786474</v>
      </c>
      <c r="C1369" s="1" t="str">
        <f>"0341"</f>
        <v>0341</v>
      </c>
      <c r="D1369" s="1" t="str">
        <f>"SCIENCE"</f>
        <v>SCIENCE</v>
      </c>
      <c r="E1369" s="1" t="str">
        <f t="shared" si="442"/>
        <v>31B-Sol</v>
      </c>
      <c r="F1369" s="1" t="str">
        <f t="shared" si="443"/>
        <v>Solorzano, David</v>
      </c>
      <c r="G1369" s="1" t="str">
        <f>"Period 05"</f>
        <v>Period 05</v>
      </c>
      <c r="H1369" s="1">
        <f xml:space="preserve"> 67</f>
        <v>67</v>
      </c>
      <c r="I1369" s="1">
        <f xml:space="preserve"> 74</f>
        <v>74</v>
      </c>
    </row>
    <row r="1370" spans="1:9">
      <c r="A1370" s="1" t="str">
        <f>""</f>
        <v/>
      </c>
      <c r="B1370" s="1">
        <f t="shared" si="441"/>
        <v>786474</v>
      </c>
      <c r="C1370" s="1" t="str">
        <f>"0371"</f>
        <v>0371</v>
      </c>
      <c r="D1370" s="1" t="str">
        <f>"HEALTH"</f>
        <v>HEALTH</v>
      </c>
      <c r="E1370" s="1" t="str">
        <f t="shared" si="442"/>
        <v>31B-Sol</v>
      </c>
      <c r="F1370" s="1" t="str">
        <f t="shared" si="443"/>
        <v>Solorzano, David</v>
      </c>
      <c r="G1370" s="1" t="str">
        <f>"Period 06"</f>
        <v>Period 06</v>
      </c>
      <c r="H1370" s="1" t="str">
        <f>" S"</f>
        <v xml:space="preserve"> S</v>
      </c>
      <c r="I1370" s="1" t="str">
        <f>" S"</f>
        <v xml:space="preserve"> S</v>
      </c>
    </row>
    <row r="1371" spans="1:9">
      <c r="A1371" s="1" t="str">
        <f>""</f>
        <v/>
      </c>
      <c r="B1371" s="1">
        <f t="shared" si="441"/>
        <v>786474</v>
      </c>
      <c r="C1371" s="1" t="str">
        <f>"0398"</f>
        <v>0398</v>
      </c>
      <c r="D1371" s="1" t="str">
        <f>"CITIZENSHIP"</f>
        <v>CITIZENSHIP</v>
      </c>
      <c r="E1371" s="1" t="str">
        <f t="shared" si="442"/>
        <v>31B-Sol</v>
      </c>
      <c r="F1371" s="1" t="str">
        <f t="shared" si="443"/>
        <v>Solorzano, David</v>
      </c>
      <c r="G1371" s="1" t="str">
        <f>"Period 07"</f>
        <v>Period 07</v>
      </c>
      <c r="H1371" s="1" t="str">
        <f>" S"</f>
        <v xml:space="preserve"> S</v>
      </c>
      <c r="I1371" s="1" t="str">
        <f>" S"</f>
        <v xml:space="preserve"> S</v>
      </c>
    </row>
    <row r="1372" spans="1:9">
      <c r="A1372" s="1" t="str">
        <f>""</f>
        <v/>
      </c>
      <c r="B1372" s="1">
        <f t="shared" si="441"/>
        <v>786474</v>
      </c>
      <c r="C1372" s="1" t="str">
        <f>"0361"</f>
        <v>0361</v>
      </c>
      <c r="D1372" s="1" t="str">
        <f>"FINE ARTS"</f>
        <v>FINE ARTS</v>
      </c>
      <c r="E1372" s="1" t="str">
        <f t="shared" si="442"/>
        <v>31B-Sol</v>
      </c>
      <c r="F1372" s="1" t="str">
        <f>"Shotlow, Misti"</f>
        <v>Shotlow, Misti</v>
      </c>
      <c r="G1372" s="1" t="str">
        <f>"Period 09"</f>
        <v>Period 09</v>
      </c>
      <c r="H1372" s="1" t="str">
        <f>" E"</f>
        <v xml:space="preserve"> E</v>
      </c>
      <c r="I1372" s="1" t="str">
        <f>" E"</f>
        <v xml:space="preserve"> E</v>
      </c>
    </row>
    <row r="1373" spans="1:9">
      <c r="A1373" s="1" t="str">
        <f>""</f>
        <v/>
      </c>
      <c r="B1373" s="1">
        <f t="shared" si="441"/>
        <v>786474</v>
      </c>
      <c r="C1373" s="1" t="str">
        <f>"0362"</f>
        <v>0362</v>
      </c>
      <c r="D1373" s="1" t="str">
        <f>"MUSIC"</f>
        <v>MUSIC</v>
      </c>
      <c r="E1373" s="1" t="str">
        <f t="shared" si="442"/>
        <v>31B-Sol</v>
      </c>
      <c r="F1373" s="1" t="str">
        <f>"Murphy, Charmin"</f>
        <v>Murphy, Charmin</v>
      </c>
      <c r="G1373" s="1" t="str">
        <f>"Period 10"</f>
        <v>Period 10</v>
      </c>
      <c r="H1373" s="1" t="str">
        <f>" S"</f>
        <v xml:space="preserve"> S</v>
      </c>
      <c r="I1373" s="1" t="str">
        <f>" S"</f>
        <v xml:space="preserve"> S</v>
      </c>
    </row>
    <row r="1374" spans="1:9">
      <c r="A1374" s="1" t="str">
        <f>""</f>
        <v/>
      </c>
      <c r="B1374" s="1">
        <f t="shared" si="441"/>
        <v>786474</v>
      </c>
      <c r="C1374" s="1" t="str">
        <f>"0372"</f>
        <v>0372</v>
      </c>
      <c r="D1374" s="1" t="str">
        <f>"PHYSICAL ED"</f>
        <v>PHYSICAL ED</v>
      </c>
      <c r="E1374" s="1" t="str">
        <f t="shared" si="442"/>
        <v>31B-Sol</v>
      </c>
      <c r="F1374" s="1" t="str">
        <f>"Lane, Gary"</f>
        <v>Lane, Gary</v>
      </c>
      <c r="G1374" s="1" t="str">
        <f>"Period 11"</f>
        <v>Period 11</v>
      </c>
      <c r="H1374" s="1" t="str">
        <f>" E"</f>
        <v xml:space="preserve"> E</v>
      </c>
      <c r="I1374" s="1" t="str">
        <f>" E"</f>
        <v xml:space="preserve"> E</v>
      </c>
    </row>
    <row r="1375" spans="1:9">
      <c r="A1375" s="1" t="str">
        <f>"Salazar, Asya Mo'nique"</f>
        <v>Salazar, Asya Mo'nique</v>
      </c>
      <c r="B1375" s="1">
        <f t="shared" ref="B1375:B1384" si="444">778067</f>
        <v>778067</v>
      </c>
      <c r="C1375" s="1" t="str">
        <f>"0311"</f>
        <v>0311</v>
      </c>
      <c r="D1375" s="1" t="str">
        <f>"LANGUAGE ARTS"</f>
        <v>LANGUAGE ARTS</v>
      </c>
      <c r="E1375" s="1" t="str">
        <f t="shared" ref="E1375:E1381" si="445">"30R-Gill"</f>
        <v>30R-Gill</v>
      </c>
      <c r="F1375" s="1" t="str">
        <f t="shared" ref="F1375:F1381" si="446">"Gillenwaters, Stephanie"</f>
        <v>Gillenwaters, Stephanie</v>
      </c>
      <c r="G1375" s="1" t="str">
        <f>"Period 01"</f>
        <v>Period 01</v>
      </c>
      <c r="H1375" s="1">
        <f xml:space="preserve"> 89</f>
        <v>89</v>
      </c>
      <c r="I1375" s="1">
        <f xml:space="preserve"> 96</f>
        <v>96</v>
      </c>
    </row>
    <row r="1376" spans="1:9">
      <c r="A1376" s="1" t="str">
        <f>""</f>
        <v/>
      </c>
      <c r="B1376" s="1">
        <f t="shared" si="444"/>
        <v>778067</v>
      </c>
      <c r="C1376" s="1" t="str">
        <f>"0321"</f>
        <v>0321</v>
      </c>
      <c r="D1376" s="1" t="str">
        <f>"SOCIAL STUDIES"</f>
        <v>SOCIAL STUDIES</v>
      </c>
      <c r="E1376" s="1" t="str">
        <f t="shared" si="445"/>
        <v>30R-Gill</v>
      </c>
      <c r="F1376" s="1" t="str">
        <f t="shared" si="446"/>
        <v>Gillenwaters, Stephanie</v>
      </c>
      <c r="G1376" s="1" t="str">
        <f>"Period 03"</f>
        <v>Period 03</v>
      </c>
      <c r="H1376" s="1">
        <f xml:space="preserve"> 93</f>
        <v>93</v>
      </c>
      <c r="I1376" s="1">
        <f xml:space="preserve"> 96</f>
        <v>96</v>
      </c>
    </row>
    <row r="1377" spans="1:9">
      <c r="A1377" s="1" t="str">
        <f>""</f>
        <v/>
      </c>
      <c r="B1377" s="1">
        <f t="shared" si="444"/>
        <v>778067</v>
      </c>
      <c r="C1377" s="1" t="str">
        <f>"0331"</f>
        <v>0331</v>
      </c>
      <c r="D1377" s="1" t="str">
        <f>"MATH"</f>
        <v>MATH</v>
      </c>
      <c r="E1377" s="1" t="str">
        <f t="shared" si="445"/>
        <v>30R-Gill</v>
      </c>
      <c r="F1377" s="1" t="str">
        <f t="shared" si="446"/>
        <v>Gillenwaters, Stephanie</v>
      </c>
      <c r="G1377" s="1" t="str">
        <f>"Period 04"</f>
        <v>Period 04</v>
      </c>
      <c r="H1377" s="1">
        <f xml:space="preserve"> 90</f>
        <v>90</v>
      </c>
      <c r="I1377" s="1">
        <f xml:space="preserve"> 87</f>
        <v>87</v>
      </c>
    </row>
    <row r="1378" spans="1:9">
      <c r="A1378" s="1" t="str">
        <f>""</f>
        <v/>
      </c>
      <c r="B1378" s="1">
        <f t="shared" si="444"/>
        <v>778067</v>
      </c>
      <c r="C1378" s="1" t="str">
        <f>"0341"</f>
        <v>0341</v>
      </c>
      <c r="D1378" s="1" t="str">
        <f>"SCIENCE"</f>
        <v>SCIENCE</v>
      </c>
      <c r="E1378" s="1" t="str">
        <f t="shared" si="445"/>
        <v>30R-Gill</v>
      </c>
      <c r="F1378" s="1" t="str">
        <f t="shared" si="446"/>
        <v>Gillenwaters, Stephanie</v>
      </c>
      <c r="G1378" s="1" t="str">
        <f>"Period 05"</f>
        <v>Period 05</v>
      </c>
      <c r="H1378" s="1">
        <f xml:space="preserve"> 91</f>
        <v>91</v>
      </c>
      <c r="I1378" s="1">
        <f xml:space="preserve"> 91</f>
        <v>91</v>
      </c>
    </row>
    <row r="1379" spans="1:9">
      <c r="A1379" s="1" t="str">
        <f>""</f>
        <v/>
      </c>
      <c r="B1379" s="1">
        <f t="shared" si="444"/>
        <v>778067</v>
      </c>
      <c r="C1379" s="1" t="str">
        <f>"0371"</f>
        <v>0371</v>
      </c>
      <c r="D1379" s="1" t="str">
        <f>"HEALTH"</f>
        <v>HEALTH</v>
      </c>
      <c r="E1379" s="1" t="str">
        <f t="shared" si="445"/>
        <v>30R-Gill</v>
      </c>
      <c r="F1379" s="1" t="str">
        <f t="shared" si="446"/>
        <v>Gillenwaters, Stephanie</v>
      </c>
      <c r="G1379" s="1" t="str">
        <f>"Period 06"</f>
        <v>Period 06</v>
      </c>
      <c r="H1379" s="1" t="str">
        <f>" S"</f>
        <v xml:space="preserve"> S</v>
      </c>
      <c r="I1379" s="1" t="str">
        <f>" S"</f>
        <v xml:space="preserve"> S</v>
      </c>
    </row>
    <row r="1380" spans="1:9">
      <c r="A1380" s="1" t="str">
        <f>""</f>
        <v/>
      </c>
      <c r="B1380" s="1">
        <f t="shared" si="444"/>
        <v>778067</v>
      </c>
      <c r="C1380" s="1" t="str">
        <f>"0398"</f>
        <v>0398</v>
      </c>
      <c r="D1380" s="1" t="str">
        <f>"CITIZENSHIP"</f>
        <v>CITIZENSHIP</v>
      </c>
      <c r="E1380" s="1" t="str">
        <f t="shared" si="445"/>
        <v>30R-Gill</v>
      </c>
      <c r="F1380" s="1" t="str">
        <f t="shared" si="446"/>
        <v>Gillenwaters, Stephanie</v>
      </c>
      <c r="G1380" s="1" t="str">
        <f>"Period 07"</f>
        <v>Period 07</v>
      </c>
      <c r="H1380" s="1" t="str">
        <f>" S"</f>
        <v xml:space="preserve"> S</v>
      </c>
      <c r="I1380" s="1" t="str">
        <f>" E"</f>
        <v xml:space="preserve"> E</v>
      </c>
    </row>
    <row r="1381" spans="1:9">
      <c r="A1381" s="1" t="str">
        <f>""</f>
        <v/>
      </c>
      <c r="B1381" s="1">
        <f t="shared" si="444"/>
        <v>778067</v>
      </c>
      <c r="C1381" s="1" t="str">
        <f>"0351"</f>
        <v>0351</v>
      </c>
      <c r="D1381" s="1" t="str">
        <f>"HANDWRITING"</f>
        <v>HANDWRITING</v>
      </c>
      <c r="E1381" s="1" t="str">
        <f t="shared" si="445"/>
        <v>30R-Gill</v>
      </c>
      <c r="F1381" s="1" t="str">
        <f t="shared" si="446"/>
        <v>Gillenwaters, Stephanie</v>
      </c>
      <c r="G1381" s="1" t="str">
        <f>"Period 08"</f>
        <v>Period 08</v>
      </c>
      <c r="H1381" s="1" t="str">
        <f>" S"</f>
        <v xml:space="preserve"> S</v>
      </c>
      <c r="I1381" s="1" t="str">
        <f>" E"</f>
        <v xml:space="preserve"> E</v>
      </c>
    </row>
    <row r="1382" spans="1:9">
      <c r="A1382" s="1" t="str">
        <f>""</f>
        <v/>
      </c>
      <c r="B1382" s="1">
        <f t="shared" si="444"/>
        <v>778067</v>
      </c>
      <c r="C1382" s="1" t="str">
        <f>"0361"</f>
        <v>0361</v>
      </c>
      <c r="D1382" s="1" t="str">
        <f>"FINE ARTS"</f>
        <v>FINE ARTS</v>
      </c>
      <c r="E1382" s="1" t="str">
        <f>"30R-GIL"</f>
        <v>30R-GIL</v>
      </c>
      <c r="F1382" s="1" t="str">
        <f>"Shotlow, Misti"</f>
        <v>Shotlow, Misti</v>
      </c>
      <c r="G1382" s="1" t="str">
        <f>"Period 09"</f>
        <v>Period 09</v>
      </c>
      <c r="H1382" s="1" t="str">
        <f>" E"</f>
        <v xml:space="preserve"> E</v>
      </c>
      <c r="I1382" s="1" t="str">
        <f>" E"</f>
        <v xml:space="preserve"> E</v>
      </c>
    </row>
    <row r="1383" spans="1:9">
      <c r="A1383" s="1" t="str">
        <f>""</f>
        <v/>
      </c>
      <c r="B1383" s="1">
        <f t="shared" si="444"/>
        <v>778067</v>
      </c>
      <c r="C1383" s="1" t="str">
        <f>"0362"</f>
        <v>0362</v>
      </c>
      <c r="D1383" s="1" t="str">
        <f>"MUSIC"</f>
        <v>MUSIC</v>
      </c>
      <c r="E1383" s="1" t="str">
        <f>"30R-GIL"</f>
        <v>30R-GIL</v>
      </c>
      <c r="F1383" s="1" t="str">
        <f>"Murphy, Charmin"</f>
        <v>Murphy, Charmin</v>
      </c>
      <c r="G1383" s="1" t="str">
        <f>"Period 10"</f>
        <v>Period 10</v>
      </c>
      <c r="H1383" s="1" t="str">
        <f>" S"</f>
        <v xml:space="preserve"> S</v>
      </c>
      <c r="I1383" s="1" t="str">
        <f>" S"</f>
        <v xml:space="preserve"> S</v>
      </c>
    </row>
    <row r="1384" spans="1:9">
      <c r="A1384" s="1" t="str">
        <f>""</f>
        <v/>
      </c>
      <c r="B1384" s="1">
        <f t="shared" si="444"/>
        <v>778067</v>
      </c>
      <c r="C1384" s="1" t="str">
        <f>"0372"</f>
        <v>0372</v>
      </c>
      <c r="D1384" s="1" t="str">
        <f>"PHYSICAL ED"</f>
        <v>PHYSICAL ED</v>
      </c>
      <c r="E1384" s="1" t="str">
        <f>"30R-Gil"</f>
        <v>30R-Gil</v>
      </c>
      <c r="F1384" s="1" t="str">
        <f>"Lane, Gary"</f>
        <v>Lane, Gary</v>
      </c>
      <c r="G1384" s="1" t="str">
        <f>"Period 11"</f>
        <v>Period 11</v>
      </c>
      <c r="H1384" s="1" t="str">
        <f>" S"</f>
        <v xml:space="preserve"> S</v>
      </c>
      <c r="I1384" s="1" t="str">
        <f>" E"</f>
        <v xml:space="preserve"> E</v>
      </c>
    </row>
    <row r="1385" spans="1:9">
      <c r="A1385" s="1" t="str">
        <f>"Salazar-Tellez, Brandon "</f>
        <v xml:space="preserve">Salazar-Tellez, Brandon </v>
      </c>
      <c r="B1385" s="1">
        <f t="shared" ref="B1385:B1394" si="447">786209</f>
        <v>786209</v>
      </c>
      <c r="C1385" s="1" t="str">
        <f>"0311"</f>
        <v>0311</v>
      </c>
      <c r="D1385" s="1" t="str">
        <f>"LANGUAGE ARTS"</f>
        <v>LANGUAGE ARTS</v>
      </c>
      <c r="E1385" s="1" t="str">
        <f t="shared" ref="E1385:E1391" si="448">"30B-Mart"</f>
        <v>30B-Mart</v>
      </c>
      <c r="F1385" s="1" t="str">
        <f t="shared" ref="F1385:F1391" si="449">"Martinez, Angelica"</f>
        <v>Martinez, Angelica</v>
      </c>
      <c r="G1385" s="1" t="str">
        <f>"Period 01"</f>
        <v>Period 01</v>
      </c>
      <c r="H1385" s="1">
        <f xml:space="preserve"> 87</f>
        <v>87</v>
      </c>
      <c r="I1385" s="1">
        <f xml:space="preserve"> 87</f>
        <v>87</v>
      </c>
    </row>
    <row r="1386" spans="1:9">
      <c r="A1386" s="1" t="str">
        <f>""</f>
        <v/>
      </c>
      <c r="B1386" s="1">
        <f t="shared" si="447"/>
        <v>786209</v>
      </c>
      <c r="C1386" s="1" t="str">
        <f>"0321"</f>
        <v>0321</v>
      </c>
      <c r="D1386" s="1" t="str">
        <f>"SOCIAL STUDIES"</f>
        <v>SOCIAL STUDIES</v>
      </c>
      <c r="E1386" s="1" t="str">
        <f t="shared" si="448"/>
        <v>30B-Mart</v>
      </c>
      <c r="F1386" s="1" t="str">
        <f t="shared" si="449"/>
        <v>Martinez, Angelica</v>
      </c>
      <c r="G1386" s="1" t="str">
        <f>"Period 03"</f>
        <v>Period 03</v>
      </c>
      <c r="H1386" s="1">
        <f xml:space="preserve"> 90</f>
        <v>90</v>
      </c>
      <c r="I1386" s="1">
        <f xml:space="preserve"> 86</f>
        <v>86</v>
      </c>
    </row>
    <row r="1387" spans="1:9">
      <c r="A1387" s="1" t="str">
        <f>""</f>
        <v/>
      </c>
      <c r="B1387" s="1">
        <f t="shared" si="447"/>
        <v>786209</v>
      </c>
      <c r="C1387" s="1" t="str">
        <f>"0331"</f>
        <v>0331</v>
      </c>
      <c r="D1387" s="1" t="str">
        <f>"MATH"</f>
        <v>MATH</v>
      </c>
      <c r="E1387" s="1" t="str">
        <f t="shared" si="448"/>
        <v>30B-Mart</v>
      </c>
      <c r="F1387" s="1" t="str">
        <f t="shared" si="449"/>
        <v>Martinez, Angelica</v>
      </c>
      <c r="G1387" s="1" t="str">
        <f>"Period 04"</f>
        <v>Period 04</v>
      </c>
      <c r="H1387" s="1">
        <f xml:space="preserve"> 76</f>
        <v>76</v>
      </c>
      <c r="I1387" s="1">
        <f xml:space="preserve"> 80</f>
        <v>80</v>
      </c>
    </row>
    <row r="1388" spans="1:9">
      <c r="A1388" s="1" t="str">
        <f>""</f>
        <v/>
      </c>
      <c r="B1388" s="1">
        <f t="shared" si="447"/>
        <v>786209</v>
      </c>
      <c r="C1388" s="1" t="str">
        <f>"0341"</f>
        <v>0341</v>
      </c>
      <c r="D1388" s="1" t="str">
        <f>"SCIENCE"</f>
        <v>SCIENCE</v>
      </c>
      <c r="E1388" s="1" t="str">
        <f t="shared" si="448"/>
        <v>30B-Mart</v>
      </c>
      <c r="F1388" s="1" t="str">
        <f t="shared" si="449"/>
        <v>Martinez, Angelica</v>
      </c>
      <c r="G1388" s="1" t="str">
        <f>"Period 05"</f>
        <v>Period 05</v>
      </c>
      <c r="H1388" s="1">
        <f xml:space="preserve"> 77</f>
        <v>77</v>
      </c>
      <c r="I1388" s="1">
        <f xml:space="preserve"> 80</f>
        <v>80</v>
      </c>
    </row>
    <row r="1389" spans="1:9">
      <c r="A1389" s="1" t="str">
        <f>""</f>
        <v/>
      </c>
      <c r="B1389" s="1">
        <f t="shared" si="447"/>
        <v>786209</v>
      </c>
      <c r="C1389" s="1" t="str">
        <f>"0371"</f>
        <v>0371</v>
      </c>
      <c r="D1389" s="1" t="str">
        <f>"HEALTH"</f>
        <v>HEALTH</v>
      </c>
      <c r="E1389" s="1" t="str">
        <f t="shared" si="448"/>
        <v>30B-Mart</v>
      </c>
      <c r="F1389" s="1" t="str">
        <f t="shared" si="449"/>
        <v>Martinez, Angelica</v>
      </c>
      <c r="G1389" s="1" t="str">
        <f>"Period 06"</f>
        <v>Period 06</v>
      </c>
      <c r="H1389" s="1" t="str">
        <f t="shared" ref="H1389:I1391" si="450">" S"</f>
        <v xml:space="preserve"> S</v>
      </c>
      <c r="I1389" s="1" t="str">
        <f t="shared" si="450"/>
        <v xml:space="preserve"> S</v>
      </c>
    </row>
    <row r="1390" spans="1:9">
      <c r="A1390" s="1" t="str">
        <f>""</f>
        <v/>
      </c>
      <c r="B1390" s="1">
        <f t="shared" si="447"/>
        <v>786209</v>
      </c>
      <c r="C1390" s="1" t="str">
        <f>"0398"</f>
        <v>0398</v>
      </c>
      <c r="D1390" s="1" t="str">
        <f>"CITIZENSHIP"</f>
        <v>CITIZENSHIP</v>
      </c>
      <c r="E1390" s="1" t="str">
        <f t="shared" si="448"/>
        <v>30B-Mart</v>
      </c>
      <c r="F1390" s="1" t="str">
        <f t="shared" si="449"/>
        <v>Martinez, Angelica</v>
      </c>
      <c r="G1390" s="1" t="str">
        <f>"Period 07"</f>
        <v>Period 07</v>
      </c>
      <c r="H1390" s="1" t="str">
        <f t="shared" si="450"/>
        <v xml:space="preserve"> S</v>
      </c>
      <c r="I1390" s="1" t="str">
        <f t="shared" si="450"/>
        <v xml:space="preserve"> S</v>
      </c>
    </row>
    <row r="1391" spans="1:9">
      <c r="A1391" s="1" t="str">
        <f>""</f>
        <v/>
      </c>
      <c r="B1391" s="1">
        <f t="shared" si="447"/>
        <v>786209</v>
      </c>
      <c r="C1391" s="1" t="str">
        <f>"0351"</f>
        <v>0351</v>
      </c>
      <c r="D1391" s="1" t="str">
        <f>"HANDWRITING"</f>
        <v>HANDWRITING</v>
      </c>
      <c r="E1391" s="1" t="str">
        <f t="shared" si="448"/>
        <v>30B-Mart</v>
      </c>
      <c r="F1391" s="1" t="str">
        <f t="shared" si="449"/>
        <v>Martinez, Angelica</v>
      </c>
      <c r="G1391" s="1" t="str">
        <f>"Period 08"</f>
        <v>Period 08</v>
      </c>
      <c r="H1391" s="1" t="str">
        <f t="shared" si="450"/>
        <v xml:space="preserve"> S</v>
      </c>
      <c r="I1391" s="1" t="str">
        <f t="shared" si="450"/>
        <v xml:space="preserve"> S</v>
      </c>
    </row>
    <row r="1392" spans="1:9">
      <c r="A1392" s="1" t="str">
        <f>""</f>
        <v/>
      </c>
      <c r="B1392" s="1">
        <f t="shared" si="447"/>
        <v>786209</v>
      </c>
      <c r="C1392" s="1" t="str">
        <f>"0361"</f>
        <v>0361</v>
      </c>
      <c r="D1392" s="1" t="str">
        <f>"FINE ARTS"</f>
        <v>FINE ARTS</v>
      </c>
      <c r="E1392" s="1" t="str">
        <f>"32B-MAR"</f>
        <v>32B-MAR</v>
      </c>
      <c r="F1392" s="1" t="str">
        <f>"Shotlow, Misti"</f>
        <v>Shotlow, Misti</v>
      </c>
      <c r="G1392" s="1" t="str">
        <f>"Period 09"</f>
        <v>Period 09</v>
      </c>
      <c r="H1392" s="1" t="str">
        <f>" E"</f>
        <v xml:space="preserve"> E</v>
      </c>
      <c r="I1392" s="1" t="str">
        <f>" E"</f>
        <v xml:space="preserve"> E</v>
      </c>
    </row>
    <row r="1393" spans="1:9">
      <c r="A1393" s="1" t="str">
        <f>""</f>
        <v/>
      </c>
      <c r="B1393" s="1">
        <f t="shared" si="447"/>
        <v>786209</v>
      </c>
      <c r="C1393" s="1" t="str">
        <f>"0362"</f>
        <v>0362</v>
      </c>
      <c r="D1393" s="1" t="str">
        <f>"MUSIC"</f>
        <v>MUSIC</v>
      </c>
      <c r="E1393" s="1" t="str">
        <f>"30B-MAR"</f>
        <v>30B-MAR</v>
      </c>
      <c r="F1393" s="1" t="str">
        <f>"Murphy, Charmin"</f>
        <v>Murphy, Charmin</v>
      </c>
      <c r="G1393" s="1" t="str">
        <f>"Period 10"</f>
        <v>Period 10</v>
      </c>
      <c r="H1393" s="1" t="str">
        <f>" S"</f>
        <v xml:space="preserve"> S</v>
      </c>
      <c r="I1393" s="1" t="str">
        <f>" S"</f>
        <v xml:space="preserve"> S</v>
      </c>
    </row>
    <row r="1394" spans="1:9">
      <c r="A1394" s="1" t="str">
        <f>""</f>
        <v/>
      </c>
      <c r="B1394" s="1">
        <f t="shared" si="447"/>
        <v>786209</v>
      </c>
      <c r="C1394" s="1" t="str">
        <f>"0372"</f>
        <v>0372</v>
      </c>
      <c r="D1394" s="1" t="str">
        <f>"PHYSICAL ED"</f>
        <v>PHYSICAL ED</v>
      </c>
      <c r="E1394" s="1" t="str">
        <f t="shared" ref="E1394:E1401" si="451">"30B-Mart"</f>
        <v>30B-Mart</v>
      </c>
      <c r="F1394" s="1" t="str">
        <f>"Lane, Gary"</f>
        <v>Lane, Gary</v>
      </c>
      <c r="G1394" s="1" t="str">
        <f>"Period 11"</f>
        <v>Period 11</v>
      </c>
      <c r="H1394" s="1" t="str">
        <f>" E"</f>
        <v xml:space="preserve"> E</v>
      </c>
      <c r="I1394" s="1" t="str">
        <f>" E"</f>
        <v xml:space="preserve"> E</v>
      </c>
    </row>
    <row r="1395" spans="1:9">
      <c r="A1395" s="1" t="str">
        <f>"Santos Bardales, Nayeli Monserrath"</f>
        <v>Santos Bardales, Nayeli Monserrath</v>
      </c>
      <c r="B1395" s="1">
        <f t="shared" ref="B1395:B1404" si="452">786199</f>
        <v>786199</v>
      </c>
      <c r="C1395" s="1" t="str">
        <f>"0311"</f>
        <v>0311</v>
      </c>
      <c r="D1395" s="1" t="str">
        <f>"LANGUAGE ARTS"</f>
        <v>LANGUAGE ARTS</v>
      </c>
      <c r="E1395" s="1" t="str">
        <f t="shared" si="451"/>
        <v>30B-Mart</v>
      </c>
      <c r="F1395" s="1" t="str">
        <f t="shared" ref="F1395:F1401" si="453">"Martinez, Angelica"</f>
        <v>Martinez, Angelica</v>
      </c>
      <c r="G1395" s="1" t="str">
        <f>"Period 01"</f>
        <v>Period 01</v>
      </c>
      <c r="H1395" s="1">
        <f xml:space="preserve"> 84</f>
        <v>84</v>
      </c>
      <c r="I1395" s="1">
        <f xml:space="preserve"> 80</f>
        <v>80</v>
      </c>
    </row>
    <row r="1396" spans="1:9">
      <c r="A1396" s="1" t="str">
        <f>""</f>
        <v/>
      </c>
      <c r="B1396" s="1">
        <f t="shared" si="452"/>
        <v>786199</v>
      </c>
      <c r="C1396" s="1" t="str">
        <f>"0321"</f>
        <v>0321</v>
      </c>
      <c r="D1396" s="1" t="str">
        <f>"SOCIAL STUDIES"</f>
        <v>SOCIAL STUDIES</v>
      </c>
      <c r="E1396" s="1" t="str">
        <f t="shared" si="451"/>
        <v>30B-Mart</v>
      </c>
      <c r="F1396" s="1" t="str">
        <f t="shared" si="453"/>
        <v>Martinez, Angelica</v>
      </c>
      <c r="G1396" s="1" t="str">
        <f>"Period 03"</f>
        <v>Period 03</v>
      </c>
      <c r="H1396" s="1">
        <f xml:space="preserve"> 94</f>
        <v>94</v>
      </c>
      <c r="I1396" s="1">
        <f xml:space="preserve"> 94</f>
        <v>94</v>
      </c>
    </row>
    <row r="1397" spans="1:9">
      <c r="A1397" s="1" t="str">
        <f>""</f>
        <v/>
      </c>
      <c r="B1397" s="1">
        <f t="shared" si="452"/>
        <v>786199</v>
      </c>
      <c r="C1397" s="1" t="str">
        <f>"0331"</f>
        <v>0331</v>
      </c>
      <c r="D1397" s="1" t="str">
        <f>"MATH"</f>
        <v>MATH</v>
      </c>
      <c r="E1397" s="1" t="str">
        <f t="shared" si="451"/>
        <v>30B-Mart</v>
      </c>
      <c r="F1397" s="1" t="str">
        <f t="shared" si="453"/>
        <v>Martinez, Angelica</v>
      </c>
      <c r="G1397" s="1" t="str">
        <f>"Period 04"</f>
        <v>Period 04</v>
      </c>
      <c r="H1397" s="1">
        <f xml:space="preserve"> 82</f>
        <v>82</v>
      </c>
      <c r="I1397" s="1">
        <f xml:space="preserve"> 81</f>
        <v>81</v>
      </c>
    </row>
    <row r="1398" spans="1:9">
      <c r="A1398" s="1" t="str">
        <f>""</f>
        <v/>
      </c>
      <c r="B1398" s="1">
        <f t="shared" si="452"/>
        <v>786199</v>
      </c>
      <c r="C1398" s="1" t="str">
        <f>"0341"</f>
        <v>0341</v>
      </c>
      <c r="D1398" s="1" t="str">
        <f>"SCIENCE"</f>
        <v>SCIENCE</v>
      </c>
      <c r="E1398" s="1" t="str">
        <f t="shared" si="451"/>
        <v>30B-Mart</v>
      </c>
      <c r="F1398" s="1" t="str">
        <f t="shared" si="453"/>
        <v>Martinez, Angelica</v>
      </c>
      <c r="G1398" s="1" t="str">
        <f>"Period 05"</f>
        <v>Period 05</v>
      </c>
      <c r="H1398" s="1">
        <f xml:space="preserve"> 71</f>
        <v>71</v>
      </c>
      <c r="I1398" s="1">
        <f xml:space="preserve"> 80</f>
        <v>80</v>
      </c>
    </row>
    <row r="1399" spans="1:9">
      <c r="A1399" s="1" t="str">
        <f>""</f>
        <v/>
      </c>
      <c r="B1399" s="1">
        <f t="shared" si="452"/>
        <v>786199</v>
      </c>
      <c r="C1399" s="1" t="str">
        <f>"0371"</f>
        <v>0371</v>
      </c>
      <c r="D1399" s="1" t="str">
        <f>"HEALTH"</f>
        <v>HEALTH</v>
      </c>
      <c r="E1399" s="1" t="str">
        <f t="shared" si="451"/>
        <v>30B-Mart</v>
      </c>
      <c r="F1399" s="1" t="str">
        <f t="shared" si="453"/>
        <v>Martinez, Angelica</v>
      </c>
      <c r="G1399" s="1" t="str">
        <f>"Period 06"</f>
        <v>Period 06</v>
      </c>
      <c r="H1399" s="1" t="str">
        <f>" S"</f>
        <v xml:space="preserve"> S</v>
      </c>
      <c r="I1399" s="1" t="str">
        <f>" S"</f>
        <v xml:space="preserve"> S</v>
      </c>
    </row>
    <row r="1400" spans="1:9">
      <c r="A1400" s="1" t="str">
        <f>""</f>
        <v/>
      </c>
      <c r="B1400" s="1">
        <f t="shared" si="452"/>
        <v>786199</v>
      </c>
      <c r="C1400" s="1" t="str">
        <f>"0398"</f>
        <v>0398</v>
      </c>
      <c r="D1400" s="1" t="str">
        <f>"CITIZENSHIP"</f>
        <v>CITIZENSHIP</v>
      </c>
      <c r="E1400" s="1" t="str">
        <f t="shared" si="451"/>
        <v>30B-Mart</v>
      </c>
      <c r="F1400" s="1" t="str">
        <f t="shared" si="453"/>
        <v>Martinez, Angelica</v>
      </c>
      <c r="G1400" s="1" t="str">
        <f>"Period 07"</f>
        <v>Period 07</v>
      </c>
      <c r="H1400" s="1" t="str">
        <f>" E"</f>
        <v xml:space="preserve"> E</v>
      </c>
      <c r="I1400" s="1" t="str">
        <f>" E"</f>
        <v xml:space="preserve"> E</v>
      </c>
    </row>
    <row r="1401" spans="1:9">
      <c r="A1401" s="1" t="str">
        <f>""</f>
        <v/>
      </c>
      <c r="B1401" s="1">
        <f t="shared" si="452"/>
        <v>786199</v>
      </c>
      <c r="C1401" s="1" t="str">
        <f>"0351"</f>
        <v>0351</v>
      </c>
      <c r="D1401" s="1" t="str">
        <f>"HANDWRITING"</f>
        <v>HANDWRITING</v>
      </c>
      <c r="E1401" s="1" t="str">
        <f t="shared" si="451"/>
        <v>30B-Mart</v>
      </c>
      <c r="F1401" s="1" t="str">
        <f t="shared" si="453"/>
        <v>Martinez, Angelica</v>
      </c>
      <c r="G1401" s="1" t="str">
        <f>"Period 08"</f>
        <v>Period 08</v>
      </c>
      <c r="H1401" s="1" t="str">
        <f>" S"</f>
        <v xml:space="preserve"> S</v>
      </c>
      <c r="I1401" s="1" t="str">
        <f>" S"</f>
        <v xml:space="preserve"> S</v>
      </c>
    </row>
    <row r="1402" spans="1:9">
      <c r="A1402" s="1" t="str">
        <f>""</f>
        <v/>
      </c>
      <c r="B1402" s="1">
        <f t="shared" si="452"/>
        <v>786199</v>
      </c>
      <c r="C1402" s="1" t="str">
        <f>"0361"</f>
        <v>0361</v>
      </c>
      <c r="D1402" s="1" t="str">
        <f>"FINE ARTS"</f>
        <v>FINE ARTS</v>
      </c>
      <c r="E1402" s="1" t="str">
        <f>"32B-MAR"</f>
        <v>32B-MAR</v>
      </c>
      <c r="F1402" s="1" t="str">
        <f>"Shotlow, Misti"</f>
        <v>Shotlow, Misti</v>
      </c>
      <c r="G1402" s="1" t="str">
        <f>"Period 09"</f>
        <v>Period 09</v>
      </c>
      <c r="H1402" s="1" t="str">
        <f>" E"</f>
        <v xml:space="preserve"> E</v>
      </c>
      <c r="I1402" s="1" t="str">
        <f>" E"</f>
        <v xml:space="preserve"> E</v>
      </c>
    </row>
    <row r="1403" spans="1:9">
      <c r="A1403" s="1" t="str">
        <f>""</f>
        <v/>
      </c>
      <c r="B1403" s="1">
        <f t="shared" si="452"/>
        <v>786199</v>
      </c>
      <c r="C1403" s="1" t="str">
        <f>"0362"</f>
        <v>0362</v>
      </c>
      <c r="D1403" s="1" t="str">
        <f>"MUSIC"</f>
        <v>MUSIC</v>
      </c>
      <c r="E1403" s="1" t="str">
        <f>"30B-MAR"</f>
        <v>30B-MAR</v>
      </c>
      <c r="F1403" s="1" t="str">
        <f>"Murphy, Charmin"</f>
        <v>Murphy, Charmin</v>
      </c>
      <c r="G1403" s="1" t="str">
        <f>"Period 10"</f>
        <v>Period 10</v>
      </c>
      <c r="H1403" s="1" t="str">
        <f>" E"</f>
        <v xml:space="preserve"> E</v>
      </c>
      <c r="I1403" s="1" t="str">
        <f>" S"</f>
        <v xml:space="preserve"> S</v>
      </c>
    </row>
    <row r="1404" spans="1:9">
      <c r="A1404" s="1" t="str">
        <f>""</f>
        <v/>
      </c>
      <c r="B1404" s="1">
        <f t="shared" si="452"/>
        <v>786199</v>
      </c>
      <c r="C1404" s="1" t="str">
        <f>"0372"</f>
        <v>0372</v>
      </c>
      <c r="D1404" s="1" t="str">
        <f>"PHYSICAL ED"</f>
        <v>PHYSICAL ED</v>
      </c>
      <c r="E1404" s="1" t="str">
        <f>"30B-Mart"</f>
        <v>30B-Mart</v>
      </c>
      <c r="F1404" s="1" t="str">
        <f>"Lane, Gary"</f>
        <v>Lane, Gary</v>
      </c>
      <c r="G1404" s="1" t="str">
        <f>"Period 11"</f>
        <v>Period 11</v>
      </c>
      <c r="H1404" s="1" t="str">
        <f>" E"</f>
        <v xml:space="preserve"> E</v>
      </c>
      <c r="I1404" s="1" t="str">
        <f>" E"</f>
        <v xml:space="preserve"> E</v>
      </c>
    </row>
    <row r="1405" spans="1:9">
      <c r="A1405" s="1" t="str">
        <f>"Schank, Taryn Inez"</f>
        <v>Schank, Taryn Inez</v>
      </c>
      <c r="B1405" s="1">
        <f t="shared" ref="B1405:B1414" si="454">781426</f>
        <v>781426</v>
      </c>
      <c r="C1405" s="1" t="str">
        <f>"0311"</f>
        <v>0311</v>
      </c>
      <c r="D1405" s="1" t="str">
        <f>"LANGUAGE ARTS"</f>
        <v>LANGUAGE ARTS</v>
      </c>
      <c r="E1405" s="1" t="str">
        <f t="shared" ref="E1405:E1412" si="455">"32R-RAY"</f>
        <v>32R-RAY</v>
      </c>
      <c r="F1405" s="1" t="str">
        <f t="shared" ref="F1405:F1411" si="456">"Ray, Courtney"</f>
        <v>Ray, Courtney</v>
      </c>
      <c r="G1405" s="1" t="str">
        <f>"Period 01"</f>
        <v>Period 01</v>
      </c>
      <c r="H1405" s="1">
        <f xml:space="preserve"> 83</f>
        <v>83</v>
      </c>
      <c r="I1405" s="1">
        <f xml:space="preserve"> 78</f>
        <v>78</v>
      </c>
    </row>
    <row r="1406" spans="1:9">
      <c r="A1406" s="1" t="str">
        <f>""</f>
        <v/>
      </c>
      <c r="B1406" s="1">
        <f t="shared" si="454"/>
        <v>781426</v>
      </c>
      <c r="C1406" s="1" t="str">
        <f>"0321"</f>
        <v>0321</v>
      </c>
      <c r="D1406" s="1" t="str">
        <f>"SOCIAL STUDIES"</f>
        <v>SOCIAL STUDIES</v>
      </c>
      <c r="E1406" s="1" t="str">
        <f t="shared" si="455"/>
        <v>32R-RAY</v>
      </c>
      <c r="F1406" s="1" t="str">
        <f t="shared" si="456"/>
        <v>Ray, Courtney</v>
      </c>
      <c r="G1406" s="1" t="str">
        <f>"Period 03"</f>
        <v>Period 03</v>
      </c>
      <c r="H1406" s="1">
        <f xml:space="preserve"> 97</f>
        <v>97</v>
      </c>
      <c r="I1406" s="1">
        <f xml:space="preserve"> 100</f>
        <v>100</v>
      </c>
    </row>
    <row r="1407" spans="1:9">
      <c r="A1407" s="1" t="str">
        <f>""</f>
        <v/>
      </c>
      <c r="B1407" s="1">
        <f t="shared" si="454"/>
        <v>781426</v>
      </c>
      <c r="C1407" s="1" t="str">
        <f>"0331"</f>
        <v>0331</v>
      </c>
      <c r="D1407" s="1" t="str">
        <f>"MATH"</f>
        <v>MATH</v>
      </c>
      <c r="E1407" s="1" t="str">
        <f t="shared" si="455"/>
        <v>32R-RAY</v>
      </c>
      <c r="F1407" s="1" t="str">
        <f t="shared" si="456"/>
        <v>Ray, Courtney</v>
      </c>
      <c r="G1407" s="1" t="str">
        <f>"Period 04"</f>
        <v>Period 04</v>
      </c>
      <c r="H1407" s="1">
        <f xml:space="preserve"> 87</f>
        <v>87</v>
      </c>
      <c r="I1407" s="1">
        <f xml:space="preserve"> 92</f>
        <v>92</v>
      </c>
    </row>
    <row r="1408" spans="1:9">
      <c r="A1408" s="1" t="str">
        <f>""</f>
        <v/>
      </c>
      <c r="B1408" s="1">
        <f t="shared" si="454"/>
        <v>781426</v>
      </c>
      <c r="C1408" s="1" t="str">
        <f>"0341"</f>
        <v>0341</v>
      </c>
      <c r="D1408" s="1" t="str">
        <f>"SCIENCE"</f>
        <v>SCIENCE</v>
      </c>
      <c r="E1408" s="1" t="str">
        <f t="shared" si="455"/>
        <v>32R-RAY</v>
      </c>
      <c r="F1408" s="1" t="str">
        <f t="shared" si="456"/>
        <v>Ray, Courtney</v>
      </c>
      <c r="G1408" s="1" t="str">
        <f>"Period 05"</f>
        <v>Period 05</v>
      </c>
      <c r="H1408" s="1">
        <f xml:space="preserve"> 94</f>
        <v>94</v>
      </c>
      <c r="I1408" s="1">
        <f xml:space="preserve"> 99</f>
        <v>99</v>
      </c>
    </row>
    <row r="1409" spans="1:9">
      <c r="A1409" s="1" t="str">
        <f>""</f>
        <v/>
      </c>
      <c r="B1409" s="1">
        <f t="shared" si="454"/>
        <v>781426</v>
      </c>
      <c r="C1409" s="1" t="str">
        <f>"0371"</f>
        <v>0371</v>
      </c>
      <c r="D1409" s="1" t="str">
        <f>"HEALTH"</f>
        <v>HEALTH</v>
      </c>
      <c r="E1409" s="1" t="str">
        <f t="shared" si="455"/>
        <v>32R-RAY</v>
      </c>
      <c r="F1409" s="1" t="str">
        <f t="shared" si="456"/>
        <v>Ray, Courtney</v>
      </c>
      <c r="G1409" s="1" t="str">
        <f>"Period 06"</f>
        <v>Period 06</v>
      </c>
      <c r="H1409" s="1" t="str">
        <f>" S"</f>
        <v xml:space="preserve"> S</v>
      </c>
      <c r="I1409" s="1" t="str">
        <f>" S"</f>
        <v xml:space="preserve"> S</v>
      </c>
    </row>
    <row r="1410" spans="1:9">
      <c r="A1410" s="1" t="str">
        <f>""</f>
        <v/>
      </c>
      <c r="B1410" s="1">
        <f t="shared" si="454"/>
        <v>781426</v>
      </c>
      <c r="C1410" s="1" t="str">
        <f>"0398"</f>
        <v>0398</v>
      </c>
      <c r="D1410" s="1" t="str">
        <f>"CITIZENSHIP"</f>
        <v>CITIZENSHIP</v>
      </c>
      <c r="E1410" s="1" t="str">
        <f t="shared" si="455"/>
        <v>32R-RAY</v>
      </c>
      <c r="F1410" s="1" t="str">
        <f t="shared" si="456"/>
        <v>Ray, Courtney</v>
      </c>
      <c r="G1410" s="1" t="str">
        <f>"Period 07"</f>
        <v>Period 07</v>
      </c>
      <c r="H1410" s="1" t="str">
        <f>" S"</f>
        <v xml:space="preserve"> S</v>
      </c>
      <c r="I1410" s="1" t="str">
        <f>" S"</f>
        <v xml:space="preserve"> S</v>
      </c>
    </row>
    <row r="1411" spans="1:9">
      <c r="A1411" s="1" t="str">
        <f>""</f>
        <v/>
      </c>
      <c r="B1411" s="1">
        <f t="shared" si="454"/>
        <v>781426</v>
      </c>
      <c r="C1411" s="1" t="str">
        <f>"0351"</f>
        <v>0351</v>
      </c>
      <c r="D1411" s="1" t="str">
        <f>"HANDWRITING"</f>
        <v>HANDWRITING</v>
      </c>
      <c r="E1411" s="1" t="str">
        <f t="shared" si="455"/>
        <v>32R-RAY</v>
      </c>
      <c r="F1411" s="1" t="str">
        <f t="shared" si="456"/>
        <v>Ray, Courtney</v>
      </c>
      <c r="G1411" s="1" t="str">
        <f>"Period 08"</f>
        <v>Period 08</v>
      </c>
      <c r="H1411" s="1" t="str">
        <f>" E"</f>
        <v xml:space="preserve"> E</v>
      </c>
      <c r="I1411" s="1" t="str">
        <f>" S"</f>
        <v xml:space="preserve"> S</v>
      </c>
    </row>
    <row r="1412" spans="1:9">
      <c r="A1412" s="1" t="str">
        <f>""</f>
        <v/>
      </c>
      <c r="B1412" s="1">
        <f t="shared" si="454"/>
        <v>781426</v>
      </c>
      <c r="C1412" s="1" t="str">
        <f>"0361"</f>
        <v>0361</v>
      </c>
      <c r="D1412" s="1" t="str">
        <f>"FINE ARTS"</f>
        <v>FINE ARTS</v>
      </c>
      <c r="E1412" s="1" t="str">
        <f t="shared" si="455"/>
        <v>32R-RAY</v>
      </c>
      <c r="F1412" s="1" t="str">
        <f>"Shotlow, Misti"</f>
        <v>Shotlow, Misti</v>
      </c>
      <c r="G1412" s="1" t="str">
        <f>"Period 09"</f>
        <v>Period 09</v>
      </c>
      <c r="H1412" s="1" t="str">
        <f>" E"</f>
        <v xml:space="preserve"> E</v>
      </c>
      <c r="I1412" s="1" t="str">
        <f>" E"</f>
        <v xml:space="preserve"> E</v>
      </c>
    </row>
    <row r="1413" spans="1:9">
      <c r="A1413" s="1" t="str">
        <f>""</f>
        <v/>
      </c>
      <c r="B1413" s="1">
        <f t="shared" si="454"/>
        <v>781426</v>
      </c>
      <c r="C1413" s="1" t="str">
        <f>"0362"</f>
        <v>0362</v>
      </c>
      <c r="D1413" s="1" t="str">
        <f>"MUSIC"</f>
        <v>MUSIC</v>
      </c>
      <c r="E1413" s="1" t="str">
        <f>"32R-HER"</f>
        <v>32R-HER</v>
      </c>
      <c r="F1413" s="1" t="str">
        <f>"Murphy, Charmin"</f>
        <v>Murphy, Charmin</v>
      </c>
      <c r="G1413" s="1" t="str">
        <f>"Period 10"</f>
        <v>Period 10</v>
      </c>
      <c r="H1413" s="1" t="str">
        <f>" S"</f>
        <v xml:space="preserve"> S</v>
      </c>
      <c r="I1413" s="1" t="str">
        <f>" S"</f>
        <v xml:space="preserve"> S</v>
      </c>
    </row>
    <row r="1414" spans="1:9">
      <c r="A1414" s="1" t="str">
        <f>""</f>
        <v/>
      </c>
      <c r="B1414" s="1">
        <f t="shared" si="454"/>
        <v>781426</v>
      </c>
      <c r="C1414" s="1" t="str">
        <f>"0372"</f>
        <v>0372</v>
      </c>
      <c r="D1414" s="1" t="str">
        <f>"PHYSICAL ED"</f>
        <v>PHYSICAL ED</v>
      </c>
      <c r="E1414" s="1" t="str">
        <f>"32R-RAY"</f>
        <v>32R-RAY</v>
      </c>
      <c r="F1414" s="1" t="str">
        <f>"Lane, Gary"</f>
        <v>Lane, Gary</v>
      </c>
      <c r="G1414" s="1" t="str">
        <f>"Period 11"</f>
        <v>Period 11</v>
      </c>
      <c r="H1414" s="1" t="str">
        <f>" E"</f>
        <v xml:space="preserve"> E</v>
      </c>
      <c r="I1414" s="1" t="str">
        <f>" E"</f>
        <v xml:space="preserve"> E</v>
      </c>
    </row>
    <row r="1415" spans="1:9">
      <c r="A1415" s="1" t="str">
        <f>"Smith, Angel Chavette"</f>
        <v>Smith, Angel Chavette</v>
      </c>
      <c r="B1415" s="1">
        <f t="shared" ref="B1415:B1424" si="457">1822534</f>
        <v>1822534</v>
      </c>
      <c r="C1415" s="1" t="str">
        <f>"0311"</f>
        <v>0311</v>
      </c>
      <c r="D1415" s="1" t="str">
        <f>"LANGUAGE ARTS"</f>
        <v>LANGUAGE ARTS</v>
      </c>
      <c r="E1415" s="1" t="str">
        <f t="shared" ref="E1415:E1421" si="458">"31R-God"</f>
        <v>31R-God</v>
      </c>
      <c r="F1415" s="1" t="str">
        <f t="shared" ref="F1415:F1421" si="459">"Miguel, Katrina"</f>
        <v>Miguel, Katrina</v>
      </c>
      <c r="G1415" s="1" t="str">
        <f>"Period 01"</f>
        <v>Period 01</v>
      </c>
      <c r="H1415" s="1">
        <f xml:space="preserve"> 84</f>
        <v>84</v>
      </c>
      <c r="I1415" s="1">
        <f xml:space="preserve"> 70</f>
        <v>70</v>
      </c>
    </row>
    <row r="1416" spans="1:9">
      <c r="A1416" s="1" t="str">
        <f>""</f>
        <v/>
      </c>
      <c r="B1416" s="1">
        <f t="shared" si="457"/>
        <v>1822534</v>
      </c>
      <c r="C1416" s="1" t="str">
        <f>"0321"</f>
        <v>0321</v>
      </c>
      <c r="D1416" s="1" t="str">
        <f>"SOCIAL STUDIES"</f>
        <v>SOCIAL STUDIES</v>
      </c>
      <c r="E1416" s="1" t="str">
        <f t="shared" si="458"/>
        <v>31R-God</v>
      </c>
      <c r="F1416" s="1" t="str">
        <f t="shared" si="459"/>
        <v>Miguel, Katrina</v>
      </c>
      <c r="G1416" s="1" t="str">
        <f>"Period 03"</f>
        <v>Period 03</v>
      </c>
      <c r="H1416" s="1">
        <f xml:space="preserve"> 93</f>
        <v>93</v>
      </c>
      <c r="I1416" s="1">
        <f xml:space="preserve"> 70</f>
        <v>70</v>
      </c>
    </row>
    <row r="1417" spans="1:9">
      <c r="A1417" s="1" t="str">
        <f>""</f>
        <v/>
      </c>
      <c r="B1417" s="1">
        <f t="shared" si="457"/>
        <v>1822534</v>
      </c>
      <c r="C1417" s="1" t="str">
        <f>"0331"</f>
        <v>0331</v>
      </c>
      <c r="D1417" s="1" t="str">
        <f>"MATH"</f>
        <v>MATH</v>
      </c>
      <c r="E1417" s="1" t="str">
        <f t="shared" si="458"/>
        <v>31R-God</v>
      </c>
      <c r="F1417" s="1" t="str">
        <f t="shared" si="459"/>
        <v>Miguel, Katrina</v>
      </c>
      <c r="G1417" s="1" t="str">
        <f>"Period 04"</f>
        <v>Period 04</v>
      </c>
      <c r="H1417" s="1">
        <f xml:space="preserve"> 83</f>
        <v>83</v>
      </c>
      <c r="I1417" s="1">
        <f xml:space="preserve"> 71</f>
        <v>71</v>
      </c>
    </row>
    <row r="1418" spans="1:9">
      <c r="A1418" s="1" t="str">
        <f>""</f>
        <v/>
      </c>
      <c r="B1418" s="1">
        <f t="shared" si="457"/>
        <v>1822534</v>
      </c>
      <c r="C1418" s="1" t="str">
        <f>"0341"</f>
        <v>0341</v>
      </c>
      <c r="D1418" s="1" t="str">
        <f>"SCIENCE"</f>
        <v>SCIENCE</v>
      </c>
      <c r="E1418" s="1" t="str">
        <f t="shared" si="458"/>
        <v>31R-God</v>
      </c>
      <c r="F1418" s="1" t="str">
        <f t="shared" si="459"/>
        <v>Miguel, Katrina</v>
      </c>
      <c r="G1418" s="1" t="str">
        <f>"Period 05"</f>
        <v>Period 05</v>
      </c>
      <c r="H1418" s="1">
        <f xml:space="preserve"> 86</f>
        <v>86</v>
      </c>
      <c r="I1418" s="1">
        <f xml:space="preserve"> 80</f>
        <v>80</v>
      </c>
    </row>
    <row r="1419" spans="1:9">
      <c r="A1419" s="1" t="str">
        <f>""</f>
        <v/>
      </c>
      <c r="B1419" s="1">
        <f t="shared" si="457"/>
        <v>1822534</v>
      </c>
      <c r="C1419" s="1" t="str">
        <f>"0371"</f>
        <v>0371</v>
      </c>
      <c r="D1419" s="1" t="str">
        <f>"HEALTH"</f>
        <v>HEALTH</v>
      </c>
      <c r="E1419" s="1" t="str">
        <f t="shared" si="458"/>
        <v>31R-God</v>
      </c>
      <c r="F1419" s="1" t="str">
        <f t="shared" si="459"/>
        <v>Miguel, Katrina</v>
      </c>
      <c r="G1419" s="1" t="str">
        <f>"Period 06"</f>
        <v>Period 06</v>
      </c>
      <c r="H1419" s="1" t="str">
        <f>" S"</f>
        <v xml:space="preserve"> S</v>
      </c>
      <c r="I1419" s="1" t="str">
        <f>" S"</f>
        <v xml:space="preserve"> S</v>
      </c>
    </row>
    <row r="1420" spans="1:9">
      <c r="A1420" s="1" t="str">
        <f>""</f>
        <v/>
      </c>
      <c r="B1420" s="1">
        <f t="shared" si="457"/>
        <v>1822534</v>
      </c>
      <c r="C1420" s="1" t="str">
        <f>"0398"</f>
        <v>0398</v>
      </c>
      <c r="D1420" s="1" t="str">
        <f>"CITIZENSHIP"</f>
        <v>CITIZENSHIP</v>
      </c>
      <c r="E1420" s="1" t="str">
        <f t="shared" si="458"/>
        <v>31R-God</v>
      </c>
      <c r="F1420" s="1" t="str">
        <f t="shared" si="459"/>
        <v>Miguel, Katrina</v>
      </c>
      <c r="G1420" s="1" t="str">
        <f>"Period 07"</f>
        <v>Period 07</v>
      </c>
      <c r="H1420" s="1" t="str">
        <f>" S"</f>
        <v xml:space="preserve"> S</v>
      </c>
      <c r="I1420" s="1" t="str">
        <f>" S"</f>
        <v xml:space="preserve"> S</v>
      </c>
    </row>
    <row r="1421" spans="1:9">
      <c r="A1421" s="1" t="str">
        <f>""</f>
        <v/>
      </c>
      <c r="B1421" s="1">
        <f t="shared" si="457"/>
        <v>1822534</v>
      </c>
      <c r="C1421" s="1" t="str">
        <f>"0351"</f>
        <v>0351</v>
      </c>
      <c r="D1421" s="1" t="str">
        <f>"HANDWRITING"</f>
        <v>HANDWRITING</v>
      </c>
      <c r="E1421" s="1" t="str">
        <f t="shared" si="458"/>
        <v>31R-God</v>
      </c>
      <c r="F1421" s="1" t="str">
        <f t="shared" si="459"/>
        <v>Miguel, Katrina</v>
      </c>
      <c r="G1421" s="1" t="str">
        <f>"Period 08"</f>
        <v>Period 08</v>
      </c>
      <c r="H1421" s="1" t="str">
        <f>" N"</f>
        <v xml:space="preserve"> N</v>
      </c>
      <c r="I1421" s="1" t="str">
        <f>" S"</f>
        <v xml:space="preserve"> S</v>
      </c>
    </row>
    <row r="1422" spans="1:9">
      <c r="A1422" s="1" t="str">
        <f>""</f>
        <v/>
      </c>
      <c r="B1422" s="1">
        <f t="shared" si="457"/>
        <v>1822534</v>
      </c>
      <c r="C1422" s="1" t="str">
        <f>"0361"</f>
        <v>0361</v>
      </c>
      <c r="D1422" s="1" t="str">
        <f>"FINE ARTS"</f>
        <v>FINE ARTS</v>
      </c>
      <c r="E1422" s="1" t="str">
        <f>"31R-MIG"</f>
        <v>31R-MIG</v>
      </c>
      <c r="F1422" s="1" t="str">
        <f>"Shotlow, Misti"</f>
        <v>Shotlow, Misti</v>
      </c>
      <c r="G1422" s="1" t="str">
        <f>"Period 09"</f>
        <v>Period 09</v>
      </c>
      <c r="H1422" s="1" t="str">
        <f>" E"</f>
        <v xml:space="preserve"> E</v>
      </c>
      <c r="I1422" s="1" t="str">
        <f>" E"</f>
        <v xml:space="preserve"> E</v>
      </c>
    </row>
    <row r="1423" spans="1:9">
      <c r="A1423" s="1" t="str">
        <f>""</f>
        <v/>
      </c>
      <c r="B1423" s="1">
        <f t="shared" si="457"/>
        <v>1822534</v>
      </c>
      <c r="C1423" s="1" t="str">
        <f>"0362"</f>
        <v>0362</v>
      </c>
      <c r="D1423" s="1" t="str">
        <f>"MUSIC"</f>
        <v>MUSIC</v>
      </c>
      <c r="E1423" s="1" t="str">
        <f>"31R-MIG"</f>
        <v>31R-MIG</v>
      </c>
      <c r="F1423" s="1" t="str">
        <f>"Murphy, Charmin"</f>
        <v>Murphy, Charmin</v>
      </c>
      <c r="G1423" s="1" t="str">
        <f>"Period 10"</f>
        <v>Period 10</v>
      </c>
      <c r="H1423" s="1" t="str">
        <f>" E"</f>
        <v xml:space="preserve"> E</v>
      </c>
      <c r="I1423" s="1" t="str">
        <f>" S"</f>
        <v xml:space="preserve"> S</v>
      </c>
    </row>
    <row r="1424" spans="1:9">
      <c r="A1424" s="1" t="str">
        <f>""</f>
        <v/>
      </c>
      <c r="B1424" s="1">
        <f t="shared" si="457"/>
        <v>1822534</v>
      </c>
      <c r="C1424" s="1" t="str">
        <f>"0372"</f>
        <v>0372</v>
      </c>
      <c r="D1424" s="1" t="str">
        <f>"PHYSICAL ED"</f>
        <v>PHYSICAL ED</v>
      </c>
      <c r="E1424" s="1" t="str">
        <f>"31R-MIG"</f>
        <v>31R-MIG</v>
      </c>
      <c r="F1424" s="1" t="str">
        <f>"Lane, Gary"</f>
        <v>Lane, Gary</v>
      </c>
      <c r="G1424" s="1" t="str">
        <f>"Period 11"</f>
        <v>Period 11</v>
      </c>
      <c r="H1424" s="1" t="str">
        <f>" E"</f>
        <v xml:space="preserve"> E</v>
      </c>
      <c r="I1424" s="1" t="str">
        <f>" E"</f>
        <v xml:space="preserve"> E</v>
      </c>
    </row>
    <row r="1425" spans="1:9">
      <c r="A1425" s="1" t="str">
        <f>"Smith, Michael La'Rell"</f>
        <v>Smith, Michael La'Rell</v>
      </c>
      <c r="B1425" s="1">
        <f t="shared" ref="B1425:B1434" si="460">1801883</f>
        <v>1801883</v>
      </c>
      <c r="C1425" s="1" t="str">
        <f>"0311"</f>
        <v>0311</v>
      </c>
      <c r="D1425" s="1" t="str">
        <f>"LANGUAGE ARTS"</f>
        <v>LANGUAGE ARTS</v>
      </c>
      <c r="E1425" s="1" t="str">
        <f t="shared" ref="E1425:E1432" si="461">"32R-RAY"</f>
        <v>32R-RAY</v>
      </c>
      <c r="F1425" s="1" t="str">
        <f t="shared" ref="F1425:F1431" si="462">"Ray, Courtney"</f>
        <v>Ray, Courtney</v>
      </c>
      <c r="G1425" s="1" t="str">
        <f>"Period 01"</f>
        <v>Period 01</v>
      </c>
      <c r="H1425" s="1">
        <f xml:space="preserve"> 86</f>
        <v>86</v>
      </c>
      <c r="I1425" s="1">
        <f xml:space="preserve"> 61</f>
        <v>61</v>
      </c>
    </row>
    <row r="1426" spans="1:9">
      <c r="A1426" s="1" t="str">
        <f>""</f>
        <v/>
      </c>
      <c r="B1426" s="1">
        <f t="shared" si="460"/>
        <v>1801883</v>
      </c>
      <c r="C1426" s="1" t="str">
        <f>"0321"</f>
        <v>0321</v>
      </c>
      <c r="D1426" s="1" t="str">
        <f>"SOCIAL STUDIES"</f>
        <v>SOCIAL STUDIES</v>
      </c>
      <c r="E1426" s="1" t="str">
        <f t="shared" si="461"/>
        <v>32R-RAY</v>
      </c>
      <c r="F1426" s="1" t="str">
        <f t="shared" si="462"/>
        <v>Ray, Courtney</v>
      </c>
      <c r="G1426" s="1" t="str">
        <f>"Period 03"</f>
        <v>Period 03</v>
      </c>
      <c r="H1426" s="1">
        <f xml:space="preserve"> 97</f>
        <v>97</v>
      </c>
      <c r="I1426" s="1">
        <f xml:space="preserve"> 100</f>
        <v>100</v>
      </c>
    </row>
    <row r="1427" spans="1:9">
      <c r="A1427" s="1" t="str">
        <f>""</f>
        <v/>
      </c>
      <c r="B1427" s="1">
        <f t="shared" si="460"/>
        <v>1801883</v>
      </c>
      <c r="C1427" s="1" t="str">
        <f>"0331"</f>
        <v>0331</v>
      </c>
      <c r="D1427" s="1" t="str">
        <f>"MATH"</f>
        <v>MATH</v>
      </c>
      <c r="E1427" s="1" t="str">
        <f t="shared" si="461"/>
        <v>32R-RAY</v>
      </c>
      <c r="F1427" s="1" t="str">
        <f t="shared" si="462"/>
        <v>Ray, Courtney</v>
      </c>
      <c r="G1427" s="1" t="str">
        <f>"Period 04"</f>
        <v>Period 04</v>
      </c>
      <c r="H1427" s="1">
        <f xml:space="preserve"> 79</f>
        <v>79</v>
      </c>
      <c r="I1427" s="1">
        <f xml:space="preserve"> 86</f>
        <v>86</v>
      </c>
    </row>
    <row r="1428" spans="1:9">
      <c r="A1428" s="1" t="str">
        <f>""</f>
        <v/>
      </c>
      <c r="B1428" s="1">
        <f t="shared" si="460"/>
        <v>1801883</v>
      </c>
      <c r="C1428" s="1" t="str">
        <f>"0341"</f>
        <v>0341</v>
      </c>
      <c r="D1428" s="1" t="str">
        <f>"SCIENCE"</f>
        <v>SCIENCE</v>
      </c>
      <c r="E1428" s="1" t="str">
        <f t="shared" si="461"/>
        <v>32R-RAY</v>
      </c>
      <c r="F1428" s="1" t="str">
        <f t="shared" si="462"/>
        <v>Ray, Courtney</v>
      </c>
      <c r="G1428" s="1" t="str">
        <f>"Period 05"</f>
        <v>Period 05</v>
      </c>
      <c r="H1428" s="1">
        <f xml:space="preserve"> 92</f>
        <v>92</v>
      </c>
      <c r="I1428" s="1">
        <f xml:space="preserve"> 99</f>
        <v>99</v>
      </c>
    </row>
    <row r="1429" spans="1:9">
      <c r="A1429" s="1" t="str">
        <f>""</f>
        <v/>
      </c>
      <c r="B1429" s="1">
        <f t="shared" si="460"/>
        <v>1801883</v>
      </c>
      <c r="C1429" s="1" t="str">
        <f>"0371"</f>
        <v>0371</v>
      </c>
      <c r="D1429" s="1" t="str">
        <f>"HEALTH"</f>
        <v>HEALTH</v>
      </c>
      <c r="E1429" s="1" t="str">
        <f t="shared" si="461"/>
        <v>32R-RAY</v>
      </c>
      <c r="F1429" s="1" t="str">
        <f t="shared" si="462"/>
        <v>Ray, Courtney</v>
      </c>
      <c r="G1429" s="1" t="str">
        <f>"Period 06"</f>
        <v>Period 06</v>
      </c>
      <c r="H1429" s="1" t="str">
        <f>" S"</f>
        <v xml:space="preserve"> S</v>
      </c>
      <c r="I1429" s="1" t="str">
        <f>" S"</f>
        <v xml:space="preserve"> S</v>
      </c>
    </row>
    <row r="1430" spans="1:9">
      <c r="A1430" s="1" t="str">
        <f>""</f>
        <v/>
      </c>
      <c r="B1430" s="1">
        <f t="shared" si="460"/>
        <v>1801883</v>
      </c>
      <c r="C1430" s="1" t="str">
        <f>"0398"</f>
        <v>0398</v>
      </c>
      <c r="D1430" s="1" t="str">
        <f>"CITIZENSHIP"</f>
        <v>CITIZENSHIP</v>
      </c>
      <c r="E1430" s="1" t="str">
        <f t="shared" si="461"/>
        <v>32R-RAY</v>
      </c>
      <c r="F1430" s="1" t="str">
        <f t="shared" si="462"/>
        <v>Ray, Courtney</v>
      </c>
      <c r="G1430" s="1" t="str">
        <f>"Period 07"</f>
        <v>Period 07</v>
      </c>
      <c r="H1430" s="1" t="str">
        <f>" S"</f>
        <v xml:space="preserve"> S</v>
      </c>
      <c r="I1430" s="1" t="str">
        <f>" S"</f>
        <v xml:space="preserve"> S</v>
      </c>
    </row>
    <row r="1431" spans="1:9">
      <c r="A1431" s="1" t="str">
        <f>""</f>
        <v/>
      </c>
      <c r="B1431" s="1">
        <f t="shared" si="460"/>
        <v>1801883</v>
      </c>
      <c r="C1431" s="1" t="str">
        <f>"0351"</f>
        <v>0351</v>
      </c>
      <c r="D1431" s="1" t="str">
        <f>"HANDWRITING"</f>
        <v>HANDWRITING</v>
      </c>
      <c r="E1431" s="1" t="str">
        <f t="shared" si="461"/>
        <v>32R-RAY</v>
      </c>
      <c r="F1431" s="1" t="str">
        <f t="shared" si="462"/>
        <v>Ray, Courtney</v>
      </c>
      <c r="G1431" s="1" t="str">
        <f>"Period 08"</f>
        <v>Period 08</v>
      </c>
      <c r="H1431" s="1" t="str">
        <f>" N"</f>
        <v xml:space="preserve"> N</v>
      </c>
      <c r="I1431" s="1" t="str">
        <f>" S"</f>
        <v xml:space="preserve"> S</v>
      </c>
    </row>
    <row r="1432" spans="1:9">
      <c r="A1432" s="1" t="str">
        <f>""</f>
        <v/>
      </c>
      <c r="B1432" s="1">
        <f t="shared" si="460"/>
        <v>1801883</v>
      </c>
      <c r="C1432" s="1" t="str">
        <f>"0361"</f>
        <v>0361</v>
      </c>
      <c r="D1432" s="1" t="str">
        <f>"FINE ARTS"</f>
        <v>FINE ARTS</v>
      </c>
      <c r="E1432" s="1" t="str">
        <f t="shared" si="461"/>
        <v>32R-RAY</v>
      </c>
      <c r="F1432" s="1" t="str">
        <f>"Shotlow, Misti"</f>
        <v>Shotlow, Misti</v>
      </c>
      <c r="G1432" s="1" t="str">
        <f>"Period 09"</f>
        <v>Period 09</v>
      </c>
      <c r="H1432" s="1" t="str">
        <f>" E"</f>
        <v xml:space="preserve"> E</v>
      </c>
      <c r="I1432" s="1" t="str">
        <f>" E"</f>
        <v xml:space="preserve"> E</v>
      </c>
    </row>
    <row r="1433" spans="1:9">
      <c r="A1433" s="1" t="str">
        <f>""</f>
        <v/>
      </c>
      <c r="B1433" s="1">
        <f t="shared" si="460"/>
        <v>1801883</v>
      </c>
      <c r="C1433" s="1" t="str">
        <f>"0362"</f>
        <v>0362</v>
      </c>
      <c r="D1433" s="1" t="str">
        <f>"MUSIC"</f>
        <v>MUSIC</v>
      </c>
      <c r="E1433" s="1" t="str">
        <f>"32R-HER"</f>
        <v>32R-HER</v>
      </c>
      <c r="F1433" s="1" t="str">
        <f>"Murphy, Charmin"</f>
        <v>Murphy, Charmin</v>
      </c>
      <c r="G1433" s="1" t="str">
        <f>"Period 10"</f>
        <v>Period 10</v>
      </c>
      <c r="H1433" s="1" t="str">
        <f>" E"</f>
        <v xml:space="preserve"> E</v>
      </c>
      <c r="I1433" s="1" t="str">
        <f>" S"</f>
        <v xml:space="preserve"> S</v>
      </c>
    </row>
    <row r="1434" spans="1:9">
      <c r="A1434" s="1" t="str">
        <f>""</f>
        <v/>
      </c>
      <c r="B1434" s="1">
        <f t="shared" si="460"/>
        <v>1801883</v>
      </c>
      <c r="C1434" s="1" t="str">
        <f>"0372"</f>
        <v>0372</v>
      </c>
      <c r="D1434" s="1" t="str">
        <f>"PHYSICAL ED"</f>
        <v>PHYSICAL ED</v>
      </c>
      <c r="E1434" s="1" t="str">
        <f t="shared" ref="E1434:E1442" si="463">"32R-RAY"</f>
        <v>32R-RAY</v>
      </c>
      <c r="F1434" s="1" t="str">
        <f>"Lane, Gary"</f>
        <v>Lane, Gary</v>
      </c>
      <c r="G1434" s="1" t="str">
        <f>"Period 11"</f>
        <v>Period 11</v>
      </c>
      <c r="H1434" s="1" t="str">
        <f>" E"</f>
        <v xml:space="preserve"> E</v>
      </c>
      <c r="I1434" s="1" t="str">
        <f>" E"</f>
        <v xml:space="preserve"> E</v>
      </c>
    </row>
    <row r="1435" spans="1:9">
      <c r="A1435" s="1" t="str">
        <f>"Songolo, Abdala "</f>
        <v xml:space="preserve">Songolo, Abdala </v>
      </c>
      <c r="B1435" s="1">
        <f t="shared" ref="B1435:B1444" si="464">1822533</f>
        <v>1822533</v>
      </c>
      <c r="C1435" s="1" t="str">
        <f>"0311"</f>
        <v>0311</v>
      </c>
      <c r="D1435" s="1" t="str">
        <f>"LANGUAGE ARTS"</f>
        <v>LANGUAGE ARTS</v>
      </c>
      <c r="E1435" s="1" t="str">
        <f t="shared" si="463"/>
        <v>32R-RAY</v>
      </c>
      <c r="F1435" s="1" t="str">
        <f t="shared" ref="F1435:F1441" si="465">"Ray, Courtney"</f>
        <v>Ray, Courtney</v>
      </c>
      <c r="G1435" s="1" t="str">
        <f>"Period 01"</f>
        <v>Period 01</v>
      </c>
      <c r="H1435" s="1">
        <f xml:space="preserve"> 70</f>
        <v>70</v>
      </c>
      <c r="I1435" s="1">
        <f xml:space="preserve"> 63</f>
        <v>63</v>
      </c>
    </row>
    <row r="1436" spans="1:9">
      <c r="A1436" s="1" t="str">
        <f>""</f>
        <v/>
      </c>
      <c r="B1436" s="1">
        <f t="shared" si="464"/>
        <v>1822533</v>
      </c>
      <c r="C1436" s="1" t="str">
        <f>"0321"</f>
        <v>0321</v>
      </c>
      <c r="D1436" s="1" t="str">
        <f>"SOCIAL STUDIES"</f>
        <v>SOCIAL STUDIES</v>
      </c>
      <c r="E1436" s="1" t="str">
        <f t="shared" si="463"/>
        <v>32R-RAY</v>
      </c>
      <c r="F1436" s="1" t="str">
        <f t="shared" si="465"/>
        <v>Ray, Courtney</v>
      </c>
      <c r="G1436" s="1" t="str">
        <f>"Period 03"</f>
        <v>Period 03</v>
      </c>
      <c r="H1436" s="1">
        <f xml:space="preserve"> 97</f>
        <v>97</v>
      </c>
      <c r="I1436" s="1">
        <f xml:space="preserve"> 100</f>
        <v>100</v>
      </c>
    </row>
    <row r="1437" spans="1:9">
      <c r="A1437" s="1" t="str">
        <f>""</f>
        <v/>
      </c>
      <c r="B1437" s="1">
        <f t="shared" si="464"/>
        <v>1822533</v>
      </c>
      <c r="C1437" s="1" t="str">
        <f>"0331"</f>
        <v>0331</v>
      </c>
      <c r="D1437" s="1" t="str">
        <f>"MATH"</f>
        <v>MATH</v>
      </c>
      <c r="E1437" s="1" t="str">
        <f t="shared" si="463"/>
        <v>32R-RAY</v>
      </c>
      <c r="F1437" s="1" t="str">
        <f t="shared" si="465"/>
        <v>Ray, Courtney</v>
      </c>
      <c r="G1437" s="1" t="str">
        <f>"Period 04"</f>
        <v>Period 04</v>
      </c>
      <c r="H1437" s="1">
        <f xml:space="preserve"> 83</f>
        <v>83</v>
      </c>
      <c r="I1437" s="1">
        <f xml:space="preserve"> 86</f>
        <v>86</v>
      </c>
    </row>
    <row r="1438" spans="1:9">
      <c r="A1438" s="1" t="str">
        <f>""</f>
        <v/>
      </c>
      <c r="B1438" s="1">
        <f t="shared" si="464"/>
        <v>1822533</v>
      </c>
      <c r="C1438" s="1" t="str">
        <f>"0341"</f>
        <v>0341</v>
      </c>
      <c r="D1438" s="1" t="str">
        <f>"SCIENCE"</f>
        <v>SCIENCE</v>
      </c>
      <c r="E1438" s="1" t="str">
        <f t="shared" si="463"/>
        <v>32R-RAY</v>
      </c>
      <c r="F1438" s="1" t="str">
        <f t="shared" si="465"/>
        <v>Ray, Courtney</v>
      </c>
      <c r="G1438" s="1" t="str">
        <f>"Period 05"</f>
        <v>Period 05</v>
      </c>
      <c r="H1438" s="1">
        <f xml:space="preserve"> 93</f>
        <v>93</v>
      </c>
      <c r="I1438" s="1">
        <f xml:space="preserve"> 97</f>
        <v>97</v>
      </c>
    </row>
    <row r="1439" spans="1:9">
      <c r="A1439" s="1" t="str">
        <f>""</f>
        <v/>
      </c>
      <c r="B1439" s="1">
        <f t="shared" si="464"/>
        <v>1822533</v>
      </c>
      <c r="C1439" s="1" t="str">
        <f>"0371"</f>
        <v>0371</v>
      </c>
      <c r="D1439" s="1" t="str">
        <f>"HEALTH"</f>
        <v>HEALTH</v>
      </c>
      <c r="E1439" s="1" t="str">
        <f t="shared" si="463"/>
        <v>32R-RAY</v>
      </c>
      <c r="F1439" s="1" t="str">
        <f t="shared" si="465"/>
        <v>Ray, Courtney</v>
      </c>
      <c r="G1439" s="1" t="str">
        <f>"Period 06"</f>
        <v>Period 06</v>
      </c>
      <c r="H1439" s="1" t="str">
        <f>" S"</f>
        <v xml:space="preserve"> S</v>
      </c>
      <c r="I1439" s="1" t="str">
        <f>" S"</f>
        <v xml:space="preserve"> S</v>
      </c>
    </row>
    <row r="1440" spans="1:9">
      <c r="A1440" s="1" t="str">
        <f>""</f>
        <v/>
      </c>
      <c r="B1440" s="1">
        <f t="shared" si="464"/>
        <v>1822533</v>
      </c>
      <c r="C1440" s="1" t="str">
        <f>"0398"</f>
        <v>0398</v>
      </c>
      <c r="D1440" s="1" t="str">
        <f>"CITIZENSHIP"</f>
        <v>CITIZENSHIP</v>
      </c>
      <c r="E1440" s="1" t="str">
        <f t="shared" si="463"/>
        <v>32R-RAY</v>
      </c>
      <c r="F1440" s="1" t="str">
        <f t="shared" si="465"/>
        <v>Ray, Courtney</v>
      </c>
      <c r="G1440" s="1" t="str">
        <f>"Period 07"</f>
        <v>Period 07</v>
      </c>
      <c r="H1440" s="1" t="str">
        <f>" S"</f>
        <v xml:space="preserve"> S</v>
      </c>
      <c r="I1440" s="1" t="str">
        <f>" S"</f>
        <v xml:space="preserve"> S</v>
      </c>
    </row>
    <row r="1441" spans="1:9">
      <c r="A1441" s="1" t="str">
        <f>""</f>
        <v/>
      </c>
      <c r="B1441" s="1">
        <f t="shared" si="464"/>
        <v>1822533</v>
      </c>
      <c r="C1441" s="1" t="str">
        <f>"0351"</f>
        <v>0351</v>
      </c>
      <c r="D1441" s="1" t="str">
        <f>"HANDWRITING"</f>
        <v>HANDWRITING</v>
      </c>
      <c r="E1441" s="1" t="str">
        <f t="shared" si="463"/>
        <v>32R-RAY</v>
      </c>
      <c r="F1441" s="1" t="str">
        <f t="shared" si="465"/>
        <v>Ray, Courtney</v>
      </c>
      <c r="G1441" s="1" t="str">
        <f>"Period 08"</f>
        <v>Period 08</v>
      </c>
      <c r="H1441" s="1" t="str">
        <f>" E"</f>
        <v xml:space="preserve"> E</v>
      </c>
      <c r="I1441" s="1" t="str">
        <f>" S"</f>
        <v xml:space="preserve"> S</v>
      </c>
    </row>
    <row r="1442" spans="1:9">
      <c r="A1442" s="1" t="str">
        <f>""</f>
        <v/>
      </c>
      <c r="B1442" s="1">
        <f t="shared" si="464"/>
        <v>1822533</v>
      </c>
      <c r="C1442" s="1" t="str">
        <f>"0361"</f>
        <v>0361</v>
      </c>
      <c r="D1442" s="1" t="str">
        <f>"FINE ARTS"</f>
        <v>FINE ARTS</v>
      </c>
      <c r="E1442" s="1" t="str">
        <f t="shared" si="463"/>
        <v>32R-RAY</v>
      </c>
      <c r="F1442" s="1" t="str">
        <f>"Shotlow, Misti"</f>
        <v>Shotlow, Misti</v>
      </c>
      <c r="G1442" s="1" t="str">
        <f>"Period 09"</f>
        <v>Period 09</v>
      </c>
      <c r="H1442" s="1" t="str">
        <f>" E"</f>
        <v xml:space="preserve"> E</v>
      </c>
      <c r="I1442" s="1" t="str">
        <f>" E"</f>
        <v xml:space="preserve"> E</v>
      </c>
    </row>
    <row r="1443" spans="1:9">
      <c r="A1443" s="1" t="str">
        <f>""</f>
        <v/>
      </c>
      <c r="B1443" s="1">
        <f t="shared" si="464"/>
        <v>1822533</v>
      </c>
      <c r="C1443" s="1" t="str">
        <f>"0362"</f>
        <v>0362</v>
      </c>
      <c r="D1443" s="1" t="str">
        <f>"MUSIC"</f>
        <v>MUSIC</v>
      </c>
      <c r="E1443" s="1" t="str">
        <f>"32R-HER"</f>
        <v>32R-HER</v>
      </c>
      <c r="F1443" s="1" t="str">
        <f>"Murphy, Charmin"</f>
        <v>Murphy, Charmin</v>
      </c>
      <c r="G1443" s="1" t="str">
        <f>"Period 10"</f>
        <v>Period 10</v>
      </c>
      <c r="H1443" s="1" t="str">
        <f>" S"</f>
        <v xml:space="preserve"> S</v>
      </c>
      <c r="I1443" s="1" t="str">
        <f>" S"</f>
        <v xml:space="preserve"> S</v>
      </c>
    </row>
    <row r="1444" spans="1:9">
      <c r="A1444" s="1" t="str">
        <f>""</f>
        <v/>
      </c>
      <c r="B1444" s="1">
        <f t="shared" si="464"/>
        <v>1822533</v>
      </c>
      <c r="C1444" s="1" t="str">
        <f>"0372"</f>
        <v>0372</v>
      </c>
      <c r="D1444" s="1" t="str">
        <f>"PHYSICAL ED"</f>
        <v>PHYSICAL ED</v>
      </c>
      <c r="E1444" s="1" t="str">
        <f>"32R-RAY"</f>
        <v>32R-RAY</v>
      </c>
      <c r="F1444" s="1" t="str">
        <f>"Lane, Gary"</f>
        <v>Lane, Gary</v>
      </c>
      <c r="G1444" s="1" t="str">
        <f>"Period 11"</f>
        <v>Period 11</v>
      </c>
      <c r="H1444" s="1" t="str">
        <f>" E"</f>
        <v xml:space="preserve"> E</v>
      </c>
      <c r="I1444" s="1" t="str">
        <f>" E"</f>
        <v xml:space="preserve"> E</v>
      </c>
    </row>
    <row r="1445" spans="1:9">
      <c r="A1445" s="1" t="str">
        <f>"Soto Deras, Eliany Alexandra"</f>
        <v>Soto Deras, Eliany Alexandra</v>
      </c>
      <c r="B1445" s="1">
        <f t="shared" ref="B1445:B1454" si="466">786982</f>
        <v>786982</v>
      </c>
      <c r="C1445" s="1" t="str">
        <f>"0311"</f>
        <v>0311</v>
      </c>
      <c r="D1445" s="1" t="str">
        <f>"LANGUAGE ARTS"</f>
        <v>LANGUAGE ARTS</v>
      </c>
      <c r="E1445" s="1" t="str">
        <f t="shared" ref="E1445:E1451" si="467">"30B-Mart"</f>
        <v>30B-Mart</v>
      </c>
      <c r="F1445" s="1" t="str">
        <f t="shared" ref="F1445:F1451" si="468">"Martinez, Angelica"</f>
        <v>Martinez, Angelica</v>
      </c>
      <c r="G1445" s="1" t="str">
        <f>"Period 01"</f>
        <v>Period 01</v>
      </c>
      <c r="H1445" s="1">
        <f xml:space="preserve"> 82</f>
        <v>82</v>
      </c>
      <c r="I1445" s="1">
        <f xml:space="preserve"> 78</f>
        <v>78</v>
      </c>
    </row>
    <row r="1446" spans="1:9">
      <c r="A1446" s="1" t="str">
        <f>""</f>
        <v/>
      </c>
      <c r="B1446" s="1">
        <f t="shared" si="466"/>
        <v>786982</v>
      </c>
      <c r="C1446" s="1" t="str">
        <f>"0321"</f>
        <v>0321</v>
      </c>
      <c r="D1446" s="1" t="str">
        <f>"SOCIAL STUDIES"</f>
        <v>SOCIAL STUDIES</v>
      </c>
      <c r="E1446" s="1" t="str">
        <f t="shared" si="467"/>
        <v>30B-Mart</v>
      </c>
      <c r="F1446" s="1" t="str">
        <f t="shared" si="468"/>
        <v>Martinez, Angelica</v>
      </c>
      <c r="G1446" s="1" t="str">
        <f>"Period 03"</f>
        <v>Period 03</v>
      </c>
      <c r="H1446" s="1">
        <f xml:space="preserve"> 92</f>
        <v>92</v>
      </c>
      <c r="I1446" s="1">
        <f xml:space="preserve"> 90</f>
        <v>90</v>
      </c>
    </row>
    <row r="1447" spans="1:9">
      <c r="A1447" s="1" t="str">
        <f>""</f>
        <v/>
      </c>
      <c r="B1447" s="1">
        <f t="shared" si="466"/>
        <v>786982</v>
      </c>
      <c r="C1447" s="1" t="str">
        <f>"0331"</f>
        <v>0331</v>
      </c>
      <c r="D1447" s="1" t="str">
        <f>"MATH"</f>
        <v>MATH</v>
      </c>
      <c r="E1447" s="1" t="str">
        <f t="shared" si="467"/>
        <v>30B-Mart</v>
      </c>
      <c r="F1447" s="1" t="str">
        <f t="shared" si="468"/>
        <v>Martinez, Angelica</v>
      </c>
      <c r="G1447" s="1" t="str">
        <f>"Period 04"</f>
        <v>Period 04</v>
      </c>
      <c r="H1447" s="1">
        <f xml:space="preserve"> 78</f>
        <v>78</v>
      </c>
      <c r="I1447" s="1">
        <f xml:space="preserve"> 78</f>
        <v>78</v>
      </c>
    </row>
    <row r="1448" spans="1:9">
      <c r="A1448" s="1" t="str">
        <f>""</f>
        <v/>
      </c>
      <c r="B1448" s="1">
        <f t="shared" si="466"/>
        <v>786982</v>
      </c>
      <c r="C1448" s="1" t="str">
        <f>"0341"</f>
        <v>0341</v>
      </c>
      <c r="D1448" s="1" t="str">
        <f>"SCIENCE"</f>
        <v>SCIENCE</v>
      </c>
      <c r="E1448" s="1" t="str">
        <f t="shared" si="467"/>
        <v>30B-Mart</v>
      </c>
      <c r="F1448" s="1" t="str">
        <f t="shared" si="468"/>
        <v>Martinez, Angelica</v>
      </c>
      <c r="G1448" s="1" t="str">
        <f>"Period 05"</f>
        <v>Period 05</v>
      </c>
      <c r="H1448" s="1">
        <f xml:space="preserve"> 81</f>
        <v>81</v>
      </c>
      <c r="I1448" s="1">
        <f xml:space="preserve"> 82</f>
        <v>82</v>
      </c>
    </row>
    <row r="1449" spans="1:9">
      <c r="A1449" s="1" t="str">
        <f>""</f>
        <v/>
      </c>
      <c r="B1449" s="1">
        <f t="shared" si="466"/>
        <v>786982</v>
      </c>
      <c r="C1449" s="1" t="str">
        <f>"0371"</f>
        <v>0371</v>
      </c>
      <c r="D1449" s="1" t="str">
        <f>"HEALTH"</f>
        <v>HEALTH</v>
      </c>
      <c r="E1449" s="1" t="str">
        <f t="shared" si="467"/>
        <v>30B-Mart</v>
      </c>
      <c r="F1449" s="1" t="str">
        <f t="shared" si="468"/>
        <v>Martinez, Angelica</v>
      </c>
      <c r="G1449" s="1" t="str">
        <f>"Period 06"</f>
        <v>Period 06</v>
      </c>
      <c r="H1449" s="1" t="str">
        <f>" S"</f>
        <v xml:space="preserve"> S</v>
      </c>
      <c r="I1449" s="1" t="str">
        <f>" S"</f>
        <v xml:space="preserve"> S</v>
      </c>
    </row>
    <row r="1450" spans="1:9">
      <c r="A1450" s="1" t="str">
        <f>""</f>
        <v/>
      </c>
      <c r="B1450" s="1">
        <f t="shared" si="466"/>
        <v>786982</v>
      </c>
      <c r="C1450" s="1" t="str">
        <f>"0398"</f>
        <v>0398</v>
      </c>
      <c r="D1450" s="1" t="str">
        <f>"CITIZENSHIP"</f>
        <v>CITIZENSHIP</v>
      </c>
      <c r="E1450" s="1" t="str">
        <f t="shared" si="467"/>
        <v>30B-Mart</v>
      </c>
      <c r="F1450" s="1" t="str">
        <f t="shared" si="468"/>
        <v>Martinez, Angelica</v>
      </c>
      <c r="G1450" s="1" t="str">
        <f>"Period 07"</f>
        <v>Period 07</v>
      </c>
      <c r="H1450" s="1" t="str">
        <f>" S"</f>
        <v xml:space="preserve"> S</v>
      </c>
      <c r="I1450" s="1" t="str">
        <f>" S"</f>
        <v xml:space="preserve"> S</v>
      </c>
    </row>
    <row r="1451" spans="1:9">
      <c r="A1451" s="1" t="str">
        <f>""</f>
        <v/>
      </c>
      <c r="B1451" s="1">
        <f t="shared" si="466"/>
        <v>786982</v>
      </c>
      <c r="C1451" s="1" t="str">
        <f>"0351"</f>
        <v>0351</v>
      </c>
      <c r="D1451" s="1" t="str">
        <f>"HANDWRITING"</f>
        <v>HANDWRITING</v>
      </c>
      <c r="E1451" s="1" t="str">
        <f t="shared" si="467"/>
        <v>30B-Mart</v>
      </c>
      <c r="F1451" s="1" t="str">
        <f t="shared" si="468"/>
        <v>Martinez, Angelica</v>
      </c>
      <c r="G1451" s="1" t="str">
        <f>"Period 08"</f>
        <v>Period 08</v>
      </c>
      <c r="H1451" s="1" t="str">
        <f>" N"</f>
        <v xml:space="preserve"> N</v>
      </c>
      <c r="I1451" s="1" t="str">
        <f>" S"</f>
        <v xml:space="preserve"> S</v>
      </c>
    </row>
    <row r="1452" spans="1:9">
      <c r="A1452" s="1" t="str">
        <f>""</f>
        <v/>
      </c>
      <c r="B1452" s="1">
        <f t="shared" si="466"/>
        <v>786982</v>
      </c>
      <c r="C1452" s="1" t="str">
        <f>"0361"</f>
        <v>0361</v>
      </c>
      <c r="D1452" s="1" t="str">
        <f>"FINE ARTS"</f>
        <v>FINE ARTS</v>
      </c>
      <c r="E1452" s="1" t="str">
        <f>"32B-MAR"</f>
        <v>32B-MAR</v>
      </c>
      <c r="F1452" s="1" t="str">
        <f>"Shotlow, Misti"</f>
        <v>Shotlow, Misti</v>
      </c>
      <c r="G1452" s="1" t="str">
        <f>"Period 09"</f>
        <v>Period 09</v>
      </c>
      <c r="H1452" s="1" t="str">
        <f>" E"</f>
        <v xml:space="preserve"> E</v>
      </c>
      <c r="I1452" s="1" t="str">
        <f>" E"</f>
        <v xml:space="preserve"> E</v>
      </c>
    </row>
    <row r="1453" spans="1:9">
      <c r="A1453" s="1" t="str">
        <f>""</f>
        <v/>
      </c>
      <c r="B1453" s="1">
        <f t="shared" si="466"/>
        <v>786982</v>
      </c>
      <c r="C1453" s="1" t="str">
        <f>"0362"</f>
        <v>0362</v>
      </c>
      <c r="D1453" s="1" t="str">
        <f>"MUSIC"</f>
        <v>MUSIC</v>
      </c>
      <c r="E1453" s="1" t="str">
        <f>"30B-MAR"</f>
        <v>30B-MAR</v>
      </c>
      <c r="F1453" s="1" t="str">
        <f>"Murphy, Charmin"</f>
        <v>Murphy, Charmin</v>
      </c>
      <c r="G1453" s="1" t="str">
        <f>"Period 10"</f>
        <v>Period 10</v>
      </c>
      <c r="H1453" s="1" t="str">
        <f>" S"</f>
        <v xml:space="preserve"> S</v>
      </c>
      <c r="I1453" s="1" t="str">
        <f>" S"</f>
        <v xml:space="preserve"> S</v>
      </c>
    </row>
    <row r="1454" spans="1:9">
      <c r="A1454" s="1" t="str">
        <f>""</f>
        <v/>
      </c>
      <c r="B1454" s="1">
        <f t="shared" si="466"/>
        <v>786982</v>
      </c>
      <c r="C1454" s="1" t="str">
        <f>"0372"</f>
        <v>0372</v>
      </c>
      <c r="D1454" s="1" t="str">
        <f>"PHYSICAL ED"</f>
        <v>PHYSICAL ED</v>
      </c>
      <c r="E1454" s="1" t="str">
        <f>"30B-Mart"</f>
        <v>30B-Mart</v>
      </c>
      <c r="F1454" s="1" t="str">
        <f>"Lane, Gary"</f>
        <v>Lane, Gary</v>
      </c>
      <c r="G1454" s="1" t="str">
        <f>"Period 11"</f>
        <v>Period 11</v>
      </c>
      <c r="H1454" s="1" t="str">
        <f>" E"</f>
        <v xml:space="preserve"> E</v>
      </c>
      <c r="I1454" s="1" t="str">
        <f>" S"</f>
        <v xml:space="preserve"> S</v>
      </c>
    </row>
    <row r="1455" spans="1:9">
      <c r="A1455" s="1" t="str">
        <f>"Steiner, Jayden Arnel"</f>
        <v>Steiner, Jayden Arnel</v>
      </c>
      <c r="B1455" s="1">
        <f t="shared" ref="B1455:B1464" si="469">776385</f>
        <v>776385</v>
      </c>
      <c r="C1455" s="1" t="str">
        <f>"0311"</f>
        <v>0311</v>
      </c>
      <c r="D1455" s="1" t="str">
        <f>"LANGUAGE ARTS"</f>
        <v>LANGUAGE ARTS</v>
      </c>
      <c r="E1455" s="1" t="str">
        <f t="shared" ref="E1455:E1461" si="470">"31R-God"</f>
        <v>31R-God</v>
      </c>
      <c r="F1455" s="1" t="str">
        <f t="shared" ref="F1455:F1461" si="471">"Miguel, Katrina"</f>
        <v>Miguel, Katrina</v>
      </c>
      <c r="G1455" s="1" t="str">
        <f>"Period 01"</f>
        <v>Period 01</v>
      </c>
      <c r="H1455" s="1">
        <f xml:space="preserve"> 95</f>
        <v>95</v>
      </c>
      <c r="I1455" s="1">
        <f xml:space="preserve"> 91</f>
        <v>91</v>
      </c>
    </row>
    <row r="1456" spans="1:9">
      <c r="A1456" s="1" t="str">
        <f>""</f>
        <v/>
      </c>
      <c r="B1456" s="1">
        <f t="shared" si="469"/>
        <v>776385</v>
      </c>
      <c r="C1456" s="1" t="str">
        <f>"0321"</f>
        <v>0321</v>
      </c>
      <c r="D1456" s="1" t="str">
        <f>"SOCIAL STUDIES"</f>
        <v>SOCIAL STUDIES</v>
      </c>
      <c r="E1456" s="1" t="str">
        <f t="shared" si="470"/>
        <v>31R-God</v>
      </c>
      <c r="F1456" s="1" t="str">
        <f t="shared" si="471"/>
        <v>Miguel, Katrina</v>
      </c>
      <c r="G1456" s="1" t="str">
        <f>"Period 03"</f>
        <v>Period 03</v>
      </c>
      <c r="H1456" s="1">
        <f xml:space="preserve"> 100</f>
        <v>100</v>
      </c>
      <c r="I1456" s="1">
        <f xml:space="preserve"> 96</f>
        <v>96</v>
      </c>
    </row>
    <row r="1457" spans="1:9">
      <c r="A1457" s="1" t="str">
        <f>""</f>
        <v/>
      </c>
      <c r="B1457" s="1">
        <f t="shared" si="469"/>
        <v>776385</v>
      </c>
      <c r="C1457" s="1" t="str">
        <f>"0331"</f>
        <v>0331</v>
      </c>
      <c r="D1457" s="1" t="str">
        <f>"MATH"</f>
        <v>MATH</v>
      </c>
      <c r="E1457" s="1" t="str">
        <f t="shared" si="470"/>
        <v>31R-God</v>
      </c>
      <c r="F1457" s="1" t="str">
        <f t="shared" si="471"/>
        <v>Miguel, Katrina</v>
      </c>
      <c r="G1457" s="1" t="str">
        <f>"Period 04"</f>
        <v>Period 04</v>
      </c>
      <c r="H1457" s="1">
        <f xml:space="preserve"> 100</f>
        <v>100</v>
      </c>
      <c r="I1457" s="1">
        <f xml:space="preserve"> 98</f>
        <v>98</v>
      </c>
    </row>
    <row r="1458" spans="1:9">
      <c r="A1458" s="1" t="str">
        <f>""</f>
        <v/>
      </c>
      <c r="B1458" s="1">
        <f t="shared" si="469"/>
        <v>776385</v>
      </c>
      <c r="C1458" s="1" t="str">
        <f>"0341"</f>
        <v>0341</v>
      </c>
      <c r="D1458" s="1" t="str">
        <f>"SCIENCE"</f>
        <v>SCIENCE</v>
      </c>
      <c r="E1458" s="1" t="str">
        <f t="shared" si="470"/>
        <v>31R-God</v>
      </c>
      <c r="F1458" s="1" t="str">
        <f t="shared" si="471"/>
        <v>Miguel, Katrina</v>
      </c>
      <c r="G1458" s="1" t="str">
        <f>"Period 05"</f>
        <v>Period 05</v>
      </c>
      <c r="H1458" s="1">
        <f xml:space="preserve"> 100</f>
        <v>100</v>
      </c>
      <c r="I1458" s="1">
        <f xml:space="preserve"> 100</f>
        <v>100</v>
      </c>
    </row>
    <row r="1459" spans="1:9">
      <c r="A1459" s="1" t="str">
        <f>""</f>
        <v/>
      </c>
      <c r="B1459" s="1">
        <f t="shared" si="469"/>
        <v>776385</v>
      </c>
      <c r="C1459" s="1" t="str">
        <f>"0371"</f>
        <v>0371</v>
      </c>
      <c r="D1459" s="1" t="str">
        <f>"HEALTH"</f>
        <v>HEALTH</v>
      </c>
      <c r="E1459" s="1" t="str">
        <f t="shared" si="470"/>
        <v>31R-God</v>
      </c>
      <c r="F1459" s="1" t="str">
        <f t="shared" si="471"/>
        <v>Miguel, Katrina</v>
      </c>
      <c r="G1459" s="1" t="str">
        <f>"Period 06"</f>
        <v>Period 06</v>
      </c>
      <c r="H1459" s="1" t="str">
        <f>" S"</f>
        <v xml:space="preserve"> S</v>
      </c>
      <c r="I1459" s="1" t="str">
        <f>" S"</f>
        <v xml:space="preserve"> S</v>
      </c>
    </row>
    <row r="1460" spans="1:9">
      <c r="A1460" s="1" t="str">
        <f>""</f>
        <v/>
      </c>
      <c r="B1460" s="1">
        <f t="shared" si="469"/>
        <v>776385</v>
      </c>
      <c r="C1460" s="1" t="str">
        <f>"0398"</f>
        <v>0398</v>
      </c>
      <c r="D1460" s="1" t="str">
        <f>"CITIZENSHIP"</f>
        <v>CITIZENSHIP</v>
      </c>
      <c r="E1460" s="1" t="str">
        <f t="shared" si="470"/>
        <v>31R-God</v>
      </c>
      <c r="F1460" s="1" t="str">
        <f t="shared" si="471"/>
        <v>Miguel, Katrina</v>
      </c>
      <c r="G1460" s="1" t="str">
        <f>"Period 07"</f>
        <v>Period 07</v>
      </c>
      <c r="H1460" s="1" t="str">
        <f>" S"</f>
        <v xml:space="preserve"> S</v>
      </c>
      <c r="I1460" s="1" t="str">
        <f>" S"</f>
        <v xml:space="preserve"> S</v>
      </c>
    </row>
    <row r="1461" spans="1:9">
      <c r="A1461" s="1" t="str">
        <f>""</f>
        <v/>
      </c>
      <c r="B1461" s="1">
        <f t="shared" si="469"/>
        <v>776385</v>
      </c>
      <c r="C1461" s="1" t="str">
        <f>"0351"</f>
        <v>0351</v>
      </c>
      <c r="D1461" s="1" t="str">
        <f>"HANDWRITING"</f>
        <v>HANDWRITING</v>
      </c>
      <c r="E1461" s="1" t="str">
        <f t="shared" si="470"/>
        <v>31R-God</v>
      </c>
      <c r="F1461" s="1" t="str">
        <f t="shared" si="471"/>
        <v>Miguel, Katrina</v>
      </c>
      <c r="G1461" s="1" t="str">
        <f>"Period 08"</f>
        <v>Period 08</v>
      </c>
      <c r="H1461" s="1" t="str">
        <f>" E"</f>
        <v xml:space="preserve"> E</v>
      </c>
      <c r="I1461" s="1" t="str">
        <f>" E"</f>
        <v xml:space="preserve"> E</v>
      </c>
    </row>
    <row r="1462" spans="1:9">
      <c r="A1462" s="1" t="str">
        <f>""</f>
        <v/>
      </c>
      <c r="B1462" s="1">
        <f t="shared" si="469"/>
        <v>776385</v>
      </c>
      <c r="C1462" s="1" t="str">
        <f>"0361"</f>
        <v>0361</v>
      </c>
      <c r="D1462" s="1" t="str">
        <f>"FINE ARTS"</f>
        <v>FINE ARTS</v>
      </c>
      <c r="E1462" s="1" t="str">
        <f>"31R-MIG"</f>
        <v>31R-MIG</v>
      </c>
      <c r="F1462" s="1" t="str">
        <f>"Shotlow, Misti"</f>
        <v>Shotlow, Misti</v>
      </c>
      <c r="G1462" s="1" t="str">
        <f>"Period 09"</f>
        <v>Period 09</v>
      </c>
      <c r="H1462" s="1" t="str">
        <f>" E"</f>
        <v xml:space="preserve"> E</v>
      </c>
      <c r="I1462" s="1" t="str">
        <f>" E"</f>
        <v xml:space="preserve"> E</v>
      </c>
    </row>
    <row r="1463" spans="1:9">
      <c r="A1463" s="1" t="str">
        <f>""</f>
        <v/>
      </c>
      <c r="B1463" s="1">
        <f t="shared" si="469"/>
        <v>776385</v>
      </c>
      <c r="C1463" s="1" t="str">
        <f>"0362"</f>
        <v>0362</v>
      </c>
      <c r="D1463" s="1" t="str">
        <f>"MUSIC"</f>
        <v>MUSIC</v>
      </c>
      <c r="E1463" s="1" t="str">
        <f>"31R-MIG"</f>
        <v>31R-MIG</v>
      </c>
      <c r="F1463" s="1" t="str">
        <f>"Murphy, Charmin"</f>
        <v>Murphy, Charmin</v>
      </c>
      <c r="G1463" s="1" t="str">
        <f>"Period 10"</f>
        <v>Period 10</v>
      </c>
      <c r="H1463" s="1" t="str">
        <f>" S"</f>
        <v xml:space="preserve"> S</v>
      </c>
      <c r="I1463" s="1" t="str">
        <f>" S"</f>
        <v xml:space="preserve"> S</v>
      </c>
    </row>
    <row r="1464" spans="1:9">
      <c r="A1464" s="1" t="str">
        <f>""</f>
        <v/>
      </c>
      <c r="B1464" s="1">
        <f t="shared" si="469"/>
        <v>776385</v>
      </c>
      <c r="C1464" s="1" t="str">
        <f>"0372"</f>
        <v>0372</v>
      </c>
      <c r="D1464" s="1" t="str">
        <f>"PHYSICAL ED"</f>
        <v>PHYSICAL ED</v>
      </c>
      <c r="E1464" s="1" t="str">
        <f>"31R-MIG"</f>
        <v>31R-MIG</v>
      </c>
      <c r="F1464" s="1" t="str">
        <f>"Lane, Gary"</f>
        <v>Lane, Gary</v>
      </c>
      <c r="G1464" s="1" t="str">
        <f>"Period 11"</f>
        <v>Period 11</v>
      </c>
      <c r="H1464" s="1" t="str">
        <f>" S"</f>
        <v xml:space="preserve"> S</v>
      </c>
      <c r="I1464" s="1" t="str">
        <f>" S"</f>
        <v xml:space="preserve"> S</v>
      </c>
    </row>
    <row r="1465" spans="1:9">
      <c r="A1465" s="1" t="str">
        <f>"Thomas, La'najha Elise"</f>
        <v>Thomas, La'najha Elise</v>
      </c>
      <c r="B1465" s="1">
        <f t="shared" ref="B1465:B1474" si="472">772045</f>
        <v>772045</v>
      </c>
      <c r="C1465" s="1" t="str">
        <f>"0311"</f>
        <v>0311</v>
      </c>
      <c r="D1465" s="1" t="str">
        <f>"LANGUAGE ARTS"</f>
        <v>LANGUAGE ARTS</v>
      </c>
      <c r="E1465" s="1" t="str">
        <f t="shared" ref="E1465:E1471" si="473">"31R-God"</f>
        <v>31R-God</v>
      </c>
      <c r="F1465" s="1" t="str">
        <f t="shared" ref="F1465:F1471" si="474">"Miguel, Katrina"</f>
        <v>Miguel, Katrina</v>
      </c>
      <c r="G1465" s="1" t="str">
        <f>"Period 01"</f>
        <v>Period 01</v>
      </c>
      <c r="H1465" s="1">
        <f xml:space="preserve"> 44</f>
        <v>44</v>
      </c>
      <c r="I1465" s="1">
        <f xml:space="preserve"> 80</f>
        <v>80</v>
      </c>
    </row>
    <row r="1466" spans="1:9">
      <c r="A1466" s="1" t="str">
        <f>""</f>
        <v/>
      </c>
      <c r="B1466" s="1">
        <f t="shared" si="472"/>
        <v>772045</v>
      </c>
      <c r="C1466" s="1" t="str">
        <f>"0321"</f>
        <v>0321</v>
      </c>
      <c r="D1466" s="1" t="str">
        <f>"SOCIAL STUDIES"</f>
        <v>SOCIAL STUDIES</v>
      </c>
      <c r="E1466" s="1" t="str">
        <f t="shared" si="473"/>
        <v>31R-God</v>
      </c>
      <c r="F1466" s="1" t="str">
        <f t="shared" si="474"/>
        <v>Miguel, Katrina</v>
      </c>
      <c r="G1466" s="1" t="str">
        <f>"Period 03"</f>
        <v>Period 03</v>
      </c>
      <c r="H1466" s="1">
        <f xml:space="preserve"> 91</f>
        <v>91</v>
      </c>
      <c r="I1466" s="1">
        <f xml:space="preserve"> 78</f>
        <v>78</v>
      </c>
    </row>
    <row r="1467" spans="1:9">
      <c r="A1467" s="1" t="str">
        <f>""</f>
        <v/>
      </c>
      <c r="B1467" s="1">
        <f t="shared" si="472"/>
        <v>772045</v>
      </c>
      <c r="C1467" s="1" t="str">
        <f>"0331"</f>
        <v>0331</v>
      </c>
      <c r="D1467" s="1" t="str">
        <f>"MATH"</f>
        <v>MATH</v>
      </c>
      <c r="E1467" s="1" t="str">
        <f t="shared" si="473"/>
        <v>31R-God</v>
      </c>
      <c r="F1467" s="1" t="str">
        <f t="shared" si="474"/>
        <v>Miguel, Katrina</v>
      </c>
      <c r="G1467" s="1" t="str">
        <f>"Period 04"</f>
        <v>Period 04</v>
      </c>
      <c r="H1467" s="1">
        <f xml:space="preserve"> 63</f>
        <v>63</v>
      </c>
      <c r="I1467" s="1">
        <f xml:space="preserve"> 85</f>
        <v>85</v>
      </c>
    </row>
    <row r="1468" spans="1:9">
      <c r="A1468" s="1" t="str">
        <f>""</f>
        <v/>
      </c>
      <c r="B1468" s="1">
        <f t="shared" si="472"/>
        <v>772045</v>
      </c>
      <c r="C1468" s="1" t="str">
        <f>"0341"</f>
        <v>0341</v>
      </c>
      <c r="D1468" s="1" t="str">
        <f>"SCIENCE"</f>
        <v>SCIENCE</v>
      </c>
      <c r="E1468" s="1" t="str">
        <f t="shared" si="473"/>
        <v>31R-God</v>
      </c>
      <c r="F1468" s="1" t="str">
        <f t="shared" si="474"/>
        <v>Miguel, Katrina</v>
      </c>
      <c r="G1468" s="1" t="str">
        <f>"Period 05"</f>
        <v>Period 05</v>
      </c>
      <c r="H1468" s="1">
        <f xml:space="preserve"> 69</f>
        <v>69</v>
      </c>
      <c r="I1468" s="1">
        <f xml:space="preserve"> 69</f>
        <v>69</v>
      </c>
    </row>
    <row r="1469" spans="1:9">
      <c r="A1469" s="1" t="str">
        <f>""</f>
        <v/>
      </c>
      <c r="B1469" s="1">
        <f t="shared" si="472"/>
        <v>772045</v>
      </c>
      <c r="C1469" s="1" t="str">
        <f>"0371"</f>
        <v>0371</v>
      </c>
      <c r="D1469" s="1" t="str">
        <f>"HEALTH"</f>
        <v>HEALTH</v>
      </c>
      <c r="E1469" s="1" t="str">
        <f t="shared" si="473"/>
        <v>31R-God</v>
      </c>
      <c r="F1469" s="1" t="str">
        <f t="shared" si="474"/>
        <v>Miguel, Katrina</v>
      </c>
      <c r="G1469" s="1" t="str">
        <f>"Period 06"</f>
        <v>Period 06</v>
      </c>
      <c r="H1469" s="1" t="str">
        <f>" S"</f>
        <v xml:space="preserve"> S</v>
      </c>
      <c r="I1469" s="1" t="str">
        <f>" S"</f>
        <v xml:space="preserve"> S</v>
      </c>
    </row>
    <row r="1470" spans="1:9">
      <c r="A1470" s="1" t="str">
        <f>""</f>
        <v/>
      </c>
      <c r="B1470" s="1">
        <f t="shared" si="472"/>
        <v>772045</v>
      </c>
      <c r="C1470" s="1" t="str">
        <f>"0398"</f>
        <v>0398</v>
      </c>
      <c r="D1470" s="1" t="str">
        <f>"CITIZENSHIP"</f>
        <v>CITIZENSHIP</v>
      </c>
      <c r="E1470" s="1" t="str">
        <f t="shared" si="473"/>
        <v>31R-God</v>
      </c>
      <c r="F1470" s="1" t="str">
        <f t="shared" si="474"/>
        <v>Miguel, Katrina</v>
      </c>
      <c r="G1470" s="1" t="str">
        <f>"Period 07"</f>
        <v>Period 07</v>
      </c>
      <c r="H1470" s="1" t="str">
        <f>" N"</f>
        <v xml:space="preserve"> N</v>
      </c>
      <c r="I1470" s="1" t="str">
        <f>" N"</f>
        <v xml:space="preserve"> N</v>
      </c>
    </row>
    <row r="1471" spans="1:9">
      <c r="A1471" s="1" t="str">
        <f>""</f>
        <v/>
      </c>
      <c r="B1471" s="1">
        <f t="shared" si="472"/>
        <v>772045</v>
      </c>
      <c r="C1471" s="1" t="str">
        <f>"0351"</f>
        <v>0351</v>
      </c>
      <c r="D1471" s="1" t="str">
        <f>"HANDWRITING"</f>
        <v>HANDWRITING</v>
      </c>
      <c r="E1471" s="1" t="str">
        <f t="shared" si="473"/>
        <v>31R-God</v>
      </c>
      <c r="F1471" s="1" t="str">
        <f t="shared" si="474"/>
        <v>Miguel, Katrina</v>
      </c>
      <c r="G1471" s="1" t="str">
        <f>"Period 08"</f>
        <v>Period 08</v>
      </c>
      <c r="H1471" s="1" t="str">
        <f>" S"</f>
        <v xml:space="preserve"> S</v>
      </c>
      <c r="I1471" s="1" t="str">
        <f>" S"</f>
        <v xml:space="preserve"> S</v>
      </c>
    </row>
    <row r="1472" spans="1:9">
      <c r="A1472" s="1" t="str">
        <f>""</f>
        <v/>
      </c>
      <c r="B1472" s="1">
        <f t="shared" si="472"/>
        <v>772045</v>
      </c>
      <c r="C1472" s="1" t="str">
        <f>"0361"</f>
        <v>0361</v>
      </c>
      <c r="D1472" s="1" t="str">
        <f>"FINE ARTS"</f>
        <v>FINE ARTS</v>
      </c>
      <c r="E1472" s="1" t="str">
        <f>"31R-MIG"</f>
        <v>31R-MIG</v>
      </c>
      <c r="F1472" s="1" t="str">
        <f>"Shotlow, Misti"</f>
        <v>Shotlow, Misti</v>
      </c>
      <c r="G1472" s="1" t="str">
        <f>"Period 09"</f>
        <v>Period 09</v>
      </c>
      <c r="H1472" s="1" t="str">
        <f>" E"</f>
        <v xml:space="preserve"> E</v>
      </c>
      <c r="I1472" s="1" t="str">
        <f>" E"</f>
        <v xml:space="preserve"> E</v>
      </c>
    </row>
    <row r="1473" spans="1:9">
      <c r="A1473" s="1" t="str">
        <f>""</f>
        <v/>
      </c>
      <c r="B1473" s="1">
        <f t="shared" si="472"/>
        <v>772045</v>
      </c>
      <c r="C1473" s="1" t="str">
        <f>"0362"</f>
        <v>0362</v>
      </c>
      <c r="D1473" s="1" t="str">
        <f>"MUSIC"</f>
        <v>MUSIC</v>
      </c>
      <c r="E1473" s="1" t="str">
        <f>"31R-MIG"</f>
        <v>31R-MIG</v>
      </c>
      <c r="F1473" s="1" t="str">
        <f>"Murphy, Charmin"</f>
        <v>Murphy, Charmin</v>
      </c>
      <c r="G1473" s="1" t="str">
        <f>"Period 10"</f>
        <v>Period 10</v>
      </c>
      <c r="H1473" s="1" t="str">
        <f>" S"</f>
        <v xml:space="preserve"> S</v>
      </c>
      <c r="I1473" s="1" t="str">
        <f>" S"</f>
        <v xml:space="preserve"> S</v>
      </c>
    </row>
    <row r="1474" spans="1:9">
      <c r="A1474" s="1" t="str">
        <f>""</f>
        <v/>
      </c>
      <c r="B1474" s="1">
        <f t="shared" si="472"/>
        <v>772045</v>
      </c>
      <c r="C1474" s="1" t="str">
        <f>"0372"</f>
        <v>0372</v>
      </c>
      <c r="D1474" s="1" t="str">
        <f>"PHYSICAL ED"</f>
        <v>PHYSICAL ED</v>
      </c>
      <c r="E1474" s="1" t="str">
        <f>"31R-MIG"</f>
        <v>31R-MIG</v>
      </c>
      <c r="F1474" s="1" t="str">
        <f>"Lane, Gary"</f>
        <v>Lane, Gary</v>
      </c>
      <c r="G1474" s="1" t="str">
        <f>"Period 11"</f>
        <v>Period 11</v>
      </c>
      <c r="H1474" s="1" t="str">
        <f>" E"</f>
        <v xml:space="preserve"> E</v>
      </c>
      <c r="I1474" s="1" t="str">
        <f>" S"</f>
        <v xml:space="preserve"> S</v>
      </c>
    </row>
    <row r="1475" spans="1:9">
      <c r="A1475" s="1" t="str">
        <f>"Trujillo Morales, Sulie Juliet"</f>
        <v>Trujillo Morales, Sulie Juliet</v>
      </c>
      <c r="B1475" s="1">
        <f t="shared" ref="B1475:B1484" si="475">786228</f>
        <v>786228</v>
      </c>
      <c r="C1475" s="1" t="str">
        <f>"0311"</f>
        <v>0311</v>
      </c>
      <c r="D1475" s="1" t="str">
        <f>"LANGUAGE ARTS"</f>
        <v>LANGUAGE ARTS</v>
      </c>
      <c r="E1475" s="1" t="str">
        <f t="shared" ref="E1475:E1481" si="476">"30B-Mart"</f>
        <v>30B-Mart</v>
      </c>
      <c r="F1475" s="1" t="str">
        <f t="shared" ref="F1475:F1481" si="477">"Martinez, Angelica"</f>
        <v>Martinez, Angelica</v>
      </c>
      <c r="G1475" s="1" t="str">
        <f>"Period 01"</f>
        <v>Period 01</v>
      </c>
      <c r="H1475" s="1">
        <f xml:space="preserve"> 86</f>
        <v>86</v>
      </c>
      <c r="I1475" s="1">
        <f xml:space="preserve"> 84</f>
        <v>84</v>
      </c>
    </row>
    <row r="1476" spans="1:9">
      <c r="A1476" s="1" t="str">
        <f>""</f>
        <v/>
      </c>
      <c r="B1476" s="1">
        <f t="shared" si="475"/>
        <v>786228</v>
      </c>
      <c r="C1476" s="1" t="str">
        <f>"0321"</f>
        <v>0321</v>
      </c>
      <c r="D1476" s="1" t="str">
        <f>"SOCIAL STUDIES"</f>
        <v>SOCIAL STUDIES</v>
      </c>
      <c r="E1476" s="1" t="str">
        <f t="shared" si="476"/>
        <v>30B-Mart</v>
      </c>
      <c r="F1476" s="1" t="str">
        <f t="shared" si="477"/>
        <v>Martinez, Angelica</v>
      </c>
      <c r="G1476" s="1" t="str">
        <f>"Period 03"</f>
        <v>Period 03</v>
      </c>
      <c r="H1476" s="1">
        <f xml:space="preserve"> 94</f>
        <v>94</v>
      </c>
      <c r="I1476" s="1">
        <f xml:space="preserve"> 92</f>
        <v>92</v>
      </c>
    </row>
    <row r="1477" spans="1:9">
      <c r="A1477" s="1" t="str">
        <f>""</f>
        <v/>
      </c>
      <c r="B1477" s="1">
        <f t="shared" si="475"/>
        <v>786228</v>
      </c>
      <c r="C1477" s="1" t="str">
        <f>"0331"</f>
        <v>0331</v>
      </c>
      <c r="D1477" s="1" t="str">
        <f>"MATH"</f>
        <v>MATH</v>
      </c>
      <c r="E1477" s="1" t="str">
        <f t="shared" si="476"/>
        <v>30B-Mart</v>
      </c>
      <c r="F1477" s="1" t="str">
        <f t="shared" si="477"/>
        <v>Martinez, Angelica</v>
      </c>
      <c r="G1477" s="1" t="str">
        <f>"Period 04"</f>
        <v>Period 04</v>
      </c>
      <c r="H1477" s="1">
        <f xml:space="preserve"> 80</f>
        <v>80</v>
      </c>
      <c r="I1477" s="1">
        <f xml:space="preserve"> 87</f>
        <v>87</v>
      </c>
    </row>
    <row r="1478" spans="1:9">
      <c r="A1478" s="1" t="str">
        <f>""</f>
        <v/>
      </c>
      <c r="B1478" s="1">
        <f t="shared" si="475"/>
        <v>786228</v>
      </c>
      <c r="C1478" s="1" t="str">
        <f>"0341"</f>
        <v>0341</v>
      </c>
      <c r="D1478" s="1" t="str">
        <f>"SCIENCE"</f>
        <v>SCIENCE</v>
      </c>
      <c r="E1478" s="1" t="str">
        <f t="shared" si="476"/>
        <v>30B-Mart</v>
      </c>
      <c r="F1478" s="1" t="str">
        <f t="shared" si="477"/>
        <v>Martinez, Angelica</v>
      </c>
      <c r="G1478" s="1" t="str">
        <f>"Period 05"</f>
        <v>Period 05</v>
      </c>
      <c r="H1478" s="1">
        <f xml:space="preserve"> 92</f>
        <v>92</v>
      </c>
      <c r="I1478" s="1">
        <f xml:space="preserve"> 80</f>
        <v>80</v>
      </c>
    </row>
    <row r="1479" spans="1:9">
      <c r="A1479" s="1" t="str">
        <f>""</f>
        <v/>
      </c>
      <c r="B1479" s="1">
        <f t="shared" si="475"/>
        <v>786228</v>
      </c>
      <c r="C1479" s="1" t="str">
        <f>"0371"</f>
        <v>0371</v>
      </c>
      <c r="D1479" s="1" t="str">
        <f>"HEALTH"</f>
        <v>HEALTH</v>
      </c>
      <c r="E1479" s="1" t="str">
        <f t="shared" si="476"/>
        <v>30B-Mart</v>
      </c>
      <c r="F1479" s="1" t="str">
        <f t="shared" si="477"/>
        <v>Martinez, Angelica</v>
      </c>
      <c r="G1479" s="1" t="str">
        <f>"Period 06"</f>
        <v>Period 06</v>
      </c>
      <c r="H1479" s="1" t="str">
        <f>" S"</f>
        <v xml:space="preserve"> S</v>
      </c>
      <c r="I1479" s="1" t="str">
        <f>" S"</f>
        <v xml:space="preserve"> S</v>
      </c>
    </row>
    <row r="1480" spans="1:9">
      <c r="A1480" s="1" t="str">
        <f>""</f>
        <v/>
      </c>
      <c r="B1480" s="1">
        <f t="shared" si="475"/>
        <v>786228</v>
      </c>
      <c r="C1480" s="1" t="str">
        <f>"0398"</f>
        <v>0398</v>
      </c>
      <c r="D1480" s="1" t="str">
        <f>"CITIZENSHIP"</f>
        <v>CITIZENSHIP</v>
      </c>
      <c r="E1480" s="1" t="str">
        <f t="shared" si="476"/>
        <v>30B-Mart</v>
      </c>
      <c r="F1480" s="1" t="str">
        <f t="shared" si="477"/>
        <v>Martinez, Angelica</v>
      </c>
      <c r="G1480" s="1" t="str">
        <f>"Period 07"</f>
        <v>Period 07</v>
      </c>
      <c r="H1480" s="1" t="str">
        <f>" E"</f>
        <v xml:space="preserve"> E</v>
      </c>
      <c r="I1480" s="1" t="str">
        <f>" E"</f>
        <v xml:space="preserve"> E</v>
      </c>
    </row>
    <row r="1481" spans="1:9">
      <c r="A1481" s="1" t="str">
        <f>""</f>
        <v/>
      </c>
      <c r="B1481" s="1">
        <f t="shared" si="475"/>
        <v>786228</v>
      </c>
      <c r="C1481" s="1" t="str">
        <f>"0351"</f>
        <v>0351</v>
      </c>
      <c r="D1481" s="1" t="str">
        <f>"HANDWRITING"</f>
        <v>HANDWRITING</v>
      </c>
      <c r="E1481" s="1" t="str">
        <f t="shared" si="476"/>
        <v>30B-Mart</v>
      </c>
      <c r="F1481" s="1" t="str">
        <f t="shared" si="477"/>
        <v>Martinez, Angelica</v>
      </c>
      <c r="G1481" s="1" t="str">
        <f>"Period 08"</f>
        <v>Period 08</v>
      </c>
      <c r="H1481" s="1" t="str">
        <f>" E"</f>
        <v xml:space="preserve"> E</v>
      </c>
      <c r="I1481" s="1" t="str">
        <f>" S"</f>
        <v xml:space="preserve"> S</v>
      </c>
    </row>
    <row r="1482" spans="1:9">
      <c r="A1482" s="1" t="str">
        <f>""</f>
        <v/>
      </c>
      <c r="B1482" s="1">
        <f t="shared" si="475"/>
        <v>786228</v>
      </c>
      <c r="C1482" s="1" t="str">
        <f>"0361"</f>
        <v>0361</v>
      </c>
      <c r="D1482" s="1" t="str">
        <f>"FINE ARTS"</f>
        <v>FINE ARTS</v>
      </c>
      <c r="E1482" s="1" t="str">
        <f>"32B-MAR"</f>
        <v>32B-MAR</v>
      </c>
      <c r="F1482" s="1" t="str">
        <f>"Shotlow, Misti"</f>
        <v>Shotlow, Misti</v>
      </c>
      <c r="G1482" s="1" t="str">
        <f>"Period 09"</f>
        <v>Period 09</v>
      </c>
      <c r="H1482" s="1" t="str">
        <f>" E"</f>
        <v xml:space="preserve"> E</v>
      </c>
      <c r="I1482" s="1" t="str">
        <f>" E"</f>
        <v xml:space="preserve"> E</v>
      </c>
    </row>
    <row r="1483" spans="1:9">
      <c r="A1483" s="1" t="str">
        <f>""</f>
        <v/>
      </c>
      <c r="B1483" s="1">
        <f t="shared" si="475"/>
        <v>786228</v>
      </c>
      <c r="C1483" s="1" t="str">
        <f>"0362"</f>
        <v>0362</v>
      </c>
      <c r="D1483" s="1" t="str">
        <f>"MUSIC"</f>
        <v>MUSIC</v>
      </c>
      <c r="E1483" s="1" t="str">
        <f>"30B-MAR"</f>
        <v>30B-MAR</v>
      </c>
      <c r="F1483" s="1" t="str">
        <f>"Murphy, Charmin"</f>
        <v>Murphy, Charmin</v>
      </c>
      <c r="G1483" s="1" t="str">
        <f>"Period 10"</f>
        <v>Period 10</v>
      </c>
      <c r="H1483" s="1" t="str">
        <f>" E"</f>
        <v xml:space="preserve"> E</v>
      </c>
      <c r="I1483" s="1" t="str">
        <f>" S"</f>
        <v xml:space="preserve"> S</v>
      </c>
    </row>
    <row r="1484" spans="1:9">
      <c r="A1484" s="1" t="str">
        <f>""</f>
        <v/>
      </c>
      <c r="B1484" s="1">
        <f t="shared" si="475"/>
        <v>786228</v>
      </c>
      <c r="C1484" s="1" t="str">
        <f>"0372"</f>
        <v>0372</v>
      </c>
      <c r="D1484" s="1" t="str">
        <f>"PHYSICAL ED"</f>
        <v>PHYSICAL ED</v>
      </c>
      <c r="E1484" s="1" t="str">
        <f>"30B-Mart"</f>
        <v>30B-Mart</v>
      </c>
      <c r="F1484" s="1" t="str">
        <f>"Lane, Gary"</f>
        <v>Lane, Gary</v>
      </c>
      <c r="G1484" s="1" t="str">
        <f>"Period 11"</f>
        <v>Period 11</v>
      </c>
      <c r="H1484" s="1" t="str">
        <f>" E"</f>
        <v xml:space="preserve"> E</v>
      </c>
      <c r="I1484" s="1" t="str">
        <f>" E"</f>
        <v xml:space="preserve"> E</v>
      </c>
    </row>
    <row r="1485" spans="1:9">
      <c r="A1485" s="1" t="str">
        <f>"Urban-Graves, Jayce Nevay"</f>
        <v>Urban-Graves, Jayce Nevay</v>
      </c>
      <c r="B1485" s="1">
        <f t="shared" ref="B1485:B1494" si="478">789080</f>
        <v>789080</v>
      </c>
      <c r="C1485" s="1" t="str">
        <f>"0311"</f>
        <v>0311</v>
      </c>
      <c r="D1485" s="1" t="str">
        <f>"LANGUAGE ARTS"</f>
        <v>LANGUAGE ARTS</v>
      </c>
      <c r="E1485" s="1" t="str">
        <f t="shared" ref="E1485:E1492" si="479">"32R-RAY"</f>
        <v>32R-RAY</v>
      </c>
      <c r="F1485" s="1" t="str">
        <f t="shared" ref="F1485:F1491" si="480">"Ray, Courtney"</f>
        <v>Ray, Courtney</v>
      </c>
      <c r="G1485" s="1" t="str">
        <f>"Period 01"</f>
        <v>Period 01</v>
      </c>
      <c r="H1485" s="1">
        <f xml:space="preserve"> 92</f>
        <v>92</v>
      </c>
      <c r="I1485" s="1">
        <f xml:space="preserve"> 89</f>
        <v>89</v>
      </c>
    </row>
    <row r="1486" spans="1:9">
      <c r="A1486" s="1" t="str">
        <f>""</f>
        <v/>
      </c>
      <c r="B1486" s="1">
        <f t="shared" si="478"/>
        <v>789080</v>
      </c>
      <c r="C1486" s="1" t="str">
        <f>"0321"</f>
        <v>0321</v>
      </c>
      <c r="D1486" s="1" t="str">
        <f>"SOCIAL STUDIES"</f>
        <v>SOCIAL STUDIES</v>
      </c>
      <c r="E1486" s="1" t="str">
        <f t="shared" si="479"/>
        <v>32R-RAY</v>
      </c>
      <c r="F1486" s="1" t="str">
        <f t="shared" si="480"/>
        <v>Ray, Courtney</v>
      </c>
      <c r="G1486" s="1" t="str">
        <f>"Period 03"</f>
        <v>Period 03</v>
      </c>
      <c r="H1486" s="1">
        <f xml:space="preserve"> 98</f>
        <v>98</v>
      </c>
      <c r="I1486" s="1">
        <f xml:space="preserve"> 100</f>
        <v>100</v>
      </c>
    </row>
    <row r="1487" spans="1:9">
      <c r="A1487" s="1" t="str">
        <f>""</f>
        <v/>
      </c>
      <c r="B1487" s="1">
        <f t="shared" si="478"/>
        <v>789080</v>
      </c>
      <c r="C1487" s="1" t="str">
        <f>"0331"</f>
        <v>0331</v>
      </c>
      <c r="D1487" s="1" t="str">
        <f>"MATH"</f>
        <v>MATH</v>
      </c>
      <c r="E1487" s="1" t="str">
        <f t="shared" si="479"/>
        <v>32R-RAY</v>
      </c>
      <c r="F1487" s="1" t="str">
        <f t="shared" si="480"/>
        <v>Ray, Courtney</v>
      </c>
      <c r="G1487" s="1" t="str">
        <f>"Period 04"</f>
        <v>Period 04</v>
      </c>
      <c r="H1487" s="1">
        <f xml:space="preserve"> 85</f>
        <v>85</v>
      </c>
      <c r="I1487" s="1">
        <f xml:space="preserve"> 90</f>
        <v>90</v>
      </c>
    </row>
    <row r="1488" spans="1:9">
      <c r="A1488" s="1" t="str">
        <f>""</f>
        <v/>
      </c>
      <c r="B1488" s="1">
        <f t="shared" si="478"/>
        <v>789080</v>
      </c>
      <c r="C1488" s="1" t="str">
        <f>"0341"</f>
        <v>0341</v>
      </c>
      <c r="D1488" s="1" t="str">
        <f>"SCIENCE"</f>
        <v>SCIENCE</v>
      </c>
      <c r="E1488" s="1" t="str">
        <f t="shared" si="479"/>
        <v>32R-RAY</v>
      </c>
      <c r="F1488" s="1" t="str">
        <f t="shared" si="480"/>
        <v>Ray, Courtney</v>
      </c>
      <c r="G1488" s="1" t="str">
        <f>"Period 05"</f>
        <v>Period 05</v>
      </c>
      <c r="H1488" s="1">
        <f xml:space="preserve"> 97</f>
        <v>97</v>
      </c>
      <c r="I1488" s="1">
        <f xml:space="preserve"> 98</f>
        <v>98</v>
      </c>
    </row>
    <row r="1489" spans="1:9">
      <c r="A1489" s="1" t="str">
        <f>""</f>
        <v/>
      </c>
      <c r="B1489" s="1">
        <f t="shared" si="478"/>
        <v>789080</v>
      </c>
      <c r="C1489" s="1" t="str">
        <f>"0371"</f>
        <v>0371</v>
      </c>
      <c r="D1489" s="1" t="str">
        <f>"HEALTH"</f>
        <v>HEALTH</v>
      </c>
      <c r="E1489" s="1" t="str">
        <f t="shared" si="479"/>
        <v>32R-RAY</v>
      </c>
      <c r="F1489" s="1" t="str">
        <f t="shared" si="480"/>
        <v>Ray, Courtney</v>
      </c>
      <c r="G1489" s="1" t="str">
        <f>"Period 06"</f>
        <v>Period 06</v>
      </c>
      <c r="H1489" s="1" t="str">
        <f t="shared" ref="H1489:I1491" si="481">" S"</f>
        <v xml:space="preserve"> S</v>
      </c>
      <c r="I1489" s="1" t="str">
        <f t="shared" si="481"/>
        <v xml:space="preserve"> S</v>
      </c>
    </row>
    <row r="1490" spans="1:9">
      <c r="A1490" s="1" t="str">
        <f>""</f>
        <v/>
      </c>
      <c r="B1490" s="1">
        <f t="shared" si="478"/>
        <v>789080</v>
      </c>
      <c r="C1490" s="1" t="str">
        <f>"0398"</f>
        <v>0398</v>
      </c>
      <c r="D1490" s="1" t="str">
        <f>"CITIZENSHIP"</f>
        <v>CITIZENSHIP</v>
      </c>
      <c r="E1490" s="1" t="str">
        <f t="shared" si="479"/>
        <v>32R-RAY</v>
      </c>
      <c r="F1490" s="1" t="str">
        <f t="shared" si="480"/>
        <v>Ray, Courtney</v>
      </c>
      <c r="G1490" s="1" t="str">
        <f>"Period 07"</f>
        <v>Period 07</v>
      </c>
      <c r="H1490" s="1" t="str">
        <f t="shared" si="481"/>
        <v xml:space="preserve"> S</v>
      </c>
      <c r="I1490" s="1" t="str">
        <f t="shared" si="481"/>
        <v xml:space="preserve"> S</v>
      </c>
    </row>
    <row r="1491" spans="1:9">
      <c r="A1491" s="1" t="str">
        <f>""</f>
        <v/>
      </c>
      <c r="B1491" s="1">
        <f t="shared" si="478"/>
        <v>789080</v>
      </c>
      <c r="C1491" s="1" t="str">
        <f>"0351"</f>
        <v>0351</v>
      </c>
      <c r="D1491" s="1" t="str">
        <f>"HANDWRITING"</f>
        <v>HANDWRITING</v>
      </c>
      <c r="E1491" s="1" t="str">
        <f t="shared" si="479"/>
        <v>32R-RAY</v>
      </c>
      <c r="F1491" s="1" t="str">
        <f t="shared" si="480"/>
        <v>Ray, Courtney</v>
      </c>
      <c r="G1491" s="1" t="str">
        <f>"Period 08"</f>
        <v>Period 08</v>
      </c>
      <c r="H1491" s="1" t="str">
        <f t="shared" si="481"/>
        <v xml:space="preserve"> S</v>
      </c>
      <c r="I1491" s="1" t="str">
        <f t="shared" si="481"/>
        <v xml:space="preserve"> S</v>
      </c>
    </row>
    <row r="1492" spans="1:9">
      <c r="A1492" s="1" t="str">
        <f>""</f>
        <v/>
      </c>
      <c r="B1492" s="1">
        <f t="shared" si="478"/>
        <v>789080</v>
      </c>
      <c r="C1492" s="1" t="str">
        <f>"0361"</f>
        <v>0361</v>
      </c>
      <c r="D1492" s="1" t="str">
        <f>"FINE ARTS"</f>
        <v>FINE ARTS</v>
      </c>
      <c r="E1492" s="1" t="str">
        <f t="shared" si="479"/>
        <v>32R-RAY</v>
      </c>
      <c r="F1492" s="1" t="str">
        <f>"Shotlow, Misti"</f>
        <v>Shotlow, Misti</v>
      </c>
      <c r="G1492" s="1" t="str">
        <f>"Period 09"</f>
        <v>Period 09</v>
      </c>
      <c r="H1492" s="1" t="str">
        <f>" E"</f>
        <v xml:space="preserve"> E</v>
      </c>
      <c r="I1492" s="1" t="str">
        <f>" E"</f>
        <v xml:space="preserve"> E</v>
      </c>
    </row>
    <row r="1493" spans="1:9">
      <c r="A1493" s="1" t="str">
        <f>""</f>
        <v/>
      </c>
      <c r="B1493" s="1">
        <f t="shared" si="478"/>
        <v>789080</v>
      </c>
      <c r="C1493" s="1" t="str">
        <f>"0362"</f>
        <v>0362</v>
      </c>
      <c r="D1493" s="1" t="str">
        <f>"MUSIC"</f>
        <v>MUSIC</v>
      </c>
      <c r="E1493" s="1" t="str">
        <f>"32R-HER"</f>
        <v>32R-HER</v>
      </c>
      <c r="F1493" s="1" t="str">
        <f>"Murphy, Charmin"</f>
        <v>Murphy, Charmin</v>
      </c>
      <c r="G1493" s="1" t="str">
        <f>"Period 10"</f>
        <v>Period 10</v>
      </c>
      <c r="H1493" s="1" t="str">
        <f>" S"</f>
        <v xml:space="preserve"> S</v>
      </c>
      <c r="I1493" s="1" t="str">
        <f>" S"</f>
        <v xml:space="preserve"> S</v>
      </c>
    </row>
    <row r="1494" spans="1:9">
      <c r="A1494" s="1" t="str">
        <f>""</f>
        <v/>
      </c>
      <c r="B1494" s="1">
        <f t="shared" si="478"/>
        <v>789080</v>
      </c>
      <c r="C1494" s="1" t="str">
        <f>"0372"</f>
        <v>0372</v>
      </c>
      <c r="D1494" s="1" t="str">
        <f>"PHYSICAL ED"</f>
        <v>PHYSICAL ED</v>
      </c>
      <c r="E1494" s="1" t="str">
        <f>"32R-RAY"</f>
        <v>32R-RAY</v>
      </c>
      <c r="F1494" s="1" t="str">
        <f>"Lane, Gary"</f>
        <v>Lane, Gary</v>
      </c>
      <c r="G1494" s="1" t="str">
        <f>"Period 11"</f>
        <v>Period 11</v>
      </c>
      <c r="H1494" s="1" t="str">
        <f>" E"</f>
        <v xml:space="preserve"> E</v>
      </c>
      <c r="I1494" s="1" t="str">
        <f>" S"</f>
        <v xml:space="preserve"> S</v>
      </c>
    </row>
    <row r="1495" spans="1:9">
      <c r="A1495" s="1" t="str">
        <f>"Vaquera-Chavez, Sebastian "</f>
        <v xml:space="preserve">Vaquera-Chavez, Sebastian </v>
      </c>
      <c r="B1495" s="1">
        <f t="shared" ref="B1495:B1504" si="482">771739</f>
        <v>771739</v>
      </c>
      <c r="C1495" s="1" t="str">
        <f>"0311"</f>
        <v>0311</v>
      </c>
      <c r="D1495" s="1" t="str">
        <f>"LANGUAGE ARTS"</f>
        <v>LANGUAGE ARTS</v>
      </c>
      <c r="E1495" s="1" t="str">
        <f t="shared" ref="E1495:E1501" si="483">"30B-Mart"</f>
        <v>30B-Mart</v>
      </c>
      <c r="F1495" s="1" t="str">
        <f t="shared" ref="F1495:F1501" si="484">"Martinez, Angelica"</f>
        <v>Martinez, Angelica</v>
      </c>
      <c r="G1495" s="1" t="str">
        <f>"Period 01"</f>
        <v>Period 01</v>
      </c>
      <c r="H1495" s="1">
        <f xml:space="preserve"> 80</f>
        <v>80</v>
      </c>
      <c r="I1495" s="1">
        <f xml:space="preserve"> 79</f>
        <v>79</v>
      </c>
    </row>
    <row r="1496" spans="1:9">
      <c r="A1496" s="1" t="str">
        <f>""</f>
        <v/>
      </c>
      <c r="B1496" s="1">
        <f t="shared" si="482"/>
        <v>771739</v>
      </c>
      <c r="C1496" s="1" t="str">
        <f>"0321"</f>
        <v>0321</v>
      </c>
      <c r="D1496" s="1" t="str">
        <f>"SOCIAL STUDIES"</f>
        <v>SOCIAL STUDIES</v>
      </c>
      <c r="E1496" s="1" t="str">
        <f t="shared" si="483"/>
        <v>30B-Mart</v>
      </c>
      <c r="F1496" s="1" t="str">
        <f t="shared" si="484"/>
        <v>Martinez, Angelica</v>
      </c>
      <c r="G1496" s="1" t="str">
        <f>"Period 03"</f>
        <v>Period 03</v>
      </c>
      <c r="H1496" s="1">
        <f xml:space="preserve"> 96</f>
        <v>96</v>
      </c>
      <c r="I1496" s="1">
        <f xml:space="preserve"> 90</f>
        <v>90</v>
      </c>
    </row>
    <row r="1497" spans="1:9">
      <c r="A1497" s="1" t="str">
        <f>""</f>
        <v/>
      </c>
      <c r="B1497" s="1">
        <f t="shared" si="482"/>
        <v>771739</v>
      </c>
      <c r="C1497" s="1" t="str">
        <f>"0331"</f>
        <v>0331</v>
      </c>
      <c r="D1497" s="1" t="str">
        <f>"MATH"</f>
        <v>MATH</v>
      </c>
      <c r="E1497" s="1" t="str">
        <f t="shared" si="483"/>
        <v>30B-Mart</v>
      </c>
      <c r="F1497" s="1" t="str">
        <f t="shared" si="484"/>
        <v>Martinez, Angelica</v>
      </c>
      <c r="G1497" s="1" t="str">
        <f>"Period 04"</f>
        <v>Period 04</v>
      </c>
      <c r="H1497" s="1">
        <f xml:space="preserve"> 99</f>
        <v>99</v>
      </c>
      <c r="I1497" s="1">
        <f xml:space="preserve"> 90</f>
        <v>90</v>
      </c>
    </row>
    <row r="1498" spans="1:9">
      <c r="A1498" s="1" t="str">
        <f>""</f>
        <v/>
      </c>
      <c r="B1498" s="1">
        <f t="shared" si="482"/>
        <v>771739</v>
      </c>
      <c r="C1498" s="1" t="str">
        <f>"0341"</f>
        <v>0341</v>
      </c>
      <c r="D1498" s="1" t="str">
        <f>"SCIENCE"</f>
        <v>SCIENCE</v>
      </c>
      <c r="E1498" s="1" t="str">
        <f t="shared" si="483"/>
        <v>30B-Mart</v>
      </c>
      <c r="F1498" s="1" t="str">
        <f t="shared" si="484"/>
        <v>Martinez, Angelica</v>
      </c>
      <c r="G1498" s="1" t="str">
        <f>"Period 05"</f>
        <v>Period 05</v>
      </c>
      <c r="H1498" s="1">
        <f xml:space="preserve"> 96</f>
        <v>96</v>
      </c>
      <c r="I1498" s="1">
        <f xml:space="preserve"> 88</f>
        <v>88</v>
      </c>
    </row>
    <row r="1499" spans="1:9">
      <c r="A1499" s="1" t="str">
        <f>""</f>
        <v/>
      </c>
      <c r="B1499" s="1">
        <f t="shared" si="482"/>
        <v>771739</v>
      </c>
      <c r="C1499" s="1" t="str">
        <f>"0371"</f>
        <v>0371</v>
      </c>
      <c r="D1499" s="1" t="str">
        <f>"HEALTH"</f>
        <v>HEALTH</v>
      </c>
      <c r="E1499" s="1" t="str">
        <f t="shared" si="483"/>
        <v>30B-Mart</v>
      </c>
      <c r="F1499" s="1" t="str">
        <f t="shared" si="484"/>
        <v>Martinez, Angelica</v>
      </c>
      <c r="G1499" s="1" t="str">
        <f>"Period 06"</f>
        <v>Period 06</v>
      </c>
      <c r="H1499" s="1" t="str">
        <f>" S"</f>
        <v xml:space="preserve"> S</v>
      </c>
      <c r="I1499" s="1" t="str">
        <f>" S"</f>
        <v xml:space="preserve"> S</v>
      </c>
    </row>
    <row r="1500" spans="1:9">
      <c r="A1500" s="1" t="str">
        <f>""</f>
        <v/>
      </c>
      <c r="B1500" s="1">
        <f t="shared" si="482"/>
        <v>771739</v>
      </c>
      <c r="C1500" s="1" t="str">
        <f>"0398"</f>
        <v>0398</v>
      </c>
      <c r="D1500" s="1" t="str">
        <f>"CITIZENSHIP"</f>
        <v>CITIZENSHIP</v>
      </c>
      <c r="E1500" s="1" t="str">
        <f t="shared" si="483"/>
        <v>30B-Mart</v>
      </c>
      <c r="F1500" s="1" t="str">
        <f t="shared" si="484"/>
        <v>Martinez, Angelica</v>
      </c>
      <c r="G1500" s="1" t="str">
        <f>"Period 07"</f>
        <v>Period 07</v>
      </c>
      <c r="H1500" s="1" t="str">
        <f>" E"</f>
        <v xml:space="preserve"> E</v>
      </c>
      <c r="I1500" s="1" t="str">
        <f>" E"</f>
        <v xml:space="preserve"> E</v>
      </c>
    </row>
    <row r="1501" spans="1:9">
      <c r="A1501" s="1" t="str">
        <f>""</f>
        <v/>
      </c>
      <c r="B1501" s="1">
        <f t="shared" si="482"/>
        <v>771739</v>
      </c>
      <c r="C1501" s="1" t="str">
        <f>"0351"</f>
        <v>0351</v>
      </c>
      <c r="D1501" s="1" t="str">
        <f>"HANDWRITING"</f>
        <v>HANDWRITING</v>
      </c>
      <c r="E1501" s="1" t="str">
        <f t="shared" si="483"/>
        <v>30B-Mart</v>
      </c>
      <c r="F1501" s="1" t="str">
        <f t="shared" si="484"/>
        <v>Martinez, Angelica</v>
      </c>
      <c r="G1501" s="1" t="str">
        <f>"Period 08"</f>
        <v>Period 08</v>
      </c>
      <c r="H1501" s="1" t="str">
        <f>" N"</f>
        <v xml:space="preserve"> N</v>
      </c>
      <c r="I1501" s="1" t="str">
        <f>" N"</f>
        <v xml:space="preserve"> N</v>
      </c>
    </row>
    <row r="1502" spans="1:9">
      <c r="A1502" s="1" t="str">
        <f>""</f>
        <v/>
      </c>
      <c r="B1502" s="1">
        <f t="shared" si="482"/>
        <v>771739</v>
      </c>
      <c r="C1502" s="1" t="str">
        <f>"0361"</f>
        <v>0361</v>
      </c>
      <c r="D1502" s="1" t="str">
        <f>"FINE ARTS"</f>
        <v>FINE ARTS</v>
      </c>
      <c r="E1502" s="1" t="str">
        <f>"32B-MAR"</f>
        <v>32B-MAR</v>
      </c>
      <c r="F1502" s="1" t="str">
        <f>"Shotlow, Misti"</f>
        <v>Shotlow, Misti</v>
      </c>
      <c r="G1502" s="1" t="str">
        <f>"Period 09"</f>
        <v>Period 09</v>
      </c>
      <c r="H1502" s="1" t="str">
        <f>" E"</f>
        <v xml:space="preserve"> E</v>
      </c>
      <c r="I1502" s="1" t="str">
        <f>" E"</f>
        <v xml:space="preserve"> E</v>
      </c>
    </row>
    <row r="1503" spans="1:9">
      <c r="A1503" s="1" t="str">
        <f>""</f>
        <v/>
      </c>
      <c r="B1503" s="1">
        <f t="shared" si="482"/>
        <v>771739</v>
      </c>
      <c r="C1503" s="1" t="str">
        <f>"0362"</f>
        <v>0362</v>
      </c>
      <c r="D1503" s="1" t="str">
        <f>"MUSIC"</f>
        <v>MUSIC</v>
      </c>
      <c r="E1503" s="1" t="str">
        <f>"30B-MAR"</f>
        <v>30B-MAR</v>
      </c>
      <c r="F1503" s="1" t="str">
        <f>"Murphy, Charmin"</f>
        <v>Murphy, Charmin</v>
      </c>
      <c r="G1503" s="1" t="str">
        <f>"Period 10"</f>
        <v>Period 10</v>
      </c>
      <c r="H1503" s="1" t="str">
        <f>" S"</f>
        <v xml:space="preserve"> S</v>
      </c>
      <c r="I1503" s="1" t="str">
        <f>" S"</f>
        <v xml:space="preserve"> S</v>
      </c>
    </row>
    <row r="1504" spans="1:9">
      <c r="A1504" s="1" t="str">
        <f>""</f>
        <v/>
      </c>
      <c r="B1504" s="1">
        <f t="shared" si="482"/>
        <v>771739</v>
      </c>
      <c r="C1504" s="1" t="str">
        <f>"0372"</f>
        <v>0372</v>
      </c>
      <c r="D1504" s="1" t="str">
        <f>"PHYSICAL ED"</f>
        <v>PHYSICAL ED</v>
      </c>
      <c r="E1504" s="1" t="str">
        <f>"30B-Mart"</f>
        <v>30B-Mart</v>
      </c>
      <c r="F1504" s="1" t="str">
        <f>"Lane, Gary"</f>
        <v>Lane, Gary</v>
      </c>
      <c r="G1504" s="1" t="str">
        <f>"Period 11"</f>
        <v>Period 11</v>
      </c>
      <c r="H1504" s="1" t="str">
        <f>" E"</f>
        <v xml:space="preserve"> E</v>
      </c>
      <c r="I1504" s="1" t="str">
        <f>" E"</f>
        <v xml:space="preserve"> E</v>
      </c>
    </row>
    <row r="1505" spans="1:9">
      <c r="A1505" s="1" t="str">
        <f>"Vazquez-Castro, Nathan "</f>
        <v xml:space="preserve">Vazquez-Castro, Nathan </v>
      </c>
      <c r="B1505" s="1">
        <f t="shared" ref="B1505:B1514" si="485">772307</f>
        <v>772307</v>
      </c>
      <c r="C1505" s="1" t="str">
        <f>"0311"</f>
        <v>0311</v>
      </c>
      <c r="D1505" s="1" t="str">
        <f>"LANGUAGE ARTS"</f>
        <v>LANGUAGE ARTS</v>
      </c>
      <c r="E1505" s="1" t="str">
        <f t="shared" ref="E1505:E1512" si="486">"32R-RAY"</f>
        <v>32R-RAY</v>
      </c>
      <c r="F1505" s="1" t="str">
        <f t="shared" ref="F1505:F1511" si="487">"Ray, Courtney"</f>
        <v>Ray, Courtney</v>
      </c>
      <c r="G1505" s="1" t="str">
        <f>"Period 01"</f>
        <v>Period 01</v>
      </c>
      <c r="H1505" s="1">
        <f xml:space="preserve"> 73</f>
        <v>73</v>
      </c>
      <c r="I1505" s="1">
        <f xml:space="preserve"> 70</f>
        <v>70</v>
      </c>
    </row>
    <row r="1506" spans="1:9">
      <c r="A1506" s="1" t="str">
        <f>""</f>
        <v/>
      </c>
      <c r="B1506" s="1">
        <f t="shared" si="485"/>
        <v>772307</v>
      </c>
      <c r="C1506" s="1" t="str">
        <f>"0321"</f>
        <v>0321</v>
      </c>
      <c r="D1506" s="1" t="str">
        <f>"SOCIAL STUDIES"</f>
        <v>SOCIAL STUDIES</v>
      </c>
      <c r="E1506" s="1" t="str">
        <f t="shared" si="486"/>
        <v>32R-RAY</v>
      </c>
      <c r="F1506" s="1" t="str">
        <f t="shared" si="487"/>
        <v>Ray, Courtney</v>
      </c>
      <c r="G1506" s="1" t="str">
        <f>"Period 03"</f>
        <v>Period 03</v>
      </c>
      <c r="H1506" s="1">
        <f xml:space="preserve"> 95</f>
        <v>95</v>
      </c>
      <c r="I1506" s="1">
        <f xml:space="preserve"> 100</f>
        <v>100</v>
      </c>
    </row>
    <row r="1507" spans="1:9">
      <c r="A1507" s="1" t="str">
        <f>""</f>
        <v/>
      </c>
      <c r="B1507" s="1">
        <f t="shared" si="485"/>
        <v>772307</v>
      </c>
      <c r="C1507" s="1" t="str">
        <f>"0331"</f>
        <v>0331</v>
      </c>
      <c r="D1507" s="1" t="str">
        <f>"MATH"</f>
        <v>MATH</v>
      </c>
      <c r="E1507" s="1" t="str">
        <f t="shared" si="486"/>
        <v>32R-RAY</v>
      </c>
      <c r="F1507" s="1" t="str">
        <f t="shared" si="487"/>
        <v>Ray, Courtney</v>
      </c>
      <c r="G1507" s="1" t="str">
        <f>"Period 04"</f>
        <v>Period 04</v>
      </c>
      <c r="H1507" s="1">
        <f xml:space="preserve"> 90</f>
        <v>90</v>
      </c>
      <c r="I1507" s="1">
        <f xml:space="preserve"> 89</f>
        <v>89</v>
      </c>
    </row>
    <row r="1508" spans="1:9">
      <c r="A1508" s="1" t="str">
        <f>""</f>
        <v/>
      </c>
      <c r="B1508" s="1">
        <f t="shared" si="485"/>
        <v>772307</v>
      </c>
      <c r="C1508" s="1" t="str">
        <f>"0341"</f>
        <v>0341</v>
      </c>
      <c r="D1508" s="1" t="str">
        <f>"SCIENCE"</f>
        <v>SCIENCE</v>
      </c>
      <c r="E1508" s="1" t="str">
        <f t="shared" si="486"/>
        <v>32R-RAY</v>
      </c>
      <c r="F1508" s="1" t="str">
        <f t="shared" si="487"/>
        <v>Ray, Courtney</v>
      </c>
      <c r="G1508" s="1" t="str">
        <f>"Period 05"</f>
        <v>Period 05</v>
      </c>
      <c r="H1508" s="1">
        <f xml:space="preserve"> 91</f>
        <v>91</v>
      </c>
      <c r="I1508" s="1">
        <f xml:space="preserve"> 97</f>
        <v>97</v>
      </c>
    </row>
    <row r="1509" spans="1:9">
      <c r="A1509" s="1" t="str">
        <f>""</f>
        <v/>
      </c>
      <c r="B1509" s="1">
        <f t="shared" si="485"/>
        <v>772307</v>
      </c>
      <c r="C1509" s="1" t="str">
        <f>"0371"</f>
        <v>0371</v>
      </c>
      <c r="D1509" s="1" t="str">
        <f>"HEALTH"</f>
        <v>HEALTH</v>
      </c>
      <c r="E1509" s="1" t="str">
        <f t="shared" si="486"/>
        <v>32R-RAY</v>
      </c>
      <c r="F1509" s="1" t="str">
        <f t="shared" si="487"/>
        <v>Ray, Courtney</v>
      </c>
      <c r="G1509" s="1" t="str">
        <f>"Period 06"</f>
        <v>Period 06</v>
      </c>
      <c r="H1509" s="1" t="str">
        <f>" S"</f>
        <v xml:space="preserve"> S</v>
      </c>
      <c r="I1509" s="1" t="str">
        <f>" S"</f>
        <v xml:space="preserve"> S</v>
      </c>
    </row>
    <row r="1510" spans="1:9">
      <c r="A1510" s="1" t="str">
        <f>""</f>
        <v/>
      </c>
      <c r="B1510" s="1">
        <f t="shared" si="485"/>
        <v>772307</v>
      </c>
      <c r="C1510" s="1" t="str">
        <f>"0398"</f>
        <v>0398</v>
      </c>
      <c r="D1510" s="1" t="str">
        <f>"CITIZENSHIP"</f>
        <v>CITIZENSHIP</v>
      </c>
      <c r="E1510" s="1" t="str">
        <f t="shared" si="486"/>
        <v>32R-RAY</v>
      </c>
      <c r="F1510" s="1" t="str">
        <f t="shared" si="487"/>
        <v>Ray, Courtney</v>
      </c>
      <c r="G1510" s="1" t="str">
        <f>"Period 07"</f>
        <v>Period 07</v>
      </c>
      <c r="H1510" s="1" t="str">
        <f>" S"</f>
        <v xml:space="preserve"> S</v>
      </c>
      <c r="I1510" s="1" t="str">
        <f>" S"</f>
        <v xml:space="preserve"> S</v>
      </c>
    </row>
    <row r="1511" spans="1:9">
      <c r="A1511" s="1" t="str">
        <f>""</f>
        <v/>
      </c>
      <c r="B1511" s="1">
        <f t="shared" si="485"/>
        <v>772307</v>
      </c>
      <c r="C1511" s="1" t="str">
        <f>"0351"</f>
        <v>0351</v>
      </c>
      <c r="D1511" s="1" t="str">
        <f>"HANDWRITING"</f>
        <v>HANDWRITING</v>
      </c>
      <c r="E1511" s="1" t="str">
        <f t="shared" si="486"/>
        <v>32R-RAY</v>
      </c>
      <c r="F1511" s="1" t="str">
        <f t="shared" si="487"/>
        <v>Ray, Courtney</v>
      </c>
      <c r="G1511" s="1" t="str">
        <f>"Period 08"</f>
        <v>Period 08</v>
      </c>
      <c r="H1511" s="1" t="str">
        <f>" E"</f>
        <v xml:space="preserve"> E</v>
      </c>
      <c r="I1511" s="1" t="str">
        <f>" S"</f>
        <v xml:space="preserve"> S</v>
      </c>
    </row>
    <row r="1512" spans="1:9">
      <c r="A1512" s="1" t="str">
        <f>""</f>
        <v/>
      </c>
      <c r="B1512" s="1">
        <f t="shared" si="485"/>
        <v>772307</v>
      </c>
      <c r="C1512" s="1" t="str">
        <f>"0361"</f>
        <v>0361</v>
      </c>
      <c r="D1512" s="1" t="str">
        <f>"FINE ARTS"</f>
        <v>FINE ARTS</v>
      </c>
      <c r="E1512" s="1" t="str">
        <f t="shared" si="486"/>
        <v>32R-RAY</v>
      </c>
      <c r="F1512" s="1" t="str">
        <f>"Shotlow, Misti"</f>
        <v>Shotlow, Misti</v>
      </c>
      <c r="G1512" s="1" t="str">
        <f>"Period 09"</f>
        <v>Period 09</v>
      </c>
      <c r="H1512" s="1" t="str">
        <f>" E"</f>
        <v xml:space="preserve"> E</v>
      </c>
      <c r="I1512" s="1" t="str">
        <f>" E"</f>
        <v xml:space="preserve"> E</v>
      </c>
    </row>
    <row r="1513" spans="1:9">
      <c r="A1513" s="1" t="str">
        <f>""</f>
        <v/>
      </c>
      <c r="B1513" s="1">
        <f t="shared" si="485"/>
        <v>772307</v>
      </c>
      <c r="C1513" s="1" t="str">
        <f>"0362"</f>
        <v>0362</v>
      </c>
      <c r="D1513" s="1" t="str">
        <f>"MUSIC"</f>
        <v>MUSIC</v>
      </c>
      <c r="E1513" s="1" t="str">
        <f>"32R-HER"</f>
        <v>32R-HER</v>
      </c>
      <c r="F1513" s="1" t="str">
        <f>"Murphy, Charmin"</f>
        <v>Murphy, Charmin</v>
      </c>
      <c r="G1513" s="1" t="str">
        <f>"Period 10"</f>
        <v>Period 10</v>
      </c>
      <c r="H1513" s="1" t="str">
        <f>" S"</f>
        <v xml:space="preserve"> S</v>
      </c>
      <c r="I1513" s="1" t="str">
        <f>" S"</f>
        <v xml:space="preserve"> S</v>
      </c>
    </row>
    <row r="1514" spans="1:9">
      <c r="A1514" s="1" t="str">
        <f>""</f>
        <v/>
      </c>
      <c r="B1514" s="1">
        <f t="shared" si="485"/>
        <v>772307</v>
      </c>
      <c r="C1514" s="1" t="str">
        <f>"0372"</f>
        <v>0372</v>
      </c>
      <c r="D1514" s="1" t="str">
        <f>"PHYSICAL ED"</f>
        <v>PHYSICAL ED</v>
      </c>
      <c r="E1514" s="1" t="str">
        <f t="shared" ref="E1514:E1522" si="488">"32R-RAY"</f>
        <v>32R-RAY</v>
      </c>
      <c r="F1514" s="1" t="str">
        <f>"Lane, Gary"</f>
        <v>Lane, Gary</v>
      </c>
      <c r="G1514" s="1" t="str">
        <f>"Period 11"</f>
        <v>Period 11</v>
      </c>
      <c r="H1514" s="1" t="str">
        <f>" E"</f>
        <v xml:space="preserve"> E</v>
      </c>
      <c r="I1514" s="1" t="str">
        <f>" E"</f>
        <v xml:space="preserve"> E</v>
      </c>
    </row>
    <row r="1515" spans="1:9">
      <c r="A1515" s="1" t="str">
        <f>"Villarreal, Santonio Maurizio"</f>
        <v>Villarreal, Santonio Maurizio</v>
      </c>
      <c r="B1515" s="1">
        <f t="shared" ref="B1515:B1524" si="489">772341</f>
        <v>772341</v>
      </c>
      <c r="C1515" s="1" t="str">
        <f>"0311"</f>
        <v>0311</v>
      </c>
      <c r="D1515" s="1" t="str">
        <f>"LANGUAGE ARTS"</f>
        <v>LANGUAGE ARTS</v>
      </c>
      <c r="E1515" s="1" t="str">
        <f t="shared" si="488"/>
        <v>32R-RAY</v>
      </c>
      <c r="F1515" s="1" t="str">
        <f t="shared" ref="F1515:F1521" si="490">"Ray, Courtney"</f>
        <v>Ray, Courtney</v>
      </c>
      <c r="G1515" s="1" t="str">
        <f>"Period 01"</f>
        <v>Period 01</v>
      </c>
      <c r="H1515" s="1">
        <f xml:space="preserve"> 85</f>
        <v>85</v>
      </c>
      <c r="I1515" s="1">
        <f xml:space="preserve"> 89</f>
        <v>89</v>
      </c>
    </row>
    <row r="1516" spans="1:9">
      <c r="A1516" s="1" t="str">
        <f>""</f>
        <v/>
      </c>
      <c r="B1516" s="1">
        <f t="shared" si="489"/>
        <v>772341</v>
      </c>
      <c r="C1516" s="1" t="str">
        <f>"0321"</f>
        <v>0321</v>
      </c>
      <c r="D1516" s="1" t="str">
        <f>"SOCIAL STUDIES"</f>
        <v>SOCIAL STUDIES</v>
      </c>
      <c r="E1516" s="1" t="str">
        <f t="shared" si="488"/>
        <v>32R-RAY</v>
      </c>
      <c r="F1516" s="1" t="str">
        <f t="shared" si="490"/>
        <v>Ray, Courtney</v>
      </c>
      <c r="G1516" s="1" t="str">
        <f>"Period 03"</f>
        <v>Period 03</v>
      </c>
      <c r="H1516" s="1">
        <f xml:space="preserve"> 97</f>
        <v>97</v>
      </c>
      <c r="I1516" s="1">
        <f xml:space="preserve"> 100</f>
        <v>100</v>
      </c>
    </row>
    <row r="1517" spans="1:9">
      <c r="A1517" s="1" t="str">
        <f>""</f>
        <v/>
      </c>
      <c r="B1517" s="1">
        <f t="shared" si="489"/>
        <v>772341</v>
      </c>
      <c r="C1517" s="1" t="str">
        <f>"0331"</f>
        <v>0331</v>
      </c>
      <c r="D1517" s="1" t="str">
        <f>"MATH"</f>
        <v>MATH</v>
      </c>
      <c r="E1517" s="1" t="str">
        <f t="shared" si="488"/>
        <v>32R-RAY</v>
      </c>
      <c r="F1517" s="1" t="str">
        <f t="shared" si="490"/>
        <v>Ray, Courtney</v>
      </c>
      <c r="G1517" s="1" t="str">
        <f>"Period 04"</f>
        <v>Period 04</v>
      </c>
      <c r="H1517" s="1">
        <f xml:space="preserve"> 92</f>
        <v>92</v>
      </c>
      <c r="I1517" s="1">
        <f xml:space="preserve"> 97</f>
        <v>97</v>
      </c>
    </row>
    <row r="1518" spans="1:9">
      <c r="A1518" s="1" t="str">
        <f>""</f>
        <v/>
      </c>
      <c r="B1518" s="1">
        <f t="shared" si="489"/>
        <v>772341</v>
      </c>
      <c r="C1518" s="1" t="str">
        <f>"0341"</f>
        <v>0341</v>
      </c>
      <c r="D1518" s="1" t="str">
        <f>"SCIENCE"</f>
        <v>SCIENCE</v>
      </c>
      <c r="E1518" s="1" t="str">
        <f t="shared" si="488"/>
        <v>32R-RAY</v>
      </c>
      <c r="F1518" s="1" t="str">
        <f t="shared" si="490"/>
        <v>Ray, Courtney</v>
      </c>
      <c r="G1518" s="1" t="str">
        <f>"Period 05"</f>
        <v>Period 05</v>
      </c>
      <c r="H1518" s="1">
        <f xml:space="preserve"> 98</f>
        <v>98</v>
      </c>
      <c r="I1518" s="1">
        <f xml:space="preserve"> 99</f>
        <v>99</v>
      </c>
    </row>
    <row r="1519" spans="1:9">
      <c r="A1519" s="1" t="str">
        <f>""</f>
        <v/>
      </c>
      <c r="B1519" s="1">
        <f t="shared" si="489"/>
        <v>772341</v>
      </c>
      <c r="C1519" s="1" t="str">
        <f>"0371"</f>
        <v>0371</v>
      </c>
      <c r="D1519" s="1" t="str">
        <f>"HEALTH"</f>
        <v>HEALTH</v>
      </c>
      <c r="E1519" s="1" t="str">
        <f t="shared" si="488"/>
        <v>32R-RAY</v>
      </c>
      <c r="F1519" s="1" t="str">
        <f t="shared" si="490"/>
        <v>Ray, Courtney</v>
      </c>
      <c r="G1519" s="1" t="str">
        <f>"Period 06"</f>
        <v>Period 06</v>
      </c>
      <c r="H1519" s="1" t="str">
        <f t="shared" ref="H1519:I1521" si="491">" S"</f>
        <v xml:space="preserve"> S</v>
      </c>
      <c r="I1519" s="1" t="str">
        <f t="shared" si="491"/>
        <v xml:space="preserve"> S</v>
      </c>
    </row>
    <row r="1520" spans="1:9">
      <c r="A1520" s="1" t="str">
        <f>""</f>
        <v/>
      </c>
      <c r="B1520" s="1">
        <f t="shared" si="489"/>
        <v>772341</v>
      </c>
      <c r="C1520" s="1" t="str">
        <f>"0398"</f>
        <v>0398</v>
      </c>
      <c r="D1520" s="1" t="str">
        <f>"CITIZENSHIP"</f>
        <v>CITIZENSHIP</v>
      </c>
      <c r="E1520" s="1" t="str">
        <f t="shared" si="488"/>
        <v>32R-RAY</v>
      </c>
      <c r="F1520" s="1" t="str">
        <f t="shared" si="490"/>
        <v>Ray, Courtney</v>
      </c>
      <c r="G1520" s="1" t="str">
        <f>"Period 07"</f>
        <v>Period 07</v>
      </c>
      <c r="H1520" s="1" t="str">
        <f t="shared" si="491"/>
        <v xml:space="preserve"> S</v>
      </c>
      <c r="I1520" s="1" t="str">
        <f t="shared" si="491"/>
        <v xml:space="preserve"> S</v>
      </c>
    </row>
    <row r="1521" spans="1:9">
      <c r="A1521" s="1" t="str">
        <f>""</f>
        <v/>
      </c>
      <c r="B1521" s="1">
        <f t="shared" si="489"/>
        <v>772341</v>
      </c>
      <c r="C1521" s="1" t="str">
        <f>"0351"</f>
        <v>0351</v>
      </c>
      <c r="D1521" s="1" t="str">
        <f>"HANDWRITING"</f>
        <v>HANDWRITING</v>
      </c>
      <c r="E1521" s="1" t="str">
        <f t="shared" si="488"/>
        <v>32R-RAY</v>
      </c>
      <c r="F1521" s="1" t="str">
        <f t="shared" si="490"/>
        <v>Ray, Courtney</v>
      </c>
      <c r="G1521" s="1" t="str">
        <f>"Period 08"</f>
        <v>Period 08</v>
      </c>
      <c r="H1521" s="1" t="str">
        <f t="shared" si="491"/>
        <v xml:space="preserve"> S</v>
      </c>
      <c r="I1521" s="1" t="str">
        <f t="shared" si="491"/>
        <v xml:space="preserve"> S</v>
      </c>
    </row>
    <row r="1522" spans="1:9">
      <c r="A1522" s="1" t="str">
        <f>""</f>
        <v/>
      </c>
      <c r="B1522" s="1">
        <f t="shared" si="489"/>
        <v>772341</v>
      </c>
      <c r="C1522" s="1" t="str">
        <f>"0361"</f>
        <v>0361</v>
      </c>
      <c r="D1522" s="1" t="str">
        <f>"FINE ARTS"</f>
        <v>FINE ARTS</v>
      </c>
      <c r="E1522" s="1" t="str">
        <f t="shared" si="488"/>
        <v>32R-RAY</v>
      </c>
      <c r="F1522" s="1" t="str">
        <f>"Shotlow, Misti"</f>
        <v>Shotlow, Misti</v>
      </c>
      <c r="G1522" s="1" t="str">
        <f>"Period 09"</f>
        <v>Period 09</v>
      </c>
      <c r="H1522" s="1" t="str">
        <f>" E"</f>
        <v xml:space="preserve"> E</v>
      </c>
      <c r="I1522" s="1" t="str">
        <f>" E"</f>
        <v xml:space="preserve"> E</v>
      </c>
    </row>
    <row r="1523" spans="1:9">
      <c r="A1523" s="1" t="str">
        <f>""</f>
        <v/>
      </c>
      <c r="B1523" s="1">
        <f t="shared" si="489"/>
        <v>772341</v>
      </c>
      <c r="C1523" s="1" t="str">
        <f>"0362"</f>
        <v>0362</v>
      </c>
      <c r="D1523" s="1" t="str">
        <f>"MUSIC"</f>
        <v>MUSIC</v>
      </c>
      <c r="E1523" s="1" t="str">
        <f>"32R-HER"</f>
        <v>32R-HER</v>
      </c>
      <c r="F1523" s="1" t="str">
        <f>"Murphy, Charmin"</f>
        <v>Murphy, Charmin</v>
      </c>
      <c r="G1523" s="1" t="str">
        <f>"Period 10"</f>
        <v>Period 10</v>
      </c>
      <c r="H1523" s="1" t="str">
        <f>" E"</f>
        <v xml:space="preserve"> E</v>
      </c>
      <c r="I1523" s="1" t="str">
        <f>" S"</f>
        <v xml:space="preserve"> S</v>
      </c>
    </row>
    <row r="1524" spans="1:9">
      <c r="A1524" s="1" t="str">
        <f>""</f>
        <v/>
      </c>
      <c r="B1524" s="1">
        <f t="shared" si="489"/>
        <v>772341</v>
      </c>
      <c r="C1524" s="1" t="str">
        <f>"0372"</f>
        <v>0372</v>
      </c>
      <c r="D1524" s="1" t="str">
        <f>"PHYSICAL ED"</f>
        <v>PHYSICAL ED</v>
      </c>
      <c r="E1524" s="1" t="str">
        <f>"32R-RAY"</f>
        <v>32R-RAY</v>
      </c>
      <c r="F1524" s="1" t="str">
        <f>"Lane, Gary"</f>
        <v>Lane, Gary</v>
      </c>
      <c r="G1524" s="1" t="str">
        <f>"Period 11"</f>
        <v>Period 11</v>
      </c>
      <c r="H1524" s="1" t="str">
        <f>" E"</f>
        <v xml:space="preserve"> E</v>
      </c>
      <c r="I1524" s="1" t="str">
        <f>" E"</f>
        <v xml:space="preserve"> E</v>
      </c>
    </row>
    <row r="1525" spans="1:9">
      <c r="A1525" s="1" t="str">
        <f>"Villarreal Madinaveitia, Camila "</f>
        <v xml:space="preserve">Villarreal Madinaveitia, Camila </v>
      </c>
      <c r="B1525" s="1">
        <f t="shared" ref="B1525:B1534" si="492">771049</f>
        <v>771049</v>
      </c>
      <c r="C1525" s="1" t="str">
        <f>"0311"</f>
        <v>0311</v>
      </c>
      <c r="D1525" s="1" t="str">
        <f>"LANGUAGE ARTS"</f>
        <v>LANGUAGE ARTS</v>
      </c>
      <c r="E1525" s="1" t="str">
        <f t="shared" ref="E1525:E1531" si="493">"30B-Mart"</f>
        <v>30B-Mart</v>
      </c>
      <c r="F1525" s="1" t="str">
        <f t="shared" ref="F1525:F1531" si="494">"Martinez, Angelica"</f>
        <v>Martinez, Angelica</v>
      </c>
      <c r="G1525" s="1" t="str">
        <f>"Period 01"</f>
        <v>Period 01</v>
      </c>
      <c r="H1525" s="1">
        <f xml:space="preserve"> 95</f>
        <v>95</v>
      </c>
      <c r="I1525" s="1">
        <f xml:space="preserve"> 94</f>
        <v>94</v>
      </c>
    </row>
    <row r="1526" spans="1:9">
      <c r="A1526" s="1" t="str">
        <f>""</f>
        <v/>
      </c>
      <c r="B1526" s="1">
        <f t="shared" si="492"/>
        <v>771049</v>
      </c>
      <c r="C1526" s="1" t="str">
        <f>"0321"</f>
        <v>0321</v>
      </c>
      <c r="D1526" s="1" t="str">
        <f>"SOCIAL STUDIES"</f>
        <v>SOCIAL STUDIES</v>
      </c>
      <c r="E1526" s="1" t="str">
        <f t="shared" si="493"/>
        <v>30B-Mart</v>
      </c>
      <c r="F1526" s="1" t="str">
        <f t="shared" si="494"/>
        <v>Martinez, Angelica</v>
      </c>
      <c r="G1526" s="1" t="str">
        <f>"Period 03"</f>
        <v>Period 03</v>
      </c>
      <c r="H1526" s="1">
        <f xml:space="preserve"> 96</f>
        <v>96</v>
      </c>
      <c r="I1526" s="1">
        <f xml:space="preserve"> 100</f>
        <v>100</v>
      </c>
    </row>
    <row r="1527" spans="1:9">
      <c r="A1527" s="1" t="str">
        <f>""</f>
        <v/>
      </c>
      <c r="B1527" s="1">
        <f t="shared" si="492"/>
        <v>771049</v>
      </c>
      <c r="C1527" s="1" t="str">
        <f>"0331"</f>
        <v>0331</v>
      </c>
      <c r="D1527" s="1" t="str">
        <f>"MATH"</f>
        <v>MATH</v>
      </c>
      <c r="E1527" s="1" t="str">
        <f t="shared" si="493"/>
        <v>30B-Mart</v>
      </c>
      <c r="F1527" s="1" t="str">
        <f t="shared" si="494"/>
        <v>Martinez, Angelica</v>
      </c>
      <c r="G1527" s="1" t="str">
        <f>"Period 04"</f>
        <v>Period 04</v>
      </c>
      <c r="H1527" s="1">
        <f xml:space="preserve"> 91</f>
        <v>91</v>
      </c>
      <c r="I1527" s="1">
        <f xml:space="preserve"> 92</f>
        <v>92</v>
      </c>
    </row>
    <row r="1528" spans="1:9">
      <c r="A1528" s="1" t="str">
        <f>""</f>
        <v/>
      </c>
      <c r="B1528" s="1">
        <f t="shared" si="492"/>
        <v>771049</v>
      </c>
      <c r="C1528" s="1" t="str">
        <f>"0341"</f>
        <v>0341</v>
      </c>
      <c r="D1528" s="1" t="str">
        <f>"SCIENCE"</f>
        <v>SCIENCE</v>
      </c>
      <c r="E1528" s="1" t="str">
        <f t="shared" si="493"/>
        <v>30B-Mart</v>
      </c>
      <c r="F1528" s="1" t="str">
        <f t="shared" si="494"/>
        <v>Martinez, Angelica</v>
      </c>
      <c r="G1528" s="1" t="str">
        <f>"Period 05"</f>
        <v>Period 05</v>
      </c>
      <c r="H1528" s="1">
        <f xml:space="preserve"> 97</f>
        <v>97</v>
      </c>
      <c r="I1528" s="1">
        <f xml:space="preserve"> 90</f>
        <v>90</v>
      </c>
    </row>
    <row r="1529" spans="1:9">
      <c r="A1529" s="1" t="str">
        <f>""</f>
        <v/>
      </c>
      <c r="B1529" s="1">
        <f t="shared" si="492"/>
        <v>771049</v>
      </c>
      <c r="C1529" s="1" t="str">
        <f>"0371"</f>
        <v>0371</v>
      </c>
      <c r="D1529" s="1" t="str">
        <f>"HEALTH"</f>
        <v>HEALTH</v>
      </c>
      <c r="E1529" s="1" t="str">
        <f t="shared" si="493"/>
        <v>30B-Mart</v>
      </c>
      <c r="F1529" s="1" t="str">
        <f t="shared" si="494"/>
        <v>Martinez, Angelica</v>
      </c>
      <c r="G1529" s="1" t="str">
        <f>"Period 06"</f>
        <v>Period 06</v>
      </c>
      <c r="H1529" s="1" t="str">
        <f>" S"</f>
        <v xml:space="preserve"> S</v>
      </c>
      <c r="I1529" s="1" t="str">
        <f>" S"</f>
        <v xml:space="preserve"> S</v>
      </c>
    </row>
    <row r="1530" spans="1:9">
      <c r="A1530" s="1" t="str">
        <f>""</f>
        <v/>
      </c>
      <c r="B1530" s="1">
        <f t="shared" si="492"/>
        <v>771049</v>
      </c>
      <c r="C1530" s="1" t="str">
        <f>"0398"</f>
        <v>0398</v>
      </c>
      <c r="D1530" s="1" t="str">
        <f>"CITIZENSHIP"</f>
        <v>CITIZENSHIP</v>
      </c>
      <c r="E1530" s="1" t="str">
        <f t="shared" si="493"/>
        <v>30B-Mart</v>
      </c>
      <c r="F1530" s="1" t="str">
        <f t="shared" si="494"/>
        <v>Martinez, Angelica</v>
      </c>
      <c r="G1530" s="1" t="str">
        <f>"Period 07"</f>
        <v>Period 07</v>
      </c>
      <c r="H1530" s="1" t="str">
        <f t="shared" ref="H1530:I1532" si="495">" E"</f>
        <v xml:space="preserve"> E</v>
      </c>
      <c r="I1530" s="1" t="str">
        <f t="shared" si="495"/>
        <v xml:space="preserve"> E</v>
      </c>
    </row>
    <row r="1531" spans="1:9">
      <c r="A1531" s="1" t="str">
        <f>""</f>
        <v/>
      </c>
      <c r="B1531" s="1">
        <f t="shared" si="492"/>
        <v>771049</v>
      </c>
      <c r="C1531" s="1" t="str">
        <f>"0351"</f>
        <v>0351</v>
      </c>
      <c r="D1531" s="1" t="str">
        <f>"HANDWRITING"</f>
        <v>HANDWRITING</v>
      </c>
      <c r="E1531" s="1" t="str">
        <f t="shared" si="493"/>
        <v>30B-Mart</v>
      </c>
      <c r="F1531" s="1" t="str">
        <f t="shared" si="494"/>
        <v>Martinez, Angelica</v>
      </c>
      <c r="G1531" s="1" t="str">
        <f>"Period 08"</f>
        <v>Period 08</v>
      </c>
      <c r="H1531" s="1" t="str">
        <f t="shared" si="495"/>
        <v xml:space="preserve"> E</v>
      </c>
      <c r="I1531" s="1" t="str">
        <f t="shared" si="495"/>
        <v xml:space="preserve"> E</v>
      </c>
    </row>
    <row r="1532" spans="1:9">
      <c r="A1532" s="1" t="str">
        <f>""</f>
        <v/>
      </c>
      <c r="B1532" s="1">
        <f t="shared" si="492"/>
        <v>771049</v>
      </c>
      <c r="C1532" s="1" t="str">
        <f>"0361"</f>
        <v>0361</v>
      </c>
      <c r="D1532" s="1" t="str">
        <f>"FINE ARTS"</f>
        <v>FINE ARTS</v>
      </c>
      <c r="E1532" s="1" t="str">
        <f>"32B-MAR"</f>
        <v>32B-MAR</v>
      </c>
      <c r="F1532" s="1" t="str">
        <f>"Shotlow, Misti"</f>
        <v>Shotlow, Misti</v>
      </c>
      <c r="G1532" s="1" t="str">
        <f>"Period 09"</f>
        <v>Period 09</v>
      </c>
      <c r="H1532" s="1" t="str">
        <f t="shared" si="495"/>
        <v xml:space="preserve"> E</v>
      </c>
      <c r="I1532" s="1" t="str">
        <f t="shared" si="495"/>
        <v xml:space="preserve"> E</v>
      </c>
    </row>
    <row r="1533" spans="1:9">
      <c r="A1533" s="1" t="str">
        <f>""</f>
        <v/>
      </c>
      <c r="B1533" s="1">
        <f t="shared" si="492"/>
        <v>771049</v>
      </c>
      <c r="C1533" s="1" t="str">
        <f>"0362"</f>
        <v>0362</v>
      </c>
      <c r="D1533" s="1" t="str">
        <f>"MUSIC"</f>
        <v>MUSIC</v>
      </c>
      <c r="E1533" s="1" t="str">
        <f>"30B-MAR"</f>
        <v>30B-MAR</v>
      </c>
      <c r="F1533" s="1" t="str">
        <f>"Murphy, Charmin"</f>
        <v>Murphy, Charmin</v>
      </c>
      <c r="G1533" s="1" t="str">
        <f>"Period 10"</f>
        <v>Period 10</v>
      </c>
      <c r="H1533" s="1" t="str">
        <f>" S"</f>
        <v xml:space="preserve"> S</v>
      </c>
      <c r="I1533" s="1" t="str">
        <f>" S"</f>
        <v xml:space="preserve"> S</v>
      </c>
    </row>
    <row r="1534" spans="1:9">
      <c r="A1534" s="1" t="str">
        <f>""</f>
        <v/>
      </c>
      <c r="B1534" s="1">
        <f t="shared" si="492"/>
        <v>771049</v>
      </c>
      <c r="C1534" s="1" t="str">
        <f>"0372"</f>
        <v>0372</v>
      </c>
      <c r="D1534" s="1" t="str">
        <f>"PHYSICAL ED"</f>
        <v>PHYSICAL ED</v>
      </c>
      <c r="E1534" s="1" t="str">
        <f>"30B-Mart"</f>
        <v>30B-Mart</v>
      </c>
      <c r="F1534" s="1" t="str">
        <f>"Lane, Gary"</f>
        <v>Lane, Gary</v>
      </c>
      <c r="G1534" s="1" t="str">
        <f>"Period 11"</f>
        <v>Period 11</v>
      </c>
      <c r="H1534" s="1" t="str">
        <f>" E"</f>
        <v xml:space="preserve"> E</v>
      </c>
      <c r="I1534" s="1" t="str">
        <f>" E"</f>
        <v xml:space="preserve"> E</v>
      </c>
    </row>
    <row r="1535" spans="1:9">
      <c r="A1535" s="1" t="str">
        <f>"Vukelaj, Denise "</f>
        <v xml:space="preserve">Vukelaj, Denise </v>
      </c>
      <c r="B1535" s="1">
        <f t="shared" ref="B1535:B1544" si="496">772309</f>
        <v>772309</v>
      </c>
      <c r="C1535" s="1" t="str">
        <f>"0311"</f>
        <v>0311</v>
      </c>
      <c r="D1535" s="1" t="str">
        <f>"LANGUAGE ARTS"</f>
        <v>LANGUAGE ARTS</v>
      </c>
      <c r="E1535" s="1" t="str">
        <f t="shared" ref="E1535:E1541" si="497">"30R-Gill"</f>
        <v>30R-Gill</v>
      </c>
      <c r="F1535" s="1" t="str">
        <f t="shared" ref="F1535:F1541" si="498">"Gillenwaters, Stephanie"</f>
        <v>Gillenwaters, Stephanie</v>
      </c>
      <c r="G1535" s="1" t="str">
        <f>"Period 01"</f>
        <v>Period 01</v>
      </c>
      <c r="H1535" s="1">
        <f xml:space="preserve"> 87</f>
        <v>87</v>
      </c>
      <c r="I1535" s="1">
        <f xml:space="preserve"> 97</f>
        <v>97</v>
      </c>
    </row>
    <row r="1536" spans="1:9">
      <c r="A1536" s="1" t="str">
        <f>""</f>
        <v/>
      </c>
      <c r="B1536" s="1">
        <f t="shared" si="496"/>
        <v>772309</v>
      </c>
      <c r="C1536" s="1" t="str">
        <f>"0321"</f>
        <v>0321</v>
      </c>
      <c r="D1536" s="1" t="str">
        <f>"SOCIAL STUDIES"</f>
        <v>SOCIAL STUDIES</v>
      </c>
      <c r="E1536" s="1" t="str">
        <f t="shared" si="497"/>
        <v>30R-Gill</v>
      </c>
      <c r="F1536" s="1" t="str">
        <f t="shared" si="498"/>
        <v>Gillenwaters, Stephanie</v>
      </c>
      <c r="G1536" s="1" t="str">
        <f>"Period 03"</f>
        <v>Period 03</v>
      </c>
      <c r="H1536" s="1">
        <f xml:space="preserve"> 93</f>
        <v>93</v>
      </c>
      <c r="I1536" s="1">
        <f xml:space="preserve"> 96</f>
        <v>96</v>
      </c>
    </row>
    <row r="1537" spans="1:9">
      <c r="A1537" s="1" t="str">
        <f>""</f>
        <v/>
      </c>
      <c r="B1537" s="1">
        <f t="shared" si="496"/>
        <v>772309</v>
      </c>
      <c r="C1537" s="1" t="str">
        <f>"0331"</f>
        <v>0331</v>
      </c>
      <c r="D1537" s="1" t="str">
        <f>"MATH"</f>
        <v>MATH</v>
      </c>
      <c r="E1537" s="1" t="str">
        <f t="shared" si="497"/>
        <v>30R-Gill</v>
      </c>
      <c r="F1537" s="1" t="str">
        <f t="shared" si="498"/>
        <v>Gillenwaters, Stephanie</v>
      </c>
      <c r="G1537" s="1" t="str">
        <f>"Period 04"</f>
        <v>Period 04</v>
      </c>
      <c r="H1537" s="1">
        <f xml:space="preserve"> 93</f>
        <v>93</v>
      </c>
      <c r="I1537" s="1">
        <f xml:space="preserve"> 95</f>
        <v>95</v>
      </c>
    </row>
    <row r="1538" spans="1:9">
      <c r="A1538" s="1" t="str">
        <f>""</f>
        <v/>
      </c>
      <c r="B1538" s="1">
        <f t="shared" si="496"/>
        <v>772309</v>
      </c>
      <c r="C1538" s="1" t="str">
        <f>"0341"</f>
        <v>0341</v>
      </c>
      <c r="D1538" s="1" t="str">
        <f>"SCIENCE"</f>
        <v>SCIENCE</v>
      </c>
      <c r="E1538" s="1" t="str">
        <f t="shared" si="497"/>
        <v>30R-Gill</v>
      </c>
      <c r="F1538" s="1" t="str">
        <f t="shared" si="498"/>
        <v>Gillenwaters, Stephanie</v>
      </c>
      <c r="G1538" s="1" t="str">
        <f>"Period 05"</f>
        <v>Period 05</v>
      </c>
      <c r="H1538" s="1">
        <f xml:space="preserve"> 94</f>
        <v>94</v>
      </c>
      <c r="I1538" s="1">
        <f xml:space="preserve"> 92</f>
        <v>92</v>
      </c>
    </row>
    <row r="1539" spans="1:9">
      <c r="A1539" s="1" t="str">
        <f>""</f>
        <v/>
      </c>
      <c r="B1539" s="1">
        <f t="shared" si="496"/>
        <v>772309</v>
      </c>
      <c r="C1539" s="1" t="str">
        <f>"0371"</f>
        <v>0371</v>
      </c>
      <c r="D1539" s="1" t="str">
        <f>"HEALTH"</f>
        <v>HEALTH</v>
      </c>
      <c r="E1539" s="1" t="str">
        <f t="shared" si="497"/>
        <v>30R-Gill</v>
      </c>
      <c r="F1539" s="1" t="str">
        <f t="shared" si="498"/>
        <v>Gillenwaters, Stephanie</v>
      </c>
      <c r="G1539" s="1" t="str">
        <f>"Period 06"</f>
        <v>Period 06</v>
      </c>
      <c r="H1539" s="1" t="str">
        <f>" S"</f>
        <v xml:space="preserve"> S</v>
      </c>
      <c r="I1539" s="1" t="str">
        <f>" S"</f>
        <v xml:space="preserve"> S</v>
      </c>
    </row>
    <row r="1540" spans="1:9">
      <c r="A1540" s="1" t="str">
        <f>""</f>
        <v/>
      </c>
      <c r="B1540" s="1">
        <f t="shared" si="496"/>
        <v>772309</v>
      </c>
      <c r="C1540" s="1" t="str">
        <f>"0398"</f>
        <v>0398</v>
      </c>
      <c r="D1540" s="1" t="str">
        <f>"CITIZENSHIP"</f>
        <v>CITIZENSHIP</v>
      </c>
      <c r="E1540" s="1" t="str">
        <f t="shared" si="497"/>
        <v>30R-Gill</v>
      </c>
      <c r="F1540" s="1" t="str">
        <f t="shared" si="498"/>
        <v>Gillenwaters, Stephanie</v>
      </c>
      <c r="G1540" s="1" t="str">
        <f>"Period 07"</f>
        <v>Period 07</v>
      </c>
      <c r="H1540" s="1" t="str">
        <f>" S"</f>
        <v xml:space="preserve"> S</v>
      </c>
      <c r="I1540" s="1" t="str">
        <f>" S"</f>
        <v xml:space="preserve"> S</v>
      </c>
    </row>
    <row r="1541" spans="1:9">
      <c r="A1541" s="1" t="str">
        <f>""</f>
        <v/>
      </c>
      <c r="B1541" s="1">
        <f t="shared" si="496"/>
        <v>772309</v>
      </c>
      <c r="C1541" s="1" t="str">
        <f>"0351"</f>
        <v>0351</v>
      </c>
      <c r="D1541" s="1" t="str">
        <f>"HANDWRITING"</f>
        <v>HANDWRITING</v>
      </c>
      <c r="E1541" s="1" t="str">
        <f t="shared" si="497"/>
        <v>30R-Gill</v>
      </c>
      <c r="F1541" s="1" t="str">
        <f t="shared" si="498"/>
        <v>Gillenwaters, Stephanie</v>
      </c>
      <c r="G1541" s="1" t="str">
        <f>"Period 08"</f>
        <v>Period 08</v>
      </c>
      <c r="H1541" s="1" t="str">
        <f>" S"</f>
        <v xml:space="preserve"> S</v>
      </c>
      <c r="I1541" s="1" t="str">
        <f>" E"</f>
        <v xml:space="preserve"> E</v>
      </c>
    </row>
    <row r="1542" spans="1:9">
      <c r="A1542" s="1" t="str">
        <f>""</f>
        <v/>
      </c>
      <c r="B1542" s="1">
        <f t="shared" si="496"/>
        <v>772309</v>
      </c>
      <c r="C1542" s="1" t="str">
        <f>"0361"</f>
        <v>0361</v>
      </c>
      <c r="D1542" s="1" t="str">
        <f>"FINE ARTS"</f>
        <v>FINE ARTS</v>
      </c>
      <c r="E1542" s="1" t="str">
        <f>"30R-GIL"</f>
        <v>30R-GIL</v>
      </c>
      <c r="F1542" s="1" t="str">
        <f>"Shotlow, Misti"</f>
        <v>Shotlow, Misti</v>
      </c>
      <c r="G1542" s="1" t="str">
        <f>"Period 09"</f>
        <v>Period 09</v>
      </c>
      <c r="H1542" s="1" t="str">
        <f>" E"</f>
        <v xml:space="preserve"> E</v>
      </c>
      <c r="I1542" s="1" t="str">
        <f>" E"</f>
        <v xml:space="preserve"> E</v>
      </c>
    </row>
    <row r="1543" spans="1:9">
      <c r="A1543" s="1" t="str">
        <f>""</f>
        <v/>
      </c>
      <c r="B1543" s="1">
        <f t="shared" si="496"/>
        <v>772309</v>
      </c>
      <c r="C1543" s="1" t="str">
        <f>"0362"</f>
        <v>0362</v>
      </c>
      <c r="D1543" s="1" t="str">
        <f>"MUSIC"</f>
        <v>MUSIC</v>
      </c>
      <c r="E1543" s="1" t="str">
        <f>"30R-GIL"</f>
        <v>30R-GIL</v>
      </c>
      <c r="F1543" s="1" t="str">
        <f>"Murphy, Charmin"</f>
        <v>Murphy, Charmin</v>
      </c>
      <c r="G1543" s="1" t="str">
        <f>"Period 10"</f>
        <v>Period 10</v>
      </c>
      <c r="H1543" s="1" t="str">
        <f>" S"</f>
        <v xml:space="preserve"> S</v>
      </c>
      <c r="I1543" s="1" t="str">
        <f>" S"</f>
        <v xml:space="preserve"> S</v>
      </c>
    </row>
    <row r="1544" spans="1:9">
      <c r="A1544" s="1" t="str">
        <f>""</f>
        <v/>
      </c>
      <c r="B1544" s="1">
        <f t="shared" si="496"/>
        <v>772309</v>
      </c>
      <c r="C1544" s="1" t="str">
        <f>"0372"</f>
        <v>0372</v>
      </c>
      <c r="D1544" s="1" t="str">
        <f>"PHYSICAL ED"</f>
        <v>PHYSICAL ED</v>
      </c>
      <c r="E1544" s="1" t="str">
        <f>"30R-Gil"</f>
        <v>30R-Gil</v>
      </c>
      <c r="F1544" s="1" t="str">
        <f>"Lane, Gary"</f>
        <v>Lane, Gary</v>
      </c>
      <c r="G1544" s="1" t="str">
        <f>"Period 11"</f>
        <v>Period 11</v>
      </c>
      <c r="H1544" s="1" t="str">
        <f>" E"</f>
        <v xml:space="preserve"> E</v>
      </c>
      <c r="I1544" s="1" t="str">
        <f>" E"</f>
        <v xml:space="preserve"> E</v>
      </c>
    </row>
    <row r="1545" spans="1:9">
      <c r="A1545" s="1" t="str">
        <f>"Wallace, Georgia Rose"</f>
        <v>Wallace, Georgia Rose</v>
      </c>
      <c r="B1545" s="1">
        <f t="shared" ref="B1545:B1554" si="499">779951</f>
        <v>779951</v>
      </c>
      <c r="C1545" s="1" t="str">
        <f>"0311"</f>
        <v>0311</v>
      </c>
      <c r="D1545" s="1" t="str">
        <f>"LANGUAGE ARTS"</f>
        <v>LANGUAGE ARTS</v>
      </c>
      <c r="E1545" s="1" t="str">
        <f t="shared" ref="E1545:E1551" si="500">"31R-God"</f>
        <v>31R-God</v>
      </c>
      <c r="F1545" s="1" t="str">
        <f t="shared" ref="F1545:F1551" si="501">"Miguel, Katrina"</f>
        <v>Miguel, Katrina</v>
      </c>
      <c r="G1545" s="1" t="str">
        <f>"Period 01"</f>
        <v>Period 01</v>
      </c>
      <c r="H1545" s="1">
        <f xml:space="preserve"> 98</f>
        <v>98</v>
      </c>
      <c r="I1545" s="1">
        <f xml:space="preserve"> 98</f>
        <v>98</v>
      </c>
    </row>
    <row r="1546" spans="1:9">
      <c r="A1546" s="1" t="str">
        <f>""</f>
        <v/>
      </c>
      <c r="B1546" s="1">
        <f t="shared" si="499"/>
        <v>779951</v>
      </c>
      <c r="C1546" s="1" t="str">
        <f>"0321"</f>
        <v>0321</v>
      </c>
      <c r="D1546" s="1" t="str">
        <f>"SOCIAL STUDIES"</f>
        <v>SOCIAL STUDIES</v>
      </c>
      <c r="E1546" s="1" t="str">
        <f t="shared" si="500"/>
        <v>31R-God</v>
      </c>
      <c r="F1546" s="1" t="str">
        <f t="shared" si="501"/>
        <v>Miguel, Katrina</v>
      </c>
      <c r="G1546" s="1" t="str">
        <f>"Period 03"</f>
        <v>Period 03</v>
      </c>
      <c r="H1546" s="1">
        <f xml:space="preserve"> 100</f>
        <v>100</v>
      </c>
      <c r="I1546" s="1">
        <f xml:space="preserve"> 98</f>
        <v>98</v>
      </c>
    </row>
    <row r="1547" spans="1:9">
      <c r="A1547" s="1" t="str">
        <f>""</f>
        <v/>
      </c>
      <c r="B1547" s="1">
        <f t="shared" si="499"/>
        <v>779951</v>
      </c>
      <c r="C1547" s="1" t="str">
        <f>"0331"</f>
        <v>0331</v>
      </c>
      <c r="D1547" s="1" t="str">
        <f>"MATH"</f>
        <v>MATH</v>
      </c>
      <c r="E1547" s="1" t="str">
        <f t="shared" si="500"/>
        <v>31R-God</v>
      </c>
      <c r="F1547" s="1" t="str">
        <f t="shared" si="501"/>
        <v>Miguel, Katrina</v>
      </c>
      <c r="G1547" s="1" t="str">
        <f>"Period 04"</f>
        <v>Period 04</v>
      </c>
      <c r="H1547" s="1">
        <f xml:space="preserve"> 100</f>
        <v>100</v>
      </c>
      <c r="I1547" s="1">
        <f xml:space="preserve"> 99</f>
        <v>99</v>
      </c>
    </row>
    <row r="1548" spans="1:9">
      <c r="A1548" s="1" t="str">
        <f>""</f>
        <v/>
      </c>
      <c r="B1548" s="1">
        <f t="shared" si="499"/>
        <v>779951</v>
      </c>
      <c r="C1548" s="1" t="str">
        <f>"0341"</f>
        <v>0341</v>
      </c>
      <c r="D1548" s="1" t="str">
        <f>"SCIENCE"</f>
        <v>SCIENCE</v>
      </c>
      <c r="E1548" s="1" t="str">
        <f t="shared" si="500"/>
        <v>31R-God</v>
      </c>
      <c r="F1548" s="1" t="str">
        <f t="shared" si="501"/>
        <v>Miguel, Katrina</v>
      </c>
      <c r="G1548" s="1" t="str">
        <f>"Period 05"</f>
        <v>Period 05</v>
      </c>
      <c r="H1548" s="1">
        <f xml:space="preserve"> 100</f>
        <v>100</v>
      </c>
      <c r="I1548" s="1">
        <f xml:space="preserve"> 91</f>
        <v>91</v>
      </c>
    </row>
    <row r="1549" spans="1:9">
      <c r="A1549" s="1" t="str">
        <f>""</f>
        <v/>
      </c>
      <c r="B1549" s="1">
        <f t="shared" si="499"/>
        <v>779951</v>
      </c>
      <c r="C1549" s="1" t="str">
        <f>"0371"</f>
        <v>0371</v>
      </c>
      <c r="D1549" s="1" t="str">
        <f>"HEALTH"</f>
        <v>HEALTH</v>
      </c>
      <c r="E1549" s="1" t="str">
        <f t="shared" si="500"/>
        <v>31R-God</v>
      </c>
      <c r="F1549" s="1" t="str">
        <f t="shared" si="501"/>
        <v>Miguel, Katrina</v>
      </c>
      <c r="G1549" s="1" t="str">
        <f>"Period 06"</f>
        <v>Period 06</v>
      </c>
      <c r="H1549" s="1" t="str">
        <f>" S"</f>
        <v xml:space="preserve"> S</v>
      </c>
      <c r="I1549" s="1" t="str">
        <f>" S"</f>
        <v xml:space="preserve"> S</v>
      </c>
    </row>
    <row r="1550" spans="1:9">
      <c r="A1550" s="1" t="str">
        <f>""</f>
        <v/>
      </c>
      <c r="B1550" s="1">
        <f t="shared" si="499"/>
        <v>779951</v>
      </c>
      <c r="C1550" s="1" t="str">
        <f>"0398"</f>
        <v>0398</v>
      </c>
      <c r="D1550" s="1" t="str">
        <f>"CITIZENSHIP"</f>
        <v>CITIZENSHIP</v>
      </c>
      <c r="E1550" s="1" t="str">
        <f t="shared" si="500"/>
        <v>31R-God</v>
      </c>
      <c r="F1550" s="1" t="str">
        <f t="shared" si="501"/>
        <v>Miguel, Katrina</v>
      </c>
      <c r="G1550" s="1" t="str">
        <f>"Period 07"</f>
        <v>Period 07</v>
      </c>
      <c r="H1550" s="1" t="str">
        <f t="shared" ref="H1550:I1552" si="502">" E"</f>
        <v xml:space="preserve"> E</v>
      </c>
      <c r="I1550" s="1" t="str">
        <f t="shared" si="502"/>
        <v xml:space="preserve"> E</v>
      </c>
    </row>
    <row r="1551" spans="1:9">
      <c r="A1551" s="1" t="str">
        <f>""</f>
        <v/>
      </c>
      <c r="B1551" s="1">
        <f t="shared" si="499"/>
        <v>779951</v>
      </c>
      <c r="C1551" s="1" t="str">
        <f>"0351"</f>
        <v>0351</v>
      </c>
      <c r="D1551" s="1" t="str">
        <f>"HANDWRITING"</f>
        <v>HANDWRITING</v>
      </c>
      <c r="E1551" s="1" t="str">
        <f t="shared" si="500"/>
        <v>31R-God</v>
      </c>
      <c r="F1551" s="1" t="str">
        <f t="shared" si="501"/>
        <v>Miguel, Katrina</v>
      </c>
      <c r="G1551" s="1" t="str">
        <f>"Period 08"</f>
        <v>Period 08</v>
      </c>
      <c r="H1551" s="1" t="str">
        <f t="shared" si="502"/>
        <v xml:space="preserve"> E</v>
      </c>
      <c r="I1551" s="1" t="str">
        <f t="shared" si="502"/>
        <v xml:space="preserve"> E</v>
      </c>
    </row>
    <row r="1552" spans="1:9">
      <c r="A1552" s="1" t="str">
        <f>""</f>
        <v/>
      </c>
      <c r="B1552" s="1">
        <f t="shared" si="499"/>
        <v>779951</v>
      </c>
      <c r="C1552" s="1" t="str">
        <f>"0361"</f>
        <v>0361</v>
      </c>
      <c r="D1552" s="1" t="str">
        <f>"FINE ARTS"</f>
        <v>FINE ARTS</v>
      </c>
      <c r="E1552" s="1" t="str">
        <f>"31R-MIG"</f>
        <v>31R-MIG</v>
      </c>
      <c r="F1552" s="1" t="str">
        <f>"Shotlow, Misti"</f>
        <v>Shotlow, Misti</v>
      </c>
      <c r="G1552" s="1" t="str">
        <f>"Period 09"</f>
        <v>Period 09</v>
      </c>
      <c r="H1552" s="1" t="str">
        <f t="shared" si="502"/>
        <v xml:space="preserve"> E</v>
      </c>
      <c r="I1552" s="1" t="str">
        <f t="shared" si="502"/>
        <v xml:space="preserve"> E</v>
      </c>
    </row>
    <row r="1553" spans="1:9">
      <c r="A1553" s="1" t="str">
        <f>""</f>
        <v/>
      </c>
      <c r="B1553" s="1">
        <f t="shared" si="499"/>
        <v>779951</v>
      </c>
      <c r="C1553" s="1" t="str">
        <f>"0362"</f>
        <v>0362</v>
      </c>
      <c r="D1553" s="1" t="str">
        <f>"MUSIC"</f>
        <v>MUSIC</v>
      </c>
      <c r="E1553" s="1" t="str">
        <f>"31R-MIG"</f>
        <v>31R-MIG</v>
      </c>
      <c r="F1553" s="1" t="str">
        <f>"Murphy, Charmin"</f>
        <v>Murphy, Charmin</v>
      </c>
      <c r="G1553" s="1" t="str">
        <f>"Period 10"</f>
        <v>Period 10</v>
      </c>
      <c r="H1553" s="1" t="str">
        <f>" E"</f>
        <v xml:space="preserve"> E</v>
      </c>
      <c r="I1553" s="1" t="str">
        <f>" S"</f>
        <v xml:space="preserve"> S</v>
      </c>
    </row>
    <row r="1554" spans="1:9">
      <c r="A1554" s="1" t="str">
        <f>""</f>
        <v/>
      </c>
      <c r="B1554" s="1">
        <f t="shared" si="499"/>
        <v>779951</v>
      </c>
      <c r="C1554" s="1" t="str">
        <f>"0372"</f>
        <v>0372</v>
      </c>
      <c r="D1554" s="1" t="str">
        <f>"PHYSICAL ED"</f>
        <v>PHYSICAL ED</v>
      </c>
      <c r="E1554" s="1" t="str">
        <f>"31R-MIG"</f>
        <v>31R-MIG</v>
      </c>
      <c r="F1554" s="1" t="str">
        <f>"Lane, Gary"</f>
        <v>Lane, Gary</v>
      </c>
      <c r="G1554" s="1" t="str">
        <f>"Period 11"</f>
        <v>Period 11</v>
      </c>
      <c r="H1554" s="1" t="str">
        <f>" E"</f>
        <v xml:space="preserve"> E</v>
      </c>
      <c r="I1554" s="1" t="str">
        <f>" E"</f>
        <v xml:space="preserve"> E</v>
      </c>
    </row>
    <row r="1555" spans="1:9">
      <c r="A1555" s="1" t="str">
        <f>"Ward, Eddjia Cardejia Carlyia Awe Jean"</f>
        <v>Ward, Eddjia Cardejia Carlyia Awe Jean</v>
      </c>
      <c r="B1555" s="1">
        <f t="shared" ref="B1555:B1564" si="503">1802073</f>
        <v>1802073</v>
      </c>
      <c r="C1555" s="1" t="str">
        <f>"0311"</f>
        <v>0311</v>
      </c>
      <c r="D1555" s="1" t="str">
        <f>"LANGUAGE ARTS"</f>
        <v>LANGUAGE ARTS</v>
      </c>
      <c r="E1555" s="1" t="str">
        <f t="shared" ref="E1555:E1562" si="504">"32R-RAY"</f>
        <v>32R-RAY</v>
      </c>
      <c r="F1555" s="1" t="str">
        <f t="shared" ref="F1555:F1561" si="505">"Ray, Courtney"</f>
        <v>Ray, Courtney</v>
      </c>
      <c r="G1555" s="1" t="str">
        <f>"Period 01"</f>
        <v>Period 01</v>
      </c>
      <c r="H1555" s="1">
        <f xml:space="preserve"> 81</f>
        <v>81</v>
      </c>
      <c r="I1555" s="1">
        <f xml:space="preserve"> 79</f>
        <v>79</v>
      </c>
    </row>
    <row r="1556" spans="1:9">
      <c r="A1556" s="1" t="str">
        <f>""</f>
        <v/>
      </c>
      <c r="B1556" s="1">
        <f t="shared" si="503"/>
        <v>1802073</v>
      </c>
      <c r="C1556" s="1" t="str">
        <f>"0321"</f>
        <v>0321</v>
      </c>
      <c r="D1556" s="1" t="str">
        <f>"SOCIAL STUDIES"</f>
        <v>SOCIAL STUDIES</v>
      </c>
      <c r="E1556" s="1" t="str">
        <f t="shared" si="504"/>
        <v>32R-RAY</v>
      </c>
      <c r="F1556" s="1" t="str">
        <f t="shared" si="505"/>
        <v>Ray, Courtney</v>
      </c>
      <c r="G1556" s="1" t="str">
        <f>"Period 03"</f>
        <v>Period 03</v>
      </c>
      <c r="H1556" s="1">
        <f xml:space="preserve"> 96</f>
        <v>96</v>
      </c>
      <c r="I1556" s="1">
        <f xml:space="preserve"> 100</f>
        <v>100</v>
      </c>
    </row>
    <row r="1557" spans="1:9">
      <c r="A1557" s="1" t="str">
        <f>""</f>
        <v/>
      </c>
      <c r="B1557" s="1">
        <f t="shared" si="503"/>
        <v>1802073</v>
      </c>
      <c r="C1557" s="1" t="str">
        <f>"0331"</f>
        <v>0331</v>
      </c>
      <c r="D1557" s="1" t="str">
        <f>"MATH"</f>
        <v>MATH</v>
      </c>
      <c r="E1557" s="1" t="str">
        <f t="shared" si="504"/>
        <v>32R-RAY</v>
      </c>
      <c r="F1557" s="1" t="str">
        <f t="shared" si="505"/>
        <v>Ray, Courtney</v>
      </c>
      <c r="G1557" s="1" t="str">
        <f>"Period 04"</f>
        <v>Period 04</v>
      </c>
      <c r="H1557" s="1">
        <f xml:space="preserve"> 87</f>
        <v>87</v>
      </c>
      <c r="I1557" s="1">
        <f xml:space="preserve"> 89</f>
        <v>89</v>
      </c>
    </row>
    <row r="1558" spans="1:9">
      <c r="A1558" s="1" t="str">
        <f>""</f>
        <v/>
      </c>
      <c r="B1558" s="1">
        <f t="shared" si="503"/>
        <v>1802073</v>
      </c>
      <c r="C1558" s="1" t="str">
        <f>"0341"</f>
        <v>0341</v>
      </c>
      <c r="D1558" s="1" t="str">
        <f>"SCIENCE"</f>
        <v>SCIENCE</v>
      </c>
      <c r="E1558" s="1" t="str">
        <f t="shared" si="504"/>
        <v>32R-RAY</v>
      </c>
      <c r="F1558" s="1" t="str">
        <f t="shared" si="505"/>
        <v>Ray, Courtney</v>
      </c>
      <c r="G1558" s="1" t="str">
        <f>"Period 05"</f>
        <v>Period 05</v>
      </c>
      <c r="H1558" s="1">
        <f xml:space="preserve"> 95</f>
        <v>95</v>
      </c>
      <c r="I1558" s="1">
        <f xml:space="preserve"> 97</f>
        <v>97</v>
      </c>
    </row>
    <row r="1559" spans="1:9">
      <c r="A1559" s="1" t="str">
        <f>""</f>
        <v/>
      </c>
      <c r="B1559" s="1">
        <f t="shared" si="503"/>
        <v>1802073</v>
      </c>
      <c r="C1559" s="1" t="str">
        <f>"0371"</f>
        <v>0371</v>
      </c>
      <c r="D1559" s="1" t="str">
        <f>"HEALTH"</f>
        <v>HEALTH</v>
      </c>
      <c r="E1559" s="1" t="str">
        <f t="shared" si="504"/>
        <v>32R-RAY</v>
      </c>
      <c r="F1559" s="1" t="str">
        <f t="shared" si="505"/>
        <v>Ray, Courtney</v>
      </c>
      <c r="G1559" s="1" t="str">
        <f>"Period 06"</f>
        <v>Period 06</v>
      </c>
      <c r="H1559" s="1" t="str">
        <f t="shared" ref="H1559:I1561" si="506">" S"</f>
        <v xml:space="preserve"> S</v>
      </c>
      <c r="I1559" s="1" t="str">
        <f t="shared" si="506"/>
        <v xml:space="preserve"> S</v>
      </c>
    </row>
    <row r="1560" spans="1:9">
      <c r="A1560" s="1" t="str">
        <f>""</f>
        <v/>
      </c>
      <c r="B1560" s="1">
        <f t="shared" si="503"/>
        <v>1802073</v>
      </c>
      <c r="C1560" s="1" t="str">
        <f>"0398"</f>
        <v>0398</v>
      </c>
      <c r="D1560" s="1" t="str">
        <f>"CITIZENSHIP"</f>
        <v>CITIZENSHIP</v>
      </c>
      <c r="E1560" s="1" t="str">
        <f t="shared" si="504"/>
        <v>32R-RAY</v>
      </c>
      <c r="F1560" s="1" t="str">
        <f t="shared" si="505"/>
        <v>Ray, Courtney</v>
      </c>
      <c r="G1560" s="1" t="str">
        <f>"Period 07"</f>
        <v>Period 07</v>
      </c>
      <c r="H1560" s="1" t="str">
        <f t="shared" si="506"/>
        <v xml:space="preserve"> S</v>
      </c>
      <c r="I1560" s="1" t="str">
        <f t="shared" si="506"/>
        <v xml:space="preserve"> S</v>
      </c>
    </row>
    <row r="1561" spans="1:9">
      <c r="A1561" s="1" t="str">
        <f>""</f>
        <v/>
      </c>
      <c r="B1561" s="1">
        <f t="shared" si="503"/>
        <v>1802073</v>
      </c>
      <c r="C1561" s="1" t="str">
        <f>"0351"</f>
        <v>0351</v>
      </c>
      <c r="D1561" s="1" t="str">
        <f>"HANDWRITING"</f>
        <v>HANDWRITING</v>
      </c>
      <c r="E1561" s="1" t="str">
        <f t="shared" si="504"/>
        <v>32R-RAY</v>
      </c>
      <c r="F1561" s="1" t="str">
        <f t="shared" si="505"/>
        <v>Ray, Courtney</v>
      </c>
      <c r="G1561" s="1" t="str">
        <f>"Period 08"</f>
        <v>Period 08</v>
      </c>
      <c r="H1561" s="1" t="str">
        <f t="shared" si="506"/>
        <v xml:space="preserve"> S</v>
      </c>
      <c r="I1561" s="1" t="str">
        <f t="shared" si="506"/>
        <v xml:space="preserve"> S</v>
      </c>
    </row>
    <row r="1562" spans="1:9">
      <c r="A1562" s="1" t="str">
        <f>""</f>
        <v/>
      </c>
      <c r="B1562" s="1">
        <f t="shared" si="503"/>
        <v>1802073</v>
      </c>
      <c r="C1562" s="1" t="str">
        <f>"0361"</f>
        <v>0361</v>
      </c>
      <c r="D1562" s="1" t="str">
        <f>"FINE ARTS"</f>
        <v>FINE ARTS</v>
      </c>
      <c r="E1562" s="1" t="str">
        <f t="shared" si="504"/>
        <v>32R-RAY</v>
      </c>
      <c r="F1562" s="1" t="str">
        <f>"Shotlow, Misti"</f>
        <v>Shotlow, Misti</v>
      </c>
      <c r="G1562" s="1" t="str">
        <f>"Period 09"</f>
        <v>Period 09</v>
      </c>
      <c r="H1562" s="1" t="str">
        <f>" E"</f>
        <v xml:space="preserve"> E</v>
      </c>
      <c r="I1562" s="1" t="str">
        <f>" E"</f>
        <v xml:space="preserve"> E</v>
      </c>
    </row>
    <row r="1563" spans="1:9">
      <c r="A1563" s="1" t="str">
        <f>""</f>
        <v/>
      </c>
      <c r="B1563" s="1">
        <f t="shared" si="503"/>
        <v>1802073</v>
      </c>
      <c r="C1563" s="1" t="str">
        <f>"0362"</f>
        <v>0362</v>
      </c>
      <c r="D1563" s="1" t="str">
        <f>"MUSIC"</f>
        <v>MUSIC</v>
      </c>
      <c r="E1563" s="1" t="str">
        <f>"32R-HER"</f>
        <v>32R-HER</v>
      </c>
      <c r="F1563" s="1" t="str">
        <f>"Murphy, Charmin"</f>
        <v>Murphy, Charmin</v>
      </c>
      <c r="G1563" s="1" t="str">
        <f>"Period 10"</f>
        <v>Period 10</v>
      </c>
      <c r="H1563" s="1" t="str">
        <f>" S"</f>
        <v xml:space="preserve"> S</v>
      </c>
      <c r="I1563" s="1" t="str">
        <f>" S"</f>
        <v xml:space="preserve"> S</v>
      </c>
    </row>
    <row r="1564" spans="1:9">
      <c r="A1564" s="1" t="str">
        <f>""</f>
        <v/>
      </c>
      <c r="B1564" s="1">
        <f t="shared" si="503"/>
        <v>1802073</v>
      </c>
      <c r="C1564" s="1" t="str">
        <f>"0372"</f>
        <v>0372</v>
      </c>
      <c r="D1564" s="1" t="str">
        <f>"PHYSICAL ED"</f>
        <v>PHYSICAL ED</v>
      </c>
      <c r="E1564" s="1" t="str">
        <f>"32R-RAY"</f>
        <v>32R-RAY</v>
      </c>
      <c r="F1564" s="1" t="str">
        <f>"Lane, Gary"</f>
        <v>Lane, Gary</v>
      </c>
      <c r="G1564" s="1" t="str">
        <f>"Period 11"</f>
        <v>Period 11</v>
      </c>
      <c r="H1564" s="1" t="str">
        <f>" S"</f>
        <v xml:space="preserve"> S</v>
      </c>
      <c r="I1564" s="1" t="str">
        <f>" E"</f>
        <v xml:space="preserve"> E</v>
      </c>
    </row>
    <row r="1565" spans="1:9">
      <c r="A1565" s="1" t="str">
        <f>"Webb, Avery Jeremiah"</f>
        <v>Webb, Avery Jeremiah</v>
      </c>
      <c r="B1565" s="1">
        <f t="shared" ref="B1565:B1574" si="507">773163</f>
        <v>773163</v>
      </c>
      <c r="C1565" s="1" t="str">
        <f>"0311"</f>
        <v>0311</v>
      </c>
      <c r="D1565" s="1" t="str">
        <f>"LANGUAGE ARTS"</f>
        <v>LANGUAGE ARTS</v>
      </c>
      <c r="E1565" s="1" t="str">
        <f t="shared" ref="E1565:E1571" si="508">"31R-God"</f>
        <v>31R-God</v>
      </c>
      <c r="F1565" s="1" t="str">
        <f t="shared" ref="F1565:F1571" si="509">"Miguel, Katrina"</f>
        <v>Miguel, Katrina</v>
      </c>
      <c r="G1565" s="1" t="str">
        <f>"Period 01"</f>
        <v>Period 01</v>
      </c>
      <c r="H1565" s="1">
        <f xml:space="preserve"> 94</f>
        <v>94</v>
      </c>
      <c r="I1565" s="1">
        <f xml:space="preserve"> 92</f>
        <v>92</v>
      </c>
    </row>
    <row r="1566" spans="1:9">
      <c r="A1566" s="1" t="str">
        <f>""</f>
        <v/>
      </c>
      <c r="B1566" s="1">
        <f t="shared" si="507"/>
        <v>773163</v>
      </c>
      <c r="C1566" s="1" t="str">
        <f>"0321"</f>
        <v>0321</v>
      </c>
      <c r="D1566" s="1" t="str">
        <f>"SOCIAL STUDIES"</f>
        <v>SOCIAL STUDIES</v>
      </c>
      <c r="E1566" s="1" t="str">
        <f t="shared" si="508"/>
        <v>31R-God</v>
      </c>
      <c r="F1566" s="1" t="str">
        <f t="shared" si="509"/>
        <v>Miguel, Katrina</v>
      </c>
      <c r="G1566" s="1" t="str">
        <f>"Period 03"</f>
        <v>Period 03</v>
      </c>
      <c r="H1566" s="1">
        <f xml:space="preserve"> 94</f>
        <v>94</v>
      </c>
      <c r="I1566" s="1">
        <f xml:space="preserve"> 79</f>
        <v>79</v>
      </c>
    </row>
    <row r="1567" spans="1:9">
      <c r="A1567" s="1" t="str">
        <f>""</f>
        <v/>
      </c>
      <c r="B1567" s="1">
        <f t="shared" si="507"/>
        <v>773163</v>
      </c>
      <c r="C1567" s="1" t="str">
        <f>"0331"</f>
        <v>0331</v>
      </c>
      <c r="D1567" s="1" t="str">
        <f>"MATH"</f>
        <v>MATH</v>
      </c>
      <c r="E1567" s="1" t="str">
        <f t="shared" si="508"/>
        <v>31R-God</v>
      </c>
      <c r="F1567" s="1" t="str">
        <f t="shared" si="509"/>
        <v>Miguel, Katrina</v>
      </c>
      <c r="G1567" s="1" t="str">
        <f>"Period 04"</f>
        <v>Period 04</v>
      </c>
      <c r="H1567" s="1">
        <f xml:space="preserve"> 87</f>
        <v>87</v>
      </c>
      <c r="I1567" s="1">
        <f xml:space="preserve"> 70</f>
        <v>70</v>
      </c>
    </row>
    <row r="1568" spans="1:9">
      <c r="A1568" s="1" t="str">
        <f>""</f>
        <v/>
      </c>
      <c r="B1568" s="1">
        <f t="shared" si="507"/>
        <v>773163</v>
      </c>
      <c r="C1568" s="1" t="str">
        <f>"0341"</f>
        <v>0341</v>
      </c>
      <c r="D1568" s="1" t="str">
        <f>"SCIENCE"</f>
        <v>SCIENCE</v>
      </c>
      <c r="E1568" s="1" t="str">
        <f t="shared" si="508"/>
        <v>31R-God</v>
      </c>
      <c r="F1568" s="1" t="str">
        <f t="shared" si="509"/>
        <v>Miguel, Katrina</v>
      </c>
      <c r="G1568" s="1" t="str">
        <f>"Period 05"</f>
        <v>Period 05</v>
      </c>
      <c r="H1568" s="1">
        <f xml:space="preserve"> 89</f>
        <v>89</v>
      </c>
      <c r="I1568" s="1">
        <f xml:space="preserve"> 80</f>
        <v>80</v>
      </c>
    </row>
    <row r="1569" spans="1:9">
      <c r="A1569" s="1" t="str">
        <f>""</f>
        <v/>
      </c>
      <c r="B1569" s="1">
        <f t="shared" si="507"/>
        <v>773163</v>
      </c>
      <c r="C1569" s="1" t="str">
        <f>"0371"</f>
        <v>0371</v>
      </c>
      <c r="D1569" s="1" t="str">
        <f>"HEALTH"</f>
        <v>HEALTH</v>
      </c>
      <c r="E1569" s="1" t="str">
        <f t="shared" si="508"/>
        <v>31R-God</v>
      </c>
      <c r="F1569" s="1" t="str">
        <f t="shared" si="509"/>
        <v>Miguel, Katrina</v>
      </c>
      <c r="G1569" s="1" t="str">
        <f>"Period 06"</f>
        <v>Period 06</v>
      </c>
      <c r="H1569" s="1" t="str">
        <f>" S"</f>
        <v xml:space="preserve"> S</v>
      </c>
      <c r="I1569" s="1" t="str">
        <f>" S"</f>
        <v xml:space="preserve"> S</v>
      </c>
    </row>
    <row r="1570" spans="1:9">
      <c r="A1570" s="1" t="str">
        <f>""</f>
        <v/>
      </c>
      <c r="B1570" s="1">
        <f t="shared" si="507"/>
        <v>773163</v>
      </c>
      <c r="C1570" s="1" t="str">
        <f>"0398"</f>
        <v>0398</v>
      </c>
      <c r="D1570" s="1" t="str">
        <f>"CITIZENSHIP"</f>
        <v>CITIZENSHIP</v>
      </c>
      <c r="E1570" s="1" t="str">
        <f t="shared" si="508"/>
        <v>31R-God</v>
      </c>
      <c r="F1570" s="1" t="str">
        <f t="shared" si="509"/>
        <v>Miguel, Katrina</v>
      </c>
      <c r="G1570" s="1" t="str">
        <f>"Period 07"</f>
        <v>Period 07</v>
      </c>
      <c r="H1570" s="1" t="str">
        <f>" S"</f>
        <v xml:space="preserve"> S</v>
      </c>
      <c r="I1570" s="1" t="str">
        <f>" S"</f>
        <v xml:space="preserve"> S</v>
      </c>
    </row>
    <row r="1571" spans="1:9">
      <c r="A1571" s="1" t="str">
        <f>""</f>
        <v/>
      </c>
      <c r="B1571" s="1">
        <f t="shared" si="507"/>
        <v>773163</v>
      </c>
      <c r="C1571" s="1" t="str">
        <f>"0351"</f>
        <v>0351</v>
      </c>
      <c r="D1571" s="1" t="str">
        <f>"HANDWRITING"</f>
        <v>HANDWRITING</v>
      </c>
      <c r="E1571" s="1" t="str">
        <f t="shared" si="508"/>
        <v>31R-God</v>
      </c>
      <c r="F1571" s="1" t="str">
        <f t="shared" si="509"/>
        <v>Miguel, Katrina</v>
      </c>
      <c r="G1571" s="1" t="str">
        <f>"Period 08"</f>
        <v>Period 08</v>
      </c>
      <c r="H1571" s="1" t="str">
        <f>" E"</f>
        <v xml:space="preserve"> E</v>
      </c>
      <c r="I1571" s="1" t="str">
        <f>" E"</f>
        <v xml:space="preserve"> E</v>
      </c>
    </row>
    <row r="1572" spans="1:9">
      <c r="A1572" s="1" t="str">
        <f>""</f>
        <v/>
      </c>
      <c r="B1572" s="1">
        <f t="shared" si="507"/>
        <v>773163</v>
      </c>
      <c r="C1572" s="1" t="str">
        <f>"0361"</f>
        <v>0361</v>
      </c>
      <c r="D1572" s="1" t="str">
        <f>"FINE ARTS"</f>
        <v>FINE ARTS</v>
      </c>
      <c r="E1572" s="1" t="str">
        <f>"31R-MIG"</f>
        <v>31R-MIG</v>
      </c>
      <c r="F1572" s="1" t="str">
        <f>"Shotlow, Misti"</f>
        <v>Shotlow, Misti</v>
      </c>
      <c r="G1572" s="1" t="str">
        <f>"Period 09"</f>
        <v>Period 09</v>
      </c>
      <c r="H1572" s="1" t="str">
        <f>" E"</f>
        <v xml:space="preserve"> E</v>
      </c>
      <c r="I1572" s="1" t="str">
        <f>" E"</f>
        <v xml:space="preserve"> E</v>
      </c>
    </row>
    <row r="1573" spans="1:9">
      <c r="A1573" s="1" t="str">
        <f>""</f>
        <v/>
      </c>
      <c r="B1573" s="1">
        <f t="shared" si="507"/>
        <v>773163</v>
      </c>
      <c r="C1573" s="1" t="str">
        <f>"0362"</f>
        <v>0362</v>
      </c>
      <c r="D1573" s="1" t="str">
        <f>"MUSIC"</f>
        <v>MUSIC</v>
      </c>
      <c r="E1573" s="1" t="str">
        <f>"31R-MIG"</f>
        <v>31R-MIG</v>
      </c>
      <c r="F1573" s="1" t="str">
        <f>"Murphy, Charmin"</f>
        <v>Murphy, Charmin</v>
      </c>
      <c r="G1573" s="1" t="str">
        <f>"Period 10"</f>
        <v>Period 10</v>
      </c>
      <c r="H1573" s="1" t="str">
        <f>" S"</f>
        <v xml:space="preserve"> S</v>
      </c>
      <c r="I1573" s="1" t="str">
        <f>" S"</f>
        <v xml:space="preserve"> S</v>
      </c>
    </row>
    <row r="1574" spans="1:9">
      <c r="A1574" s="1" t="str">
        <f>""</f>
        <v/>
      </c>
      <c r="B1574" s="1">
        <f t="shared" si="507"/>
        <v>773163</v>
      </c>
      <c r="C1574" s="1" t="str">
        <f>"0372"</f>
        <v>0372</v>
      </c>
      <c r="D1574" s="1" t="str">
        <f>"PHYSICAL ED"</f>
        <v>PHYSICAL ED</v>
      </c>
      <c r="E1574" s="1" t="str">
        <f>"31R-MIG"</f>
        <v>31R-MIG</v>
      </c>
      <c r="F1574" s="1" t="str">
        <f>"Lane, Gary"</f>
        <v>Lane, Gary</v>
      </c>
      <c r="G1574" s="1" t="str">
        <f>"Period 11"</f>
        <v>Period 11</v>
      </c>
      <c r="H1574" s="1" t="str">
        <f>" S"</f>
        <v xml:space="preserve"> S</v>
      </c>
      <c r="I1574" s="1" t="str">
        <f>" S"</f>
        <v xml:space="preserve"> S</v>
      </c>
    </row>
    <row r="1575" spans="1:9">
      <c r="A1575" s="1" t="str">
        <f>"Williams, Jayla Michelle"</f>
        <v>Williams, Jayla Michelle</v>
      </c>
      <c r="B1575" s="1">
        <f t="shared" ref="B1575:B1584" si="510">775898</f>
        <v>775898</v>
      </c>
      <c r="C1575" s="1" t="str">
        <f>"0311"</f>
        <v>0311</v>
      </c>
      <c r="D1575" s="1" t="str">
        <f>"LANGUAGE ARTS"</f>
        <v>LANGUAGE ARTS</v>
      </c>
      <c r="E1575" s="1" t="str">
        <f t="shared" ref="E1575:E1582" si="511">"32R-RAY"</f>
        <v>32R-RAY</v>
      </c>
      <c r="F1575" s="1" t="str">
        <f t="shared" ref="F1575:F1581" si="512">"Ray, Courtney"</f>
        <v>Ray, Courtney</v>
      </c>
      <c r="G1575" s="1" t="str">
        <f>"Period 01"</f>
        <v>Period 01</v>
      </c>
      <c r="H1575" s="1">
        <f xml:space="preserve"> 88</f>
        <v>88</v>
      </c>
      <c r="I1575" s="1">
        <f xml:space="preserve"> 94</f>
        <v>94</v>
      </c>
    </row>
    <row r="1576" spans="1:9">
      <c r="A1576" s="1" t="str">
        <f>""</f>
        <v/>
      </c>
      <c r="B1576" s="1">
        <f t="shared" si="510"/>
        <v>775898</v>
      </c>
      <c r="C1576" s="1" t="str">
        <f>"0321"</f>
        <v>0321</v>
      </c>
      <c r="D1576" s="1" t="str">
        <f>"SOCIAL STUDIES"</f>
        <v>SOCIAL STUDIES</v>
      </c>
      <c r="E1576" s="1" t="str">
        <f t="shared" si="511"/>
        <v>32R-RAY</v>
      </c>
      <c r="F1576" s="1" t="str">
        <f t="shared" si="512"/>
        <v>Ray, Courtney</v>
      </c>
      <c r="G1576" s="1" t="str">
        <f>"Period 03"</f>
        <v>Period 03</v>
      </c>
      <c r="H1576" s="1">
        <f xml:space="preserve"> 97</f>
        <v>97</v>
      </c>
      <c r="I1576" s="1">
        <f xml:space="preserve"> 100</f>
        <v>100</v>
      </c>
    </row>
    <row r="1577" spans="1:9">
      <c r="A1577" s="1" t="str">
        <f>""</f>
        <v/>
      </c>
      <c r="B1577" s="1">
        <f t="shared" si="510"/>
        <v>775898</v>
      </c>
      <c r="C1577" s="1" t="str">
        <f>"0331"</f>
        <v>0331</v>
      </c>
      <c r="D1577" s="1" t="str">
        <f>"MATH"</f>
        <v>MATH</v>
      </c>
      <c r="E1577" s="1" t="str">
        <f t="shared" si="511"/>
        <v>32R-RAY</v>
      </c>
      <c r="F1577" s="1" t="str">
        <f t="shared" si="512"/>
        <v>Ray, Courtney</v>
      </c>
      <c r="G1577" s="1" t="str">
        <f>"Period 04"</f>
        <v>Period 04</v>
      </c>
      <c r="H1577" s="1">
        <f xml:space="preserve"> 88</f>
        <v>88</v>
      </c>
      <c r="I1577" s="1">
        <f xml:space="preserve"> 96</f>
        <v>96</v>
      </c>
    </row>
    <row r="1578" spans="1:9">
      <c r="A1578" s="1" t="str">
        <f>""</f>
        <v/>
      </c>
      <c r="B1578" s="1">
        <f t="shared" si="510"/>
        <v>775898</v>
      </c>
      <c r="C1578" s="1" t="str">
        <f>"0341"</f>
        <v>0341</v>
      </c>
      <c r="D1578" s="1" t="str">
        <f>"SCIENCE"</f>
        <v>SCIENCE</v>
      </c>
      <c r="E1578" s="1" t="str">
        <f t="shared" si="511"/>
        <v>32R-RAY</v>
      </c>
      <c r="F1578" s="1" t="str">
        <f t="shared" si="512"/>
        <v>Ray, Courtney</v>
      </c>
      <c r="G1578" s="1" t="str">
        <f>"Period 05"</f>
        <v>Period 05</v>
      </c>
      <c r="H1578" s="1">
        <f xml:space="preserve"> 96</f>
        <v>96</v>
      </c>
      <c r="I1578" s="1">
        <f xml:space="preserve"> 95</f>
        <v>95</v>
      </c>
    </row>
    <row r="1579" spans="1:9">
      <c r="A1579" s="1" t="str">
        <f>""</f>
        <v/>
      </c>
      <c r="B1579" s="1">
        <f t="shared" si="510"/>
        <v>775898</v>
      </c>
      <c r="C1579" s="1" t="str">
        <f>"0371"</f>
        <v>0371</v>
      </c>
      <c r="D1579" s="1" t="str">
        <f>"HEALTH"</f>
        <v>HEALTH</v>
      </c>
      <c r="E1579" s="1" t="str">
        <f t="shared" si="511"/>
        <v>32R-RAY</v>
      </c>
      <c r="F1579" s="1" t="str">
        <f t="shared" si="512"/>
        <v>Ray, Courtney</v>
      </c>
      <c r="G1579" s="1" t="str">
        <f>"Period 06"</f>
        <v>Period 06</v>
      </c>
      <c r="H1579" s="1" t="str">
        <f t="shared" ref="H1579:I1581" si="513">" S"</f>
        <v xml:space="preserve"> S</v>
      </c>
      <c r="I1579" s="1" t="str">
        <f t="shared" si="513"/>
        <v xml:space="preserve"> S</v>
      </c>
    </row>
    <row r="1580" spans="1:9">
      <c r="A1580" s="1" t="str">
        <f>""</f>
        <v/>
      </c>
      <c r="B1580" s="1">
        <f t="shared" si="510"/>
        <v>775898</v>
      </c>
      <c r="C1580" s="1" t="str">
        <f>"0398"</f>
        <v>0398</v>
      </c>
      <c r="D1580" s="1" t="str">
        <f>"CITIZENSHIP"</f>
        <v>CITIZENSHIP</v>
      </c>
      <c r="E1580" s="1" t="str">
        <f t="shared" si="511"/>
        <v>32R-RAY</v>
      </c>
      <c r="F1580" s="1" t="str">
        <f t="shared" si="512"/>
        <v>Ray, Courtney</v>
      </c>
      <c r="G1580" s="1" t="str">
        <f>"Period 07"</f>
        <v>Period 07</v>
      </c>
      <c r="H1580" s="1" t="str">
        <f t="shared" si="513"/>
        <v xml:space="preserve"> S</v>
      </c>
      <c r="I1580" s="1" t="str">
        <f t="shared" si="513"/>
        <v xml:space="preserve"> S</v>
      </c>
    </row>
    <row r="1581" spans="1:9">
      <c r="A1581" s="1" t="str">
        <f>""</f>
        <v/>
      </c>
      <c r="B1581" s="1">
        <f t="shared" si="510"/>
        <v>775898</v>
      </c>
      <c r="C1581" s="1" t="str">
        <f>"0351"</f>
        <v>0351</v>
      </c>
      <c r="D1581" s="1" t="str">
        <f>"HANDWRITING"</f>
        <v>HANDWRITING</v>
      </c>
      <c r="E1581" s="1" t="str">
        <f t="shared" si="511"/>
        <v>32R-RAY</v>
      </c>
      <c r="F1581" s="1" t="str">
        <f t="shared" si="512"/>
        <v>Ray, Courtney</v>
      </c>
      <c r="G1581" s="1" t="str">
        <f>"Period 08"</f>
        <v>Period 08</v>
      </c>
      <c r="H1581" s="1" t="str">
        <f t="shared" si="513"/>
        <v xml:space="preserve"> S</v>
      </c>
      <c r="I1581" s="1" t="str">
        <f t="shared" si="513"/>
        <v xml:space="preserve"> S</v>
      </c>
    </row>
    <row r="1582" spans="1:9">
      <c r="A1582" s="1" t="str">
        <f>""</f>
        <v/>
      </c>
      <c r="B1582" s="1">
        <f t="shared" si="510"/>
        <v>775898</v>
      </c>
      <c r="C1582" s="1" t="str">
        <f>"0361"</f>
        <v>0361</v>
      </c>
      <c r="D1582" s="1" t="str">
        <f>"FINE ARTS"</f>
        <v>FINE ARTS</v>
      </c>
      <c r="E1582" s="1" t="str">
        <f t="shared" si="511"/>
        <v>32R-RAY</v>
      </c>
      <c r="F1582" s="1" t="str">
        <f>"Shotlow, Misti"</f>
        <v>Shotlow, Misti</v>
      </c>
      <c r="G1582" s="1" t="str">
        <f>"Period 09"</f>
        <v>Period 09</v>
      </c>
      <c r="H1582" s="1" t="str">
        <f>" E"</f>
        <v xml:space="preserve"> E</v>
      </c>
      <c r="I1582" s="1" t="str">
        <f>" E"</f>
        <v xml:space="preserve"> E</v>
      </c>
    </row>
    <row r="1583" spans="1:9">
      <c r="A1583" s="1" t="str">
        <f>""</f>
        <v/>
      </c>
      <c r="B1583" s="1">
        <f t="shared" si="510"/>
        <v>775898</v>
      </c>
      <c r="C1583" s="1" t="str">
        <f>"0362"</f>
        <v>0362</v>
      </c>
      <c r="D1583" s="1" t="str">
        <f>"MUSIC"</f>
        <v>MUSIC</v>
      </c>
      <c r="E1583" s="1" t="str">
        <f>"32R-HER"</f>
        <v>32R-HER</v>
      </c>
      <c r="F1583" s="1" t="str">
        <f>"Murphy, Charmin"</f>
        <v>Murphy, Charmin</v>
      </c>
      <c r="G1583" s="1" t="str">
        <f>"Period 10"</f>
        <v>Period 10</v>
      </c>
      <c r="H1583" s="1" t="str">
        <f>" E"</f>
        <v xml:space="preserve"> E</v>
      </c>
      <c r="I1583" s="1" t="str">
        <f>" S"</f>
        <v xml:space="preserve"> S</v>
      </c>
    </row>
    <row r="1584" spans="1:9">
      <c r="A1584" s="1" t="str">
        <f>""</f>
        <v/>
      </c>
      <c r="B1584" s="1">
        <f t="shared" si="510"/>
        <v>775898</v>
      </c>
      <c r="C1584" s="1" t="str">
        <f>"0372"</f>
        <v>0372</v>
      </c>
      <c r="D1584" s="1" t="str">
        <f>"PHYSICAL ED"</f>
        <v>PHYSICAL ED</v>
      </c>
      <c r="E1584" s="1" t="str">
        <f t="shared" ref="E1584:E1592" si="514">"32R-RAY"</f>
        <v>32R-RAY</v>
      </c>
      <c r="F1584" s="1" t="str">
        <f>"Lane, Gary"</f>
        <v>Lane, Gary</v>
      </c>
      <c r="G1584" s="1" t="str">
        <f>"Period 11"</f>
        <v>Period 11</v>
      </c>
      <c r="H1584" s="1" t="str">
        <f>" S"</f>
        <v xml:space="preserve"> S</v>
      </c>
      <c r="I1584" s="1" t="str">
        <f>" E"</f>
        <v xml:space="preserve"> E</v>
      </c>
    </row>
    <row r="1585" spans="1:9">
      <c r="A1585" s="1" t="str">
        <f>"Zahrooni, Farangeis "</f>
        <v xml:space="preserve">Zahrooni, Farangeis </v>
      </c>
      <c r="B1585" s="1">
        <f t="shared" ref="B1585:B1594" si="515">783731</f>
        <v>783731</v>
      </c>
      <c r="C1585" s="1" t="str">
        <f>"0311"</f>
        <v>0311</v>
      </c>
      <c r="D1585" s="1" t="str">
        <f>"LANGUAGE ARTS"</f>
        <v>LANGUAGE ARTS</v>
      </c>
      <c r="E1585" s="1" t="str">
        <f t="shared" si="514"/>
        <v>32R-RAY</v>
      </c>
      <c r="F1585" s="1" t="str">
        <f t="shared" ref="F1585:F1591" si="516">"Ray, Courtney"</f>
        <v>Ray, Courtney</v>
      </c>
      <c r="G1585" s="1" t="str">
        <f>"Period 01"</f>
        <v>Period 01</v>
      </c>
      <c r="H1585" s="1">
        <f xml:space="preserve"> 70</f>
        <v>70</v>
      </c>
      <c r="I1585" s="1">
        <f xml:space="preserve"> 87</f>
        <v>87</v>
      </c>
    </row>
    <row r="1586" spans="1:9">
      <c r="A1586" s="1" t="str">
        <f>""</f>
        <v/>
      </c>
      <c r="B1586" s="1">
        <f t="shared" si="515"/>
        <v>783731</v>
      </c>
      <c r="C1586" s="1" t="str">
        <f>"0321"</f>
        <v>0321</v>
      </c>
      <c r="D1586" s="1" t="str">
        <f>"SOCIAL STUDIES"</f>
        <v>SOCIAL STUDIES</v>
      </c>
      <c r="E1586" s="1" t="str">
        <f t="shared" si="514"/>
        <v>32R-RAY</v>
      </c>
      <c r="F1586" s="1" t="str">
        <f t="shared" si="516"/>
        <v>Ray, Courtney</v>
      </c>
      <c r="G1586" s="1" t="str">
        <f>"Period 03"</f>
        <v>Period 03</v>
      </c>
      <c r="H1586" s="1">
        <f xml:space="preserve"> 95</f>
        <v>95</v>
      </c>
      <c r="I1586" s="1">
        <f xml:space="preserve"> 100</f>
        <v>100</v>
      </c>
    </row>
    <row r="1587" spans="1:9">
      <c r="A1587" s="1" t="str">
        <f>""</f>
        <v/>
      </c>
      <c r="B1587" s="1">
        <f t="shared" si="515"/>
        <v>783731</v>
      </c>
      <c r="C1587" s="1" t="str">
        <f>"0331"</f>
        <v>0331</v>
      </c>
      <c r="D1587" s="1" t="str">
        <f>"MATH"</f>
        <v>MATH</v>
      </c>
      <c r="E1587" s="1" t="str">
        <f t="shared" si="514"/>
        <v>32R-RAY</v>
      </c>
      <c r="F1587" s="1" t="str">
        <f t="shared" si="516"/>
        <v>Ray, Courtney</v>
      </c>
      <c r="G1587" s="1" t="str">
        <f>"Period 04"</f>
        <v>Period 04</v>
      </c>
      <c r="H1587" s="1">
        <f xml:space="preserve"> 90</f>
        <v>90</v>
      </c>
      <c r="I1587" s="1">
        <f xml:space="preserve"> 90</f>
        <v>90</v>
      </c>
    </row>
    <row r="1588" spans="1:9">
      <c r="A1588" s="1" t="str">
        <f>""</f>
        <v/>
      </c>
      <c r="B1588" s="1">
        <f t="shared" si="515"/>
        <v>783731</v>
      </c>
      <c r="C1588" s="1" t="str">
        <f>"0341"</f>
        <v>0341</v>
      </c>
      <c r="D1588" s="1" t="str">
        <f>"SCIENCE"</f>
        <v>SCIENCE</v>
      </c>
      <c r="E1588" s="1" t="str">
        <f t="shared" si="514"/>
        <v>32R-RAY</v>
      </c>
      <c r="F1588" s="1" t="str">
        <f t="shared" si="516"/>
        <v>Ray, Courtney</v>
      </c>
      <c r="G1588" s="1" t="str">
        <f>"Period 05"</f>
        <v>Period 05</v>
      </c>
      <c r="H1588" s="1">
        <f xml:space="preserve"> 89</f>
        <v>89</v>
      </c>
      <c r="I1588" s="1">
        <f xml:space="preserve"> 98</f>
        <v>98</v>
      </c>
    </row>
    <row r="1589" spans="1:9">
      <c r="A1589" s="1" t="str">
        <f>""</f>
        <v/>
      </c>
      <c r="B1589" s="1">
        <f t="shared" si="515"/>
        <v>783731</v>
      </c>
      <c r="C1589" s="1" t="str">
        <f>"0371"</f>
        <v>0371</v>
      </c>
      <c r="D1589" s="1" t="str">
        <f>"HEALTH"</f>
        <v>HEALTH</v>
      </c>
      <c r="E1589" s="1" t="str">
        <f t="shared" si="514"/>
        <v>32R-RAY</v>
      </c>
      <c r="F1589" s="1" t="str">
        <f t="shared" si="516"/>
        <v>Ray, Courtney</v>
      </c>
      <c r="G1589" s="1" t="str">
        <f>"Period 06"</f>
        <v>Period 06</v>
      </c>
      <c r="H1589" s="1" t="str">
        <f t="shared" ref="H1589:I1591" si="517">" S"</f>
        <v xml:space="preserve"> S</v>
      </c>
      <c r="I1589" s="1" t="str">
        <f t="shared" si="517"/>
        <v xml:space="preserve"> S</v>
      </c>
    </row>
    <row r="1590" spans="1:9">
      <c r="A1590" s="1" t="str">
        <f>""</f>
        <v/>
      </c>
      <c r="B1590" s="1">
        <f t="shared" si="515"/>
        <v>783731</v>
      </c>
      <c r="C1590" s="1" t="str">
        <f>"0398"</f>
        <v>0398</v>
      </c>
      <c r="D1590" s="1" t="str">
        <f>"CITIZENSHIP"</f>
        <v>CITIZENSHIP</v>
      </c>
      <c r="E1590" s="1" t="str">
        <f t="shared" si="514"/>
        <v>32R-RAY</v>
      </c>
      <c r="F1590" s="1" t="str">
        <f t="shared" si="516"/>
        <v>Ray, Courtney</v>
      </c>
      <c r="G1590" s="1" t="str">
        <f>"Period 07"</f>
        <v>Period 07</v>
      </c>
      <c r="H1590" s="1" t="str">
        <f t="shared" si="517"/>
        <v xml:space="preserve"> S</v>
      </c>
      <c r="I1590" s="1" t="str">
        <f t="shared" si="517"/>
        <v xml:space="preserve"> S</v>
      </c>
    </row>
    <row r="1591" spans="1:9">
      <c r="A1591" s="1" t="str">
        <f>""</f>
        <v/>
      </c>
      <c r="B1591" s="1">
        <f t="shared" si="515"/>
        <v>783731</v>
      </c>
      <c r="C1591" s="1" t="str">
        <f>"0351"</f>
        <v>0351</v>
      </c>
      <c r="D1591" s="1" t="str">
        <f>"HANDWRITING"</f>
        <v>HANDWRITING</v>
      </c>
      <c r="E1591" s="1" t="str">
        <f t="shared" si="514"/>
        <v>32R-RAY</v>
      </c>
      <c r="F1591" s="1" t="str">
        <f t="shared" si="516"/>
        <v>Ray, Courtney</v>
      </c>
      <c r="G1591" s="1" t="str">
        <f>"Period 08"</f>
        <v>Period 08</v>
      </c>
      <c r="H1591" s="1" t="str">
        <f t="shared" si="517"/>
        <v xml:space="preserve"> S</v>
      </c>
      <c r="I1591" s="1" t="str">
        <f t="shared" si="517"/>
        <v xml:space="preserve"> S</v>
      </c>
    </row>
    <row r="1592" spans="1:9">
      <c r="A1592" s="1" t="str">
        <f>""</f>
        <v/>
      </c>
      <c r="B1592" s="1">
        <f t="shared" si="515"/>
        <v>783731</v>
      </c>
      <c r="C1592" s="1" t="str">
        <f>"0361"</f>
        <v>0361</v>
      </c>
      <c r="D1592" s="1" t="str">
        <f>"FINE ARTS"</f>
        <v>FINE ARTS</v>
      </c>
      <c r="E1592" s="1" t="str">
        <f t="shared" si="514"/>
        <v>32R-RAY</v>
      </c>
      <c r="F1592" s="1" t="str">
        <f>"Shotlow, Misti"</f>
        <v>Shotlow, Misti</v>
      </c>
      <c r="G1592" s="1" t="str">
        <f>"Period 09"</f>
        <v>Period 09</v>
      </c>
      <c r="H1592" s="1" t="str">
        <f>" E"</f>
        <v xml:space="preserve"> E</v>
      </c>
      <c r="I1592" s="1" t="str">
        <f>" E"</f>
        <v xml:space="preserve"> E</v>
      </c>
    </row>
    <row r="1593" spans="1:9">
      <c r="A1593" s="1" t="str">
        <f>""</f>
        <v/>
      </c>
      <c r="B1593" s="1">
        <f t="shared" si="515"/>
        <v>783731</v>
      </c>
      <c r="C1593" s="1" t="str">
        <f>"0362"</f>
        <v>0362</v>
      </c>
      <c r="D1593" s="1" t="str">
        <f>"MUSIC"</f>
        <v>MUSIC</v>
      </c>
      <c r="E1593" s="1" t="str">
        <f>"32R-HER"</f>
        <v>32R-HER</v>
      </c>
      <c r="F1593" s="1" t="str">
        <f>"Murphy, Charmin"</f>
        <v>Murphy, Charmin</v>
      </c>
      <c r="G1593" s="1" t="str">
        <f>"Period 10"</f>
        <v>Period 10</v>
      </c>
      <c r="H1593" s="1" t="str">
        <f>" E"</f>
        <v xml:space="preserve"> E</v>
      </c>
      <c r="I1593" s="1" t="str">
        <f>" S"</f>
        <v xml:space="preserve"> S</v>
      </c>
    </row>
    <row r="1594" spans="1:9">
      <c r="A1594" s="1" t="str">
        <f>""</f>
        <v/>
      </c>
      <c r="B1594" s="1">
        <f t="shared" si="515"/>
        <v>783731</v>
      </c>
      <c r="C1594" s="1" t="str">
        <f>"0372"</f>
        <v>0372</v>
      </c>
      <c r="D1594" s="1" t="str">
        <f>"PHYSICAL ED"</f>
        <v>PHYSICAL ED</v>
      </c>
      <c r="E1594" s="1" t="str">
        <f>"32R-RAY"</f>
        <v>32R-RAY</v>
      </c>
      <c r="F1594" s="1" t="str">
        <f>"Lane, Gary"</f>
        <v>Lane, Gary</v>
      </c>
      <c r="G1594" s="1" t="str">
        <f>"Period 11"</f>
        <v>Period 11</v>
      </c>
      <c r="H1594" s="1" t="str">
        <f>" S"</f>
        <v xml:space="preserve"> S</v>
      </c>
      <c r="I1594" s="1" t="str">
        <f>" E"</f>
        <v xml:space="preserve"> E</v>
      </c>
    </row>
    <row r="1595" spans="1:9">
      <c r="A1595" s="1" t="str">
        <f>"Zuniga-Garcia, Cristal "</f>
        <v xml:space="preserve">Zuniga-Garcia, Cristal </v>
      </c>
      <c r="B1595" s="1">
        <f t="shared" ref="B1595:B1604" si="518">783140</f>
        <v>783140</v>
      </c>
      <c r="C1595" s="1" t="str">
        <f>"0311"</f>
        <v>0311</v>
      </c>
      <c r="D1595" s="1" t="str">
        <f>"LANGUAGE ARTS"</f>
        <v>LANGUAGE ARTS</v>
      </c>
      <c r="E1595" s="1" t="str">
        <f t="shared" ref="E1595:E1601" si="519">"31R-God"</f>
        <v>31R-God</v>
      </c>
      <c r="F1595" s="1" t="str">
        <f t="shared" ref="F1595:F1601" si="520">"Miguel, Katrina"</f>
        <v>Miguel, Katrina</v>
      </c>
      <c r="G1595" s="1" t="str">
        <f>"Period 01"</f>
        <v>Period 01</v>
      </c>
      <c r="H1595" s="1">
        <f xml:space="preserve"> 98</f>
        <v>98</v>
      </c>
      <c r="I1595" s="1">
        <f xml:space="preserve"> 95</f>
        <v>95</v>
      </c>
    </row>
    <row r="1596" spans="1:9">
      <c r="A1596" s="1" t="str">
        <f>""</f>
        <v/>
      </c>
      <c r="B1596" s="1">
        <f t="shared" si="518"/>
        <v>783140</v>
      </c>
      <c r="C1596" s="1" t="str">
        <f>"0321"</f>
        <v>0321</v>
      </c>
      <c r="D1596" s="1" t="str">
        <f>"SOCIAL STUDIES"</f>
        <v>SOCIAL STUDIES</v>
      </c>
      <c r="E1596" s="1" t="str">
        <f t="shared" si="519"/>
        <v>31R-God</v>
      </c>
      <c r="F1596" s="1" t="str">
        <f t="shared" si="520"/>
        <v>Miguel, Katrina</v>
      </c>
      <c r="G1596" s="1" t="str">
        <f>"Period 03"</f>
        <v>Period 03</v>
      </c>
      <c r="H1596" s="1">
        <f xml:space="preserve"> 99</f>
        <v>99</v>
      </c>
      <c r="I1596" s="1">
        <f xml:space="preserve"> 86</f>
        <v>86</v>
      </c>
    </row>
    <row r="1597" spans="1:9">
      <c r="A1597" s="1" t="str">
        <f>""</f>
        <v/>
      </c>
      <c r="B1597" s="1">
        <f t="shared" si="518"/>
        <v>783140</v>
      </c>
      <c r="C1597" s="1" t="str">
        <f>"0331"</f>
        <v>0331</v>
      </c>
      <c r="D1597" s="1" t="str">
        <f>"MATH"</f>
        <v>MATH</v>
      </c>
      <c r="E1597" s="1" t="str">
        <f t="shared" si="519"/>
        <v>31R-God</v>
      </c>
      <c r="F1597" s="1" t="str">
        <f t="shared" si="520"/>
        <v>Miguel, Katrina</v>
      </c>
      <c r="G1597" s="1" t="str">
        <f>"Period 04"</f>
        <v>Period 04</v>
      </c>
      <c r="H1597" s="1">
        <f xml:space="preserve"> 97</f>
        <v>97</v>
      </c>
      <c r="I1597" s="1">
        <f xml:space="preserve"> 98</f>
        <v>98</v>
      </c>
    </row>
    <row r="1598" spans="1:9">
      <c r="A1598" s="1" t="str">
        <f>""</f>
        <v/>
      </c>
      <c r="B1598" s="1">
        <f t="shared" si="518"/>
        <v>783140</v>
      </c>
      <c r="C1598" s="1" t="str">
        <f>"0341"</f>
        <v>0341</v>
      </c>
      <c r="D1598" s="1" t="str">
        <f>"SCIENCE"</f>
        <v>SCIENCE</v>
      </c>
      <c r="E1598" s="1" t="str">
        <f t="shared" si="519"/>
        <v>31R-God</v>
      </c>
      <c r="F1598" s="1" t="str">
        <f t="shared" si="520"/>
        <v>Miguel, Katrina</v>
      </c>
      <c r="G1598" s="1" t="str">
        <f>"Period 05"</f>
        <v>Period 05</v>
      </c>
      <c r="H1598" s="1">
        <f xml:space="preserve"> 96</f>
        <v>96</v>
      </c>
      <c r="I1598" s="1">
        <f xml:space="preserve"> 94</f>
        <v>94</v>
      </c>
    </row>
    <row r="1599" spans="1:9">
      <c r="A1599" s="1" t="str">
        <f>""</f>
        <v/>
      </c>
      <c r="B1599" s="1">
        <f t="shared" si="518"/>
        <v>783140</v>
      </c>
      <c r="C1599" s="1" t="str">
        <f>"0371"</f>
        <v>0371</v>
      </c>
      <c r="D1599" s="1" t="str">
        <f>"HEALTH"</f>
        <v>HEALTH</v>
      </c>
      <c r="E1599" s="1" t="str">
        <f t="shared" si="519"/>
        <v>31R-God</v>
      </c>
      <c r="F1599" s="1" t="str">
        <f t="shared" si="520"/>
        <v>Miguel, Katrina</v>
      </c>
      <c r="G1599" s="1" t="str">
        <f>"Period 06"</f>
        <v>Period 06</v>
      </c>
      <c r="H1599" s="1" t="str">
        <f>" S"</f>
        <v xml:space="preserve"> S</v>
      </c>
      <c r="I1599" s="1" t="str">
        <f>" S"</f>
        <v xml:space="preserve"> S</v>
      </c>
    </row>
    <row r="1600" spans="1:9">
      <c r="A1600" s="1" t="str">
        <f>""</f>
        <v/>
      </c>
      <c r="B1600" s="1">
        <f t="shared" si="518"/>
        <v>783140</v>
      </c>
      <c r="C1600" s="1" t="str">
        <f>"0398"</f>
        <v>0398</v>
      </c>
      <c r="D1600" s="1" t="str">
        <f>"CITIZENSHIP"</f>
        <v>CITIZENSHIP</v>
      </c>
      <c r="E1600" s="1" t="str">
        <f t="shared" si="519"/>
        <v>31R-God</v>
      </c>
      <c r="F1600" s="1" t="str">
        <f t="shared" si="520"/>
        <v>Miguel, Katrina</v>
      </c>
      <c r="G1600" s="1" t="str">
        <f>"Period 07"</f>
        <v>Period 07</v>
      </c>
      <c r="H1600" s="1" t="str">
        <f>" E"</f>
        <v xml:space="preserve"> E</v>
      </c>
      <c r="I1600" s="1" t="str">
        <f>" E"</f>
        <v xml:space="preserve"> E</v>
      </c>
    </row>
    <row r="1601" spans="1:9">
      <c r="A1601" s="1" t="str">
        <f>""</f>
        <v/>
      </c>
      <c r="B1601" s="1">
        <f t="shared" si="518"/>
        <v>783140</v>
      </c>
      <c r="C1601" s="1" t="str">
        <f>"0351"</f>
        <v>0351</v>
      </c>
      <c r="D1601" s="1" t="str">
        <f>"HANDWRITING"</f>
        <v>HANDWRITING</v>
      </c>
      <c r="E1601" s="1" t="str">
        <f t="shared" si="519"/>
        <v>31R-God</v>
      </c>
      <c r="F1601" s="1" t="str">
        <f t="shared" si="520"/>
        <v>Miguel, Katrina</v>
      </c>
      <c r="G1601" s="1" t="str">
        <f>"Period 08"</f>
        <v>Period 08</v>
      </c>
      <c r="H1601" s="1" t="str">
        <f>" S"</f>
        <v xml:space="preserve"> S</v>
      </c>
      <c r="I1601" s="1" t="str">
        <f>" S"</f>
        <v xml:space="preserve"> S</v>
      </c>
    </row>
    <row r="1602" spans="1:9">
      <c r="A1602" s="1" t="str">
        <f>""</f>
        <v/>
      </c>
      <c r="B1602" s="1">
        <f t="shared" si="518"/>
        <v>783140</v>
      </c>
      <c r="C1602" s="1" t="str">
        <f>"0361"</f>
        <v>0361</v>
      </c>
      <c r="D1602" s="1" t="str">
        <f>"FINE ARTS"</f>
        <v>FINE ARTS</v>
      </c>
      <c r="E1602" s="1" t="str">
        <f>"31R-MIG"</f>
        <v>31R-MIG</v>
      </c>
      <c r="F1602" s="1" t="str">
        <f>"Shotlow, Misti"</f>
        <v>Shotlow, Misti</v>
      </c>
      <c r="G1602" s="1" t="str">
        <f>"Period 09"</f>
        <v>Period 09</v>
      </c>
      <c r="H1602" s="1" t="str">
        <f>" E"</f>
        <v xml:space="preserve"> E</v>
      </c>
      <c r="I1602" s="1" t="str">
        <f>" E"</f>
        <v xml:space="preserve"> E</v>
      </c>
    </row>
    <row r="1603" spans="1:9">
      <c r="A1603" s="1" t="str">
        <f>""</f>
        <v/>
      </c>
      <c r="B1603" s="1">
        <f t="shared" si="518"/>
        <v>783140</v>
      </c>
      <c r="C1603" s="1" t="str">
        <f>"0362"</f>
        <v>0362</v>
      </c>
      <c r="D1603" s="1" t="str">
        <f>"MUSIC"</f>
        <v>MUSIC</v>
      </c>
      <c r="E1603" s="1" t="str">
        <f>"31R-MIG"</f>
        <v>31R-MIG</v>
      </c>
      <c r="F1603" s="1" t="str">
        <f>"Murphy, Charmin"</f>
        <v>Murphy, Charmin</v>
      </c>
      <c r="G1603" s="1" t="str">
        <f>"Period 10"</f>
        <v>Period 10</v>
      </c>
      <c r="H1603" s="1" t="str">
        <f>" S"</f>
        <v xml:space="preserve"> S</v>
      </c>
      <c r="I1603" s="1" t="str">
        <f>" S"</f>
        <v xml:space="preserve"> S</v>
      </c>
    </row>
    <row r="1604" spans="1:9">
      <c r="A1604" s="1" t="str">
        <f>""</f>
        <v/>
      </c>
      <c r="B1604" s="1">
        <f t="shared" si="518"/>
        <v>783140</v>
      </c>
      <c r="C1604" s="1" t="str">
        <f>"0372"</f>
        <v>0372</v>
      </c>
      <c r="D1604" s="1" t="str">
        <f>"PHYSICAL ED"</f>
        <v>PHYSICAL ED</v>
      </c>
      <c r="E1604" s="1" t="str">
        <f>"31R-MIG"</f>
        <v>31R-MIG</v>
      </c>
      <c r="F1604" s="1" t="str">
        <f>"Lane, Gary"</f>
        <v>Lane, Gary</v>
      </c>
      <c r="G1604" s="1" t="str">
        <f>"Period 11"</f>
        <v>Period 11</v>
      </c>
      <c r="H1604" s="1" t="str">
        <f>" E"</f>
        <v xml:space="preserve"> E</v>
      </c>
      <c r="I1604" s="1" t="str">
        <f>" E"</f>
        <v xml:space="preserve"> E</v>
      </c>
    </row>
    <row r="1605" spans="1:9">
      <c r="A1605" s="1" t="str">
        <f>"Abbas, Aya Attaa"</f>
        <v>Abbas, Aya Attaa</v>
      </c>
      <c r="B1605" s="1">
        <f t="shared" ref="B1605:B1614" si="521">783556</f>
        <v>783556</v>
      </c>
      <c r="C1605" s="1" t="str">
        <f>"0411"</f>
        <v>0411</v>
      </c>
      <c r="D1605" s="1" t="str">
        <f>"LANGUAGE ARTS"</f>
        <v>LANGUAGE ARTS</v>
      </c>
      <c r="E1605" s="1" t="str">
        <f t="shared" ref="E1605:E1612" si="522">"40R-COOP"</f>
        <v>40R-COOP</v>
      </c>
      <c r="F1605" s="1" t="str">
        <f t="shared" ref="F1605:F1611" si="523">"Cooper, Jennefer"</f>
        <v>Cooper, Jennefer</v>
      </c>
      <c r="G1605" s="1" t="str">
        <f>"Period 01"</f>
        <v>Period 01</v>
      </c>
      <c r="H1605" s="1">
        <f xml:space="preserve"> 95</f>
        <v>95</v>
      </c>
      <c r="I1605" s="1">
        <f xml:space="preserve"> 94</f>
        <v>94</v>
      </c>
    </row>
    <row r="1606" spans="1:9">
      <c r="A1606" s="1" t="str">
        <f>""</f>
        <v/>
      </c>
      <c r="B1606" s="1">
        <f t="shared" si="521"/>
        <v>783556</v>
      </c>
      <c r="C1606" s="1" t="str">
        <f>"0421"</f>
        <v>0421</v>
      </c>
      <c r="D1606" s="1" t="str">
        <f>"SOCIAL STUDIES"</f>
        <v>SOCIAL STUDIES</v>
      </c>
      <c r="E1606" s="1" t="str">
        <f t="shared" si="522"/>
        <v>40R-COOP</v>
      </c>
      <c r="F1606" s="1" t="str">
        <f t="shared" si="523"/>
        <v>Cooper, Jennefer</v>
      </c>
      <c r="G1606" s="1" t="str">
        <f>"Period 03"</f>
        <v>Period 03</v>
      </c>
      <c r="H1606" s="1">
        <f xml:space="preserve"> 95</f>
        <v>95</v>
      </c>
      <c r="I1606" s="1">
        <f xml:space="preserve"> 92</f>
        <v>92</v>
      </c>
    </row>
    <row r="1607" spans="1:9">
      <c r="A1607" s="1" t="str">
        <f>""</f>
        <v/>
      </c>
      <c r="B1607" s="1">
        <f t="shared" si="521"/>
        <v>783556</v>
      </c>
      <c r="C1607" s="1" t="str">
        <f>"0431"</f>
        <v>0431</v>
      </c>
      <c r="D1607" s="1" t="str">
        <f>"MATH"</f>
        <v>MATH</v>
      </c>
      <c r="E1607" s="1" t="str">
        <f t="shared" si="522"/>
        <v>40R-COOP</v>
      </c>
      <c r="F1607" s="1" t="str">
        <f t="shared" si="523"/>
        <v>Cooper, Jennefer</v>
      </c>
      <c r="G1607" s="1" t="str">
        <f>"Period 04"</f>
        <v>Period 04</v>
      </c>
      <c r="H1607" s="1">
        <f xml:space="preserve"> 95</f>
        <v>95</v>
      </c>
      <c r="I1607" s="1">
        <f xml:space="preserve"> 93</f>
        <v>93</v>
      </c>
    </row>
    <row r="1608" spans="1:9">
      <c r="A1608" s="1" t="str">
        <f>""</f>
        <v/>
      </c>
      <c r="B1608" s="1">
        <f t="shared" si="521"/>
        <v>783556</v>
      </c>
      <c r="C1608" s="1" t="str">
        <f>"0441"</f>
        <v>0441</v>
      </c>
      <c r="D1608" s="1" t="str">
        <f>"SCIENCE"</f>
        <v>SCIENCE</v>
      </c>
      <c r="E1608" s="1" t="str">
        <f t="shared" si="522"/>
        <v>40R-COOP</v>
      </c>
      <c r="F1608" s="1" t="str">
        <f t="shared" si="523"/>
        <v>Cooper, Jennefer</v>
      </c>
      <c r="G1608" s="1" t="str">
        <f>"Period 05"</f>
        <v>Period 05</v>
      </c>
      <c r="H1608" s="1">
        <f xml:space="preserve"> 97</f>
        <v>97</v>
      </c>
      <c r="I1608" s="1">
        <f xml:space="preserve"> 97</f>
        <v>97</v>
      </c>
    </row>
    <row r="1609" spans="1:9">
      <c r="A1609" s="1" t="str">
        <f>""</f>
        <v/>
      </c>
      <c r="B1609" s="1">
        <f t="shared" si="521"/>
        <v>783556</v>
      </c>
      <c r="C1609" s="1" t="str">
        <f>"0471"</f>
        <v>0471</v>
      </c>
      <c r="D1609" s="1" t="str">
        <f>"HEALTH"</f>
        <v>HEALTH</v>
      </c>
      <c r="E1609" s="1" t="str">
        <f t="shared" si="522"/>
        <v>40R-COOP</v>
      </c>
      <c r="F1609" s="1" t="str">
        <f t="shared" si="523"/>
        <v>Cooper, Jennefer</v>
      </c>
      <c r="G1609" s="1" t="str">
        <f>"Period 06"</f>
        <v>Period 06</v>
      </c>
      <c r="H1609" s="1" t="str">
        <f>" E"</f>
        <v xml:space="preserve"> E</v>
      </c>
      <c r="I1609" s="1" t="str">
        <f>" S"</f>
        <v xml:space="preserve"> S</v>
      </c>
    </row>
    <row r="1610" spans="1:9">
      <c r="A1610" s="1" t="str">
        <f>""</f>
        <v/>
      </c>
      <c r="B1610" s="1">
        <f t="shared" si="521"/>
        <v>783556</v>
      </c>
      <c r="C1610" s="1" t="str">
        <f>"0498"</f>
        <v>0498</v>
      </c>
      <c r="D1610" s="1" t="str">
        <f>"CITIZENSHIP"</f>
        <v>CITIZENSHIP</v>
      </c>
      <c r="E1610" s="1" t="str">
        <f t="shared" si="522"/>
        <v>40R-COOP</v>
      </c>
      <c r="F1610" s="1" t="str">
        <f t="shared" si="523"/>
        <v>Cooper, Jennefer</v>
      </c>
      <c r="G1610" s="1" t="str">
        <f>"Period 07"</f>
        <v>Period 07</v>
      </c>
      <c r="H1610" s="1" t="str">
        <f>" S"</f>
        <v xml:space="preserve"> S</v>
      </c>
      <c r="I1610" s="1" t="str">
        <f>" E"</f>
        <v xml:space="preserve"> E</v>
      </c>
    </row>
    <row r="1611" spans="1:9">
      <c r="A1611" s="1" t="str">
        <f>""</f>
        <v/>
      </c>
      <c r="B1611" s="1">
        <f t="shared" si="521"/>
        <v>783556</v>
      </c>
      <c r="C1611" s="1" t="str">
        <f>"0451"</f>
        <v>0451</v>
      </c>
      <c r="D1611" s="1" t="str">
        <f>"HANDWRITING"</f>
        <v>HANDWRITING</v>
      </c>
      <c r="E1611" s="1" t="str">
        <f t="shared" si="522"/>
        <v>40R-COOP</v>
      </c>
      <c r="F1611" s="1" t="str">
        <f t="shared" si="523"/>
        <v>Cooper, Jennefer</v>
      </c>
      <c r="G1611" s="1" t="str">
        <f>"Period 08"</f>
        <v>Period 08</v>
      </c>
      <c r="H1611" s="1" t="str">
        <f>" S"</f>
        <v xml:space="preserve"> S</v>
      </c>
      <c r="I1611" s="1" t="str">
        <f>" S"</f>
        <v xml:space="preserve"> S</v>
      </c>
    </row>
    <row r="1612" spans="1:9">
      <c r="A1612" s="1" t="str">
        <f>""</f>
        <v/>
      </c>
      <c r="B1612" s="1">
        <f t="shared" si="521"/>
        <v>783556</v>
      </c>
      <c r="C1612" s="1" t="str">
        <f>"0461"</f>
        <v>0461</v>
      </c>
      <c r="D1612" s="1" t="str">
        <f>"FINE ARTS"</f>
        <v>FINE ARTS</v>
      </c>
      <c r="E1612" s="1" t="str">
        <f t="shared" si="522"/>
        <v>40R-COOP</v>
      </c>
      <c r="F1612" s="1" t="str">
        <f>"Shotlow, Misti"</f>
        <v>Shotlow, Misti</v>
      </c>
      <c r="G1612" s="1" t="str">
        <f>"Period 09"</f>
        <v>Period 09</v>
      </c>
      <c r="H1612" s="1" t="str">
        <f>" E"</f>
        <v xml:space="preserve"> E</v>
      </c>
      <c r="I1612" s="1" t="str">
        <f>" E"</f>
        <v xml:space="preserve"> E</v>
      </c>
    </row>
    <row r="1613" spans="1:9">
      <c r="A1613" s="1" t="str">
        <f>""</f>
        <v/>
      </c>
      <c r="B1613" s="1">
        <f t="shared" si="521"/>
        <v>783556</v>
      </c>
      <c r="C1613" s="1" t="str">
        <f>"0462"</f>
        <v>0462</v>
      </c>
      <c r="D1613" s="1" t="str">
        <f>"MUSIC"</f>
        <v>MUSIC</v>
      </c>
      <c r="E1613" s="1" t="str">
        <f>"4OR-COO"</f>
        <v>4OR-COO</v>
      </c>
      <c r="F1613" s="1" t="str">
        <f>"Murphy, Charmin"</f>
        <v>Murphy, Charmin</v>
      </c>
      <c r="G1613" s="1" t="str">
        <f>"Period 10"</f>
        <v>Period 10</v>
      </c>
      <c r="H1613" s="1" t="str">
        <f>" S"</f>
        <v xml:space="preserve"> S</v>
      </c>
      <c r="I1613" s="1" t="str">
        <f>" S"</f>
        <v xml:space="preserve"> S</v>
      </c>
    </row>
    <row r="1614" spans="1:9">
      <c r="A1614" s="1" t="str">
        <f>""</f>
        <v/>
      </c>
      <c r="B1614" s="1">
        <f t="shared" si="521"/>
        <v>783556</v>
      </c>
      <c r="C1614" s="1" t="str">
        <f>"0472"</f>
        <v>0472</v>
      </c>
      <c r="D1614" s="1" t="str">
        <f>"PHYSICAL ED"</f>
        <v>PHYSICAL ED</v>
      </c>
      <c r="E1614" s="1" t="str">
        <f>"40R-Coop"</f>
        <v>40R-Coop</v>
      </c>
      <c r="F1614" s="1" t="str">
        <f>"Lane, Gary"</f>
        <v>Lane, Gary</v>
      </c>
      <c r="G1614" s="1" t="str">
        <f>"Period 11"</f>
        <v>Period 11</v>
      </c>
      <c r="H1614" s="1" t="str">
        <f>" E"</f>
        <v xml:space="preserve"> E</v>
      </c>
      <c r="I1614" s="1" t="str">
        <f>" E"</f>
        <v xml:space="preserve"> E</v>
      </c>
    </row>
    <row r="1615" spans="1:9">
      <c r="A1615" s="1" t="str">
        <f>"Adams, Anthony Jay Carlos"</f>
        <v>Adams, Anthony Jay Carlos</v>
      </c>
      <c r="B1615" s="1">
        <f t="shared" ref="B1615:B1624" si="524">1822637</f>
        <v>1822637</v>
      </c>
      <c r="C1615" s="1" t="str">
        <f>"0411"</f>
        <v>0411</v>
      </c>
      <c r="D1615" s="1" t="str">
        <f>"LANGUAGE ARTS"</f>
        <v>LANGUAGE ARTS</v>
      </c>
      <c r="E1615" s="1" t="str">
        <f t="shared" ref="E1615:E1622" si="525">"40R-COOP"</f>
        <v>40R-COOP</v>
      </c>
      <c r="F1615" s="1" t="str">
        <f t="shared" ref="F1615:F1621" si="526">"Cooper, Jennefer"</f>
        <v>Cooper, Jennefer</v>
      </c>
      <c r="G1615" s="1" t="str">
        <f>"Period 01"</f>
        <v>Period 01</v>
      </c>
      <c r="H1615" s="1">
        <f xml:space="preserve"> 76</f>
        <v>76</v>
      </c>
      <c r="I1615" s="1">
        <f xml:space="preserve"> 82</f>
        <v>82</v>
      </c>
    </row>
    <row r="1616" spans="1:9">
      <c r="A1616" s="1" t="str">
        <f>""</f>
        <v/>
      </c>
      <c r="B1616" s="1">
        <f t="shared" si="524"/>
        <v>1822637</v>
      </c>
      <c r="C1616" s="1" t="str">
        <f>"0421"</f>
        <v>0421</v>
      </c>
      <c r="D1616" s="1" t="str">
        <f>"SOCIAL STUDIES"</f>
        <v>SOCIAL STUDIES</v>
      </c>
      <c r="E1616" s="1" t="str">
        <f t="shared" si="525"/>
        <v>40R-COOP</v>
      </c>
      <c r="F1616" s="1" t="str">
        <f t="shared" si="526"/>
        <v>Cooper, Jennefer</v>
      </c>
      <c r="G1616" s="1" t="str">
        <f>"Period 03"</f>
        <v>Period 03</v>
      </c>
      <c r="H1616" s="1">
        <f xml:space="preserve"> 75</f>
        <v>75</v>
      </c>
      <c r="I1616" s="1">
        <f xml:space="preserve"> 76</f>
        <v>76</v>
      </c>
    </row>
    <row r="1617" spans="1:9">
      <c r="A1617" s="1" t="str">
        <f>""</f>
        <v/>
      </c>
      <c r="B1617" s="1">
        <f t="shared" si="524"/>
        <v>1822637</v>
      </c>
      <c r="C1617" s="1" t="str">
        <f>"0431"</f>
        <v>0431</v>
      </c>
      <c r="D1617" s="1" t="str">
        <f>"MATH"</f>
        <v>MATH</v>
      </c>
      <c r="E1617" s="1" t="str">
        <f t="shared" si="525"/>
        <v>40R-COOP</v>
      </c>
      <c r="F1617" s="1" t="str">
        <f t="shared" si="526"/>
        <v>Cooper, Jennefer</v>
      </c>
      <c r="G1617" s="1" t="str">
        <f>"Period 04"</f>
        <v>Period 04</v>
      </c>
      <c r="H1617" s="1">
        <f xml:space="preserve"> 71</f>
        <v>71</v>
      </c>
      <c r="I1617" s="1">
        <f xml:space="preserve"> 78</f>
        <v>78</v>
      </c>
    </row>
    <row r="1618" spans="1:9">
      <c r="A1618" s="1" t="str">
        <f>""</f>
        <v/>
      </c>
      <c r="B1618" s="1">
        <f t="shared" si="524"/>
        <v>1822637</v>
      </c>
      <c r="C1618" s="1" t="str">
        <f>"0441"</f>
        <v>0441</v>
      </c>
      <c r="D1618" s="1" t="str">
        <f>"SCIENCE"</f>
        <v>SCIENCE</v>
      </c>
      <c r="E1618" s="1" t="str">
        <f t="shared" si="525"/>
        <v>40R-COOP</v>
      </c>
      <c r="F1618" s="1" t="str">
        <f t="shared" si="526"/>
        <v>Cooper, Jennefer</v>
      </c>
      <c r="G1618" s="1" t="str">
        <f>"Period 05"</f>
        <v>Period 05</v>
      </c>
      <c r="H1618" s="1">
        <f xml:space="preserve"> 70</f>
        <v>70</v>
      </c>
      <c r="I1618" s="1">
        <f xml:space="preserve"> 74</f>
        <v>74</v>
      </c>
    </row>
    <row r="1619" spans="1:9">
      <c r="A1619" s="1" t="str">
        <f>""</f>
        <v/>
      </c>
      <c r="B1619" s="1">
        <f t="shared" si="524"/>
        <v>1822637</v>
      </c>
      <c r="C1619" s="1" t="str">
        <f>"0471"</f>
        <v>0471</v>
      </c>
      <c r="D1619" s="1" t="str">
        <f>"HEALTH"</f>
        <v>HEALTH</v>
      </c>
      <c r="E1619" s="1" t="str">
        <f t="shared" si="525"/>
        <v>40R-COOP</v>
      </c>
      <c r="F1619" s="1" t="str">
        <f t="shared" si="526"/>
        <v>Cooper, Jennefer</v>
      </c>
      <c r="G1619" s="1" t="str">
        <f>"Period 06"</f>
        <v>Period 06</v>
      </c>
      <c r="H1619" s="1" t="str">
        <f t="shared" ref="H1619:I1621" si="527">" S"</f>
        <v xml:space="preserve"> S</v>
      </c>
      <c r="I1619" s="1" t="str">
        <f t="shared" si="527"/>
        <v xml:space="preserve"> S</v>
      </c>
    </row>
    <row r="1620" spans="1:9">
      <c r="A1620" s="1" t="str">
        <f>""</f>
        <v/>
      </c>
      <c r="B1620" s="1">
        <f t="shared" si="524"/>
        <v>1822637</v>
      </c>
      <c r="C1620" s="1" t="str">
        <f>"0498"</f>
        <v>0498</v>
      </c>
      <c r="D1620" s="1" t="str">
        <f>"CITIZENSHIP"</f>
        <v>CITIZENSHIP</v>
      </c>
      <c r="E1620" s="1" t="str">
        <f t="shared" si="525"/>
        <v>40R-COOP</v>
      </c>
      <c r="F1620" s="1" t="str">
        <f t="shared" si="526"/>
        <v>Cooper, Jennefer</v>
      </c>
      <c r="G1620" s="1" t="str">
        <f>"Period 07"</f>
        <v>Period 07</v>
      </c>
      <c r="H1620" s="1" t="str">
        <f t="shared" si="527"/>
        <v xml:space="preserve"> S</v>
      </c>
      <c r="I1620" s="1" t="str">
        <f t="shared" si="527"/>
        <v xml:space="preserve"> S</v>
      </c>
    </row>
    <row r="1621" spans="1:9">
      <c r="A1621" s="1" t="str">
        <f>""</f>
        <v/>
      </c>
      <c r="B1621" s="1">
        <f t="shared" si="524"/>
        <v>1822637</v>
      </c>
      <c r="C1621" s="1" t="str">
        <f>"0451"</f>
        <v>0451</v>
      </c>
      <c r="D1621" s="1" t="str">
        <f>"HANDWRITING"</f>
        <v>HANDWRITING</v>
      </c>
      <c r="E1621" s="1" t="str">
        <f t="shared" si="525"/>
        <v>40R-COOP</v>
      </c>
      <c r="F1621" s="1" t="str">
        <f t="shared" si="526"/>
        <v>Cooper, Jennefer</v>
      </c>
      <c r="G1621" s="1" t="str">
        <f>"Period 08"</f>
        <v>Period 08</v>
      </c>
      <c r="H1621" s="1" t="str">
        <f t="shared" si="527"/>
        <v xml:space="preserve"> S</v>
      </c>
      <c r="I1621" s="1" t="str">
        <f t="shared" si="527"/>
        <v xml:space="preserve"> S</v>
      </c>
    </row>
    <row r="1622" spans="1:9">
      <c r="A1622" s="1" t="str">
        <f>""</f>
        <v/>
      </c>
      <c r="B1622" s="1">
        <f t="shared" si="524"/>
        <v>1822637</v>
      </c>
      <c r="C1622" s="1" t="str">
        <f>"0461"</f>
        <v>0461</v>
      </c>
      <c r="D1622" s="1" t="str">
        <f>"FINE ARTS"</f>
        <v>FINE ARTS</v>
      </c>
      <c r="E1622" s="1" t="str">
        <f t="shared" si="525"/>
        <v>40R-COOP</v>
      </c>
      <c r="F1622" s="1" t="str">
        <f>"Shotlow, Misti"</f>
        <v>Shotlow, Misti</v>
      </c>
      <c r="G1622" s="1" t="str">
        <f>"Period 09"</f>
        <v>Period 09</v>
      </c>
      <c r="H1622" s="1" t="str">
        <f>" E"</f>
        <v xml:space="preserve"> E</v>
      </c>
      <c r="I1622" s="1" t="str">
        <f>" E"</f>
        <v xml:space="preserve"> E</v>
      </c>
    </row>
    <row r="1623" spans="1:9">
      <c r="A1623" s="1" t="str">
        <f>""</f>
        <v/>
      </c>
      <c r="B1623" s="1">
        <f t="shared" si="524"/>
        <v>1822637</v>
      </c>
      <c r="C1623" s="1" t="str">
        <f>"0462"</f>
        <v>0462</v>
      </c>
      <c r="D1623" s="1" t="str">
        <f>"MUSIC"</f>
        <v>MUSIC</v>
      </c>
      <c r="E1623" s="1" t="str">
        <f>"4OR-COO"</f>
        <v>4OR-COO</v>
      </c>
      <c r="F1623" s="1" t="str">
        <f>"Murphy, Charmin"</f>
        <v>Murphy, Charmin</v>
      </c>
      <c r="G1623" s="1" t="str">
        <f>"Period 10"</f>
        <v>Period 10</v>
      </c>
      <c r="H1623" s="1" t="str">
        <f>" S"</f>
        <v xml:space="preserve"> S</v>
      </c>
      <c r="I1623" s="1" t="str">
        <f>" S"</f>
        <v xml:space="preserve"> S</v>
      </c>
    </row>
    <row r="1624" spans="1:9">
      <c r="A1624" s="1" t="str">
        <f>""</f>
        <v/>
      </c>
      <c r="B1624" s="1">
        <f t="shared" si="524"/>
        <v>1822637</v>
      </c>
      <c r="C1624" s="1" t="str">
        <f>"0472"</f>
        <v>0472</v>
      </c>
      <c r="D1624" s="1" t="str">
        <f>"PHYSICAL ED"</f>
        <v>PHYSICAL ED</v>
      </c>
      <c r="E1624" s="1" t="str">
        <f>"40R-Coop"</f>
        <v>40R-Coop</v>
      </c>
      <c r="F1624" s="1" t="str">
        <f>"Lane, Gary"</f>
        <v>Lane, Gary</v>
      </c>
      <c r="G1624" s="1" t="str">
        <f>"Period 11"</f>
        <v>Period 11</v>
      </c>
      <c r="H1624" s="1" t="str">
        <f>" S"</f>
        <v xml:space="preserve"> S</v>
      </c>
      <c r="I1624" s="1" t="str">
        <f>" S"</f>
        <v xml:space="preserve"> S</v>
      </c>
    </row>
    <row r="1625" spans="1:9">
      <c r="A1625" s="1" t="str">
        <f>"Aguilera, Damaris Judit"</f>
        <v>Aguilera, Damaris Judit</v>
      </c>
      <c r="B1625" s="1">
        <f t="shared" ref="B1625:B1634" si="528">778150</f>
        <v>778150</v>
      </c>
      <c r="C1625" s="1" t="str">
        <f>"0411"</f>
        <v>0411</v>
      </c>
      <c r="D1625" s="1" t="str">
        <f>"LANGUAGE ARTS"</f>
        <v>LANGUAGE ARTS</v>
      </c>
      <c r="E1625" s="1" t="str">
        <f t="shared" ref="E1625:E1632" si="529">"40R-COOP"</f>
        <v>40R-COOP</v>
      </c>
      <c r="F1625" s="1" t="str">
        <f t="shared" ref="F1625:F1631" si="530">"Cooper, Jennefer"</f>
        <v>Cooper, Jennefer</v>
      </c>
      <c r="G1625" s="1" t="str">
        <f>"Period 01"</f>
        <v>Period 01</v>
      </c>
      <c r="H1625" s="1">
        <f xml:space="preserve"> 74</f>
        <v>74</v>
      </c>
      <c r="I1625" s="1">
        <f xml:space="preserve"> 80</f>
        <v>80</v>
      </c>
    </row>
    <row r="1626" spans="1:9">
      <c r="A1626" s="1" t="str">
        <f>""</f>
        <v/>
      </c>
      <c r="B1626" s="1">
        <f t="shared" si="528"/>
        <v>778150</v>
      </c>
      <c r="C1626" s="1" t="str">
        <f>"0421"</f>
        <v>0421</v>
      </c>
      <c r="D1626" s="1" t="str">
        <f>"SOCIAL STUDIES"</f>
        <v>SOCIAL STUDIES</v>
      </c>
      <c r="E1626" s="1" t="str">
        <f t="shared" si="529"/>
        <v>40R-COOP</v>
      </c>
      <c r="F1626" s="1" t="str">
        <f t="shared" si="530"/>
        <v>Cooper, Jennefer</v>
      </c>
      <c r="G1626" s="1" t="str">
        <f>"Period 03"</f>
        <v>Period 03</v>
      </c>
      <c r="H1626" s="1">
        <f xml:space="preserve"> 71</f>
        <v>71</v>
      </c>
      <c r="I1626" s="1">
        <f xml:space="preserve"> 74</f>
        <v>74</v>
      </c>
    </row>
    <row r="1627" spans="1:9">
      <c r="A1627" s="1" t="str">
        <f>""</f>
        <v/>
      </c>
      <c r="B1627" s="1">
        <f t="shared" si="528"/>
        <v>778150</v>
      </c>
      <c r="C1627" s="1" t="str">
        <f>"0431"</f>
        <v>0431</v>
      </c>
      <c r="D1627" s="1" t="str">
        <f>"MATH"</f>
        <v>MATH</v>
      </c>
      <c r="E1627" s="1" t="str">
        <f t="shared" si="529"/>
        <v>40R-COOP</v>
      </c>
      <c r="F1627" s="1" t="str">
        <f t="shared" si="530"/>
        <v>Cooper, Jennefer</v>
      </c>
      <c r="G1627" s="1" t="str">
        <f>"Period 04"</f>
        <v>Period 04</v>
      </c>
      <c r="H1627" s="1">
        <f xml:space="preserve"> 70</f>
        <v>70</v>
      </c>
      <c r="I1627" s="1">
        <f xml:space="preserve"> 72</f>
        <v>72</v>
      </c>
    </row>
    <row r="1628" spans="1:9">
      <c r="A1628" s="1" t="str">
        <f>""</f>
        <v/>
      </c>
      <c r="B1628" s="1">
        <f t="shared" si="528"/>
        <v>778150</v>
      </c>
      <c r="C1628" s="1" t="str">
        <f>"0441"</f>
        <v>0441</v>
      </c>
      <c r="D1628" s="1" t="str">
        <f>"SCIENCE"</f>
        <v>SCIENCE</v>
      </c>
      <c r="E1628" s="1" t="str">
        <f t="shared" si="529"/>
        <v>40R-COOP</v>
      </c>
      <c r="F1628" s="1" t="str">
        <f t="shared" si="530"/>
        <v>Cooper, Jennefer</v>
      </c>
      <c r="G1628" s="1" t="str">
        <f>"Period 05"</f>
        <v>Period 05</v>
      </c>
      <c r="H1628" s="1">
        <f xml:space="preserve"> 80</f>
        <v>80</v>
      </c>
      <c r="I1628" s="1">
        <f xml:space="preserve"> 78</f>
        <v>78</v>
      </c>
    </row>
    <row r="1629" spans="1:9">
      <c r="A1629" s="1" t="str">
        <f>""</f>
        <v/>
      </c>
      <c r="B1629" s="1">
        <f t="shared" si="528"/>
        <v>778150</v>
      </c>
      <c r="C1629" s="1" t="str">
        <f>"0471"</f>
        <v>0471</v>
      </c>
      <c r="D1629" s="1" t="str">
        <f>"HEALTH"</f>
        <v>HEALTH</v>
      </c>
      <c r="E1629" s="1" t="str">
        <f t="shared" si="529"/>
        <v>40R-COOP</v>
      </c>
      <c r="F1629" s="1" t="str">
        <f t="shared" si="530"/>
        <v>Cooper, Jennefer</v>
      </c>
      <c r="G1629" s="1" t="str">
        <f>"Period 06"</f>
        <v>Period 06</v>
      </c>
      <c r="H1629" s="1" t="str">
        <f t="shared" ref="H1629:I1631" si="531">" S"</f>
        <v xml:space="preserve"> S</v>
      </c>
      <c r="I1629" s="1" t="str">
        <f t="shared" si="531"/>
        <v xml:space="preserve"> S</v>
      </c>
    </row>
    <row r="1630" spans="1:9">
      <c r="A1630" s="1" t="str">
        <f>""</f>
        <v/>
      </c>
      <c r="B1630" s="1">
        <f t="shared" si="528"/>
        <v>778150</v>
      </c>
      <c r="C1630" s="1" t="str">
        <f>"0498"</f>
        <v>0498</v>
      </c>
      <c r="D1630" s="1" t="str">
        <f>"CITIZENSHIP"</f>
        <v>CITIZENSHIP</v>
      </c>
      <c r="E1630" s="1" t="str">
        <f t="shared" si="529"/>
        <v>40R-COOP</v>
      </c>
      <c r="F1630" s="1" t="str">
        <f t="shared" si="530"/>
        <v>Cooper, Jennefer</v>
      </c>
      <c r="G1630" s="1" t="str">
        <f>"Period 07"</f>
        <v>Period 07</v>
      </c>
      <c r="H1630" s="1" t="str">
        <f t="shared" si="531"/>
        <v xml:space="preserve"> S</v>
      </c>
      <c r="I1630" s="1" t="str">
        <f t="shared" si="531"/>
        <v xml:space="preserve"> S</v>
      </c>
    </row>
    <row r="1631" spans="1:9">
      <c r="A1631" s="1" t="str">
        <f>""</f>
        <v/>
      </c>
      <c r="B1631" s="1">
        <f t="shared" si="528"/>
        <v>778150</v>
      </c>
      <c r="C1631" s="1" t="str">
        <f>"0451"</f>
        <v>0451</v>
      </c>
      <c r="D1631" s="1" t="str">
        <f>"HANDWRITING"</f>
        <v>HANDWRITING</v>
      </c>
      <c r="E1631" s="1" t="str">
        <f t="shared" si="529"/>
        <v>40R-COOP</v>
      </c>
      <c r="F1631" s="1" t="str">
        <f t="shared" si="530"/>
        <v>Cooper, Jennefer</v>
      </c>
      <c r="G1631" s="1" t="str">
        <f>"Period 08"</f>
        <v>Period 08</v>
      </c>
      <c r="H1631" s="1" t="str">
        <f t="shared" si="531"/>
        <v xml:space="preserve"> S</v>
      </c>
      <c r="I1631" s="1" t="str">
        <f t="shared" si="531"/>
        <v xml:space="preserve"> S</v>
      </c>
    </row>
    <row r="1632" spans="1:9">
      <c r="A1632" s="1" t="str">
        <f>""</f>
        <v/>
      </c>
      <c r="B1632" s="1">
        <f t="shared" si="528"/>
        <v>778150</v>
      </c>
      <c r="C1632" s="1" t="str">
        <f>"0461"</f>
        <v>0461</v>
      </c>
      <c r="D1632" s="1" t="str">
        <f>"FINE ARTS"</f>
        <v>FINE ARTS</v>
      </c>
      <c r="E1632" s="1" t="str">
        <f t="shared" si="529"/>
        <v>40R-COOP</v>
      </c>
      <c r="F1632" s="1" t="str">
        <f>"Shotlow, Misti"</f>
        <v>Shotlow, Misti</v>
      </c>
      <c r="G1632" s="1" t="str">
        <f>"Period 09"</f>
        <v>Period 09</v>
      </c>
      <c r="H1632" s="1" t="str">
        <f>" E"</f>
        <v xml:space="preserve"> E</v>
      </c>
      <c r="I1632" s="1" t="str">
        <f>" E"</f>
        <v xml:space="preserve"> E</v>
      </c>
    </row>
    <row r="1633" spans="1:9">
      <c r="A1633" s="1" t="str">
        <f>""</f>
        <v/>
      </c>
      <c r="B1633" s="1">
        <f t="shared" si="528"/>
        <v>778150</v>
      </c>
      <c r="C1633" s="1" t="str">
        <f>"0462"</f>
        <v>0462</v>
      </c>
      <c r="D1633" s="1" t="str">
        <f>"MUSIC"</f>
        <v>MUSIC</v>
      </c>
      <c r="E1633" s="1" t="str">
        <f>"4OR-COO"</f>
        <v>4OR-COO</v>
      </c>
      <c r="F1633" s="1" t="str">
        <f>"Murphy, Charmin"</f>
        <v>Murphy, Charmin</v>
      </c>
      <c r="G1633" s="1" t="str">
        <f>"Period 10"</f>
        <v>Period 10</v>
      </c>
      <c r="H1633" s="1" t="str">
        <f>" S"</f>
        <v xml:space="preserve"> S</v>
      </c>
      <c r="I1633" s="1" t="str">
        <f>" S"</f>
        <v xml:space="preserve"> S</v>
      </c>
    </row>
    <row r="1634" spans="1:9">
      <c r="A1634" s="1" t="str">
        <f>""</f>
        <v/>
      </c>
      <c r="B1634" s="1">
        <f t="shared" si="528"/>
        <v>778150</v>
      </c>
      <c r="C1634" s="1" t="str">
        <f>"0472"</f>
        <v>0472</v>
      </c>
      <c r="D1634" s="1" t="str">
        <f>"PHYSICAL ED"</f>
        <v>PHYSICAL ED</v>
      </c>
      <c r="E1634" s="1" t="str">
        <f>"40R-Coop"</f>
        <v>40R-Coop</v>
      </c>
      <c r="F1634" s="1" t="str">
        <f>"Lane, Gary"</f>
        <v>Lane, Gary</v>
      </c>
      <c r="G1634" s="1" t="str">
        <f>"Period 11"</f>
        <v>Period 11</v>
      </c>
      <c r="H1634" s="1" t="str">
        <f>" E"</f>
        <v xml:space="preserve"> E</v>
      </c>
      <c r="I1634" s="1" t="str">
        <f>" E"</f>
        <v xml:space="preserve"> E</v>
      </c>
    </row>
    <row r="1635" spans="1:9">
      <c r="A1635" s="1" t="str">
        <f>"Aguilera Medina, Miguel Angel"</f>
        <v>Aguilera Medina, Miguel Angel</v>
      </c>
      <c r="B1635" s="1">
        <f t="shared" ref="B1635:B1644" si="532">772885</f>
        <v>772885</v>
      </c>
      <c r="C1635" s="1" t="str">
        <f>"0411"</f>
        <v>0411</v>
      </c>
      <c r="D1635" s="1" t="str">
        <f>"LANGUAGE ARTS"</f>
        <v>LANGUAGE ARTS</v>
      </c>
      <c r="E1635" s="1" t="str">
        <f>"40B-OLIVO"</f>
        <v>40B-OLIVO</v>
      </c>
      <c r="F1635" s="1" t="str">
        <f t="shared" ref="F1635:F1641" si="533">"Olivo, Claudia"</f>
        <v>Olivo, Claudia</v>
      </c>
      <c r="G1635" s="1" t="str">
        <f>"Period 01"</f>
        <v>Period 01</v>
      </c>
      <c r="H1635" s="1">
        <f xml:space="preserve"> 96</f>
        <v>96</v>
      </c>
      <c r="I1635" s="1">
        <f xml:space="preserve"> 88</f>
        <v>88</v>
      </c>
    </row>
    <row r="1636" spans="1:9">
      <c r="A1636" s="1" t="str">
        <f>""</f>
        <v/>
      </c>
      <c r="B1636" s="1">
        <f t="shared" si="532"/>
        <v>772885</v>
      </c>
      <c r="C1636" s="1" t="str">
        <f>"0421"</f>
        <v>0421</v>
      </c>
      <c r="D1636" s="1" t="str">
        <f>"SOCIAL STUDIES"</f>
        <v>SOCIAL STUDIES</v>
      </c>
      <c r="E1636" s="1" t="str">
        <f t="shared" ref="E1636:E1644" si="534">"40B-OLI"</f>
        <v>40B-OLI</v>
      </c>
      <c r="F1636" s="1" t="str">
        <f t="shared" si="533"/>
        <v>Olivo, Claudia</v>
      </c>
      <c r="G1636" s="1" t="str">
        <f>"Period 03"</f>
        <v>Period 03</v>
      </c>
      <c r="H1636" s="1">
        <f xml:space="preserve"> 100</f>
        <v>100</v>
      </c>
      <c r="I1636" s="1">
        <f xml:space="preserve"> 93</f>
        <v>93</v>
      </c>
    </row>
    <row r="1637" spans="1:9">
      <c r="A1637" s="1" t="str">
        <f>""</f>
        <v/>
      </c>
      <c r="B1637" s="1">
        <f t="shared" si="532"/>
        <v>772885</v>
      </c>
      <c r="C1637" s="1" t="str">
        <f>"0431"</f>
        <v>0431</v>
      </c>
      <c r="D1637" s="1" t="str">
        <f>"MATH"</f>
        <v>MATH</v>
      </c>
      <c r="E1637" s="1" t="str">
        <f t="shared" si="534"/>
        <v>40B-OLI</v>
      </c>
      <c r="F1637" s="1" t="str">
        <f t="shared" si="533"/>
        <v>Olivo, Claudia</v>
      </c>
      <c r="G1637" s="1" t="str">
        <f>"Period 04"</f>
        <v>Period 04</v>
      </c>
      <c r="H1637" s="1">
        <f xml:space="preserve"> 100</f>
        <v>100</v>
      </c>
      <c r="I1637" s="1">
        <f xml:space="preserve"> 92</f>
        <v>92</v>
      </c>
    </row>
    <row r="1638" spans="1:9">
      <c r="A1638" s="1" t="str">
        <f>""</f>
        <v/>
      </c>
      <c r="B1638" s="1">
        <f t="shared" si="532"/>
        <v>772885</v>
      </c>
      <c r="C1638" s="1" t="str">
        <f>"0441"</f>
        <v>0441</v>
      </c>
      <c r="D1638" s="1" t="str">
        <f>"SCIENCE"</f>
        <v>SCIENCE</v>
      </c>
      <c r="E1638" s="1" t="str">
        <f t="shared" si="534"/>
        <v>40B-OLI</v>
      </c>
      <c r="F1638" s="1" t="str">
        <f t="shared" si="533"/>
        <v>Olivo, Claudia</v>
      </c>
      <c r="G1638" s="1" t="str">
        <f>"Period 05"</f>
        <v>Period 05</v>
      </c>
      <c r="H1638" s="1">
        <f xml:space="preserve"> 100</f>
        <v>100</v>
      </c>
      <c r="I1638" s="1">
        <f xml:space="preserve"> 97</f>
        <v>97</v>
      </c>
    </row>
    <row r="1639" spans="1:9">
      <c r="A1639" s="1" t="str">
        <f>""</f>
        <v/>
      </c>
      <c r="B1639" s="1">
        <f t="shared" si="532"/>
        <v>772885</v>
      </c>
      <c r="C1639" s="1" t="str">
        <f>"0471"</f>
        <v>0471</v>
      </c>
      <c r="D1639" s="1" t="str">
        <f>"HEALTH"</f>
        <v>HEALTH</v>
      </c>
      <c r="E1639" s="1" t="str">
        <f t="shared" si="534"/>
        <v>40B-OLI</v>
      </c>
      <c r="F1639" s="1" t="str">
        <f t="shared" si="533"/>
        <v>Olivo, Claudia</v>
      </c>
      <c r="G1639" s="1" t="str">
        <f>"Period 06"</f>
        <v>Period 06</v>
      </c>
      <c r="H1639" s="1" t="str">
        <f>" E"</f>
        <v xml:space="preserve"> E</v>
      </c>
      <c r="I1639" s="1" t="str">
        <f>" S"</f>
        <v xml:space="preserve"> S</v>
      </c>
    </row>
    <row r="1640" spans="1:9">
      <c r="A1640" s="1" t="str">
        <f>""</f>
        <v/>
      </c>
      <c r="B1640" s="1">
        <f t="shared" si="532"/>
        <v>772885</v>
      </c>
      <c r="C1640" s="1" t="str">
        <f>"0498"</f>
        <v>0498</v>
      </c>
      <c r="D1640" s="1" t="str">
        <f>"CITIZENSHIP"</f>
        <v>CITIZENSHIP</v>
      </c>
      <c r="E1640" s="1" t="str">
        <f t="shared" si="534"/>
        <v>40B-OLI</v>
      </c>
      <c r="F1640" s="1" t="str">
        <f t="shared" si="533"/>
        <v>Olivo, Claudia</v>
      </c>
      <c r="G1640" s="1" t="str">
        <f>"Period 07"</f>
        <v>Period 07</v>
      </c>
      <c r="H1640" s="1" t="str">
        <f>" E"</f>
        <v xml:space="preserve"> E</v>
      </c>
      <c r="I1640" s="1" t="str">
        <f>" S"</f>
        <v xml:space="preserve"> S</v>
      </c>
    </row>
    <row r="1641" spans="1:9">
      <c r="A1641" s="1" t="str">
        <f>""</f>
        <v/>
      </c>
      <c r="B1641" s="1">
        <f t="shared" si="532"/>
        <v>772885</v>
      </c>
      <c r="C1641" s="1" t="str">
        <f>"0451"</f>
        <v>0451</v>
      </c>
      <c r="D1641" s="1" t="str">
        <f>"HANDWRITING"</f>
        <v>HANDWRITING</v>
      </c>
      <c r="E1641" s="1" t="str">
        <f t="shared" si="534"/>
        <v>40B-OLI</v>
      </c>
      <c r="F1641" s="1" t="str">
        <f t="shared" si="533"/>
        <v>Olivo, Claudia</v>
      </c>
      <c r="G1641" s="1" t="str">
        <f>"Period 08"</f>
        <v>Period 08</v>
      </c>
      <c r="H1641" s="1" t="str">
        <f>" E"</f>
        <v xml:space="preserve"> E</v>
      </c>
      <c r="I1641" s="1" t="str">
        <f>" S"</f>
        <v xml:space="preserve"> S</v>
      </c>
    </row>
    <row r="1642" spans="1:9">
      <c r="A1642" s="1" t="str">
        <f>""</f>
        <v/>
      </c>
      <c r="B1642" s="1">
        <f t="shared" si="532"/>
        <v>772885</v>
      </c>
      <c r="C1642" s="1" t="str">
        <f>"0461"</f>
        <v>0461</v>
      </c>
      <c r="D1642" s="1" t="str">
        <f>"FINE ARTS"</f>
        <v>FINE ARTS</v>
      </c>
      <c r="E1642" s="1" t="str">
        <f t="shared" si="534"/>
        <v>40B-OLI</v>
      </c>
      <c r="F1642" s="1" t="str">
        <f>"Shotlow, Misti"</f>
        <v>Shotlow, Misti</v>
      </c>
      <c r="G1642" s="1" t="str">
        <f>"Period 09"</f>
        <v>Period 09</v>
      </c>
      <c r="H1642" s="1" t="str">
        <f>" E"</f>
        <v xml:space="preserve"> E</v>
      </c>
      <c r="I1642" s="1" t="str">
        <f>" E"</f>
        <v xml:space="preserve"> E</v>
      </c>
    </row>
    <row r="1643" spans="1:9">
      <c r="A1643" s="1" t="str">
        <f>""</f>
        <v/>
      </c>
      <c r="B1643" s="1">
        <f t="shared" si="532"/>
        <v>772885</v>
      </c>
      <c r="C1643" s="1" t="str">
        <f>"0462"</f>
        <v>0462</v>
      </c>
      <c r="D1643" s="1" t="str">
        <f>"MUSIC"</f>
        <v>MUSIC</v>
      </c>
      <c r="E1643" s="1" t="str">
        <f t="shared" si="534"/>
        <v>40B-OLI</v>
      </c>
      <c r="F1643" s="1" t="str">
        <f>"Murphy, Charmin"</f>
        <v>Murphy, Charmin</v>
      </c>
      <c r="G1643" s="1" t="str">
        <f>"Period 10"</f>
        <v>Period 10</v>
      </c>
      <c r="H1643" s="1" t="str">
        <f>" S"</f>
        <v xml:space="preserve"> S</v>
      </c>
      <c r="I1643" s="1" t="str">
        <f>" S"</f>
        <v xml:space="preserve"> S</v>
      </c>
    </row>
    <row r="1644" spans="1:9">
      <c r="A1644" s="1" t="str">
        <f>""</f>
        <v/>
      </c>
      <c r="B1644" s="1">
        <f t="shared" si="532"/>
        <v>772885</v>
      </c>
      <c r="C1644" s="1" t="str">
        <f>"0472"</f>
        <v>0472</v>
      </c>
      <c r="D1644" s="1" t="str">
        <f>"PHYSICAL ED"</f>
        <v>PHYSICAL ED</v>
      </c>
      <c r="E1644" s="1" t="str">
        <f t="shared" si="534"/>
        <v>40B-OLI</v>
      </c>
      <c r="F1644" s="1" t="str">
        <f>"Lane, Gary"</f>
        <v>Lane, Gary</v>
      </c>
      <c r="G1644" s="1" t="str">
        <f>"Period 11"</f>
        <v>Period 11</v>
      </c>
      <c r="H1644" s="1" t="str">
        <f>" E"</f>
        <v xml:space="preserve"> E</v>
      </c>
      <c r="I1644" s="1" t="str">
        <f>" E"</f>
        <v xml:space="preserve"> E</v>
      </c>
    </row>
    <row r="1645" spans="1:9">
      <c r="A1645" s="1" t="str">
        <f>"Aguilera-O, Abraham "</f>
        <v xml:space="preserve">Aguilera-O, Abraham </v>
      </c>
      <c r="B1645" s="1">
        <f>778151</f>
        <v>778151</v>
      </c>
      <c r="C1645" s="1" t="str">
        <f>"0411"</f>
        <v>0411</v>
      </c>
      <c r="D1645" s="1" t="str">
        <f>"LANGUAGE ARTS"</f>
        <v>LANGUAGE ARTS</v>
      </c>
      <c r="E1645" s="1" t="str">
        <f t="shared" ref="E1645:E1652" si="535">"40S-COL"</f>
        <v>40S-COL</v>
      </c>
      <c r="F1645" s="1" t="str">
        <f t="shared" ref="F1645:F1652" si="536">"Blair, Travis"</f>
        <v>Blair, Travis</v>
      </c>
      <c r="G1645" s="1" t="str">
        <f>"Period 01"</f>
        <v>Period 01</v>
      </c>
      <c r="H1645" s="1">
        <f xml:space="preserve"> 86</f>
        <v>86</v>
      </c>
      <c r="I1645" s="1">
        <f xml:space="preserve"> 95</f>
        <v>95</v>
      </c>
    </row>
    <row r="1646" spans="1:9">
      <c r="A1646" s="1" t="str">
        <f>""</f>
        <v/>
      </c>
      <c r="B1646" s="1">
        <f>778151</f>
        <v>778151</v>
      </c>
      <c r="C1646" s="1" t="str">
        <f>"0421"</f>
        <v>0421</v>
      </c>
      <c r="D1646" s="1" t="str">
        <f>"SOCIAL STUDIES"</f>
        <v>SOCIAL STUDIES</v>
      </c>
      <c r="E1646" s="1" t="str">
        <f t="shared" si="535"/>
        <v>40S-COL</v>
      </c>
      <c r="F1646" s="1" t="str">
        <f t="shared" si="536"/>
        <v>Blair, Travis</v>
      </c>
      <c r="G1646" s="1" t="str">
        <f>"Period 03"</f>
        <v>Period 03</v>
      </c>
      <c r="H1646" s="1">
        <f xml:space="preserve"> 80</f>
        <v>80</v>
      </c>
      <c r="I1646" s="1">
        <f xml:space="preserve"> 83</f>
        <v>83</v>
      </c>
    </row>
    <row r="1647" spans="1:9">
      <c r="A1647" s="1" t="str">
        <f>""</f>
        <v/>
      </c>
      <c r="B1647" s="1">
        <f>778151</f>
        <v>778151</v>
      </c>
      <c r="C1647" s="1" t="str">
        <f>"0431"</f>
        <v>0431</v>
      </c>
      <c r="D1647" s="1" t="str">
        <f>"MATH"</f>
        <v>MATH</v>
      </c>
      <c r="E1647" s="1" t="str">
        <f t="shared" si="535"/>
        <v>40S-COL</v>
      </c>
      <c r="F1647" s="1" t="str">
        <f t="shared" si="536"/>
        <v>Blair, Travis</v>
      </c>
      <c r="G1647" s="1" t="str">
        <f>"Period 04"</f>
        <v>Period 04</v>
      </c>
      <c r="H1647" s="1">
        <f xml:space="preserve"> 94</f>
        <v>94</v>
      </c>
      <c r="I1647" s="1">
        <f xml:space="preserve"> 82</f>
        <v>82</v>
      </c>
    </row>
    <row r="1648" spans="1:9">
      <c r="A1648" s="1" t="str">
        <f>""</f>
        <v/>
      </c>
      <c r="B1648" s="1">
        <f>778151</f>
        <v>778151</v>
      </c>
      <c r="C1648" s="1" t="str">
        <f>"0441"</f>
        <v>0441</v>
      </c>
      <c r="D1648" s="1" t="str">
        <f>"SCIENCE"</f>
        <v>SCIENCE</v>
      </c>
      <c r="E1648" s="1" t="str">
        <f t="shared" si="535"/>
        <v>40S-COL</v>
      </c>
      <c r="F1648" s="1" t="str">
        <f t="shared" si="536"/>
        <v>Blair, Travis</v>
      </c>
      <c r="G1648" s="1" t="str">
        <f>"Period 05"</f>
        <v>Period 05</v>
      </c>
      <c r="H1648" s="1">
        <f xml:space="preserve"> 80</f>
        <v>80</v>
      </c>
      <c r="I1648" s="1">
        <f xml:space="preserve"> 83</f>
        <v>83</v>
      </c>
    </row>
    <row r="1649" spans="1:9">
      <c r="A1649" s="1" t="str">
        <f>"Allen, Crystal Lee"</f>
        <v>Allen, Crystal Lee</v>
      </c>
      <c r="B1649" s="1">
        <f>760248</f>
        <v>760248</v>
      </c>
      <c r="C1649" s="1" t="str">
        <f>"0411"</f>
        <v>0411</v>
      </c>
      <c r="D1649" s="1" t="str">
        <f>"LANGUAGE ARTS"</f>
        <v>LANGUAGE ARTS</v>
      </c>
      <c r="E1649" s="1" t="str">
        <f t="shared" si="535"/>
        <v>40S-COL</v>
      </c>
      <c r="F1649" s="1" t="str">
        <f t="shared" si="536"/>
        <v>Blair, Travis</v>
      </c>
      <c r="G1649" s="1" t="str">
        <f>"Period 01"</f>
        <v>Period 01</v>
      </c>
      <c r="H1649" s="1">
        <f xml:space="preserve"> 80</f>
        <v>80</v>
      </c>
      <c r="I1649" s="1">
        <f xml:space="preserve"> 80</f>
        <v>80</v>
      </c>
    </row>
    <row r="1650" spans="1:9">
      <c r="A1650" s="1" t="str">
        <f>""</f>
        <v/>
      </c>
      <c r="B1650" s="1">
        <f>760248</f>
        <v>760248</v>
      </c>
      <c r="C1650" s="1" t="str">
        <f>"0421"</f>
        <v>0421</v>
      </c>
      <c r="D1650" s="1" t="str">
        <f>"SOCIAL STUDIES"</f>
        <v>SOCIAL STUDIES</v>
      </c>
      <c r="E1650" s="1" t="str">
        <f t="shared" si="535"/>
        <v>40S-COL</v>
      </c>
      <c r="F1650" s="1" t="str">
        <f t="shared" si="536"/>
        <v>Blair, Travis</v>
      </c>
      <c r="G1650" s="1" t="str">
        <f>"Period 03"</f>
        <v>Period 03</v>
      </c>
      <c r="H1650" s="1">
        <f xml:space="preserve"> 80</f>
        <v>80</v>
      </c>
      <c r="I1650" s="1">
        <f xml:space="preserve"> 81</f>
        <v>81</v>
      </c>
    </row>
    <row r="1651" spans="1:9">
      <c r="A1651" s="1" t="str">
        <f>""</f>
        <v/>
      </c>
      <c r="B1651" s="1">
        <f>760248</f>
        <v>760248</v>
      </c>
      <c r="C1651" s="1" t="str">
        <f>"0431"</f>
        <v>0431</v>
      </c>
      <c r="D1651" s="1" t="str">
        <f>"MATH"</f>
        <v>MATH</v>
      </c>
      <c r="E1651" s="1" t="str">
        <f t="shared" si="535"/>
        <v>40S-COL</v>
      </c>
      <c r="F1651" s="1" t="str">
        <f t="shared" si="536"/>
        <v>Blair, Travis</v>
      </c>
      <c r="G1651" s="1" t="str">
        <f>"Period 04"</f>
        <v>Period 04</v>
      </c>
      <c r="H1651" s="1">
        <f xml:space="preserve"> 82</f>
        <v>82</v>
      </c>
      <c r="I1651" s="1">
        <f xml:space="preserve"> 80</f>
        <v>80</v>
      </c>
    </row>
    <row r="1652" spans="1:9">
      <c r="A1652" s="1" t="str">
        <f>""</f>
        <v/>
      </c>
      <c r="B1652" s="1">
        <f>760248</f>
        <v>760248</v>
      </c>
      <c r="C1652" s="1" t="str">
        <f>"0441"</f>
        <v>0441</v>
      </c>
      <c r="D1652" s="1" t="str">
        <f>"SCIENCE"</f>
        <v>SCIENCE</v>
      </c>
      <c r="E1652" s="1" t="str">
        <f t="shared" si="535"/>
        <v>40S-COL</v>
      </c>
      <c r="F1652" s="1" t="str">
        <f t="shared" si="536"/>
        <v>Blair, Travis</v>
      </c>
      <c r="G1652" s="1" t="str">
        <f>"Period 05"</f>
        <v>Period 05</v>
      </c>
      <c r="H1652" s="1">
        <f xml:space="preserve"> 80</f>
        <v>80</v>
      </c>
      <c r="I1652" s="1">
        <f xml:space="preserve"> 80</f>
        <v>80</v>
      </c>
    </row>
    <row r="1653" spans="1:9">
      <c r="A1653" s="1" t="str">
        <f>"Alvarado, Mia Milagros"</f>
        <v>Alvarado, Mia Milagros</v>
      </c>
      <c r="B1653" s="1">
        <f t="shared" ref="B1653:B1662" si="537">765834</f>
        <v>765834</v>
      </c>
      <c r="C1653" s="1" t="str">
        <f>"0411"</f>
        <v>0411</v>
      </c>
      <c r="D1653" s="1" t="str">
        <f>"LANGUAGE ARTS"</f>
        <v>LANGUAGE ARTS</v>
      </c>
      <c r="E1653" s="1" t="str">
        <f>"40B-OLIVO"</f>
        <v>40B-OLIVO</v>
      </c>
      <c r="F1653" s="1" t="str">
        <f t="shared" ref="F1653:F1659" si="538">"Olivo, Claudia"</f>
        <v>Olivo, Claudia</v>
      </c>
      <c r="G1653" s="1" t="str">
        <f>"Period 01"</f>
        <v>Period 01</v>
      </c>
      <c r="H1653" s="1">
        <f xml:space="preserve"> 88</f>
        <v>88</v>
      </c>
      <c r="I1653" s="1">
        <f xml:space="preserve"> 73</f>
        <v>73</v>
      </c>
    </row>
    <row r="1654" spans="1:9">
      <c r="A1654" s="1" t="str">
        <f>""</f>
        <v/>
      </c>
      <c r="B1654" s="1">
        <f t="shared" si="537"/>
        <v>765834</v>
      </c>
      <c r="C1654" s="1" t="str">
        <f>"0421"</f>
        <v>0421</v>
      </c>
      <c r="D1654" s="1" t="str">
        <f>"SOCIAL STUDIES"</f>
        <v>SOCIAL STUDIES</v>
      </c>
      <c r="E1654" s="1" t="str">
        <f t="shared" ref="E1654:E1662" si="539">"40B-OLI"</f>
        <v>40B-OLI</v>
      </c>
      <c r="F1654" s="1" t="str">
        <f t="shared" si="538"/>
        <v>Olivo, Claudia</v>
      </c>
      <c r="G1654" s="1" t="str">
        <f>"Period 03"</f>
        <v>Period 03</v>
      </c>
      <c r="H1654" s="1">
        <f xml:space="preserve"> 89</f>
        <v>89</v>
      </c>
      <c r="I1654" s="1">
        <f xml:space="preserve"> 86</f>
        <v>86</v>
      </c>
    </row>
    <row r="1655" spans="1:9">
      <c r="A1655" s="1" t="str">
        <f>""</f>
        <v/>
      </c>
      <c r="B1655" s="1">
        <f t="shared" si="537"/>
        <v>765834</v>
      </c>
      <c r="C1655" s="1" t="str">
        <f>"0431"</f>
        <v>0431</v>
      </c>
      <c r="D1655" s="1" t="str">
        <f>"MATH"</f>
        <v>MATH</v>
      </c>
      <c r="E1655" s="1" t="str">
        <f t="shared" si="539"/>
        <v>40B-OLI</v>
      </c>
      <c r="F1655" s="1" t="str">
        <f t="shared" si="538"/>
        <v>Olivo, Claudia</v>
      </c>
      <c r="G1655" s="1" t="str">
        <f>"Period 04"</f>
        <v>Period 04</v>
      </c>
      <c r="H1655" s="1">
        <f xml:space="preserve"> 96</f>
        <v>96</v>
      </c>
      <c r="I1655" s="1">
        <f xml:space="preserve"> 75</f>
        <v>75</v>
      </c>
    </row>
    <row r="1656" spans="1:9">
      <c r="A1656" s="1" t="str">
        <f>""</f>
        <v/>
      </c>
      <c r="B1656" s="1">
        <f t="shared" si="537"/>
        <v>765834</v>
      </c>
      <c r="C1656" s="1" t="str">
        <f>"0441"</f>
        <v>0441</v>
      </c>
      <c r="D1656" s="1" t="str">
        <f>"SCIENCE"</f>
        <v>SCIENCE</v>
      </c>
      <c r="E1656" s="1" t="str">
        <f t="shared" si="539"/>
        <v>40B-OLI</v>
      </c>
      <c r="F1656" s="1" t="str">
        <f t="shared" si="538"/>
        <v>Olivo, Claudia</v>
      </c>
      <c r="G1656" s="1" t="str">
        <f>"Period 05"</f>
        <v>Period 05</v>
      </c>
      <c r="H1656" s="1">
        <f xml:space="preserve"> 98</f>
        <v>98</v>
      </c>
      <c r="I1656" s="1">
        <f xml:space="preserve"> 83</f>
        <v>83</v>
      </c>
    </row>
    <row r="1657" spans="1:9">
      <c r="A1657" s="1" t="str">
        <f>""</f>
        <v/>
      </c>
      <c r="B1657" s="1">
        <f t="shared" si="537"/>
        <v>765834</v>
      </c>
      <c r="C1657" s="1" t="str">
        <f>"0471"</f>
        <v>0471</v>
      </c>
      <c r="D1657" s="1" t="str">
        <f>"HEALTH"</f>
        <v>HEALTH</v>
      </c>
      <c r="E1657" s="1" t="str">
        <f t="shared" si="539"/>
        <v>40B-OLI</v>
      </c>
      <c r="F1657" s="1" t="str">
        <f t="shared" si="538"/>
        <v>Olivo, Claudia</v>
      </c>
      <c r="G1657" s="1" t="str">
        <f>"Period 06"</f>
        <v>Period 06</v>
      </c>
      <c r="H1657" s="1" t="str">
        <f>" E"</f>
        <v xml:space="preserve"> E</v>
      </c>
      <c r="I1657" s="1" t="str">
        <f>" S"</f>
        <v xml:space="preserve"> S</v>
      </c>
    </row>
    <row r="1658" spans="1:9">
      <c r="A1658" s="1" t="str">
        <f>""</f>
        <v/>
      </c>
      <c r="B1658" s="1">
        <f t="shared" si="537"/>
        <v>765834</v>
      </c>
      <c r="C1658" s="1" t="str">
        <f>"0498"</f>
        <v>0498</v>
      </c>
      <c r="D1658" s="1" t="str">
        <f>"CITIZENSHIP"</f>
        <v>CITIZENSHIP</v>
      </c>
      <c r="E1658" s="1" t="str">
        <f t="shared" si="539"/>
        <v>40B-OLI</v>
      </c>
      <c r="F1658" s="1" t="str">
        <f t="shared" si="538"/>
        <v>Olivo, Claudia</v>
      </c>
      <c r="G1658" s="1" t="str">
        <f>"Period 07"</f>
        <v>Period 07</v>
      </c>
      <c r="H1658" s="1" t="str">
        <f>" E"</f>
        <v xml:space="preserve"> E</v>
      </c>
      <c r="I1658" s="1" t="str">
        <f>" S"</f>
        <v xml:space="preserve"> S</v>
      </c>
    </row>
    <row r="1659" spans="1:9">
      <c r="A1659" s="1" t="str">
        <f>""</f>
        <v/>
      </c>
      <c r="B1659" s="1">
        <f t="shared" si="537"/>
        <v>765834</v>
      </c>
      <c r="C1659" s="1" t="str">
        <f>"0451"</f>
        <v>0451</v>
      </c>
      <c r="D1659" s="1" t="str">
        <f>"HANDWRITING"</f>
        <v>HANDWRITING</v>
      </c>
      <c r="E1659" s="1" t="str">
        <f t="shared" si="539"/>
        <v>40B-OLI</v>
      </c>
      <c r="F1659" s="1" t="str">
        <f t="shared" si="538"/>
        <v>Olivo, Claudia</v>
      </c>
      <c r="G1659" s="1" t="str">
        <f>"Period 08"</f>
        <v>Period 08</v>
      </c>
      <c r="H1659" s="1" t="str">
        <f>" E"</f>
        <v xml:space="preserve"> E</v>
      </c>
      <c r="I1659" s="1" t="str">
        <f>" S"</f>
        <v xml:space="preserve"> S</v>
      </c>
    </row>
    <row r="1660" spans="1:9">
      <c r="A1660" s="1" t="str">
        <f>""</f>
        <v/>
      </c>
      <c r="B1660" s="1">
        <f t="shared" si="537"/>
        <v>765834</v>
      </c>
      <c r="C1660" s="1" t="str">
        <f>"0461"</f>
        <v>0461</v>
      </c>
      <c r="D1660" s="1" t="str">
        <f>"FINE ARTS"</f>
        <v>FINE ARTS</v>
      </c>
      <c r="E1660" s="1" t="str">
        <f t="shared" si="539"/>
        <v>40B-OLI</v>
      </c>
      <c r="F1660" s="1" t="str">
        <f>"Shotlow, Misti"</f>
        <v>Shotlow, Misti</v>
      </c>
      <c r="G1660" s="1" t="str">
        <f>"Period 09"</f>
        <v>Period 09</v>
      </c>
      <c r="H1660" s="1" t="str">
        <f>" E"</f>
        <v xml:space="preserve"> E</v>
      </c>
      <c r="I1660" s="1" t="str">
        <f>" E"</f>
        <v xml:space="preserve"> E</v>
      </c>
    </row>
    <row r="1661" spans="1:9">
      <c r="A1661" s="1" t="str">
        <f>""</f>
        <v/>
      </c>
      <c r="B1661" s="1">
        <f t="shared" si="537"/>
        <v>765834</v>
      </c>
      <c r="C1661" s="1" t="str">
        <f>"0462"</f>
        <v>0462</v>
      </c>
      <c r="D1661" s="1" t="str">
        <f>"MUSIC"</f>
        <v>MUSIC</v>
      </c>
      <c r="E1661" s="1" t="str">
        <f t="shared" si="539"/>
        <v>40B-OLI</v>
      </c>
      <c r="F1661" s="1" t="str">
        <f>"Murphy, Charmin"</f>
        <v>Murphy, Charmin</v>
      </c>
      <c r="G1661" s="1" t="str">
        <f>"Period 10"</f>
        <v>Period 10</v>
      </c>
      <c r="H1661" s="1" t="str">
        <f>" S"</f>
        <v xml:space="preserve"> S</v>
      </c>
      <c r="I1661" s="1" t="str">
        <f>" S"</f>
        <v xml:space="preserve"> S</v>
      </c>
    </row>
    <row r="1662" spans="1:9">
      <c r="A1662" s="1" t="str">
        <f>""</f>
        <v/>
      </c>
      <c r="B1662" s="1">
        <f t="shared" si="537"/>
        <v>765834</v>
      </c>
      <c r="C1662" s="1" t="str">
        <f>"0472"</f>
        <v>0472</v>
      </c>
      <c r="D1662" s="1" t="str">
        <f>"PHYSICAL ED"</f>
        <v>PHYSICAL ED</v>
      </c>
      <c r="E1662" s="1" t="str">
        <f t="shared" si="539"/>
        <v>40B-OLI</v>
      </c>
      <c r="F1662" s="1" t="str">
        <f>"Lane, Gary"</f>
        <v>Lane, Gary</v>
      </c>
      <c r="G1662" s="1" t="str">
        <f>"Period 11"</f>
        <v>Period 11</v>
      </c>
      <c r="H1662" s="1" t="str">
        <f>" E"</f>
        <v xml:space="preserve"> E</v>
      </c>
      <c r="I1662" s="1" t="str">
        <f>" E"</f>
        <v xml:space="preserve"> E</v>
      </c>
    </row>
    <row r="1663" spans="1:9">
      <c r="A1663" s="1" t="str">
        <f>"Antonio, Carolina Isabel"</f>
        <v>Antonio, Carolina Isabel</v>
      </c>
      <c r="B1663" s="1">
        <f t="shared" ref="B1663:B1672" si="540">782463</f>
        <v>782463</v>
      </c>
      <c r="C1663" s="1" t="str">
        <f>"0411"</f>
        <v>0411</v>
      </c>
      <c r="D1663" s="1" t="str">
        <f>"LANGUAGE ARTS"</f>
        <v>LANGUAGE ARTS</v>
      </c>
      <c r="E1663" s="1" t="str">
        <f>"40B-OLIVO"</f>
        <v>40B-OLIVO</v>
      </c>
      <c r="F1663" s="1" t="str">
        <f t="shared" ref="F1663:F1669" si="541">"Olivo, Claudia"</f>
        <v>Olivo, Claudia</v>
      </c>
      <c r="G1663" s="1" t="str">
        <f>"Period 01"</f>
        <v>Period 01</v>
      </c>
      <c r="H1663" s="1">
        <f xml:space="preserve"> 93</f>
        <v>93</v>
      </c>
      <c r="I1663" s="1">
        <f xml:space="preserve"> 76</f>
        <v>76</v>
      </c>
    </row>
    <row r="1664" spans="1:9">
      <c r="A1664" s="1" t="str">
        <f>""</f>
        <v/>
      </c>
      <c r="B1664" s="1">
        <f t="shared" si="540"/>
        <v>782463</v>
      </c>
      <c r="C1664" s="1" t="str">
        <f>"0421"</f>
        <v>0421</v>
      </c>
      <c r="D1664" s="1" t="str">
        <f>"SOCIAL STUDIES"</f>
        <v>SOCIAL STUDIES</v>
      </c>
      <c r="E1664" s="1" t="str">
        <f t="shared" ref="E1664:E1672" si="542">"40B-OLI"</f>
        <v>40B-OLI</v>
      </c>
      <c r="F1664" s="1" t="str">
        <f t="shared" si="541"/>
        <v>Olivo, Claudia</v>
      </c>
      <c r="G1664" s="1" t="str">
        <f>"Period 03"</f>
        <v>Period 03</v>
      </c>
      <c r="H1664" s="1">
        <f xml:space="preserve"> 91</f>
        <v>91</v>
      </c>
      <c r="I1664" s="1">
        <f xml:space="preserve"> 85</f>
        <v>85</v>
      </c>
    </row>
    <row r="1665" spans="1:9">
      <c r="A1665" s="1" t="str">
        <f>""</f>
        <v/>
      </c>
      <c r="B1665" s="1">
        <f t="shared" si="540"/>
        <v>782463</v>
      </c>
      <c r="C1665" s="1" t="str">
        <f>"0431"</f>
        <v>0431</v>
      </c>
      <c r="D1665" s="1" t="str">
        <f>"MATH"</f>
        <v>MATH</v>
      </c>
      <c r="E1665" s="1" t="str">
        <f t="shared" si="542"/>
        <v>40B-OLI</v>
      </c>
      <c r="F1665" s="1" t="str">
        <f t="shared" si="541"/>
        <v>Olivo, Claudia</v>
      </c>
      <c r="G1665" s="1" t="str">
        <f>"Period 04"</f>
        <v>Period 04</v>
      </c>
      <c r="H1665" s="1">
        <f xml:space="preserve"> 90</f>
        <v>90</v>
      </c>
      <c r="I1665" s="1">
        <f xml:space="preserve"> 70</f>
        <v>70</v>
      </c>
    </row>
    <row r="1666" spans="1:9">
      <c r="A1666" s="1" t="str">
        <f>""</f>
        <v/>
      </c>
      <c r="B1666" s="1">
        <f t="shared" si="540"/>
        <v>782463</v>
      </c>
      <c r="C1666" s="1" t="str">
        <f>"0441"</f>
        <v>0441</v>
      </c>
      <c r="D1666" s="1" t="str">
        <f>"SCIENCE"</f>
        <v>SCIENCE</v>
      </c>
      <c r="E1666" s="1" t="str">
        <f t="shared" si="542"/>
        <v>40B-OLI</v>
      </c>
      <c r="F1666" s="1" t="str">
        <f t="shared" si="541"/>
        <v>Olivo, Claudia</v>
      </c>
      <c r="G1666" s="1" t="str">
        <f>"Period 05"</f>
        <v>Period 05</v>
      </c>
      <c r="H1666" s="1">
        <f xml:space="preserve"> 100</f>
        <v>100</v>
      </c>
      <c r="I1666" s="1">
        <f xml:space="preserve"> 79</f>
        <v>79</v>
      </c>
    </row>
    <row r="1667" spans="1:9">
      <c r="A1667" s="1" t="str">
        <f>""</f>
        <v/>
      </c>
      <c r="B1667" s="1">
        <f t="shared" si="540"/>
        <v>782463</v>
      </c>
      <c r="C1667" s="1" t="str">
        <f>"0471"</f>
        <v>0471</v>
      </c>
      <c r="D1667" s="1" t="str">
        <f>"HEALTH"</f>
        <v>HEALTH</v>
      </c>
      <c r="E1667" s="1" t="str">
        <f t="shared" si="542"/>
        <v>40B-OLI</v>
      </c>
      <c r="F1667" s="1" t="str">
        <f t="shared" si="541"/>
        <v>Olivo, Claudia</v>
      </c>
      <c r="G1667" s="1" t="str">
        <f>"Period 06"</f>
        <v>Period 06</v>
      </c>
      <c r="H1667" s="1" t="str">
        <f t="shared" ref="H1667:H1672" si="543">" E"</f>
        <v xml:space="preserve"> E</v>
      </c>
      <c r="I1667" s="1" t="str">
        <f>" S"</f>
        <v xml:space="preserve"> S</v>
      </c>
    </row>
    <row r="1668" spans="1:9">
      <c r="A1668" s="1" t="str">
        <f>""</f>
        <v/>
      </c>
      <c r="B1668" s="1">
        <f t="shared" si="540"/>
        <v>782463</v>
      </c>
      <c r="C1668" s="1" t="str">
        <f>"0498"</f>
        <v>0498</v>
      </c>
      <c r="D1668" s="1" t="str">
        <f>"CITIZENSHIP"</f>
        <v>CITIZENSHIP</v>
      </c>
      <c r="E1668" s="1" t="str">
        <f t="shared" si="542"/>
        <v>40B-OLI</v>
      </c>
      <c r="F1668" s="1" t="str">
        <f t="shared" si="541"/>
        <v>Olivo, Claudia</v>
      </c>
      <c r="G1668" s="1" t="str">
        <f>"Period 07"</f>
        <v>Period 07</v>
      </c>
      <c r="H1668" s="1" t="str">
        <f t="shared" si="543"/>
        <v xml:space="preserve"> E</v>
      </c>
      <c r="I1668" s="1" t="str">
        <f>" S"</f>
        <v xml:space="preserve"> S</v>
      </c>
    </row>
    <row r="1669" spans="1:9">
      <c r="A1669" s="1" t="str">
        <f>""</f>
        <v/>
      </c>
      <c r="B1669" s="1">
        <f t="shared" si="540"/>
        <v>782463</v>
      </c>
      <c r="C1669" s="1" t="str">
        <f>"0451"</f>
        <v>0451</v>
      </c>
      <c r="D1669" s="1" t="str">
        <f>"HANDWRITING"</f>
        <v>HANDWRITING</v>
      </c>
      <c r="E1669" s="1" t="str">
        <f t="shared" si="542"/>
        <v>40B-OLI</v>
      </c>
      <c r="F1669" s="1" t="str">
        <f t="shared" si="541"/>
        <v>Olivo, Claudia</v>
      </c>
      <c r="G1669" s="1" t="str">
        <f>"Period 08"</f>
        <v>Period 08</v>
      </c>
      <c r="H1669" s="1" t="str">
        <f t="shared" si="543"/>
        <v xml:space="preserve"> E</v>
      </c>
      <c r="I1669" s="1" t="str">
        <f>" S"</f>
        <v xml:space="preserve"> S</v>
      </c>
    </row>
    <row r="1670" spans="1:9">
      <c r="A1670" s="1" t="str">
        <f>""</f>
        <v/>
      </c>
      <c r="B1670" s="1">
        <f t="shared" si="540"/>
        <v>782463</v>
      </c>
      <c r="C1670" s="1" t="str">
        <f>"0461"</f>
        <v>0461</v>
      </c>
      <c r="D1670" s="1" t="str">
        <f>"FINE ARTS"</f>
        <v>FINE ARTS</v>
      </c>
      <c r="E1670" s="1" t="str">
        <f t="shared" si="542"/>
        <v>40B-OLI</v>
      </c>
      <c r="F1670" s="1" t="str">
        <f>"Shotlow, Misti"</f>
        <v>Shotlow, Misti</v>
      </c>
      <c r="G1670" s="1" t="str">
        <f>"Period 09"</f>
        <v>Period 09</v>
      </c>
      <c r="H1670" s="1" t="str">
        <f t="shared" si="543"/>
        <v xml:space="preserve"> E</v>
      </c>
      <c r="I1670" s="1" t="str">
        <f>" E"</f>
        <v xml:space="preserve"> E</v>
      </c>
    </row>
    <row r="1671" spans="1:9">
      <c r="A1671" s="1" t="str">
        <f>""</f>
        <v/>
      </c>
      <c r="B1671" s="1">
        <f t="shared" si="540"/>
        <v>782463</v>
      </c>
      <c r="C1671" s="1" t="str">
        <f>"0462"</f>
        <v>0462</v>
      </c>
      <c r="D1671" s="1" t="str">
        <f>"MUSIC"</f>
        <v>MUSIC</v>
      </c>
      <c r="E1671" s="1" t="str">
        <f t="shared" si="542"/>
        <v>40B-OLI</v>
      </c>
      <c r="F1671" s="1" t="str">
        <f>"Murphy, Charmin"</f>
        <v>Murphy, Charmin</v>
      </c>
      <c r="G1671" s="1" t="str">
        <f>"Period 10"</f>
        <v>Period 10</v>
      </c>
      <c r="H1671" s="1" t="str">
        <f t="shared" si="543"/>
        <v xml:space="preserve"> E</v>
      </c>
      <c r="I1671" s="1" t="str">
        <f>" S"</f>
        <v xml:space="preserve"> S</v>
      </c>
    </row>
    <row r="1672" spans="1:9">
      <c r="A1672" s="1" t="str">
        <f>""</f>
        <v/>
      </c>
      <c r="B1672" s="1">
        <f t="shared" si="540"/>
        <v>782463</v>
      </c>
      <c r="C1672" s="1" t="str">
        <f>"0472"</f>
        <v>0472</v>
      </c>
      <c r="D1672" s="1" t="str">
        <f>"PHYSICAL ED"</f>
        <v>PHYSICAL ED</v>
      </c>
      <c r="E1672" s="1" t="str">
        <f t="shared" si="542"/>
        <v>40B-OLI</v>
      </c>
      <c r="F1672" s="1" t="str">
        <f>"Lane, Gary"</f>
        <v>Lane, Gary</v>
      </c>
      <c r="G1672" s="1" t="str">
        <f>"Period 11"</f>
        <v>Period 11</v>
      </c>
      <c r="H1672" s="1" t="str">
        <f t="shared" si="543"/>
        <v xml:space="preserve"> E</v>
      </c>
      <c r="I1672" s="1" t="str">
        <f>" E"</f>
        <v xml:space="preserve"> E</v>
      </c>
    </row>
    <row r="1673" spans="1:9">
      <c r="A1673" s="1" t="str">
        <f>"Aviles-Cordova, Nataly "</f>
        <v xml:space="preserve">Aviles-Cordova, Nataly </v>
      </c>
      <c r="B1673" s="1">
        <f t="shared" ref="B1673:B1682" si="544">766772</f>
        <v>766772</v>
      </c>
      <c r="C1673" s="1" t="str">
        <f>"0411"</f>
        <v>0411</v>
      </c>
      <c r="D1673" s="1" t="str">
        <f>"LANGUAGE ARTS"</f>
        <v>LANGUAGE ARTS</v>
      </c>
      <c r="E1673" s="1" t="str">
        <f>"40B-OLIVO"</f>
        <v>40B-OLIVO</v>
      </c>
      <c r="F1673" s="1" t="str">
        <f t="shared" ref="F1673:F1679" si="545">"Olivo, Claudia"</f>
        <v>Olivo, Claudia</v>
      </c>
      <c r="G1673" s="1" t="str">
        <f>"Period 01"</f>
        <v>Period 01</v>
      </c>
      <c r="H1673" s="1">
        <f xml:space="preserve"> 86</f>
        <v>86</v>
      </c>
      <c r="I1673" s="1">
        <f xml:space="preserve"> 70</f>
        <v>70</v>
      </c>
    </row>
    <row r="1674" spans="1:9">
      <c r="A1674" s="1" t="str">
        <f>""</f>
        <v/>
      </c>
      <c r="B1674" s="1">
        <f t="shared" si="544"/>
        <v>766772</v>
      </c>
      <c r="C1674" s="1" t="str">
        <f>"0421"</f>
        <v>0421</v>
      </c>
      <c r="D1674" s="1" t="str">
        <f>"SOCIAL STUDIES"</f>
        <v>SOCIAL STUDIES</v>
      </c>
      <c r="E1674" s="1" t="str">
        <f t="shared" ref="E1674:E1682" si="546">"40B-OLI"</f>
        <v>40B-OLI</v>
      </c>
      <c r="F1674" s="1" t="str">
        <f t="shared" si="545"/>
        <v>Olivo, Claudia</v>
      </c>
      <c r="G1674" s="1" t="str">
        <f>"Period 03"</f>
        <v>Period 03</v>
      </c>
      <c r="H1674" s="1">
        <f xml:space="preserve"> 91</f>
        <v>91</v>
      </c>
      <c r="I1674" s="1">
        <f xml:space="preserve"> 71</f>
        <v>71</v>
      </c>
    </row>
    <row r="1675" spans="1:9">
      <c r="A1675" s="1" t="str">
        <f>""</f>
        <v/>
      </c>
      <c r="B1675" s="1">
        <f t="shared" si="544"/>
        <v>766772</v>
      </c>
      <c r="C1675" s="1" t="str">
        <f>"0431"</f>
        <v>0431</v>
      </c>
      <c r="D1675" s="1" t="str">
        <f>"MATH"</f>
        <v>MATH</v>
      </c>
      <c r="E1675" s="1" t="str">
        <f t="shared" si="546"/>
        <v>40B-OLI</v>
      </c>
      <c r="F1675" s="1" t="str">
        <f t="shared" si="545"/>
        <v>Olivo, Claudia</v>
      </c>
      <c r="G1675" s="1" t="str">
        <f>"Period 04"</f>
        <v>Period 04</v>
      </c>
      <c r="H1675" s="1">
        <f xml:space="preserve"> 79</f>
        <v>79</v>
      </c>
      <c r="I1675" s="1">
        <f xml:space="preserve"> 70</f>
        <v>70</v>
      </c>
    </row>
    <row r="1676" spans="1:9">
      <c r="A1676" s="1" t="str">
        <f>""</f>
        <v/>
      </c>
      <c r="B1676" s="1">
        <f t="shared" si="544"/>
        <v>766772</v>
      </c>
      <c r="C1676" s="1" t="str">
        <f>"0441"</f>
        <v>0441</v>
      </c>
      <c r="D1676" s="1" t="str">
        <f>"SCIENCE"</f>
        <v>SCIENCE</v>
      </c>
      <c r="E1676" s="1" t="str">
        <f t="shared" si="546"/>
        <v>40B-OLI</v>
      </c>
      <c r="F1676" s="1" t="str">
        <f t="shared" si="545"/>
        <v>Olivo, Claudia</v>
      </c>
      <c r="G1676" s="1" t="str">
        <f>"Period 05"</f>
        <v>Period 05</v>
      </c>
      <c r="H1676" s="1">
        <f xml:space="preserve"> 100</f>
        <v>100</v>
      </c>
      <c r="I1676" s="1">
        <f xml:space="preserve"> 82</f>
        <v>82</v>
      </c>
    </row>
    <row r="1677" spans="1:9">
      <c r="A1677" s="1" t="str">
        <f>""</f>
        <v/>
      </c>
      <c r="B1677" s="1">
        <f t="shared" si="544"/>
        <v>766772</v>
      </c>
      <c r="C1677" s="1" t="str">
        <f>"0471"</f>
        <v>0471</v>
      </c>
      <c r="D1677" s="1" t="str">
        <f>"HEALTH"</f>
        <v>HEALTH</v>
      </c>
      <c r="E1677" s="1" t="str">
        <f t="shared" si="546"/>
        <v>40B-OLI</v>
      </c>
      <c r="F1677" s="1" t="str">
        <f t="shared" si="545"/>
        <v>Olivo, Claudia</v>
      </c>
      <c r="G1677" s="1" t="str">
        <f>"Period 06"</f>
        <v>Period 06</v>
      </c>
      <c r="H1677" s="1" t="str">
        <f>" E"</f>
        <v xml:space="preserve"> E</v>
      </c>
      <c r="I1677" s="1" t="str">
        <f>" S"</f>
        <v xml:space="preserve"> S</v>
      </c>
    </row>
    <row r="1678" spans="1:9">
      <c r="A1678" s="1" t="str">
        <f>""</f>
        <v/>
      </c>
      <c r="B1678" s="1">
        <f t="shared" si="544"/>
        <v>766772</v>
      </c>
      <c r="C1678" s="1" t="str">
        <f>"0498"</f>
        <v>0498</v>
      </c>
      <c r="D1678" s="1" t="str">
        <f>"CITIZENSHIP"</f>
        <v>CITIZENSHIP</v>
      </c>
      <c r="E1678" s="1" t="str">
        <f t="shared" si="546"/>
        <v>40B-OLI</v>
      </c>
      <c r="F1678" s="1" t="str">
        <f t="shared" si="545"/>
        <v>Olivo, Claudia</v>
      </c>
      <c r="G1678" s="1" t="str">
        <f>"Period 07"</f>
        <v>Period 07</v>
      </c>
      <c r="H1678" s="1" t="str">
        <f>" E"</f>
        <v xml:space="preserve"> E</v>
      </c>
      <c r="I1678" s="1" t="str">
        <f>" S"</f>
        <v xml:space="preserve"> S</v>
      </c>
    </row>
    <row r="1679" spans="1:9">
      <c r="A1679" s="1" t="str">
        <f>""</f>
        <v/>
      </c>
      <c r="B1679" s="1">
        <f t="shared" si="544"/>
        <v>766772</v>
      </c>
      <c r="C1679" s="1" t="str">
        <f>"0451"</f>
        <v>0451</v>
      </c>
      <c r="D1679" s="1" t="str">
        <f>"HANDWRITING"</f>
        <v>HANDWRITING</v>
      </c>
      <c r="E1679" s="1" t="str">
        <f t="shared" si="546"/>
        <v>40B-OLI</v>
      </c>
      <c r="F1679" s="1" t="str">
        <f t="shared" si="545"/>
        <v>Olivo, Claudia</v>
      </c>
      <c r="G1679" s="1" t="str">
        <f>"Period 08"</f>
        <v>Period 08</v>
      </c>
      <c r="H1679" s="1" t="str">
        <f>" E"</f>
        <v xml:space="preserve"> E</v>
      </c>
      <c r="I1679" s="1" t="str">
        <f>" S"</f>
        <v xml:space="preserve"> S</v>
      </c>
    </row>
    <row r="1680" spans="1:9">
      <c r="A1680" s="1" t="str">
        <f>""</f>
        <v/>
      </c>
      <c r="B1680" s="1">
        <f t="shared" si="544"/>
        <v>766772</v>
      </c>
      <c r="C1680" s="1" t="str">
        <f>"0461"</f>
        <v>0461</v>
      </c>
      <c r="D1680" s="1" t="str">
        <f>"FINE ARTS"</f>
        <v>FINE ARTS</v>
      </c>
      <c r="E1680" s="1" t="str">
        <f t="shared" si="546"/>
        <v>40B-OLI</v>
      </c>
      <c r="F1680" s="1" t="str">
        <f>"Shotlow, Misti"</f>
        <v>Shotlow, Misti</v>
      </c>
      <c r="G1680" s="1" t="str">
        <f>"Period 09"</f>
        <v>Period 09</v>
      </c>
      <c r="H1680" s="1" t="str">
        <f>" E"</f>
        <v xml:space="preserve"> E</v>
      </c>
      <c r="I1680" s="1" t="str">
        <f>" E"</f>
        <v xml:space="preserve"> E</v>
      </c>
    </row>
    <row r="1681" spans="1:9">
      <c r="A1681" s="1" t="str">
        <f>""</f>
        <v/>
      </c>
      <c r="B1681" s="1">
        <f t="shared" si="544"/>
        <v>766772</v>
      </c>
      <c r="C1681" s="1" t="str">
        <f>"0462"</f>
        <v>0462</v>
      </c>
      <c r="D1681" s="1" t="str">
        <f>"MUSIC"</f>
        <v>MUSIC</v>
      </c>
      <c r="E1681" s="1" t="str">
        <f t="shared" si="546"/>
        <v>40B-OLI</v>
      </c>
      <c r="F1681" s="1" t="str">
        <f>"Murphy, Charmin"</f>
        <v>Murphy, Charmin</v>
      </c>
      <c r="G1681" s="1" t="str">
        <f>"Period 10"</f>
        <v>Period 10</v>
      </c>
      <c r="H1681" s="1" t="str">
        <f>" S"</f>
        <v xml:space="preserve"> S</v>
      </c>
      <c r="I1681" s="1" t="str">
        <f>" S"</f>
        <v xml:space="preserve"> S</v>
      </c>
    </row>
    <row r="1682" spans="1:9">
      <c r="A1682" s="1" t="str">
        <f>""</f>
        <v/>
      </c>
      <c r="B1682" s="1">
        <f t="shared" si="544"/>
        <v>766772</v>
      </c>
      <c r="C1682" s="1" t="str">
        <f>"0472"</f>
        <v>0472</v>
      </c>
      <c r="D1682" s="1" t="str">
        <f>"PHYSICAL ED"</f>
        <v>PHYSICAL ED</v>
      </c>
      <c r="E1682" s="1" t="str">
        <f t="shared" si="546"/>
        <v>40B-OLI</v>
      </c>
      <c r="F1682" s="1" t="str">
        <f>"Lane, Gary"</f>
        <v>Lane, Gary</v>
      </c>
      <c r="G1682" s="1" t="str">
        <f>"Period 11"</f>
        <v>Period 11</v>
      </c>
      <c r="H1682" s="1" t="str">
        <f>" E"</f>
        <v xml:space="preserve"> E</v>
      </c>
      <c r="I1682" s="1" t="str">
        <f>" E"</f>
        <v xml:space="preserve"> E</v>
      </c>
    </row>
    <row r="1683" spans="1:9">
      <c r="A1683" s="1" t="str">
        <f>"Baca Soto, Dana Joselyn"</f>
        <v>Baca Soto, Dana Joselyn</v>
      </c>
      <c r="B1683" s="1">
        <f t="shared" ref="B1683:B1692" si="547">1801477</f>
        <v>1801477</v>
      </c>
      <c r="C1683" s="1" t="str">
        <f>"0411"</f>
        <v>0411</v>
      </c>
      <c r="D1683" s="1" t="str">
        <f>"LANGUAGE ARTS"</f>
        <v>LANGUAGE ARTS</v>
      </c>
      <c r="E1683" s="1" t="str">
        <f t="shared" ref="E1683:E1690" si="548">"41R-GUL"</f>
        <v>41R-GUL</v>
      </c>
      <c r="F1683" s="1" t="str">
        <f t="shared" ref="F1683:F1689" si="549">"Gula, Andrew"</f>
        <v>Gula, Andrew</v>
      </c>
      <c r="G1683" s="1" t="str">
        <f>"Period 01"</f>
        <v>Period 01</v>
      </c>
      <c r="H1683" s="1">
        <f xml:space="preserve"> 91</f>
        <v>91</v>
      </c>
      <c r="I1683" s="1">
        <f xml:space="preserve"> 93</f>
        <v>93</v>
      </c>
    </row>
    <row r="1684" spans="1:9">
      <c r="A1684" s="1" t="str">
        <f>""</f>
        <v/>
      </c>
      <c r="B1684" s="1">
        <f t="shared" si="547"/>
        <v>1801477</v>
      </c>
      <c r="C1684" s="1" t="str">
        <f>"0421"</f>
        <v>0421</v>
      </c>
      <c r="D1684" s="1" t="str">
        <f>"SOCIAL STUDIES"</f>
        <v>SOCIAL STUDIES</v>
      </c>
      <c r="E1684" s="1" t="str">
        <f t="shared" si="548"/>
        <v>41R-GUL</v>
      </c>
      <c r="F1684" s="1" t="str">
        <f t="shared" si="549"/>
        <v>Gula, Andrew</v>
      </c>
      <c r="G1684" s="1" t="str">
        <f>"Period 03"</f>
        <v>Period 03</v>
      </c>
      <c r="H1684" s="1">
        <f xml:space="preserve"> 94</f>
        <v>94</v>
      </c>
      <c r="I1684" s="1">
        <f xml:space="preserve"> 95</f>
        <v>95</v>
      </c>
    </row>
    <row r="1685" spans="1:9">
      <c r="A1685" s="1" t="str">
        <f>""</f>
        <v/>
      </c>
      <c r="B1685" s="1">
        <f t="shared" si="547"/>
        <v>1801477</v>
      </c>
      <c r="C1685" s="1" t="str">
        <f>"0431"</f>
        <v>0431</v>
      </c>
      <c r="D1685" s="1" t="str">
        <f>"MATH"</f>
        <v>MATH</v>
      </c>
      <c r="E1685" s="1" t="str">
        <f t="shared" si="548"/>
        <v>41R-GUL</v>
      </c>
      <c r="F1685" s="1" t="str">
        <f t="shared" si="549"/>
        <v>Gula, Andrew</v>
      </c>
      <c r="G1685" s="1" t="str">
        <f>"Period 04"</f>
        <v>Period 04</v>
      </c>
      <c r="H1685" s="1">
        <f xml:space="preserve"> 89</f>
        <v>89</v>
      </c>
      <c r="I1685" s="1">
        <f xml:space="preserve"> 91</f>
        <v>91</v>
      </c>
    </row>
    <row r="1686" spans="1:9">
      <c r="A1686" s="1" t="str">
        <f>""</f>
        <v/>
      </c>
      <c r="B1686" s="1">
        <f t="shared" si="547"/>
        <v>1801477</v>
      </c>
      <c r="C1686" s="1" t="str">
        <f>"0441"</f>
        <v>0441</v>
      </c>
      <c r="D1686" s="1" t="str">
        <f>"SCIENCE"</f>
        <v>SCIENCE</v>
      </c>
      <c r="E1686" s="1" t="str">
        <f t="shared" si="548"/>
        <v>41R-GUL</v>
      </c>
      <c r="F1686" s="1" t="str">
        <f t="shared" si="549"/>
        <v>Gula, Andrew</v>
      </c>
      <c r="G1686" s="1" t="str">
        <f>"Period 05"</f>
        <v>Period 05</v>
      </c>
      <c r="H1686" s="1">
        <f xml:space="preserve"> 89</f>
        <v>89</v>
      </c>
      <c r="I1686" s="1">
        <f xml:space="preserve"> 94</f>
        <v>94</v>
      </c>
    </row>
    <row r="1687" spans="1:9">
      <c r="A1687" s="1" t="str">
        <f>""</f>
        <v/>
      </c>
      <c r="B1687" s="1">
        <f t="shared" si="547"/>
        <v>1801477</v>
      </c>
      <c r="C1687" s="1" t="str">
        <f>"0471"</f>
        <v>0471</v>
      </c>
      <c r="D1687" s="1" t="str">
        <f>"HEALTH"</f>
        <v>HEALTH</v>
      </c>
      <c r="E1687" s="1" t="str">
        <f t="shared" si="548"/>
        <v>41R-GUL</v>
      </c>
      <c r="F1687" s="1" t="str">
        <f t="shared" si="549"/>
        <v>Gula, Andrew</v>
      </c>
      <c r="G1687" s="1" t="str">
        <f>"Period 06"</f>
        <v>Period 06</v>
      </c>
      <c r="H1687" s="1" t="str">
        <f t="shared" ref="H1687:I1689" si="550">" S"</f>
        <v xml:space="preserve"> S</v>
      </c>
      <c r="I1687" s="1" t="str">
        <f t="shared" si="550"/>
        <v xml:space="preserve"> S</v>
      </c>
    </row>
    <row r="1688" spans="1:9">
      <c r="A1688" s="1" t="str">
        <f>""</f>
        <v/>
      </c>
      <c r="B1688" s="1">
        <f t="shared" si="547"/>
        <v>1801477</v>
      </c>
      <c r="C1688" s="1" t="str">
        <f>"0498"</f>
        <v>0498</v>
      </c>
      <c r="D1688" s="1" t="str">
        <f>"CITIZENSHIP"</f>
        <v>CITIZENSHIP</v>
      </c>
      <c r="E1688" s="1" t="str">
        <f t="shared" si="548"/>
        <v>41R-GUL</v>
      </c>
      <c r="F1688" s="1" t="str">
        <f t="shared" si="549"/>
        <v>Gula, Andrew</v>
      </c>
      <c r="G1688" s="1" t="str">
        <f>"Period 07"</f>
        <v>Period 07</v>
      </c>
      <c r="H1688" s="1" t="str">
        <f t="shared" si="550"/>
        <v xml:space="preserve"> S</v>
      </c>
      <c r="I1688" s="1" t="str">
        <f t="shared" si="550"/>
        <v xml:space="preserve"> S</v>
      </c>
    </row>
    <row r="1689" spans="1:9">
      <c r="A1689" s="1" t="str">
        <f>""</f>
        <v/>
      </c>
      <c r="B1689" s="1">
        <f t="shared" si="547"/>
        <v>1801477</v>
      </c>
      <c r="C1689" s="1" t="str">
        <f>"0451"</f>
        <v>0451</v>
      </c>
      <c r="D1689" s="1" t="str">
        <f>"HANDWRITING"</f>
        <v>HANDWRITING</v>
      </c>
      <c r="E1689" s="1" t="str">
        <f t="shared" si="548"/>
        <v>41R-GUL</v>
      </c>
      <c r="F1689" s="1" t="str">
        <f t="shared" si="549"/>
        <v>Gula, Andrew</v>
      </c>
      <c r="G1689" s="1" t="str">
        <f>"Period 08"</f>
        <v>Period 08</v>
      </c>
      <c r="H1689" s="1" t="str">
        <f t="shared" si="550"/>
        <v xml:space="preserve"> S</v>
      </c>
      <c r="I1689" s="1" t="str">
        <f t="shared" si="550"/>
        <v xml:space="preserve"> S</v>
      </c>
    </row>
    <row r="1690" spans="1:9">
      <c r="A1690" s="1" t="str">
        <f>""</f>
        <v/>
      </c>
      <c r="B1690" s="1">
        <f t="shared" si="547"/>
        <v>1801477</v>
      </c>
      <c r="C1690" s="1" t="str">
        <f>"0461"</f>
        <v>0461</v>
      </c>
      <c r="D1690" s="1" t="str">
        <f>"FINE ARTS"</f>
        <v>FINE ARTS</v>
      </c>
      <c r="E1690" s="1" t="str">
        <f t="shared" si="548"/>
        <v>41R-GUL</v>
      </c>
      <c r="F1690" s="1" t="str">
        <f>"Shotlow, Misti"</f>
        <v>Shotlow, Misti</v>
      </c>
      <c r="G1690" s="1" t="str">
        <f>"Period 09"</f>
        <v>Period 09</v>
      </c>
      <c r="H1690" s="1" t="str">
        <f>" E"</f>
        <v xml:space="preserve"> E</v>
      </c>
      <c r="I1690" s="1" t="str">
        <f>" E"</f>
        <v xml:space="preserve"> E</v>
      </c>
    </row>
    <row r="1691" spans="1:9">
      <c r="A1691" s="1" t="str">
        <f>""</f>
        <v/>
      </c>
      <c r="B1691" s="1">
        <f t="shared" si="547"/>
        <v>1801477</v>
      </c>
      <c r="C1691" s="1" t="str">
        <f>"0462"</f>
        <v>0462</v>
      </c>
      <c r="D1691" s="1" t="str">
        <f>"MUSIC"</f>
        <v>MUSIC</v>
      </c>
      <c r="E1691" s="1" t="str">
        <f>"41GUL1R-"</f>
        <v>41GUL1R-</v>
      </c>
      <c r="F1691" s="1" t="str">
        <f>"Murphy, Charmin"</f>
        <v>Murphy, Charmin</v>
      </c>
      <c r="G1691" s="1" t="str">
        <f>"Period 10"</f>
        <v>Period 10</v>
      </c>
      <c r="H1691" s="1" t="str">
        <f>" S"</f>
        <v xml:space="preserve"> S</v>
      </c>
      <c r="I1691" s="1" t="str">
        <f>" S"</f>
        <v xml:space="preserve"> S</v>
      </c>
    </row>
    <row r="1692" spans="1:9">
      <c r="A1692" s="1" t="str">
        <f>""</f>
        <v/>
      </c>
      <c r="B1692" s="1">
        <f t="shared" si="547"/>
        <v>1801477</v>
      </c>
      <c r="C1692" s="1" t="str">
        <f>"0472"</f>
        <v>0472</v>
      </c>
      <c r="D1692" s="1" t="str">
        <f>"PHYSICAL ED"</f>
        <v>PHYSICAL ED</v>
      </c>
      <c r="E1692" s="1" t="str">
        <f>"41R-Gul"</f>
        <v>41R-Gul</v>
      </c>
      <c r="F1692" s="1" t="str">
        <f>"Lane, Gary"</f>
        <v>Lane, Gary</v>
      </c>
      <c r="G1692" s="1" t="str">
        <f>"Period 11"</f>
        <v>Period 11</v>
      </c>
      <c r="H1692" s="1" t="str">
        <f>" S"</f>
        <v xml:space="preserve"> S</v>
      </c>
      <c r="I1692" s="1" t="str">
        <f>" E"</f>
        <v xml:space="preserve"> E</v>
      </c>
    </row>
    <row r="1693" spans="1:9">
      <c r="A1693" s="1" t="str">
        <f>"Bacon, Kori "</f>
        <v xml:space="preserve">Bacon, Kori </v>
      </c>
      <c r="B1693" s="1">
        <f t="shared" ref="B1693:B1702" si="551">788473</f>
        <v>788473</v>
      </c>
      <c r="C1693" s="1" t="str">
        <f>"0411"</f>
        <v>0411</v>
      </c>
      <c r="D1693" s="1" t="str">
        <f>"LANGUAGE ARTS"</f>
        <v>LANGUAGE ARTS</v>
      </c>
      <c r="E1693" s="1" t="str">
        <f t="shared" ref="E1693:E1700" si="552">"41R-GUL"</f>
        <v>41R-GUL</v>
      </c>
      <c r="F1693" s="1" t="str">
        <f t="shared" ref="F1693:F1699" si="553">"Gula, Andrew"</f>
        <v>Gula, Andrew</v>
      </c>
      <c r="G1693" s="1" t="str">
        <f>"Period 01"</f>
        <v>Period 01</v>
      </c>
      <c r="H1693" s="1">
        <f xml:space="preserve"> 85</f>
        <v>85</v>
      </c>
      <c r="I1693" s="1">
        <f xml:space="preserve"> 77</f>
        <v>77</v>
      </c>
    </row>
    <row r="1694" spans="1:9">
      <c r="A1694" s="1" t="str">
        <f>""</f>
        <v/>
      </c>
      <c r="B1694" s="1">
        <f t="shared" si="551"/>
        <v>788473</v>
      </c>
      <c r="C1694" s="1" t="str">
        <f>"0421"</f>
        <v>0421</v>
      </c>
      <c r="D1694" s="1" t="str">
        <f>"SOCIAL STUDIES"</f>
        <v>SOCIAL STUDIES</v>
      </c>
      <c r="E1694" s="1" t="str">
        <f t="shared" si="552"/>
        <v>41R-GUL</v>
      </c>
      <c r="F1694" s="1" t="str">
        <f t="shared" si="553"/>
        <v>Gula, Andrew</v>
      </c>
      <c r="G1694" s="1" t="str">
        <f>"Period 03"</f>
        <v>Period 03</v>
      </c>
      <c r="H1694" s="1">
        <f xml:space="preserve"> 87</f>
        <v>87</v>
      </c>
      <c r="I1694" s="1">
        <f xml:space="preserve"> 86</f>
        <v>86</v>
      </c>
    </row>
    <row r="1695" spans="1:9">
      <c r="A1695" s="1" t="str">
        <f>""</f>
        <v/>
      </c>
      <c r="B1695" s="1">
        <f t="shared" si="551"/>
        <v>788473</v>
      </c>
      <c r="C1695" s="1" t="str">
        <f>"0431"</f>
        <v>0431</v>
      </c>
      <c r="D1695" s="1" t="str">
        <f>"MATH"</f>
        <v>MATH</v>
      </c>
      <c r="E1695" s="1" t="str">
        <f t="shared" si="552"/>
        <v>41R-GUL</v>
      </c>
      <c r="F1695" s="1" t="str">
        <f t="shared" si="553"/>
        <v>Gula, Andrew</v>
      </c>
      <c r="G1695" s="1" t="str">
        <f>"Period 04"</f>
        <v>Period 04</v>
      </c>
      <c r="H1695" s="1">
        <f xml:space="preserve"> 85</f>
        <v>85</v>
      </c>
      <c r="I1695" s="1">
        <f xml:space="preserve"> 83</f>
        <v>83</v>
      </c>
    </row>
    <row r="1696" spans="1:9">
      <c r="A1696" s="1" t="str">
        <f>""</f>
        <v/>
      </c>
      <c r="B1696" s="1">
        <f t="shared" si="551"/>
        <v>788473</v>
      </c>
      <c r="C1696" s="1" t="str">
        <f>"0441"</f>
        <v>0441</v>
      </c>
      <c r="D1696" s="1" t="str">
        <f>"SCIENCE"</f>
        <v>SCIENCE</v>
      </c>
      <c r="E1696" s="1" t="str">
        <f t="shared" si="552"/>
        <v>41R-GUL</v>
      </c>
      <c r="F1696" s="1" t="str">
        <f t="shared" si="553"/>
        <v>Gula, Andrew</v>
      </c>
      <c r="G1696" s="1" t="str">
        <f>"Period 05"</f>
        <v>Period 05</v>
      </c>
      <c r="H1696" s="1">
        <f xml:space="preserve"> 85</f>
        <v>85</v>
      </c>
      <c r="I1696" s="1">
        <f xml:space="preserve"> 86</f>
        <v>86</v>
      </c>
    </row>
    <row r="1697" spans="1:9">
      <c r="A1697" s="1" t="str">
        <f>""</f>
        <v/>
      </c>
      <c r="B1697" s="1">
        <f t="shared" si="551"/>
        <v>788473</v>
      </c>
      <c r="C1697" s="1" t="str">
        <f>"0471"</f>
        <v>0471</v>
      </c>
      <c r="D1697" s="1" t="str">
        <f>"HEALTH"</f>
        <v>HEALTH</v>
      </c>
      <c r="E1697" s="1" t="str">
        <f t="shared" si="552"/>
        <v>41R-GUL</v>
      </c>
      <c r="F1697" s="1" t="str">
        <f t="shared" si="553"/>
        <v>Gula, Andrew</v>
      </c>
      <c r="G1697" s="1" t="str">
        <f>"Period 06"</f>
        <v>Period 06</v>
      </c>
      <c r="H1697" s="1" t="str">
        <f>" S"</f>
        <v xml:space="preserve"> S</v>
      </c>
      <c r="I1697" s="1" t="str">
        <f>" S"</f>
        <v xml:space="preserve"> S</v>
      </c>
    </row>
    <row r="1698" spans="1:9">
      <c r="A1698" s="1" t="str">
        <f>""</f>
        <v/>
      </c>
      <c r="B1698" s="1">
        <f t="shared" si="551"/>
        <v>788473</v>
      </c>
      <c r="C1698" s="1" t="str">
        <f>"0498"</f>
        <v>0498</v>
      </c>
      <c r="D1698" s="1" t="str">
        <f>"CITIZENSHIP"</f>
        <v>CITIZENSHIP</v>
      </c>
      <c r="E1698" s="1" t="str">
        <f t="shared" si="552"/>
        <v>41R-GUL</v>
      </c>
      <c r="F1698" s="1" t="str">
        <f t="shared" si="553"/>
        <v>Gula, Andrew</v>
      </c>
      <c r="G1698" s="1" t="str">
        <f>"Period 07"</f>
        <v>Period 07</v>
      </c>
      <c r="H1698" s="1" t="str">
        <f>" S"</f>
        <v xml:space="preserve"> S</v>
      </c>
      <c r="I1698" s="1" t="str">
        <f>" S"</f>
        <v xml:space="preserve"> S</v>
      </c>
    </row>
    <row r="1699" spans="1:9">
      <c r="A1699" s="1" t="str">
        <f>""</f>
        <v/>
      </c>
      <c r="B1699" s="1">
        <f t="shared" si="551"/>
        <v>788473</v>
      </c>
      <c r="C1699" s="1" t="str">
        <f>"0451"</f>
        <v>0451</v>
      </c>
      <c r="D1699" s="1" t="str">
        <f>"HANDWRITING"</f>
        <v>HANDWRITING</v>
      </c>
      <c r="E1699" s="1" t="str">
        <f t="shared" si="552"/>
        <v>41R-GUL</v>
      </c>
      <c r="F1699" s="1" t="str">
        <f t="shared" si="553"/>
        <v>Gula, Andrew</v>
      </c>
      <c r="G1699" s="1" t="str">
        <f>"Period 08"</f>
        <v>Period 08</v>
      </c>
      <c r="H1699" s="1" t="str">
        <f>" N"</f>
        <v xml:space="preserve"> N</v>
      </c>
      <c r="I1699" s="1" t="str">
        <f>" N"</f>
        <v xml:space="preserve"> N</v>
      </c>
    </row>
    <row r="1700" spans="1:9">
      <c r="A1700" s="1" t="str">
        <f>""</f>
        <v/>
      </c>
      <c r="B1700" s="1">
        <f t="shared" si="551"/>
        <v>788473</v>
      </c>
      <c r="C1700" s="1" t="str">
        <f>"0461"</f>
        <v>0461</v>
      </c>
      <c r="D1700" s="1" t="str">
        <f>"FINE ARTS"</f>
        <v>FINE ARTS</v>
      </c>
      <c r="E1700" s="1" t="str">
        <f t="shared" si="552"/>
        <v>41R-GUL</v>
      </c>
      <c r="F1700" s="1" t="str">
        <f>"Shotlow, Misti"</f>
        <v>Shotlow, Misti</v>
      </c>
      <c r="G1700" s="1" t="str">
        <f>"Period 09"</f>
        <v>Period 09</v>
      </c>
      <c r="H1700" s="1" t="str">
        <f>" E"</f>
        <v xml:space="preserve"> E</v>
      </c>
      <c r="I1700" s="1" t="str">
        <f>" E"</f>
        <v xml:space="preserve"> E</v>
      </c>
    </row>
    <row r="1701" spans="1:9">
      <c r="A1701" s="1" t="str">
        <f>""</f>
        <v/>
      </c>
      <c r="B1701" s="1">
        <f t="shared" si="551"/>
        <v>788473</v>
      </c>
      <c r="C1701" s="1" t="str">
        <f>"0462"</f>
        <v>0462</v>
      </c>
      <c r="D1701" s="1" t="str">
        <f>"MUSIC"</f>
        <v>MUSIC</v>
      </c>
      <c r="E1701" s="1" t="str">
        <f>"41GUL1R-"</f>
        <v>41GUL1R-</v>
      </c>
      <c r="F1701" s="1" t="str">
        <f>"Murphy, Charmin"</f>
        <v>Murphy, Charmin</v>
      </c>
      <c r="G1701" s="1" t="str">
        <f>"Period 10"</f>
        <v>Period 10</v>
      </c>
      <c r="H1701" s="1" t="str">
        <f>" E"</f>
        <v xml:space="preserve"> E</v>
      </c>
      <c r="I1701" s="1" t="str">
        <f>" S"</f>
        <v xml:space="preserve"> S</v>
      </c>
    </row>
    <row r="1702" spans="1:9">
      <c r="A1702" s="1" t="str">
        <f>""</f>
        <v/>
      </c>
      <c r="B1702" s="1">
        <f t="shared" si="551"/>
        <v>788473</v>
      </c>
      <c r="C1702" s="1" t="str">
        <f>"0472"</f>
        <v>0472</v>
      </c>
      <c r="D1702" s="1" t="str">
        <f>"PHYSICAL ED"</f>
        <v>PHYSICAL ED</v>
      </c>
      <c r="E1702" s="1" t="str">
        <f>"41R-Gul"</f>
        <v>41R-Gul</v>
      </c>
      <c r="F1702" s="1" t="str">
        <f>"Lane, Gary"</f>
        <v>Lane, Gary</v>
      </c>
      <c r="G1702" s="1" t="str">
        <f>"Period 11"</f>
        <v>Period 11</v>
      </c>
      <c r="H1702" s="1" t="str">
        <f>" E"</f>
        <v xml:space="preserve"> E</v>
      </c>
      <c r="I1702" s="1" t="str">
        <f>" S"</f>
        <v xml:space="preserve"> S</v>
      </c>
    </row>
    <row r="1703" spans="1:9">
      <c r="A1703" s="1" t="str">
        <f>"Barbee, Simeon Tayshaun"</f>
        <v>Barbee, Simeon Tayshaun</v>
      </c>
      <c r="B1703" s="1">
        <f>764493</f>
        <v>764493</v>
      </c>
      <c r="C1703" s="1" t="str">
        <f>"0411"</f>
        <v>0411</v>
      </c>
      <c r="D1703" s="1" t="str">
        <f>"LANGUAGE ARTS"</f>
        <v>LANGUAGE ARTS</v>
      </c>
      <c r="E1703" s="1" t="str">
        <f>"40S-COL"</f>
        <v>40S-COL</v>
      </c>
      <c r="F1703" s="1" t="str">
        <f>"Blair, Travis"</f>
        <v>Blair, Travis</v>
      </c>
      <c r="G1703" s="1" t="str">
        <f>"Period 01"</f>
        <v>Period 01</v>
      </c>
      <c r="H1703" s="1">
        <f xml:space="preserve"> 80</f>
        <v>80</v>
      </c>
      <c r="I1703" s="1">
        <f xml:space="preserve"> 80</f>
        <v>80</v>
      </c>
    </row>
    <row r="1704" spans="1:9">
      <c r="A1704" s="1" t="str">
        <f>""</f>
        <v/>
      </c>
      <c r="B1704" s="1">
        <f>764493</f>
        <v>764493</v>
      </c>
      <c r="C1704" s="1" t="str">
        <f>"0421"</f>
        <v>0421</v>
      </c>
      <c r="D1704" s="1" t="str">
        <f>"SOCIAL STUDIES"</f>
        <v>SOCIAL STUDIES</v>
      </c>
      <c r="E1704" s="1" t="str">
        <f>"40S-COL"</f>
        <v>40S-COL</v>
      </c>
      <c r="F1704" s="1" t="str">
        <f>"Blair, Travis"</f>
        <v>Blair, Travis</v>
      </c>
      <c r="G1704" s="1" t="str">
        <f>"Period 03"</f>
        <v>Period 03</v>
      </c>
      <c r="H1704" s="1">
        <f xml:space="preserve"> 80</f>
        <v>80</v>
      </c>
      <c r="I1704" s="1">
        <f xml:space="preserve"> 81</f>
        <v>81</v>
      </c>
    </row>
    <row r="1705" spans="1:9">
      <c r="A1705" s="1" t="str">
        <f>""</f>
        <v/>
      </c>
      <c r="B1705" s="1">
        <f>764493</f>
        <v>764493</v>
      </c>
      <c r="C1705" s="1" t="str">
        <f>"0431"</f>
        <v>0431</v>
      </c>
      <c r="D1705" s="1" t="str">
        <f>"MATH"</f>
        <v>MATH</v>
      </c>
      <c r="E1705" s="1" t="str">
        <f>"40S-COL"</f>
        <v>40S-COL</v>
      </c>
      <c r="F1705" s="1" t="str">
        <f>"Blair, Travis"</f>
        <v>Blair, Travis</v>
      </c>
      <c r="G1705" s="1" t="str">
        <f>"Period 04"</f>
        <v>Period 04</v>
      </c>
      <c r="H1705" s="1">
        <f xml:space="preserve"> 84</f>
        <v>84</v>
      </c>
      <c r="I1705" s="1">
        <f xml:space="preserve"> 81</f>
        <v>81</v>
      </c>
    </row>
    <row r="1706" spans="1:9">
      <c r="A1706" s="1" t="str">
        <f>""</f>
        <v/>
      </c>
      <c r="B1706" s="1">
        <f>764493</f>
        <v>764493</v>
      </c>
      <c r="C1706" s="1" t="str">
        <f>"0441"</f>
        <v>0441</v>
      </c>
      <c r="D1706" s="1" t="str">
        <f>"SCIENCE"</f>
        <v>SCIENCE</v>
      </c>
      <c r="E1706" s="1" t="str">
        <f>"40S-COL"</f>
        <v>40S-COL</v>
      </c>
      <c r="F1706" s="1" t="str">
        <f>"Blair, Travis"</f>
        <v>Blair, Travis</v>
      </c>
      <c r="G1706" s="1" t="str">
        <f>"Period 05"</f>
        <v>Period 05</v>
      </c>
      <c r="H1706" s="1">
        <f xml:space="preserve"> 80</f>
        <v>80</v>
      </c>
      <c r="I1706" s="1">
        <f xml:space="preserve"> 80</f>
        <v>80</v>
      </c>
    </row>
    <row r="1707" spans="1:9">
      <c r="A1707" s="1" t="str">
        <f>"Benitez Avila, Freddy "</f>
        <v xml:space="preserve">Benitez Avila, Freddy </v>
      </c>
      <c r="B1707" s="1">
        <f t="shared" ref="B1707:B1716" si="554">773307</f>
        <v>773307</v>
      </c>
      <c r="C1707" s="1" t="str">
        <f>"0411"</f>
        <v>0411</v>
      </c>
      <c r="D1707" s="1" t="str">
        <f>"LANGUAGE ARTS"</f>
        <v>LANGUAGE ARTS</v>
      </c>
      <c r="E1707" s="1" t="str">
        <f>"40B-OLIVO"</f>
        <v>40B-OLIVO</v>
      </c>
      <c r="F1707" s="1" t="str">
        <f t="shared" ref="F1707:F1713" si="555">"Olivo, Claudia"</f>
        <v>Olivo, Claudia</v>
      </c>
      <c r="G1707" s="1" t="str">
        <f>"Period 01"</f>
        <v>Period 01</v>
      </c>
      <c r="H1707" s="1" t="str">
        <f>""</f>
        <v/>
      </c>
      <c r="I1707" s="1">
        <f xml:space="preserve"> 64</f>
        <v>64</v>
      </c>
    </row>
    <row r="1708" spans="1:9">
      <c r="A1708" s="1" t="str">
        <f>""</f>
        <v/>
      </c>
      <c r="B1708" s="1">
        <f t="shared" si="554"/>
        <v>773307</v>
      </c>
      <c r="C1708" s="1" t="str">
        <f>"0421"</f>
        <v>0421</v>
      </c>
      <c r="D1708" s="1" t="str">
        <f>"SOCIAL STUDIES"</f>
        <v>SOCIAL STUDIES</v>
      </c>
      <c r="E1708" s="1" t="str">
        <f t="shared" ref="E1708:E1716" si="556">"40B-OLI"</f>
        <v>40B-OLI</v>
      </c>
      <c r="F1708" s="1" t="str">
        <f t="shared" si="555"/>
        <v>Olivo, Claudia</v>
      </c>
      <c r="G1708" s="1" t="str">
        <f>"Period 03"</f>
        <v>Period 03</v>
      </c>
      <c r="H1708" s="1" t="str">
        <f>""</f>
        <v/>
      </c>
      <c r="I1708" s="1">
        <f xml:space="preserve"> 70</f>
        <v>70</v>
      </c>
    </row>
    <row r="1709" spans="1:9">
      <c r="A1709" s="1" t="str">
        <f>""</f>
        <v/>
      </c>
      <c r="B1709" s="1">
        <f t="shared" si="554"/>
        <v>773307</v>
      </c>
      <c r="C1709" s="1" t="str">
        <f>"0431"</f>
        <v>0431</v>
      </c>
      <c r="D1709" s="1" t="str">
        <f>"MATH"</f>
        <v>MATH</v>
      </c>
      <c r="E1709" s="1" t="str">
        <f t="shared" si="556"/>
        <v>40B-OLI</v>
      </c>
      <c r="F1709" s="1" t="str">
        <f t="shared" si="555"/>
        <v>Olivo, Claudia</v>
      </c>
      <c r="G1709" s="1" t="str">
        <f>"Period 04"</f>
        <v>Period 04</v>
      </c>
      <c r="H1709" s="1" t="str">
        <f>""</f>
        <v/>
      </c>
      <c r="I1709" s="1">
        <f xml:space="preserve"> 69</f>
        <v>69</v>
      </c>
    </row>
    <row r="1710" spans="1:9">
      <c r="A1710" s="1" t="str">
        <f>""</f>
        <v/>
      </c>
      <c r="B1710" s="1">
        <f t="shared" si="554"/>
        <v>773307</v>
      </c>
      <c r="C1710" s="1" t="str">
        <f>"0441"</f>
        <v>0441</v>
      </c>
      <c r="D1710" s="1" t="str">
        <f>"SCIENCE"</f>
        <v>SCIENCE</v>
      </c>
      <c r="E1710" s="1" t="str">
        <f t="shared" si="556"/>
        <v>40B-OLI</v>
      </c>
      <c r="F1710" s="1" t="str">
        <f t="shared" si="555"/>
        <v>Olivo, Claudia</v>
      </c>
      <c r="G1710" s="1" t="str">
        <f>"Period 05"</f>
        <v>Period 05</v>
      </c>
      <c r="H1710" s="1" t="str">
        <f>""</f>
        <v/>
      </c>
      <c r="I1710" s="1">
        <f xml:space="preserve"> 91</f>
        <v>91</v>
      </c>
    </row>
    <row r="1711" spans="1:9">
      <c r="A1711" s="1" t="str">
        <f>""</f>
        <v/>
      </c>
      <c r="B1711" s="1">
        <f t="shared" si="554"/>
        <v>773307</v>
      </c>
      <c r="C1711" s="1" t="str">
        <f>"0471"</f>
        <v>0471</v>
      </c>
      <c r="D1711" s="1" t="str">
        <f>"HEALTH"</f>
        <v>HEALTH</v>
      </c>
      <c r="E1711" s="1" t="str">
        <f t="shared" si="556"/>
        <v>40B-OLI</v>
      </c>
      <c r="F1711" s="1" t="str">
        <f t="shared" si="555"/>
        <v>Olivo, Claudia</v>
      </c>
      <c r="G1711" s="1" t="str">
        <f>"Period 06"</f>
        <v>Period 06</v>
      </c>
      <c r="H1711" s="1" t="str">
        <f>""</f>
        <v/>
      </c>
      <c r="I1711" s="1" t="str">
        <f>" S"</f>
        <v xml:space="preserve"> S</v>
      </c>
    </row>
    <row r="1712" spans="1:9">
      <c r="A1712" s="1" t="str">
        <f>""</f>
        <v/>
      </c>
      <c r="B1712" s="1">
        <f t="shared" si="554"/>
        <v>773307</v>
      </c>
      <c r="C1712" s="1" t="str">
        <f>"0498"</f>
        <v>0498</v>
      </c>
      <c r="D1712" s="1" t="str">
        <f>"CITIZENSHIP"</f>
        <v>CITIZENSHIP</v>
      </c>
      <c r="E1712" s="1" t="str">
        <f t="shared" si="556"/>
        <v>40B-OLI</v>
      </c>
      <c r="F1712" s="1" t="str">
        <f t="shared" si="555"/>
        <v>Olivo, Claudia</v>
      </c>
      <c r="G1712" s="1" t="str">
        <f>"Period 07"</f>
        <v>Period 07</v>
      </c>
      <c r="H1712" s="1" t="str">
        <f>""</f>
        <v/>
      </c>
      <c r="I1712" s="1" t="str">
        <f>" S"</f>
        <v xml:space="preserve"> S</v>
      </c>
    </row>
    <row r="1713" spans="1:9">
      <c r="A1713" s="1" t="str">
        <f>""</f>
        <v/>
      </c>
      <c r="B1713" s="1">
        <f t="shared" si="554"/>
        <v>773307</v>
      </c>
      <c r="C1713" s="1" t="str">
        <f>"0451"</f>
        <v>0451</v>
      </c>
      <c r="D1713" s="1" t="str">
        <f>"HANDWRITING"</f>
        <v>HANDWRITING</v>
      </c>
      <c r="E1713" s="1" t="str">
        <f t="shared" si="556"/>
        <v>40B-OLI</v>
      </c>
      <c r="F1713" s="1" t="str">
        <f t="shared" si="555"/>
        <v>Olivo, Claudia</v>
      </c>
      <c r="G1713" s="1" t="str">
        <f>"Period 08"</f>
        <v>Period 08</v>
      </c>
      <c r="H1713" s="1" t="str">
        <f>""</f>
        <v/>
      </c>
      <c r="I1713" s="1" t="str">
        <f>" S"</f>
        <v xml:space="preserve"> S</v>
      </c>
    </row>
    <row r="1714" spans="1:9">
      <c r="A1714" s="1" t="str">
        <f>""</f>
        <v/>
      </c>
      <c r="B1714" s="1">
        <f t="shared" si="554"/>
        <v>773307</v>
      </c>
      <c r="C1714" s="1" t="str">
        <f>"0461"</f>
        <v>0461</v>
      </c>
      <c r="D1714" s="1" t="str">
        <f>"FINE ARTS"</f>
        <v>FINE ARTS</v>
      </c>
      <c r="E1714" s="1" t="str">
        <f t="shared" si="556"/>
        <v>40B-OLI</v>
      </c>
      <c r="F1714" s="1" t="str">
        <f>"Shotlow, Misti"</f>
        <v>Shotlow, Misti</v>
      </c>
      <c r="G1714" s="1" t="str">
        <f>"Period 09"</f>
        <v>Period 09</v>
      </c>
      <c r="H1714" s="1" t="str">
        <f>""</f>
        <v/>
      </c>
      <c r="I1714" s="1" t="str">
        <f>" E"</f>
        <v xml:space="preserve"> E</v>
      </c>
    </row>
    <row r="1715" spans="1:9">
      <c r="A1715" s="1" t="str">
        <f>""</f>
        <v/>
      </c>
      <c r="B1715" s="1">
        <f t="shared" si="554"/>
        <v>773307</v>
      </c>
      <c r="C1715" s="1" t="str">
        <f>"0462"</f>
        <v>0462</v>
      </c>
      <c r="D1715" s="1" t="str">
        <f>"MUSIC"</f>
        <v>MUSIC</v>
      </c>
      <c r="E1715" s="1" t="str">
        <f t="shared" si="556"/>
        <v>40B-OLI</v>
      </c>
      <c r="F1715" s="1" t="str">
        <f>"Murphy, Charmin"</f>
        <v>Murphy, Charmin</v>
      </c>
      <c r="G1715" s="1" t="str">
        <f>"Period 10"</f>
        <v>Period 10</v>
      </c>
      <c r="H1715" s="1" t="str">
        <f>""</f>
        <v/>
      </c>
      <c r="I1715" s="1" t="str">
        <f>" S"</f>
        <v xml:space="preserve"> S</v>
      </c>
    </row>
    <row r="1716" spans="1:9">
      <c r="A1716" s="1" t="str">
        <f>""</f>
        <v/>
      </c>
      <c r="B1716" s="1">
        <f t="shared" si="554"/>
        <v>773307</v>
      </c>
      <c r="C1716" s="1" t="str">
        <f>"0472"</f>
        <v>0472</v>
      </c>
      <c r="D1716" s="1" t="str">
        <f>"PHYSICAL ED"</f>
        <v>PHYSICAL ED</v>
      </c>
      <c r="E1716" s="1" t="str">
        <f t="shared" si="556"/>
        <v>40B-OLI</v>
      </c>
      <c r="F1716" s="1" t="str">
        <f>"Lane, Gary"</f>
        <v>Lane, Gary</v>
      </c>
      <c r="G1716" s="1" t="str">
        <f>"Period 11"</f>
        <v>Period 11</v>
      </c>
      <c r="H1716" s="1" t="str">
        <f>""</f>
        <v/>
      </c>
      <c r="I1716" s="1" t="str">
        <f>" E"</f>
        <v xml:space="preserve"> E</v>
      </c>
    </row>
    <row r="1717" spans="1:9">
      <c r="A1717" s="1" t="str">
        <f>"Besiz, Reggie Lee"</f>
        <v>Besiz, Reggie Lee</v>
      </c>
      <c r="B1717" s="1">
        <f t="shared" ref="B1717:B1726" si="557">768256</f>
        <v>768256</v>
      </c>
      <c r="C1717" s="1" t="str">
        <f>"0411"</f>
        <v>0411</v>
      </c>
      <c r="D1717" s="1" t="str">
        <f>"LANGUAGE ARTS"</f>
        <v>LANGUAGE ARTS</v>
      </c>
      <c r="E1717" s="1" t="str">
        <f t="shared" ref="E1717:E1724" si="558">"41R-GUL"</f>
        <v>41R-GUL</v>
      </c>
      <c r="F1717" s="1" t="str">
        <f t="shared" ref="F1717:F1723" si="559">"Gula, Andrew"</f>
        <v>Gula, Andrew</v>
      </c>
      <c r="G1717" s="1" t="str">
        <f>"Period 01"</f>
        <v>Period 01</v>
      </c>
      <c r="H1717" s="1">
        <f xml:space="preserve"> 78</f>
        <v>78</v>
      </c>
      <c r="I1717" s="1">
        <f xml:space="preserve"> 79</f>
        <v>79</v>
      </c>
    </row>
    <row r="1718" spans="1:9">
      <c r="A1718" s="1" t="str">
        <f>""</f>
        <v/>
      </c>
      <c r="B1718" s="1">
        <f t="shared" si="557"/>
        <v>768256</v>
      </c>
      <c r="C1718" s="1" t="str">
        <f>"0421"</f>
        <v>0421</v>
      </c>
      <c r="D1718" s="1" t="str">
        <f>"SOCIAL STUDIES"</f>
        <v>SOCIAL STUDIES</v>
      </c>
      <c r="E1718" s="1" t="str">
        <f t="shared" si="558"/>
        <v>41R-GUL</v>
      </c>
      <c r="F1718" s="1" t="str">
        <f t="shared" si="559"/>
        <v>Gula, Andrew</v>
      </c>
      <c r="G1718" s="1" t="str">
        <f>"Period 03"</f>
        <v>Period 03</v>
      </c>
      <c r="H1718" s="1">
        <f xml:space="preserve"> 86</f>
        <v>86</v>
      </c>
      <c r="I1718" s="1">
        <f xml:space="preserve"> 80</f>
        <v>80</v>
      </c>
    </row>
    <row r="1719" spans="1:9">
      <c r="A1719" s="1" t="str">
        <f>""</f>
        <v/>
      </c>
      <c r="B1719" s="1">
        <f t="shared" si="557"/>
        <v>768256</v>
      </c>
      <c r="C1719" s="1" t="str">
        <f>"0431"</f>
        <v>0431</v>
      </c>
      <c r="D1719" s="1" t="str">
        <f>"MATH"</f>
        <v>MATH</v>
      </c>
      <c r="E1719" s="1" t="str">
        <f t="shared" si="558"/>
        <v>41R-GUL</v>
      </c>
      <c r="F1719" s="1" t="str">
        <f t="shared" si="559"/>
        <v>Gula, Andrew</v>
      </c>
      <c r="G1719" s="1" t="str">
        <f>"Period 04"</f>
        <v>Period 04</v>
      </c>
      <c r="H1719" s="1">
        <f xml:space="preserve"> 88</f>
        <v>88</v>
      </c>
      <c r="I1719" s="1">
        <f xml:space="preserve"> 77</f>
        <v>77</v>
      </c>
    </row>
    <row r="1720" spans="1:9">
      <c r="A1720" s="1" t="str">
        <f>""</f>
        <v/>
      </c>
      <c r="B1720" s="1">
        <f t="shared" si="557"/>
        <v>768256</v>
      </c>
      <c r="C1720" s="1" t="str">
        <f>"0441"</f>
        <v>0441</v>
      </c>
      <c r="D1720" s="1" t="str">
        <f>"SCIENCE"</f>
        <v>SCIENCE</v>
      </c>
      <c r="E1720" s="1" t="str">
        <f t="shared" si="558"/>
        <v>41R-GUL</v>
      </c>
      <c r="F1720" s="1" t="str">
        <f t="shared" si="559"/>
        <v>Gula, Andrew</v>
      </c>
      <c r="G1720" s="1" t="str">
        <f>"Period 05"</f>
        <v>Period 05</v>
      </c>
      <c r="H1720" s="1">
        <f xml:space="preserve"> 85</f>
        <v>85</v>
      </c>
      <c r="I1720" s="1">
        <f xml:space="preserve"> 82</f>
        <v>82</v>
      </c>
    </row>
    <row r="1721" spans="1:9">
      <c r="A1721" s="1" t="str">
        <f>""</f>
        <v/>
      </c>
      <c r="B1721" s="1">
        <f t="shared" si="557"/>
        <v>768256</v>
      </c>
      <c r="C1721" s="1" t="str">
        <f>"0471"</f>
        <v>0471</v>
      </c>
      <c r="D1721" s="1" t="str">
        <f>"HEALTH"</f>
        <v>HEALTH</v>
      </c>
      <c r="E1721" s="1" t="str">
        <f t="shared" si="558"/>
        <v>41R-GUL</v>
      </c>
      <c r="F1721" s="1" t="str">
        <f t="shared" si="559"/>
        <v>Gula, Andrew</v>
      </c>
      <c r="G1721" s="1" t="str">
        <f>"Period 06"</f>
        <v>Period 06</v>
      </c>
      <c r="H1721" s="1" t="str">
        <f>" S"</f>
        <v xml:space="preserve"> S</v>
      </c>
      <c r="I1721" s="1" t="str">
        <f>" S"</f>
        <v xml:space="preserve"> S</v>
      </c>
    </row>
    <row r="1722" spans="1:9">
      <c r="A1722" s="1" t="str">
        <f>""</f>
        <v/>
      </c>
      <c r="B1722" s="1">
        <f t="shared" si="557"/>
        <v>768256</v>
      </c>
      <c r="C1722" s="1" t="str">
        <f>"0498"</f>
        <v>0498</v>
      </c>
      <c r="D1722" s="1" t="str">
        <f>"CITIZENSHIP"</f>
        <v>CITIZENSHIP</v>
      </c>
      <c r="E1722" s="1" t="str">
        <f t="shared" si="558"/>
        <v>41R-GUL</v>
      </c>
      <c r="F1722" s="1" t="str">
        <f t="shared" si="559"/>
        <v>Gula, Andrew</v>
      </c>
      <c r="G1722" s="1" t="str">
        <f>"Period 07"</f>
        <v>Period 07</v>
      </c>
      <c r="H1722" s="1" t="str">
        <f>" S"</f>
        <v xml:space="preserve"> S</v>
      </c>
      <c r="I1722" s="1" t="str">
        <f>" N"</f>
        <v xml:space="preserve"> N</v>
      </c>
    </row>
    <row r="1723" spans="1:9">
      <c r="A1723" s="1" t="str">
        <f>""</f>
        <v/>
      </c>
      <c r="B1723" s="1">
        <f t="shared" si="557"/>
        <v>768256</v>
      </c>
      <c r="C1723" s="1" t="str">
        <f>"0451"</f>
        <v>0451</v>
      </c>
      <c r="D1723" s="1" t="str">
        <f>"HANDWRITING"</f>
        <v>HANDWRITING</v>
      </c>
      <c r="E1723" s="1" t="str">
        <f t="shared" si="558"/>
        <v>41R-GUL</v>
      </c>
      <c r="F1723" s="1" t="str">
        <f t="shared" si="559"/>
        <v>Gula, Andrew</v>
      </c>
      <c r="G1723" s="1" t="str">
        <f>"Period 08"</f>
        <v>Period 08</v>
      </c>
      <c r="H1723" s="1" t="str">
        <f>" N"</f>
        <v xml:space="preserve"> N</v>
      </c>
      <c r="I1723" s="1" t="str">
        <f>" S"</f>
        <v xml:space="preserve"> S</v>
      </c>
    </row>
    <row r="1724" spans="1:9">
      <c r="A1724" s="1" t="str">
        <f>""</f>
        <v/>
      </c>
      <c r="B1724" s="1">
        <f t="shared" si="557"/>
        <v>768256</v>
      </c>
      <c r="C1724" s="1" t="str">
        <f>"0461"</f>
        <v>0461</v>
      </c>
      <c r="D1724" s="1" t="str">
        <f>"FINE ARTS"</f>
        <v>FINE ARTS</v>
      </c>
      <c r="E1724" s="1" t="str">
        <f t="shared" si="558"/>
        <v>41R-GUL</v>
      </c>
      <c r="F1724" s="1" t="str">
        <f>"Shotlow, Misti"</f>
        <v>Shotlow, Misti</v>
      </c>
      <c r="G1724" s="1" t="str">
        <f>"Period 09"</f>
        <v>Period 09</v>
      </c>
      <c r="H1724" s="1" t="str">
        <f>" E"</f>
        <v xml:space="preserve"> E</v>
      </c>
      <c r="I1724" s="1" t="str">
        <f>" E"</f>
        <v xml:space="preserve"> E</v>
      </c>
    </row>
    <row r="1725" spans="1:9">
      <c r="A1725" s="1" t="str">
        <f>""</f>
        <v/>
      </c>
      <c r="B1725" s="1">
        <f t="shared" si="557"/>
        <v>768256</v>
      </c>
      <c r="C1725" s="1" t="str">
        <f>"0462"</f>
        <v>0462</v>
      </c>
      <c r="D1725" s="1" t="str">
        <f>"MUSIC"</f>
        <v>MUSIC</v>
      </c>
      <c r="E1725" s="1" t="str">
        <f>"41GUL1R-"</f>
        <v>41GUL1R-</v>
      </c>
      <c r="F1725" s="1" t="str">
        <f>"Murphy, Charmin"</f>
        <v>Murphy, Charmin</v>
      </c>
      <c r="G1725" s="1" t="str">
        <f>"Period 10"</f>
        <v>Period 10</v>
      </c>
      <c r="H1725" s="1" t="str">
        <f>" S"</f>
        <v xml:space="preserve"> S</v>
      </c>
      <c r="I1725" s="1" t="str">
        <f>" S"</f>
        <v xml:space="preserve"> S</v>
      </c>
    </row>
    <row r="1726" spans="1:9">
      <c r="A1726" s="1" t="str">
        <f>""</f>
        <v/>
      </c>
      <c r="B1726" s="1">
        <f t="shared" si="557"/>
        <v>768256</v>
      </c>
      <c r="C1726" s="1" t="str">
        <f>"0472"</f>
        <v>0472</v>
      </c>
      <c r="D1726" s="1" t="str">
        <f>"PHYSICAL ED"</f>
        <v>PHYSICAL ED</v>
      </c>
      <c r="E1726" s="1" t="str">
        <f>"41R-Gul"</f>
        <v>41R-Gul</v>
      </c>
      <c r="F1726" s="1" t="str">
        <f>"Lane, Gary"</f>
        <v>Lane, Gary</v>
      </c>
      <c r="G1726" s="1" t="str">
        <f>"Period 11"</f>
        <v>Period 11</v>
      </c>
      <c r="H1726" s="1" t="str">
        <f>" E"</f>
        <v xml:space="preserve"> E</v>
      </c>
      <c r="I1726" s="1" t="str">
        <f>" E"</f>
        <v xml:space="preserve"> E</v>
      </c>
    </row>
    <row r="1727" spans="1:9">
      <c r="A1727" s="1" t="str">
        <f>"Borgardts, Layne Marshall"</f>
        <v>Borgardts, Layne Marshall</v>
      </c>
      <c r="B1727" s="1">
        <f t="shared" ref="B1727:B1736" si="560">774370</f>
        <v>774370</v>
      </c>
      <c r="C1727" s="1" t="str">
        <f>"0411"</f>
        <v>0411</v>
      </c>
      <c r="D1727" s="1" t="str">
        <f>"LANGUAGE ARTS"</f>
        <v>LANGUAGE ARTS</v>
      </c>
      <c r="E1727" s="1" t="str">
        <f t="shared" ref="E1727:E1736" si="561">"42R-HOR"</f>
        <v>42R-HOR</v>
      </c>
      <c r="F1727" s="1" t="str">
        <f t="shared" ref="F1727:F1733" si="562">"Horne, Jeremy"</f>
        <v>Horne, Jeremy</v>
      </c>
      <c r="G1727" s="1" t="str">
        <f>"Period 01"</f>
        <v>Period 01</v>
      </c>
      <c r="H1727" s="1">
        <f xml:space="preserve"> 90</f>
        <v>90</v>
      </c>
      <c r="I1727" s="1">
        <f xml:space="preserve"> 90</f>
        <v>90</v>
      </c>
    </row>
    <row r="1728" spans="1:9">
      <c r="A1728" s="1" t="str">
        <f>""</f>
        <v/>
      </c>
      <c r="B1728" s="1">
        <f t="shared" si="560"/>
        <v>774370</v>
      </c>
      <c r="C1728" s="1" t="str">
        <f>"0421"</f>
        <v>0421</v>
      </c>
      <c r="D1728" s="1" t="str">
        <f>"SOCIAL STUDIES"</f>
        <v>SOCIAL STUDIES</v>
      </c>
      <c r="E1728" s="1" t="str">
        <f t="shared" si="561"/>
        <v>42R-HOR</v>
      </c>
      <c r="F1728" s="1" t="str">
        <f t="shared" si="562"/>
        <v>Horne, Jeremy</v>
      </c>
      <c r="G1728" s="1" t="str">
        <f>"Period 03"</f>
        <v>Period 03</v>
      </c>
      <c r="H1728" s="1">
        <f xml:space="preserve"> 93</f>
        <v>93</v>
      </c>
      <c r="I1728" s="1">
        <f xml:space="preserve"> 90</f>
        <v>90</v>
      </c>
    </row>
    <row r="1729" spans="1:9">
      <c r="A1729" s="1" t="str">
        <f>""</f>
        <v/>
      </c>
      <c r="B1729" s="1">
        <f t="shared" si="560"/>
        <v>774370</v>
      </c>
      <c r="C1729" s="1" t="str">
        <f>"0431"</f>
        <v>0431</v>
      </c>
      <c r="D1729" s="1" t="str">
        <f>"MATH"</f>
        <v>MATH</v>
      </c>
      <c r="E1729" s="1" t="str">
        <f t="shared" si="561"/>
        <v>42R-HOR</v>
      </c>
      <c r="F1729" s="1" t="str">
        <f t="shared" si="562"/>
        <v>Horne, Jeremy</v>
      </c>
      <c r="G1729" s="1" t="str">
        <f>"Period 04"</f>
        <v>Period 04</v>
      </c>
      <c r="H1729" s="1">
        <f xml:space="preserve"> 78</f>
        <v>78</v>
      </c>
      <c r="I1729" s="1">
        <f xml:space="preserve"> 85</f>
        <v>85</v>
      </c>
    </row>
    <row r="1730" spans="1:9">
      <c r="A1730" s="1" t="str">
        <f>""</f>
        <v/>
      </c>
      <c r="B1730" s="1">
        <f t="shared" si="560"/>
        <v>774370</v>
      </c>
      <c r="C1730" s="1" t="str">
        <f>"0441"</f>
        <v>0441</v>
      </c>
      <c r="D1730" s="1" t="str">
        <f>"SCIENCE"</f>
        <v>SCIENCE</v>
      </c>
      <c r="E1730" s="1" t="str">
        <f t="shared" si="561"/>
        <v>42R-HOR</v>
      </c>
      <c r="F1730" s="1" t="str">
        <f t="shared" si="562"/>
        <v>Horne, Jeremy</v>
      </c>
      <c r="G1730" s="1" t="str">
        <f>"Period 05"</f>
        <v>Period 05</v>
      </c>
      <c r="H1730" s="1">
        <f xml:space="preserve"> 91</f>
        <v>91</v>
      </c>
      <c r="I1730" s="1">
        <f xml:space="preserve"> 92</f>
        <v>92</v>
      </c>
    </row>
    <row r="1731" spans="1:9">
      <c r="A1731" s="1" t="str">
        <f>""</f>
        <v/>
      </c>
      <c r="B1731" s="1">
        <f t="shared" si="560"/>
        <v>774370</v>
      </c>
      <c r="C1731" s="1" t="str">
        <f>"0471"</f>
        <v>0471</v>
      </c>
      <c r="D1731" s="1" t="str">
        <f>"HEALTH"</f>
        <v>HEALTH</v>
      </c>
      <c r="E1731" s="1" t="str">
        <f t="shared" si="561"/>
        <v>42R-HOR</v>
      </c>
      <c r="F1731" s="1" t="str">
        <f t="shared" si="562"/>
        <v>Horne, Jeremy</v>
      </c>
      <c r="G1731" s="1" t="str">
        <f>"Period 06"</f>
        <v>Period 06</v>
      </c>
      <c r="H1731" s="1" t="str">
        <f>" S"</f>
        <v xml:space="preserve"> S</v>
      </c>
      <c r="I1731" s="1" t="str">
        <f>" S"</f>
        <v xml:space="preserve"> S</v>
      </c>
    </row>
    <row r="1732" spans="1:9">
      <c r="A1732" s="1" t="str">
        <f>""</f>
        <v/>
      </c>
      <c r="B1732" s="1">
        <f t="shared" si="560"/>
        <v>774370</v>
      </c>
      <c r="C1732" s="1" t="str">
        <f>"0498"</f>
        <v>0498</v>
      </c>
      <c r="D1732" s="1" t="str">
        <f>"CITIZENSHIP"</f>
        <v>CITIZENSHIP</v>
      </c>
      <c r="E1732" s="1" t="str">
        <f t="shared" si="561"/>
        <v>42R-HOR</v>
      </c>
      <c r="F1732" s="1" t="str">
        <f t="shared" si="562"/>
        <v>Horne, Jeremy</v>
      </c>
      <c r="G1732" s="1" t="str">
        <f>"Period 07"</f>
        <v>Period 07</v>
      </c>
      <c r="H1732" s="1" t="str">
        <f>" S"</f>
        <v xml:space="preserve"> S</v>
      </c>
      <c r="I1732" s="1" t="str">
        <f>" S"</f>
        <v xml:space="preserve"> S</v>
      </c>
    </row>
    <row r="1733" spans="1:9">
      <c r="A1733" s="1" t="str">
        <f>""</f>
        <v/>
      </c>
      <c r="B1733" s="1">
        <f t="shared" si="560"/>
        <v>774370</v>
      </c>
      <c r="C1733" s="1" t="str">
        <f>"0451"</f>
        <v>0451</v>
      </c>
      <c r="D1733" s="1" t="str">
        <f>"HANDWRITING"</f>
        <v>HANDWRITING</v>
      </c>
      <c r="E1733" s="1" t="str">
        <f t="shared" si="561"/>
        <v>42R-HOR</v>
      </c>
      <c r="F1733" s="1" t="str">
        <f t="shared" si="562"/>
        <v>Horne, Jeremy</v>
      </c>
      <c r="G1733" s="1" t="str">
        <f>"Period 08"</f>
        <v>Period 08</v>
      </c>
      <c r="H1733" s="1" t="str">
        <f>" S"</f>
        <v xml:space="preserve"> S</v>
      </c>
      <c r="I1733" s="1" t="str">
        <f>" N"</f>
        <v xml:space="preserve"> N</v>
      </c>
    </row>
    <row r="1734" spans="1:9">
      <c r="A1734" s="1" t="str">
        <f>""</f>
        <v/>
      </c>
      <c r="B1734" s="1">
        <f t="shared" si="560"/>
        <v>774370</v>
      </c>
      <c r="C1734" s="1" t="str">
        <f>"0461"</f>
        <v>0461</v>
      </c>
      <c r="D1734" s="1" t="str">
        <f>"FINE ARTS"</f>
        <v>FINE ARTS</v>
      </c>
      <c r="E1734" s="1" t="str">
        <f t="shared" si="561"/>
        <v>42R-HOR</v>
      </c>
      <c r="F1734" s="1" t="str">
        <f>"Shotlow, Misti"</f>
        <v>Shotlow, Misti</v>
      </c>
      <c r="G1734" s="1" t="str">
        <f>"Period 09"</f>
        <v>Period 09</v>
      </c>
      <c r="H1734" s="1" t="str">
        <f>" E"</f>
        <v xml:space="preserve"> E</v>
      </c>
      <c r="I1734" s="1" t="str">
        <f>" E"</f>
        <v xml:space="preserve"> E</v>
      </c>
    </row>
    <row r="1735" spans="1:9">
      <c r="A1735" s="1" t="str">
        <f>""</f>
        <v/>
      </c>
      <c r="B1735" s="1">
        <f t="shared" si="560"/>
        <v>774370</v>
      </c>
      <c r="C1735" s="1" t="str">
        <f>"0462"</f>
        <v>0462</v>
      </c>
      <c r="D1735" s="1" t="str">
        <f>"MUSIC"</f>
        <v>MUSIC</v>
      </c>
      <c r="E1735" s="1" t="str">
        <f t="shared" si="561"/>
        <v>42R-HOR</v>
      </c>
      <c r="F1735" s="1" t="str">
        <f>"Murphy, Charmin"</f>
        <v>Murphy, Charmin</v>
      </c>
      <c r="G1735" s="1" t="str">
        <f>"Period 10"</f>
        <v>Period 10</v>
      </c>
      <c r="H1735" s="1" t="str">
        <f>" S"</f>
        <v xml:space="preserve"> S</v>
      </c>
      <c r="I1735" s="1" t="str">
        <f>" S"</f>
        <v xml:space="preserve"> S</v>
      </c>
    </row>
    <row r="1736" spans="1:9">
      <c r="A1736" s="1" t="str">
        <f>""</f>
        <v/>
      </c>
      <c r="B1736" s="1">
        <f t="shared" si="560"/>
        <v>774370</v>
      </c>
      <c r="C1736" s="1" t="str">
        <f>"0472"</f>
        <v>0472</v>
      </c>
      <c r="D1736" s="1" t="str">
        <f>"PHYSICAL ED"</f>
        <v>PHYSICAL ED</v>
      </c>
      <c r="E1736" s="1" t="str">
        <f t="shared" si="561"/>
        <v>42R-HOR</v>
      </c>
      <c r="F1736" s="1" t="str">
        <f>"Lane, Gary"</f>
        <v>Lane, Gary</v>
      </c>
      <c r="G1736" s="1" t="str">
        <f>"Period 11"</f>
        <v>Period 11</v>
      </c>
      <c r="H1736" s="1" t="str">
        <f>" E"</f>
        <v xml:space="preserve"> E</v>
      </c>
      <c r="I1736" s="1" t="str">
        <f>" E"</f>
        <v xml:space="preserve"> E</v>
      </c>
    </row>
    <row r="1737" spans="1:9">
      <c r="A1737" s="1" t="str">
        <f>"Boswell, Raymond Christian"</f>
        <v>Boswell, Raymond Christian</v>
      </c>
      <c r="B1737" s="1">
        <f t="shared" ref="B1737:B1746" si="563">779293</f>
        <v>779293</v>
      </c>
      <c r="C1737" s="1" t="str">
        <f>"0411"</f>
        <v>0411</v>
      </c>
      <c r="D1737" s="1" t="str">
        <f>"LANGUAGE ARTS"</f>
        <v>LANGUAGE ARTS</v>
      </c>
      <c r="E1737" s="1" t="str">
        <f t="shared" ref="E1737:E1744" si="564">"40R-COOP"</f>
        <v>40R-COOP</v>
      </c>
      <c r="F1737" s="1" t="str">
        <f t="shared" ref="F1737:F1743" si="565">"Cooper, Jennefer"</f>
        <v>Cooper, Jennefer</v>
      </c>
      <c r="G1737" s="1" t="str">
        <f>"Period 01"</f>
        <v>Period 01</v>
      </c>
      <c r="H1737" s="1">
        <f xml:space="preserve"> 92</f>
        <v>92</v>
      </c>
      <c r="I1737" s="1">
        <f xml:space="preserve"> 92</f>
        <v>92</v>
      </c>
    </row>
    <row r="1738" spans="1:9">
      <c r="A1738" s="1" t="str">
        <f>""</f>
        <v/>
      </c>
      <c r="B1738" s="1">
        <f t="shared" si="563"/>
        <v>779293</v>
      </c>
      <c r="C1738" s="1" t="str">
        <f>"0421"</f>
        <v>0421</v>
      </c>
      <c r="D1738" s="1" t="str">
        <f>"SOCIAL STUDIES"</f>
        <v>SOCIAL STUDIES</v>
      </c>
      <c r="E1738" s="1" t="str">
        <f t="shared" si="564"/>
        <v>40R-COOP</v>
      </c>
      <c r="F1738" s="1" t="str">
        <f t="shared" si="565"/>
        <v>Cooper, Jennefer</v>
      </c>
      <c r="G1738" s="1" t="str">
        <f>"Period 03"</f>
        <v>Period 03</v>
      </c>
      <c r="H1738" s="1">
        <f xml:space="preserve"> 99</f>
        <v>99</v>
      </c>
      <c r="I1738" s="1">
        <f xml:space="preserve"> 94</f>
        <v>94</v>
      </c>
    </row>
    <row r="1739" spans="1:9">
      <c r="A1739" s="1" t="str">
        <f>""</f>
        <v/>
      </c>
      <c r="B1739" s="1">
        <f t="shared" si="563"/>
        <v>779293</v>
      </c>
      <c r="C1739" s="1" t="str">
        <f>"0431"</f>
        <v>0431</v>
      </c>
      <c r="D1739" s="1" t="str">
        <f>"MATH"</f>
        <v>MATH</v>
      </c>
      <c r="E1739" s="1" t="str">
        <f t="shared" si="564"/>
        <v>40R-COOP</v>
      </c>
      <c r="F1739" s="1" t="str">
        <f t="shared" si="565"/>
        <v>Cooper, Jennefer</v>
      </c>
      <c r="G1739" s="1" t="str">
        <f>"Period 04"</f>
        <v>Period 04</v>
      </c>
      <c r="H1739" s="1">
        <f xml:space="preserve"> 94</f>
        <v>94</v>
      </c>
      <c r="I1739" s="1">
        <f xml:space="preserve"> 93</f>
        <v>93</v>
      </c>
    </row>
    <row r="1740" spans="1:9">
      <c r="A1740" s="1" t="str">
        <f>""</f>
        <v/>
      </c>
      <c r="B1740" s="1">
        <f t="shared" si="563"/>
        <v>779293</v>
      </c>
      <c r="C1740" s="1" t="str">
        <f>"0441"</f>
        <v>0441</v>
      </c>
      <c r="D1740" s="1" t="str">
        <f>"SCIENCE"</f>
        <v>SCIENCE</v>
      </c>
      <c r="E1740" s="1" t="str">
        <f t="shared" si="564"/>
        <v>40R-COOP</v>
      </c>
      <c r="F1740" s="1" t="str">
        <f t="shared" si="565"/>
        <v>Cooper, Jennefer</v>
      </c>
      <c r="G1740" s="1" t="str">
        <f>"Period 05"</f>
        <v>Period 05</v>
      </c>
      <c r="H1740" s="1">
        <f xml:space="preserve"> 99</f>
        <v>99</v>
      </c>
      <c r="I1740" s="1">
        <f xml:space="preserve"> 98</f>
        <v>98</v>
      </c>
    </row>
    <row r="1741" spans="1:9">
      <c r="A1741" s="1" t="str">
        <f>""</f>
        <v/>
      </c>
      <c r="B1741" s="1">
        <f t="shared" si="563"/>
        <v>779293</v>
      </c>
      <c r="C1741" s="1" t="str">
        <f>"0471"</f>
        <v>0471</v>
      </c>
      <c r="D1741" s="1" t="str">
        <f>"HEALTH"</f>
        <v>HEALTH</v>
      </c>
      <c r="E1741" s="1" t="str">
        <f t="shared" si="564"/>
        <v>40R-COOP</v>
      </c>
      <c r="F1741" s="1" t="str">
        <f t="shared" si="565"/>
        <v>Cooper, Jennefer</v>
      </c>
      <c r="G1741" s="1" t="str">
        <f>"Period 06"</f>
        <v>Period 06</v>
      </c>
      <c r="H1741" s="1" t="str">
        <f>" S"</f>
        <v xml:space="preserve"> S</v>
      </c>
      <c r="I1741" s="1" t="str">
        <f>" E"</f>
        <v xml:space="preserve"> E</v>
      </c>
    </row>
    <row r="1742" spans="1:9">
      <c r="A1742" s="1" t="str">
        <f>""</f>
        <v/>
      </c>
      <c r="B1742" s="1">
        <f t="shared" si="563"/>
        <v>779293</v>
      </c>
      <c r="C1742" s="1" t="str">
        <f>"0498"</f>
        <v>0498</v>
      </c>
      <c r="D1742" s="1" t="str">
        <f>"CITIZENSHIP"</f>
        <v>CITIZENSHIP</v>
      </c>
      <c r="E1742" s="1" t="str">
        <f t="shared" si="564"/>
        <v>40R-COOP</v>
      </c>
      <c r="F1742" s="1" t="str">
        <f t="shared" si="565"/>
        <v>Cooper, Jennefer</v>
      </c>
      <c r="G1742" s="1" t="str">
        <f>"Period 07"</f>
        <v>Period 07</v>
      </c>
      <c r="H1742" s="1" t="str">
        <f>" S"</f>
        <v xml:space="preserve"> S</v>
      </c>
      <c r="I1742" s="1" t="str">
        <f>" S"</f>
        <v xml:space="preserve"> S</v>
      </c>
    </row>
    <row r="1743" spans="1:9">
      <c r="A1743" s="1" t="str">
        <f>""</f>
        <v/>
      </c>
      <c r="B1743" s="1">
        <f t="shared" si="563"/>
        <v>779293</v>
      </c>
      <c r="C1743" s="1" t="str">
        <f>"0451"</f>
        <v>0451</v>
      </c>
      <c r="D1743" s="1" t="str">
        <f>"HANDWRITING"</f>
        <v>HANDWRITING</v>
      </c>
      <c r="E1743" s="1" t="str">
        <f t="shared" si="564"/>
        <v>40R-COOP</v>
      </c>
      <c r="F1743" s="1" t="str">
        <f t="shared" si="565"/>
        <v>Cooper, Jennefer</v>
      </c>
      <c r="G1743" s="1" t="str">
        <f>"Period 08"</f>
        <v>Period 08</v>
      </c>
      <c r="H1743" s="1" t="str">
        <f>" S"</f>
        <v xml:space="preserve"> S</v>
      </c>
      <c r="I1743" s="1" t="str">
        <f>" S"</f>
        <v xml:space="preserve"> S</v>
      </c>
    </row>
    <row r="1744" spans="1:9">
      <c r="A1744" s="1" t="str">
        <f>""</f>
        <v/>
      </c>
      <c r="B1744" s="1">
        <f t="shared" si="563"/>
        <v>779293</v>
      </c>
      <c r="C1744" s="1" t="str">
        <f>"0461"</f>
        <v>0461</v>
      </c>
      <c r="D1744" s="1" t="str">
        <f>"FINE ARTS"</f>
        <v>FINE ARTS</v>
      </c>
      <c r="E1744" s="1" t="str">
        <f t="shared" si="564"/>
        <v>40R-COOP</v>
      </c>
      <c r="F1744" s="1" t="str">
        <f>"Shotlow, Misti"</f>
        <v>Shotlow, Misti</v>
      </c>
      <c r="G1744" s="1" t="str">
        <f>"Period 09"</f>
        <v>Period 09</v>
      </c>
      <c r="H1744" s="1" t="str">
        <f>" E"</f>
        <v xml:space="preserve"> E</v>
      </c>
      <c r="I1744" s="1" t="str">
        <f>" E"</f>
        <v xml:space="preserve"> E</v>
      </c>
    </row>
    <row r="1745" spans="1:9">
      <c r="A1745" s="1" t="str">
        <f>""</f>
        <v/>
      </c>
      <c r="B1745" s="1">
        <f t="shared" si="563"/>
        <v>779293</v>
      </c>
      <c r="C1745" s="1" t="str">
        <f>"0462"</f>
        <v>0462</v>
      </c>
      <c r="D1745" s="1" t="str">
        <f>"MUSIC"</f>
        <v>MUSIC</v>
      </c>
      <c r="E1745" s="1" t="str">
        <f>"4OR-COO"</f>
        <v>4OR-COO</v>
      </c>
      <c r="F1745" s="1" t="str">
        <f>"Murphy, Charmin"</f>
        <v>Murphy, Charmin</v>
      </c>
      <c r="G1745" s="1" t="str">
        <f>"Period 10"</f>
        <v>Period 10</v>
      </c>
      <c r="H1745" s="1" t="str">
        <f>" E"</f>
        <v xml:space="preserve"> E</v>
      </c>
      <c r="I1745" s="1" t="str">
        <f>" S"</f>
        <v xml:space="preserve"> S</v>
      </c>
    </row>
    <row r="1746" spans="1:9">
      <c r="A1746" s="1" t="str">
        <f>""</f>
        <v/>
      </c>
      <c r="B1746" s="1">
        <f t="shared" si="563"/>
        <v>779293</v>
      </c>
      <c r="C1746" s="1" t="str">
        <f>"0472"</f>
        <v>0472</v>
      </c>
      <c r="D1746" s="1" t="str">
        <f>"PHYSICAL ED"</f>
        <v>PHYSICAL ED</v>
      </c>
      <c r="E1746" s="1" t="str">
        <f>"40R-Coop"</f>
        <v>40R-Coop</v>
      </c>
      <c r="F1746" s="1" t="str">
        <f>"Lane, Gary"</f>
        <v>Lane, Gary</v>
      </c>
      <c r="G1746" s="1" t="str">
        <f>"Period 11"</f>
        <v>Period 11</v>
      </c>
      <c r="H1746" s="1" t="str">
        <f>" E"</f>
        <v xml:space="preserve"> E</v>
      </c>
      <c r="I1746" s="1" t="str">
        <f>" E"</f>
        <v xml:space="preserve"> E</v>
      </c>
    </row>
    <row r="1747" spans="1:9">
      <c r="A1747" s="1" t="str">
        <f>"Bowens, Daisia Denea"</f>
        <v>Bowens, Daisia Denea</v>
      </c>
      <c r="B1747" s="1">
        <f t="shared" ref="B1747:B1756" si="566">765753</f>
        <v>765753</v>
      </c>
      <c r="C1747" s="1" t="str">
        <f>"0411"</f>
        <v>0411</v>
      </c>
      <c r="D1747" s="1" t="str">
        <f>"LANGUAGE ARTS"</f>
        <v>LANGUAGE ARTS</v>
      </c>
      <c r="E1747" s="1" t="str">
        <f t="shared" ref="E1747:E1756" si="567">"42R-HOR"</f>
        <v>42R-HOR</v>
      </c>
      <c r="F1747" s="1" t="str">
        <f t="shared" ref="F1747:F1753" si="568">"Horne, Jeremy"</f>
        <v>Horne, Jeremy</v>
      </c>
      <c r="G1747" s="1" t="str">
        <f>"Period 01"</f>
        <v>Period 01</v>
      </c>
      <c r="H1747" s="1">
        <f xml:space="preserve"> 93</f>
        <v>93</v>
      </c>
      <c r="I1747" s="1">
        <f xml:space="preserve"> 86</f>
        <v>86</v>
      </c>
    </row>
    <row r="1748" spans="1:9">
      <c r="A1748" s="1" t="str">
        <f>""</f>
        <v/>
      </c>
      <c r="B1748" s="1">
        <f t="shared" si="566"/>
        <v>765753</v>
      </c>
      <c r="C1748" s="1" t="str">
        <f>"0421"</f>
        <v>0421</v>
      </c>
      <c r="D1748" s="1" t="str">
        <f>"SOCIAL STUDIES"</f>
        <v>SOCIAL STUDIES</v>
      </c>
      <c r="E1748" s="1" t="str">
        <f t="shared" si="567"/>
        <v>42R-HOR</v>
      </c>
      <c r="F1748" s="1" t="str">
        <f t="shared" si="568"/>
        <v>Horne, Jeremy</v>
      </c>
      <c r="G1748" s="1" t="str">
        <f>"Period 03"</f>
        <v>Period 03</v>
      </c>
      <c r="H1748" s="1">
        <f xml:space="preserve"> 90</f>
        <v>90</v>
      </c>
      <c r="I1748" s="1">
        <f xml:space="preserve"> 88</f>
        <v>88</v>
      </c>
    </row>
    <row r="1749" spans="1:9">
      <c r="A1749" s="1" t="str">
        <f>""</f>
        <v/>
      </c>
      <c r="B1749" s="1">
        <f t="shared" si="566"/>
        <v>765753</v>
      </c>
      <c r="C1749" s="1" t="str">
        <f>"0431"</f>
        <v>0431</v>
      </c>
      <c r="D1749" s="1" t="str">
        <f>"MATH"</f>
        <v>MATH</v>
      </c>
      <c r="E1749" s="1" t="str">
        <f t="shared" si="567"/>
        <v>42R-HOR</v>
      </c>
      <c r="F1749" s="1" t="str">
        <f t="shared" si="568"/>
        <v>Horne, Jeremy</v>
      </c>
      <c r="G1749" s="1" t="str">
        <f>"Period 04"</f>
        <v>Period 04</v>
      </c>
      <c r="H1749" s="1">
        <f xml:space="preserve"> 79</f>
        <v>79</v>
      </c>
      <c r="I1749" s="1">
        <f xml:space="preserve"> 83</f>
        <v>83</v>
      </c>
    </row>
    <row r="1750" spans="1:9">
      <c r="A1750" s="1" t="str">
        <f>""</f>
        <v/>
      </c>
      <c r="B1750" s="1">
        <f t="shared" si="566"/>
        <v>765753</v>
      </c>
      <c r="C1750" s="1" t="str">
        <f>"0441"</f>
        <v>0441</v>
      </c>
      <c r="D1750" s="1" t="str">
        <f>"SCIENCE"</f>
        <v>SCIENCE</v>
      </c>
      <c r="E1750" s="1" t="str">
        <f t="shared" si="567"/>
        <v>42R-HOR</v>
      </c>
      <c r="F1750" s="1" t="str">
        <f t="shared" si="568"/>
        <v>Horne, Jeremy</v>
      </c>
      <c r="G1750" s="1" t="str">
        <f>"Period 05"</f>
        <v>Period 05</v>
      </c>
      <c r="H1750" s="1">
        <f xml:space="preserve"> 90</f>
        <v>90</v>
      </c>
      <c r="I1750" s="1">
        <f xml:space="preserve"> 90</f>
        <v>90</v>
      </c>
    </row>
    <row r="1751" spans="1:9">
      <c r="A1751" s="1" t="str">
        <f>""</f>
        <v/>
      </c>
      <c r="B1751" s="1">
        <f t="shared" si="566"/>
        <v>765753</v>
      </c>
      <c r="C1751" s="1" t="str">
        <f>"0471"</f>
        <v>0471</v>
      </c>
      <c r="D1751" s="1" t="str">
        <f>"HEALTH"</f>
        <v>HEALTH</v>
      </c>
      <c r="E1751" s="1" t="str">
        <f t="shared" si="567"/>
        <v>42R-HOR</v>
      </c>
      <c r="F1751" s="1" t="str">
        <f t="shared" si="568"/>
        <v>Horne, Jeremy</v>
      </c>
      <c r="G1751" s="1" t="str">
        <f>"Period 06"</f>
        <v>Period 06</v>
      </c>
      <c r="H1751" s="1" t="str">
        <f>" S"</f>
        <v xml:space="preserve"> S</v>
      </c>
      <c r="I1751" s="1" t="str">
        <f>" S"</f>
        <v xml:space="preserve"> S</v>
      </c>
    </row>
    <row r="1752" spans="1:9">
      <c r="A1752" s="1" t="str">
        <f>""</f>
        <v/>
      </c>
      <c r="B1752" s="1">
        <f t="shared" si="566"/>
        <v>765753</v>
      </c>
      <c r="C1752" s="1" t="str">
        <f>"0498"</f>
        <v>0498</v>
      </c>
      <c r="D1752" s="1" t="str">
        <f>"CITIZENSHIP"</f>
        <v>CITIZENSHIP</v>
      </c>
      <c r="E1752" s="1" t="str">
        <f t="shared" si="567"/>
        <v>42R-HOR</v>
      </c>
      <c r="F1752" s="1" t="str">
        <f t="shared" si="568"/>
        <v>Horne, Jeremy</v>
      </c>
      <c r="G1752" s="1" t="str">
        <f>"Period 07"</f>
        <v>Period 07</v>
      </c>
      <c r="H1752" s="1" t="str">
        <f>" N"</f>
        <v xml:space="preserve"> N</v>
      </c>
      <c r="I1752" s="1" t="str">
        <f>" S"</f>
        <v xml:space="preserve"> S</v>
      </c>
    </row>
    <row r="1753" spans="1:9">
      <c r="A1753" s="1" t="str">
        <f>""</f>
        <v/>
      </c>
      <c r="B1753" s="1">
        <f t="shared" si="566"/>
        <v>765753</v>
      </c>
      <c r="C1753" s="1" t="str">
        <f>"0451"</f>
        <v>0451</v>
      </c>
      <c r="D1753" s="1" t="str">
        <f>"HANDWRITING"</f>
        <v>HANDWRITING</v>
      </c>
      <c r="E1753" s="1" t="str">
        <f t="shared" si="567"/>
        <v>42R-HOR</v>
      </c>
      <c r="F1753" s="1" t="str">
        <f t="shared" si="568"/>
        <v>Horne, Jeremy</v>
      </c>
      <c r="G1753" s="1" t="str">
        <f>"Period 08"</f>
        <v>Period 08</v>
      </c>
      <c r="H1753" s="1" t="str">
        <f>" S"</f>
        <v xml:space="preserve"> S</v>
      </c>
      <c r="I1753" s="1" t="str">
        <f>" S"</f>
        <v xml:space="preserve"> S</v>
      </c>
    </row>
    <row r="1754" spans="1:9">
      <c r="A1754" s="1" t="str">
        <f>""</f>
        <v/>
      </c>
      <c r="B1754" s="1">
        <f t="shared" si="566"/>
        <v>765753</v>
      </c>
      <c r="C1754" s="1" t="str">
        <f>"0461"</f>
        <v>0461</v>
      </c>
      <c r="D1754" s="1" t="str">
        <f>"FINE ARTS"</f>
        <v>FINE ARTS</v>
      </c>
      <c r="E1754" s="1" t="str">
        <f t="shared" si="567"/>
        <v>42R-HOR</v>
      </c>
      <c r="F1754" s="1" t="str">
        <f>"Shotlow, Misti"</f>
        <v>Shotlow, Misti</v>
      </c>
      <c r="G1754" s="1" t="str">
        <f>"Period 09"</f>
        <v>Period 09</v>
      </c>
      <c r="H1754" s="1" t="str">
        <f>" E"</f>
        <v xml:space="preserve"> E</v>
      </c>
      <c r="I1754" s="1" t="str">
        <f>" E"</f>
        <v xml:space="preserve"> E</v>
      </c>
    </row>
    <row r="1755" spans="1:9">
      <c r="A1755" s="1" t="str">
        <f>""</f>
        <v/>
      </c>
      <c r="B1755" s="1">
        <f t="shared" si="566"/>
        <v>765753</v>
      </c>
      <c r="C1755" s="1" t="str">
        <f>"0462"</f>
        <v>0462</v>
      </c>
      <c r="D1755" s="1" t="str">
        <f>"MUSIC"</f>
        <v>MUSIC</v>
      </c>
      <c r="E1755" s="1" t="str">
        <f t="shared" si="567"/>
        <v>42R-HOR</v>
      </c>
      <c r="F1755" s="1" t="str">
        <f>"Murphy, Charmin"</f>
        <v>Murphy, Charmin</v>
      </c>
      <c r="G1755" s="1" t="str">
        <f>"Period 10"</f>
        <v>Period 10</v>
      </c>
      <c r="H1755" s="1" t="str">
        <f>" S"</f>
        <v xml:space="preserve"> S</v>
      </c>
      <c r="I1755" s="1" t="str">
        <f>" S"</f>
        <v xml:space="preserve"> S</v>
      </c>
    </row>
    <row r="1756" spans="1:9">
      <c r="A1756" s="1" t="str">
        <f>""</f>
        <v/>
      </c>
      <c r="B1756" s="1">
        <f t="shared" si="566"/>
        <v>765753</v>
      </c>
      <c r="C1756" s="1" t="str">
        <f>"0472"</f>
        <v>0472</v>
      </c>
      <c r="D1756" s="1" t="str">
        <f>"PHYSICAL ED"</f>
        <v>PHYSICAL ED</v>
      </c>
      <c r="E1756" s="1" t="str">
        <f t="shared" si="567"/>
        <v>42R-HOR</v>
      </c>
      <c r="F1756" s="1" t="str">
        <f>"Lane, Gary"</f>
        <v>Lane, Gary</v>
      </c>
      <c r="G1756" s="1" t="str">
        <f>"Period 11"</f>
        <v>Period 11</v>
      </c>
      <c r="H1756" s="1" t="str">
        <f>" E"</f>
        <v xml:space="preserve"> E</v>
      </c>
      <c r="I1756" s="1" t="str">
        <f>" S"</f>
        <v xml:space="preserve"> S</v>
      </c>
    </row>
    <row r="1757" spans="1:9">
      <c r="A1757" s="1" t="str">
        <f>"Breithaupt, Gianna Grae"</f>
        <v>Breithaupt, Gianna Grae</v>
      </c>
      <c r="B1757" s="1">
        <f t="shared" ref="B1757:B1766" si="569">1801435</f>
        <v>1801435</v>
      </c>
      <c r="C1757" s="1" t="str">
        <f>"0411"</f>
        <v>0411</v>
      </c>
      <c r="D1757" s="1" t="str">
        <f>"LANGUAGE ARTS"</f>
        <v>LANGUAGE ARTS</v>
      </c>
      <c r="E1757" s="1" t="str">
        <f t="shared" ref="E1757:E1764" si="570">"40R-COOP"</f>
        <v>40R-COOP</v>
      </c>
      <c r="F1757" s="1" t="str">
        <f t="shared" ref="F1757:F1763" si="571">"Cooper, Jennefer"</f>
        <v>Cooper, Jennefer</v>
      </c>
      <c r="G1757" s="1" t="str">
        <f>"Period 01"</f>
        <v>Period 01</v>
      </c>
      <c r="H1757" s="1">
        <f xml:space="preserve"> 80</f>
        <v>80</v>
      </c>
      <c r="I1757" s="1">
        <f xml:space="preserve"> 80</f>
        <v>80</v>
      </c>
    </row>
    <row r="1758" spans="1:9">
      <c r="A1758" s="1" t="str">
        <f>""</f>
        <v/>
      </c>
      <c r="B1758" s="1">
        <f t="shared" si="569"/>
        <v>1801435</v>
      </c>
      <c r="C1758" s="1" t="str">
        <f>"0421"</f>
        <v>0421</v>
      </c>
      <c r="D1758" s="1" t="str">
        <f>"SOCIAL STUDIES"</f>
        <v>SOCIAL STUDIES</v>
      </c>
      <c r="E1758" s="1" t="str">
        <f t="shared" si="570"/>
        <v>40R-COOP</v>
      </c>
      <c r="F1758" s="1" t="str">
        <f t="shared" si="571"/>
        <v>Cooper, Jennefer</v>
      </c>
      <c r="G1758" s="1" t="str">
        <f>"Period 03"</f>
        <v>Period 03</v>
      </c>
      <c r="H1758" s="1">
        <f xml:space="preserve"> 82</f>
        <v>82</v>
      </c>
      <c r="I1758" s="1">
        <f xml:space="preserve"> 80</f>
        <v>80</v>
      </c>
    </row>
    <row r="1759" spans="1:9">
      <c r="A1759" s="1" t="str">
        <f>""</f>
        <v/>
      </c>
      <c r="B1759" s="1">
        <f t="shared" si="569"/>
        <v>1801435</v>
      </c>
      <c r="C1759" s="1" t="str">
        <f>"0431"</f>
        <v>0431</v>
      </c>
      <c r="D1759" s="1" t="str">
        <f>"MATH"</f>
        <v>MATH</v>
      </c>
      <c r="E1759" s="1" t="str">
        <f t="shared" si="570"/>
        <v>40R-COOP</v>
      </c>
      <c r="F1759" s="1" t="str">
        <f t="shared" si="571"/>
        <v>Cooper, Jennefer</v>
      </c>
      <c r="G1759" s="1" t="str">
        <f>"Period 04"</f>
        <v>Period 04</v>
      </c>
      <c r="H1759" s="1">
        <f xml:space="preserve"> 77</f>
        <v>77</v>
      </c>
      <c r="I1759" s="1">
        <f xml:space="preserve"> 81</f>
        <v>81</v>
      </c>
    </row>
    <row r="1760" spans="1:9">
      <c r="A1760" s="1" t="str">
        <f>""</f>
        <v/>
      </c>
      <c r="B1760" s="1">
        <f t="shared" si="569"/>
        <v>1801435</v>
      </c>
      <c r="C1760" s="1" t="str">
        <f>"0441"</f>
        <v>0441</v>
      </c>
      <c r="D1760" s="1" t="str">
        <f>"SCIENCE"</f>
        <v>SCIENCE</v>
      </c>
      <c r="E1760" s="1" t="str">
        <f t="shared" si="570"/>
        <v>40R-COOP</v>
      </c>
      <c r="F1760" s="1" t="str">
        <f t="shared" si="571"/>
        <v>Cooper, Jennefer</v>
      </c>
      <c r="G1760" s="1" t="str">
        <f>"Period 05"</f>
        <v>Period 05</v>
      </c>
      <c r="H1760" s="1">
        <f xml:space="preserve"> 83</f>
        <v>83</v>
      </c>
      <c r="I1760" s="1">
        <f xml:space="preserve"> 83</f>
        <v>83</v>
      </c>
    </row>
    <row r="1761" spans="1:9">
      <c r="A1761" s="1" t="str">
        <f>""</f>
        <v/>
      </c>
      <c r="B1761" s="1">
        <f t="shared" si="569"/>
        <v>1801435</v>
      </c>
      <c r="C1761" s="1" t="str">
        <f>"0471"</f>
        <v>0471</v>
      </c>
      <c r="D1761" s="1" t="str">
        <f>"HEALTH"</f>
        <v>HEALTH</v>
      </c>
      <c r="E1761" s="1" t="str">
        <f t="shared" si="570"/>
        <v>40R-COOP</v>
      </c>
      <c r="F1761" s="1" t="str">
        <f t="shared" si="571"/>
        <v>Cooper, Jennefer</v>
      </c>
      <c r="G1761" s="1" t="str">
        <f>"Period 06"</f>
        <v>Period 06</v>
      </c>
      <c r="H1761" s="1" t="str">
        <f>" S"</f>
        <v xml:space="preserve"> S</v>
      </c>
      <c r="I1761" s="1" t="str">
        <f>" S"</f>
        <v xml:space="preserve"> S</v>
      </c>
    </row>
    <row r="1762" spans="1:9">
      <c r="A1762" s="1" t="str">
        <f>""</f>
        <v/>
      </c>
      <c r="B1762" s="1">
        <f t="shared" si="569"/>
        <v>1801435</v>
      </c>
      <c r="C1762" s="1" t="str">
        <f>"0498"</f>
        <v>0498</v>
      </c>
      <c r="D1762" s="1" t="str">
        <f>"CITIZENSHIP"</f>
        <v>CITIZENSHIP</v>
      </c>
      <c r="E1762" s="1" t="str">
        <f t="shared" si="570"/>
        <v>40R-COOP</v>
      </c>
      <c r="F1762" s="1" t="str">
        <f t="shared" si="571"/>
        <v>Cooper, Jennefer</v>
      </c>
      <c r="G1762" s="1" t="str">
        <f>"Period 07"</f>
        <v>Period 07</v>
      </c>
      <c r="H1762" s="1" t="str">
        <f>" S"</f>
        <v xml:space="preserve"> S</v>
      </c>
      <c r="I1762" s="1" t="str">
        <f>" E"</f>
        <v xml:space="preserve"> E</v>
      </c>
    </row>
    <row r="1763" spans="1:9">
      <c r="A1763" s="1" t="str">
        <f>""</f>
        <v/>
      </c>
      <c r="B1763" s="1">
        <f t="shared" si="569"/>
        <v>1801435</v>
      </c>
      <c r="C1763" s="1" t="str">
        <f>"0451"</f>
        <v>0451</v>
      </c>
      <c r="D1763" s="1" t="str">
        <f>"HANDWRITING"</f>
        <v>HANDWRITING</v>
      </c>
      <c r="E1763" s="1" t="str">
        <f t="shared" si="570"/>
        <v>40R-COOP</v>
      </c>
      <c r="F1763" s="1" t="str">
        <f t="shared" si="571"/>
        <v>Cooper, Jennefer</v>
      </c>
      <c r="G1763" s="1" t="str">
        <f>"Period 08"</f>
        <v>Period 08</v>
      </c>
      <c r="H1763" s="1" t="str">
        <f>" S"</f>
        <v xml:space="preserve"> S</v>
      </c>
      <c r="I1763" s="1" t="str">
        <f>" S"</f>
        <v xml:space="preserve"> S</v>
      </c>
    </row>
    <row r="1764" spans="1:9">
      <c r="A1764" s="1" t="str">
        <f>""</f>
        <v/>
      </c>
      <c r="B1764" s="1">
        <f t="shared" si="569"/>
        <v>1801435</v>
      </c>
      <c r="C1764" s="1" t="str">
        <f>"0461"</f>
        <v>0461</v>
      </c>
      <c r="D1764" s="1" t="str">
        <f>"FINE ARTS"</f>
        <v>FINE ARTS</v>
      </c>
      <c r="E1764" s="1" t="str">
        <f t="shared" si="570"/>
        <v>40R-COOP</v>
      </c>
      <c r="F1764" s="1" t="str">
        <f>"Shotlow, Misti"</f>
        <v>Shotlow, Misti</v>
      </c>
      <c r="G1764" s="1" t="str">
        <f>"Period 09"</f>
        <v>Period 09</v>
      </c>
      <c r="H1764" s="1" t="str">
        <f>" E"</f>
        <v xml:space="preserve"> E</v>
      </c>
      <c r="I1764" s="1" t="str">
        <f>" E"</f>
        <v xml:space="preserve"> E</v>
      </c>
    </row>
    <row r="1765" spans="1:9">
      <c r="A1765" s="1" t="str">
        <f>""</f>
        <v/>
      </c>
      <c r="B1765" s="1">
        <f t="shared" si="569"/>
        <v>1801435</v>
      </c>
      <c r="C1765" s="1" t="str">
        <f>"0462"</f>
        <v>0462</v>
      </c>
      <c r="D1765" s="1" t="str">
        <f>"MUSIC"</f>
        <v>MUSIC</v>
      </c>
      <c r="E1765" s="1" t="str">
        <f>"4OR-COO"</f>
        <v>4OR-COO</v>
      </c>
      <c r="F1765" s="1" t="str">
        <f>"Murphy, Charmin"</f>
        <v>Murphy, Charmin</v>
      </c>
      <c r="G1765" s="1" t="str">
        <f>"Period 10"</f>
        <v>Period 10</v>
      </c>
      <c r="H1765" s="1" t="str">
        <f>" S"</f>
        <v xml:space="preserve"> S</v>
      </c>
      <c r="I1765" s="1" t="str">
        <f>" S"</f>
        <v xml:space="preserve"> S</v>
      </c>
    </row>
    <row r="1766" spans="1:9">
      <c r="A1766" s="1" t="str">
        <f>""</f>
        <v/>
      </c>
      <c r="B1766" s="1">
        <f t="shared" si="569"/>
        <v>1801435</v>
      </c>
      <c r="C1766" s="1" t="str">
        <f>"0472"</f>
        <v>0472</v>
      </c>
      <c r="D1766" s="1" t="str">
        <f>"PHYSICAL ED"</f>
        <v>PHYSICAL ED</v>
      </c>
      <c r="E1766" s="1" t="str">
        <f>"40R-Coop"</f>
        <v>40R-Coop</v>
      </c>
      <c r="F1766" s="1" t="str">
        <f>"Lane, Gary"</f>
        <v>Lane, Gary</v>
      </c>
      <c r="G1766" s="1" t="str">
        <f>"Period 11"</f>
        <v>Period 11</v>
      </c>
      <c r="H1766" s="1" t="str">
        <f>" E"</f>
        <v xml:space="preserve"> E</v>
      </c>
      <c r="I1766" s="1" t="str">
        <f>" E"</f>
        <v xml:space="preserve"> E</v>
      </c>
    </row>
    <row r="1767" spans="1:9">
      <c r="A1767" s="1" t="str">
        <f>"Calvillo, Tristan Hunter"</f>
        <v>Calvillo, Tristan Hunter</v>
      </c>
      <c r="B1767" s="1">
        <f t="shared" ref="B1767:B1776" si="572">771196</f>
        <v>771196</v>
      </c>
      <c r="C1767" s="1" t="str">
        <f>"0411"</f>
        <v>0411</v>
      </c>
      <c r="D1767" s="1" t="str">
        <f>"LANGUAGE ARTS"</f>
        <v>LANGUAGE ARTS</v>
      </c>
      <c r="E1767" s="1" t="str">
        <f t="shared" ref="E1767:E1786" si="573">"42R-HOR"</f>
        <v>42R-HOR</v>
      </c>
      <c r="F1767" s="1" t="str">
        <f t="shared" ref="F1767:F1773" si="574">"Horne, Jeremy"</f>
        <v>Horne, Jeremy</v>
      </c>
      <c r="G1767" s="1" t="str">
        <f>"Period 01"</f>
        <v>Period 01</v>
      </c>
      <c r="H1767" s="1">
        <f xml:space="preserve"> 88</f>
        <v>88</v>
      </c>
      <c r="I1767" s="1">
        <f xml:space="preserve"> 82</f>
        <v>82</v>
      </c>
    </row>
    <row r="1768" spans="1:9">
      <c r="A1768" s="1" t="str">
        <f>""</f>
        <v/>
      </c>
      <c r="B1768" s="1">
        <f t="shared" si="572"/>
        <v>771196</v>
      </c>
      <c r="C1768" s="1" t="str">
        <f>"0421"</f>
        <v>0421</v>
      </c>
      <c r="D1768" s="1" t="str">
        <f>"SOCIAL STUDIES"</f>
        <v>SOCIAL STUDIES</v>
      </c>
      <c r="E1768" s="1" t="str">
        <f t="shared" si="573"/>
        <v>42R-HOR</v>
      </c>
      <c r="F1768" s="1" t="str">
        <f t="shared" si="574"/>
        <v>Horne, Jeremy</v>
      </c>
      <c r="G1768" s="1" t="str">
        <f>"Period 03"</f>
        <v>Period 03</v>
      </c>
      <c r="H1768" s="1">
        <f xml:space="preserve"> 90</f>
        <v>90</v>
      </c>
      <c r="I1768" s="1">
        <f xml:space="preserve"> 82</f>
        <v>82</v>
      </c>
    </row>
    <row r="1769" spans="1:9">
      <c r="A1769" s="1" t="str">
        <f>""</f>
        <v/>
      </c>
      <c r="B1769" s="1">
        <f t="shared" si="572"/>
        <v>771196</v>
      </c>
      <c r="C1769" s="1" t="str">
        <f>"0431"</f>
        <v>0431</v>
      </c>
      <c r="D1769" s="1" t="str">
        <f>"MATH"</f>
        <v>MATH</v>
      </c>
      <c r="E1769" s="1" t="str">
        <f t="shared" si="573"/>
        <v>42R-HOR</v>
      </c>
      <c r="F1769" s="1" t="str">
        <f t="shared" si="574"/>
        <v>Horne, Jeremy</v>
      </c>
      <c r="G1769" s="1" t="str">
        <f>"Period 04"</f>
        <v>Period 04</v>
      </c>
      <c r="H1769" s="1">
        <f xml:space="preserve"> 81</f>
        <v>81</v>
      </c>
      <c r="I1769" s="1">
        <f xml:space="preserve"> 74</f>
        <v>74</v>
      </c>
    </row>
    <row r="1770" spans="1:9">
      <c r="A1770" s="1" t="str">
        <f>""</f>
        <v/>
      </c>
      <c r="B1770" s="1">
        <f t="shared" si="572"/>
        <v>771196</v>
      </c>
      <c r="C1770" s="1" t="str">
        <f>"0441"</f>
        <v>0441</v>
      </c>
      <c r="D1770" s="1" t="str">
        <f>"SCIENCE"</f>
        <v>SCIENCE</v>
      </c>
      <c r="E1770" s="1" t="str">
        <f t="shared" si="573"/>
        <v>42R-HOR</v>
      </c>
      <c r="F1770" s="1" t="str">
        <f t="shared" si="574"/>
        <v>Horne, Jeremy</v>
      </c>
      <c r="G1770" s="1" t="str">
        <f>"Period 05"</f>
        <v>Period 05</v>
      </c>
      <c r="H1770" s="1">
        <f xml:space="preserve"> 90</f>
        <v>90</v>
      </c>
      <c r="I1770" s="1">
        <f xml:space="preserve"> 89</f>
        <v>89</v>
      </c>
    </row>
    <row r="1771" spans="1:9">
      <c r="A1771" s="1" t="str">
        <f>""</f>
        <v/>
      </c>
      <c r="B1771" s="1">
        <f t="shared" si="572"/>
        <v>771196</v>
      </c>
      <c r="C1771" s="1" t="str">
        <f>"0471"</f>
        <v>0471</v>
      </c>
      <c r="D1771" s="1" t="str">
        <f>"HEALTH"</f>
        <v>HEALTH</v>
      </c>
      <c r="E1771" s="1" t="str">
        <f t="shared" si="573"/>
        <v>42R-HOR</v>
      </c>
      <c r="F1771" s="1" t="str">
        <f t="shared" si="574"/>
        <v>Horne, Jeremy</v>
      </c>
      <c r="G1771" s="1" t="str">
        <f>"Period 06"</f>
        <v>Period 06</v>
      </c>
      <c r="H1771" s="1" t="str">
        <f>" S"</f>
        <v xml:space="preserve"> S</v>
      </c>
      <c r="I1771" s="1" t="str">
        <f>" S"</f>
        <v xml:space="preserve"> S</v>
      </c>
    </row>
    <row r="1772" spans="1:9">
      <c r="A1772" s="1" t="str">
        <f>""</f>
        <v/>
      </c>
      <c r="B1772" s="1">
        <f t="shared" si="572"/>
        <v>771196</v>
      </c>
      <c r="C1772" s="1" t="str">
        <f>"0498"</f>
        <v>0498</v>
      </c>
      <c r="D1772" s="1" t="str">
        <f>"CITIZENSHIP"</f>
        <v>CITIZENSHIP</v>
      </c>
      <c r="E1772" s="1" t="str">
        <f t="shared" si="573"/>
        <v>42R-HOR</v>
      </c>
      <c r="F1772" s="1" t="str">
        <f t="shared" si="574"/>
        <v>Horne, Jeremy</v>
      </c>
      <c r="G1772" s="1" t="str">
        <f>"Period 07"</f>
        <v>Period 07</v>
      </c>
      <c r="H1772" s="1" t="str">
        <f>" N"</f>
        <v xml:space="preserve"> N</v>
      </c>
      <c r="I1772" s="1" t="str">
        <f>" S"</f>
        <v xml:space="preserve"> S</v>
      </c>
    </row>
    <row r="1773" spans="1:9">
      <c r="A1773" s="1" t="str">
        <f>""</f>
        <v/>
      </c>
      <c r="B1773" s="1">
        <f t="shared" si="572"/>
        <v>771196</v>
      </c>
      <c r="C1773" s="1" t="str">
        <f>"0451"</f>
        <v>0451</v>
      </c>
      <c r="D1773" s="1" t="str">
        <f>"HANDWRITING"</f>
        <v>HANDWRITING</v>
      </c>
      <c r="E1773" s="1" t="str">
        <f t="shared" si="573"/>
        <v>42R-HOR</v>
      </c>
      <c r="F1773" s="1" t="str">
        <f t="shared" si="574"/>
        <v>Horne, Jeremy</v>
      </c>
      <c r="G1773" s="1" t="str">
        <f>"Period 08"</f>
        <v>Period 08</v>
      </c>
      <c r="H1773" s="1" t="str">
        <f>" S"</f>
        <v xml:space="preserve"> S</v>
      </c>
      <c r="I1773" s="1" t="str">
        <f>" N"</f>
        <v xml:space="preserve"> N</v>
      </c>
    </row>
    <row r="1774" spans="1:9">
      <c r="A1774" s="1" t="str">
        <f>""</f>
        <v/>
      </c>
      <c r="B1774" s="1">
        <f t="shared" si="572"/>
        <v>771196</v>
      </c>
      <c r="C1774" s="1" t="str">
        <f>"0461"</f>
        <v>0461</v>
      </c>
      <c r="D1774" s="1" t="str">
        <f>"FINE ARTS"</f>
        <v>FINE ARTS</v>
      </c>
      <c r="E1774" s="1" t="str">
        <f t="shared" si="573"/>
        <v>42R-HOR</v>
      </c>
      <c r="F1774" s="1" t="str">
        <f>"Shotlow, Misti"</f>
        <v>Shotlow, Misti</v>
      </c>
      <c r="G1774" s="1" t="str">
        <f>"Period 09"</f>
        <v>Period 09</v>
      </c>
      <c r="H1774" s="1" t="str">
        <f>" E"</f>
        <v xml:space="preserve"> E</v>
      </c>
      <c r="I1774" s="1" t="str">
        <f>" E"</f>
        <v xml:space="preserve"> E</v>
      </c>
    </row>
    <row r="1775" spans="1:9">
      <c r="A1775" s="1" t="str">
        <f>""</f>
        <v/>
      </c>
      <c r="B1775" s="1">
        <f t="shared" si="572"/>
        <v>771196</v>
      </c>
      <c r="C1775" s="1" t="str">
        <f>"0462"</f>
        <v>0462</v>
      </c>
      <c r="D1775" s="1" t="str">
        <f>"MUSIC"</f>
        <v>MUSIC</v>
      </c>
      <c r="E1775" s="1" t="str">
        <f t="shared" si="573"/>
        <v>42R-HOR</v>
      </c>
      <c r="F1775" s="1" t="str">
        <f>"Murphy, Charmin"</f>
        <v>Murphy, Charmin</v>
      </c>
      <c r="G1775" s="1" t="str">
        <f>"Period 10"</f>
        <v>Period 10</v>
      </c>
      <c r="H1775" s="1" t="str">
        <f>" S"</f>
        <v xml:space="preserve"> S</v>
      </c>
      <c r="I1775" s="1" t="str">
        <f>" S"</f>
        <v xml:space="preserve"> S</v>
      </c>
    </row>
    <row r="1776" spans="1:9">
      <c r="A1776" s="1" t="str">
        <f>""</f>
        <v/>
      </c>
      <c r="B1776" s="1">
        <f t="shared" si="572"/>
        <v>771196</v>
      </c>
      <c r="C1776" s="1" t="str">
        <f>"0472"</f>
        <v>0472</v>
      </c>
      <c r="D1776" s="1" t="str">
        <f>"PHYSICAL ED"</f>
        <v>PHYSICAL ED</v>
      </c>
      <c r="E1776" s="1" t="str">
        <f t="shared" si="573"/>
        <v>42R-HOR</v>
      </c>
      <c r="F1776" s="1" t="str">
        <f>"Lane, Gary"</f>
        <v>Lane, Gary</v>
      </c>
      <c r="G1776" s="1" t="str">
        <f>"Period 11"</f>
        <v>Period 11</v>
      </c>
      <c r="H1776" s="1" t="str">
        <f>" S"</f>
        <v xml:space="preserve"> S</v>
      </c>
      <c r="I1776" s="1" t="str">
        <f>" S"</f>
        <v xml:space="preserve"> S</v>
      </c>
    </row>
    <row r="1777" spans="1:9">
      <c r="A1777" s="1" t="str">
        <f>"Castilleja, Jesse James"</f>
        <v>Castilleja, Jesse James</v>
      </c>
      <c r="B1777" s="1">
        <f t="shared" ref="B1777:B1786" si="575">1802065</f>
        <v>1802065</v>
      </c>
      <c r="C1777" s="1" t="str">
        <f>"0411"</f>
        <v>0411</v>
      </c>
      <c r="D1777" s="1" t="str">
        <f>"LANGUAGE ARTS"</f>
        <v>LANGUAGE ARTS</v>
      </c>
      <c r="E1777" s="1" t="str">
        <f t="shared" si="573"/>
        <v>42R-HOR</v>
      </c>
      <c r="F1777" s="1" t="str">
        <f t="shared" ref="F1777:F1783" si="576">"Horne, Jeremy"</f>
        <v>Horne, Jeremy</v>
      </c>
      <c r="G1777" s="1" t="str">
        <f>"Period 01"</f>
        <v>Period 01</v>
      </c>
      <c r="H1777" s="1">
        <f xml:space="preserve"> 76</f>
        <v>76</v>
      </c>
      <c r="I1777" s="1">
        <f xml:space="preserve"> 73</f>
        <v>73</v>
      </c>
    </row>
    <row r="1778" spans="1:9">
      <c r="A1778" s="1" t="str">
        <f>""</f>
        <v/>
      </c>
      <c r="B1778" s="1">
        <f t="shared" si="575"/>
        <v>1802065</v>
      </c>
      <c r="C1778" s="1" t="str">
        <f>"0421"</f>
        <v>0421</v>
      </c>
      <c r="D1778" s="1" t="str">
        <f>"SOCIAL STUDIES"</f>
        <v>SOCIAL STUDIES</v>
      </c>
      <c r="E1778" s="1" t="str">
        <f t="shared" si="573"/>
        <v>42R-HOR</v>
      </c>
      <c r="F1778" s="1" t="str">
        <f t="shared" si="576"/>
        <v>Horne, Jeremy</v>
      </c>
      <c r="G1778" s="1" t="str">
        <f>"Period 03"</f>
        <v>Period 03</v>
      </c>
      <c r="H1778" s="1">
        <f xml:space="preserve"> 90</f>
        <v>90</v>
      </c>
      <c r="I1778" s="1">
        <f xml:space="preserve"> 85</f>
        <v>85</v>
      </c>
    </row>
    <row r="1779" spans="1:9">
      <c r="A1779" s="1" t="str">
        <f>""</f>
        <v/>
      </c>
      <c r="B1779" s="1">
        <f t="shared" si="575"/>
        <v>1802065</v>
      </c>
      <c r="C1779" s="1" t="str">
        <f>"0431"</f>
        <v>0431</v>
      </c>
      <c r="D1779" s="1" t="str">
        <f>"MATH"</f>
        <v>MATH</v>
      </c>
      <c r="E1779" s="1" t="str">
        <f t="shared" si="573"/>
        <v>42R-HOR</v>
      </c>
      <c r="F1779" s="1" t="str">
        <f t="shared" si="576"/>
        <v>Horne, Jeremy</v>
      </c>
      <c r="G1779" s="1" t="str">
        <f>"Period 04"</f>
        <v>Period 04</v>
      </c>
      <c r="H1779" s="1">
        <f xml:space="preserve"> 75</f>
        <v>75</v>
      </c>
      <c r="I1779" s="1">
        <f xml:space="preserve"> 73</f>
        <v>73</v>
      </c>
    </row>
    <row r="1780" spans="1:9">
      <c r="A1780" s="1" t="str">
        <f>""</f>
        <v/>
      </c>
      <c r="B1780" s="1">
        <f t="shared" si="575"/>
        <v>1802065</v>
      </c>
      <c r="C1780" s="1" t="str">
        <f>"0441"</f>
        <v>0441</v>
      </c>
      <c r="D1780" s="1" t="str">
        <f>"SCIENCE"</f>
        <v>SCIENCE</v>
      </c>
      <c r="E1780" s="1" t="str">
        <f t="shared" si="573"/>
        <v>42R-HOR</v>
      </c>
      <c r="F1780" s="1" t="str">
        <f t="shared" si="576"/>
        <v>Horne, Jeremy</v>
      </c>
      <c r="G1780" s="1" t="str">
        <f>"Period 05"</f>
        <v>Period 05</v>
      </c>
      <c r="H1780" s="1">
        <f xml:space="preserve"> 88</f>
        <v>88</v>
      </c>
      <c r="I1780" s="1">
        <f xml:space="preserve"> 87</f>
        <v>87</v>
      </c>
    </row>
    <row r="1781" spans="1:9">
      <c r="A1781" s="1" t="str">
        <f>""</f>
        <v/>
      </c>
      <c r="B1781" s="1">
        <f t="shared" si="575"/>
        <v>1802065</v>
      </c>
      <c r="C1781" s="1" t="str">
        <f>"0471"</f>
        <v>0471</v>
      </c>
      <c r="D1781" s="1" t="str">
        <f>"HEALTH"</f>
        <v>HEALTH</v>
      </c>
      <c r="E1781" s="1" t="str">
        <f t="shared" si="573"/>
        <v>42R-HOR</v>
      </c>
      <c r="F1781" s="1" t="str">
        <f t="shared" si="576"/>
        <v>Horne, Jeremy</v>
      </c>
      <c r="G1781" s="1" t="str">
        <f>"Period 06"</f>
        <v>Period 06</v>
      </c>
      <c r="H1781" s="1" t="str">
        <f t="shared" ref="H1781:I1783" si="577">" S"</f>
        <v xml:space="preserve"> S</v>
      </c>
      <c r="I1781" s="1" t="str">
        <f t="shared" si="577"/>
        <v xml:space="preserve"> S</v>
      </c>
    </row>
    <row r="1782" spans="1:9">
      <c r="A1782" s="1" t="str">
        <f>""</f>
        <v/>
      </c>
      <c r="B1782" s="1">
        <f t="shared" si="575"/>
        <v>1802065</v>
      </c>
      <c r="C1782" s="1" t="str">
        <f>"0498"</f>
        <v>0498</v>
      </c>
      <c r="D1782" s="1" t="str">
        <f>"CITIZENSHIP"</f>
        <v>CITIZENSHIP</v>
      </c>
      <c r="E1782" s="1" t="str">
        <f t="shared" si="573"/>
        <v>42R-HOR</v>
      </c>
      <c r="F1782" s="1" t="str">
        <f t="shared" si="576"/>
        <v>Horne, Jeremy</v>
      </c>
      <c r="G1782" s="1" t="str">
        <f>"Period 07"</f>
        <v>Period 07</v>
      </c>
      <c r="H1782" s="1" t="str">
        <f t="shared" si="577"/>
        <v xml:space="preserve"> S</v>
      </c>
      <c r="I1782" s="1" t="str">
        <f t="shared" si="577"/>
        <v xml:space="preserve"> S</v>
      </c>
    </row>
    <row r="1783" spans="1:9">
      <c r="A1783" s="1" t="str">
        <f>""</f>
        <v/>
      </c>
      <c r="B1783" s="1">
        <f t="shared" si="575"/>
        <v>1802065</v>
      </c>
      <c r="C1783" s="1" t="str">
        <f>"0451"</f>
        <v>0451</v>
      </c>
      <c r="D1783" s="1" t="str">
        <f>"HANDWRITING"</f>
        <v>HANDWRITING</v>
      </c>
      <c r="E1783" s="1" t="str">
        <f t="shared" si="573"/>
        <v>42R-HOR</v>
      </c>
      <c r="F1783" s="1" t="str">
        <f t="shared" si="576"/>
        <v>Horne, Jeremy</v>
      </c>
      <c r="G1783" s="1" t="str">
        <f>"Period 08"</f>
        <v>Period 08</v>
      </c>
      <c r="H1783" s="1" t="str">
        <f t="shared" si="577"/>
        <v xml:space="preserve"> S</v>
      </c>
      <c r="I1783" s="1" t="str">
        <f t="shared" si="577"/>
        <v xml:space="preserve"> S</v>
      </c>
    </row>
    <row r="1784" spans="1:9">
      <c r="A1784" s="1" t="str">
        <f>""</f>
        <v/>
      </c>
      <c r="B1784" s="1">
        <f t="shared" si="575"/>
        <v>1802065</v>
      </c>
      <c r="C1784" s="1" t="str">
        <f>"0461"</f>
        <v>0461</v>
      </c>
      <c r="D1784" s="1" t="str">
        <f>"FINE ARTS"</f>
        <v>FINE ARTS</v>
      </c>
      <c r="E1784" s="1" t="str">
        <f t="shared" si="573"/>
        <v>42R-HOR</v>
      </c>
      <c r="F1784" s="1" t="str">
        <f>"Shotlow, Misti"</f>
        <v>Shotlow, Misti</v>
      </c>
      <c r="G1784" s="1" t="str">
        <f>"Period 09"</f>
        <v>Period 09</v>
      </c>
      <c r="H1784" s="1" t="str">
        <f>" E"</f>
        <v xml:space="preserve"> E</v>
      </c>
      <c r="I1784" s="1" t="str">
        <f>" E"</f>
        <v xml:space="preserve"> E</v>
      </c>
    </row>
    <row r="1785" spans="1:9">
      <c r="A1785" s="1" t="str">
        <f>""</f>
        <v/>
      </c>
      <c r="B1785" s="1">
        <f t="shared" si="575"/>
        <v>1802065</v>
      </c>
      <c r="C1785" s="1" t="str">
        <f>"0462"</f>
        <v>0462</v>
      </c>
      <c r="D1785" s="1" t="str">
        <f>"MUSIC"</f>
        <v>MUSIC</v>
      </c>
      <c r="E1785" s="1" t="str">
        <f t="shared" si="573"/>
        <v>42R-HOR</v>
      </c>
      <c r="F1785" s="1" t="str">
        <f>"Murphy, Charmin"</f>
        <v>Murphy, Charmin</v>
      </c>
      <c r="G1785" s="1" t="str">
        <f>"Period 10"</f>
        <v>Period 10</v>
      </c>
      <c r="H1785" s="1" t="str">
        <f>" S"</f>
        <v xml:space="preserve"> S</v>
      </c>
      <c r="I1785" s="1" t="str">
        <f>" S"</f>
        <v xml:space="preserve"> S</v>
      </c>
    </row>
    <row r="1786" spans="1:9">
      <c r="A1786" s="1" t="str">
        <f>""</f>
        <v/>
      </c>
      <c r="B1786" s="1">
        <f t="shared" si="575"/>
        <v>1802065</v>
      </c>
      <c r="C1786" s="1" t="str">
        <f>"0472"</f>
        <v>0472</v>
      </c>
      <c r="D1786" s="1" t="str">
        <f>"PHYSICAL ED"</f>
        <v>PHYSICAL ED</v>
      </c>
      <c r="E1786" s="1" t="str">
        <f t="shared" si="573"/>
        <v>42R-HOR</v>
      </c>
      <c r="F1786" s="1" t="str">
        <f>"Lane, Gary"</f>
        <v>Lane, Gary</v>
      </c>
      <c r="G1786" s="1" t="str">
        <f>"Period 11"</f>
        <v>Period 11</v>
      </c>
      <c r="H1786" s="1" t="str">
        <f>" S"</f>
        <v xml:space="preserve"> S</v>
      </c>
      <c r="I1786" s="1" t="str">
        <f>" E"</f>
        <v xml:space="preserve"> E</v>
      </c>
    </row>
    <row r="1787" spans="1:9">
      <c r="A1787" s="1" t="str">
        <f>"Chavez, Laysha Giselle"</f>
        <v>Chavez, Laysha Giselle</v>
      </c>
      <c r="B1787" s="1">
        <f t="shared" ref="B1787:B1796" si="578">774840</f>
        <v>774840</v>
      </c>
      <c r="C1787" s="1" t="str">
        <f>"0411"</f>
        <v>0411</v>
      </c>
      <c r="D1787" s="1" t="str">
        <f>"LANGUAGE ARTS"</f>
        <v>LANGUAGE ARTS</v>
      </c>
      <c r="E1787" s="1" t="str">
        <f>"40B-OLIVO"</f>
        <v>40B-OLIVO</v>
      </c>
      <c r="F1787" s="1" t="str">
        <f t="shared" ref="F1787:F1793" si="579">"Olivo, Claudia"</f>
        <v>Olivo, Claudia</v>
      </c>
      <c r="G1787" s="1" t="str">
        <f>"Period 01"</f>
        <v>Period 01</v>
      </c>
      <c r="H1787" s="1">
        <f xml:space="preserve"> 90</f>
        <v>90</v>
      </c>
      <c r="I1787" s="1">
        <f xml:space="preserve"> 73</f>
        <v>73</v>
      </c>
    </row>
    <row r="1788" spans="1:9">
      <c r="A1788" s="1" t="str">
        <f>""</f>
        <v/>
      </c>
      <c r="B1788" s="1">
        <f t="shared" si="578"/>
        <v>774840</v>
      </c>
      <c r="C1788" s="1" t="str">
        <f>"0421"</f>
        <v>0421</v>
      </c>
      <c r="D1788" s="1" t="str">
        <f>"SOCIAL STUDIES"</f>
        <v>SOCIAL STUDIES</v>
      </c>
      <c r="E1788" s="1" t="str">
        <f t="shared" ref="E1788:E1796" si="580">"40B-OLI"</f>
        <v>40B-OLI</v>
      </c>
      <c r="F1788" s="1" t="str">
        <f t="shared" si="579"/>
        <v>Olivo, Claudia</v>
      </c>
      <c r="G1788" s="1" t="str">
        <f>"Period 03"</f>
        <v>Period 03</v>
      </c>
      <c r="H1788" s="1">
        <f xml:space="preserve"> 96</f>
        <v>96</v>
      </c>
      <c r="I1788" s="1">
        <f xml:space="preserve"> 88</f>
        <v>88</v>
      </c>
    </row>
    <row r="1789" spans="1:9">
      <c r="A1789" s="1" t="str">
        <f>""</f>
        <v/>
      </c>
      <c r="B1789" s="1">
        <f t="shared" si="578"/>
        <v>774840</v>
      </c>
      <c r="C1789" s="1" t="str">
        <f>"0431"</f>
        <v>0431</v>
      </c>
      <c r="D1789" s="1" t="str">
        <f>"MATH"</f>
        <v>MATH</v>
      </c>
      <c r="E1789" s="1" t="str">
        <f t="shared" si="580"/>
        <v>40B-OLI</v>
      </c>
      <c r="F1789" s="1" t="str">
        <f t="shared" si="579"/>
        <v>Olivo, Claudia</v>
      </c>
      <c r="G1789" s="1" t="str">
        <f>"Period 04"</f>
        <v>Period 04</v>
      </c>
      <c r="H1789" s="1">
        <f xml:space="preserve"> 97</f>
        <v>97</v>
      </c>
      <c r="I1789" s="1">
        <f xml:space="preserve"> 71</f>
        <v>71</v>
      </c>
    </row>
    <row r="1790" spans="1:9">
      <c r="A1790" s="1" t="str">
        <f>""</f>
        <v/>
      </c>
      <c r="B1790" s="1">
        <f t="shared" si="578"/>
        <v>774840</v>
      </c>
      <c r="C1790" s="1" t="str">
        <f>"0441"</f>
        <v>0441</v>
      </c>
      <c r="D1790" s="1" t="str">
        <f>"SCIENCE"</f>
        <v>SCIENCE</v>
      </c>
      <c r="E1790" s="1" t="str">
        <f t="shared" si="580"/>
        <v>40B-OLI</v>
      </c>
      <c r="F1790" s="1" t="str">
        <f t="shared" si="579"/>
        <v>Olivo, Claudia</v>
      </c>
      <c r="G1790" s="1" t="str">
        <f>"Period 05"</f>
        <v>Period 05</v>
      </c>
      <c r="H1790" s="1">
        <f xml:space="preserve"> 100</f>
        <v>100</v>
      </c>
      <c r="I1790" s="1">
        <f xml:space="preserve"> 80</f>
        <v>80</v>
      </c>
    </row>
    <row r="1791" spans="1:9">
      <c r="A1791" s="1" t="str">
        <f>""</f>
        <v/>
      </c>
      <c r="B1791" s="1">
        <f t="shared" si="578"/>
        <v>774840</v>
      </c>
      <c r="C1791" s="1" t="str">
        <f>"0471"</f>
        <v>0471</v>
      </c>
      <c r="D1791" s="1" t="str">
        <f>"HEALTH"</f>
        <v>HEALTH</v>
      </c>
      <c r="E1791" s="1" t="str">
        <f t="shared" si="580"/>
        <v>40B-OLI</v>
      </c>
      <c r="F1791" s="1" t="str">
        <f t="shared" si="579"/>
        <v>Olivo, Claudia</v>
      </c>
      <c r="G1791" s="1" t="str">
        <f>"Period 06"</f>
        <v>Period 06</v>
      </c>
      <c r="H1791" s="1" t="str">
        <f t="shared" ref="H1791:H1796" si="581">" E"</f>
        <v xml:space="preserve"> E</v>
      </c>
      <c r="I1791" s="1" t="str">
        <f>" S"</f>
        <v xml:space="preserve"> S</v>
      </c>
    </row>
    <row r="1792" spans="1:9">
      <c r="A1792" s="1" t="str">
        <f>""</f>
        <v/>
      </c>
      <c r="B1792" s="1">
        <f t="shared" si="578"/>
        <v>774840</v>
      </c>
      <c r="C1792" s="1" t="str">
        <f>"0498"</f>
        <v>0498</v>
      </c>
      <c r="D1792" s="1" t="str">
        <f>"CITIZENSHIP"</f>
        <v>CITIZENSHIP</v>
      </c>
      <c r="E1792" s="1" t="str">
        <f t="shared" si="580"/>
        <v>40B-OLI</v>
      </c>
      <c r="F1792" s="1" t="str">
        <f t="shared" si="579"/>
        <v>Olivo, Claudia</v>
      </c>
      <c r="G1792" s="1" t="str">
        <f>"Period 07"</f>
        <v>Period 07</v>
      </c>
      <c r="H1792" s="1" t="str">
        <f t="shared" si="581"/>
        <v xml:space="preserve"> E</v>
      </c>
      <c r="I1792" s="1" t="str">
        <f>" S"</f>
        <v xml:space="preserve"> S</v>
      </c>
    </row>
    <row r="1793" spans="1:9">
      <c r="A1793" s="1" t="str">
        <f>""</f>
        <v/>
      </c>
      <c r="B1793" s="1">
        <f t="shared" si="578"/>
        <v>774840</v>
      </c>
      <c r="C1793" s="1" t="str">
        <f>"0451"</f>
        <v>0451</v>
      </c>
      <c r="D1793" s="1" t="str">
        <f>"HANDWRITING"</f>
        <v>HANDWRITING</v>
      </c>
      <c r="E1793" s="1" t="str">
        <f t="shared" si="580"/>
        <v>40B-OLI</v>
      </c>
      <c r="F1793" s="1" t="str">
        <f t="shared" si="579"/>
        <v>Olivo, Claudia</v>
      </c>
      <c r="G1793" s="1" t="str">
        <f>"Period 08"</f>
        <v>Period 08</v>
      </c>
      <c r="H1793" s="1" t="str">
        <f t="shared" si="581"/>
        <v xml:space="preserve"> E</v>
      </c>
      <c r="I1793" s="1" t="str">
        <f>" S"</f>
        <v xml:space="preserve"> S</v>
      </c>
    </row>
    <row r="1794" spans="1:9">
      <c r="A1794" s="1" t="str">
        <f>""</f>
        <v/>
      </c>
      <c r="B1794" s="1">
        <f t="shared" si="578"/>
        <v>774840</v>
      </c>
      <c r="C1794" s="1" t="str">
        <f>"0461"</f>
        <v>0461</v>
      </c>
      <c r="D1794" s="1" t="str">
        <f>"FINE ARTS"</f>
        <v>FINE ARTS</v>
      </c>
      <c r="E1794" s="1" t="str">
        <f t="shared" si="580"/>
        <v>40B-OLI</v>
      </c>
      <c r="F1794" s="1" t="str">
        <f>"Shotlow, Misti"</f>
        <v>Shotlow, Misti</v>
      </c>
      <c r="G1794" s="1" t="str">
        <f>"Period 09"</f>
        <v>Period 09</v>
      </c>
      <c r="H1794" s="1" t="str">
        <f t="shared" si="581"/>
        <v xml:space="preserve"> E</v>
      </c>
      <c r="I1794" s="1" t="str">
        <f>" E"</f>
        <v xml:space="preserve"> E</v>
      </c>
    </row>
    <row r="1795" spans="1:9">
      <c r="A1795" s="1" t="str">
        <f>""</f>
        <v/>
      </c>
      <c r="B1795" s="1">
        <f t="shared" si="578"/>
        <v>774840</v>
      </c>
      <c r="C1795" s="1" t="str">
        <f>"0462"</f>
        <v>0462</v>
      </c>
      <c r="D1795" s="1" t="str">
        <f>"MUSIC"</f>
        <v>MUSIC</v>
      </c>
      <c r="E1795" s="1" t="str">
        <f t="shared" si="580"/>
        <v>40B-OLI</v>
      </c>
      <c r="F1795" s="1" t="str">
        <f>"Murphy, Charmin"</f>
        <v>Murphy, Charmin</v>
      </c>
      <c r="G1795" s="1" t="str">
        <f>"Period 10"</f>
        <v>Period 10</v>
      </c>
      <c r="H1795" s="1" t="str">
        <f t="shared" si="581"/>
        <v xml:space="preserve"> E</v>
      </c>
      <c r="I1795" s="1" t="str">
        <f>" S"</f>
        <v xml:space="preserve"> S</v>
      </c>
    </row>
    <row r="1796" spans="1:9">
      <c r="A1796" s="1" t="str">
        <f>""</f>
        <v/>
      </c>
      <c r="B1796" s="1">
        <f t="shared" si="578"/>
        <v>774840</v>
      </c>
      <c r="C1796" s="1" t="str">
        <f>"0472"</f>
        <v>0472</v>
      </c>
      <c r="D1796" s="1" t="str">
        <f>"PHYSICAL ED"</f>
        <v>PHYSICAL ED</v>
      </c>
      <c r="E1796" s="1" t="str">
        <f t="shared" si="580"/>
        <v>40B-OLI</v>
      </c>
      <c r="F1796" s="1" t="str">
        <f>"Lane, Gary"</f>
        <v>Lane, Gary</v>
      </c>
      <c r="G1796" s="1" t="str">
        <f>"Period 11"</f>
        <v>Period 11</v>
      </c>
      <c r="H1796" s="1" t="str">
        <f t="shared" si="581"/>
        <v xml:space="preserve"> E</v>
      </c>
      <c r="I1796" s="1" t="str">
        <f>" S"</f>
        <v xml:space="preserve"> S</v>
      </c>
    </row>
    <row r="1797" spans="1:9">
      <c r="A1797" s="1" t="str">
        <f>"Cisneros, Bailey Natasha"</f>
        <v>Cisneros, Bailey Natasha</v>
      </c>
      <c r="B1797" s="1">
        <f t="shared" ref="B1797:B1806" si="582">1802075</f>
        <v>1802075</v>
      </c>
      <c r="C1797" s="1" t="str">
        <f>"0411"</f>
        <v>0411</v>
      </c>
      <c r="D1797" s="1" t="str">
        <f>"LANGUAGE ARTS"</f>
        <v>LANGUAGE ARTS</v>
      </c>
      <c r="E1797" s="1" t="str">
        <f t="shared" ref="E1797:E1804" si="583">"41R-GUL"</f>
        <v>41R-GUL</v>
      </c>
      <c r="F1797" s="1" t="str">
        <f t="shared" ref="F1797:F1803" si="584">"Gula, Andrew"</f>
        <v>Gula, Andrew</v>
      </c>
      <c r="G1797" s="1" t="str">
        <f>"Period 01"</f>
        <v>Period 01</v>
      </c>
      <c r="H1797" s="1">
        <f xml:space="preserve"> 84</f>
        <v>84</v>
      </c>
      <c r="I1797" s="1">
        <f xml:space="preserve"> 81</f>
        <v>81</v>
      </c>
    </row>
    <row r="1798" spans="1:9">
      <c r="A1798" s="1" t="str">
        <f>""</f>
        <v/>
      </c>
      <c r="B1798" s="1">
        <f t="shared" si="582"/>
        <v>1802075</v>
      </c>
      <c r="C1798" s="1" t="str">
        <f>"0421"</f>
        <v>0421</v>
      </c>
      <c r="D1798" s="1" t="str">
        <f>"SOCIAL STUDIES"</f>
        <v>SOCIAL STUDIES</v>
      </c>
      <c r="E1798" s="1" t="str">
        <f t="shared" si="583"/>
        <v>41R-GUL</v>
      </c>
      <c r="F1798" s="1" t="str">
        <f t="shared" si="584"/>
        <v>Gula, Andrew</v>
      </c>
      <c r="G1798" s="1" t="str">
        <f>"Period 03"</f>
        <v>Period 03</v>
      </c>
      <c r="H1798" s="1">
        <f xml:space="preserve"> 90</f>
        <v>90</v>
      </c>
      <c r="I1798" s="1">
        <f xml:space="preserve"> 83</f>
        <v>83</v>
      </c>
    </row>
    <row r="1799" spans="1:9">
      <c r="A1799" s="1" t="str">
        <f>""</f>
        <v/>
      </c>
      <c r="B1799" s="1">
        <f t="shared" si="582"/>
        <v>1802075</v>
      </c>
      <c r="C1799" s="1" t="str">
        <f>"0431"</f>
        <v>0431</v>
      </c>
      <c r="D1799" s="1" t="str">
        <f>"MATH"</f>
        <v>MATH</v>
      </c>
      <c r="E1799" s="1" t="str">
        <f t="shared" si="583"/>
        <v>41R-GUL</v>
      </c>
      <c r="F1799" s="1" t="str">
        <f t="shared" si="584"/>
        <v>Gula, Andrew</v>
      </c>
      <c r="G1799" s="1" t="str">
        <f>"Period 04"</f>
        <v>Period 04</v>
      </c>
      <c r="H1799" s="1">
        <f xml:space="preserve"> 82</f>
        <v>82</v>
      </c>
      <c r="I1799" s="1">
        <f xml:space="preserve"> 83</f>
        <v>83</v>
      </c>
    </row>
    <row r="1800" spans="1:9">
      <c r="A1800" s="1" t="str">
        <f>""</f>
        <v/>
      </c>
      <c r="B1800" s="1">
        <f t="shared" si="582"/>
        <v>1802075</v>
      </c>
      <c r="C1800" s="1" t="str">
        <f>"0441"</f>
        <v>0441</v>
      </c>
      <c r="D1800" s="1" t="str">
        <f>"SCIENCE"</f>
        <v>SCIENCE</v>
      </c>
      <c r="E1800" s="1" t="str">
        <f t="shared" si="583"/>
        <v>41R-GUL</v>
      </c>
      <c r="F1800" s="1" t="str">
        <f t="shared" si="584"/>
        <v>Gula, Andrew</v>
      </c>
      <c r="G1800" s="1" t="str">
        <f>"Period 05"</f>
        <v>Period 05</v>
      </c>
      <c r="H1800" s="1">
        <f xml:space="preserve"> 87</f>
        <v>87</v>
      </c>
      <c r="I1800" s="1">
        <f xml:space="preserve"> 83</f>
        <v>83</v>
      </c>
    </row>
    <row r="1801" spans="1:9">
      <c r="A1801" s="1" t="str">
        <f>""</f>
        <v/>
      </c>
      <c r="B1801" s="1">
        <f t="shared" si="582"/>
        <v>1802075</v>
      </c>
      <c r="C1801" s="1" t="str">
        <f>"0471"</f>
        <v>0471</v>
      </c>
      <c r="D1801" s="1" t="str">
        <f>"HEALTH"</f>
        <v>HEALTH</v>
      </c>
      <c r="E1801" s="1" t="str">
        <f t="shared" si="583"/>
        <v>41R-GUL</v>
      </c>
      <c r="F1801" s="1" t="str">
        <f t="shared" si="584"/>
        <v>Gula, Andrew</v>
      </c>
      <c r="G1801" s="1" t="str">
        <f>"Period 06"</f>
        <v>Period 06</v>
      </c>
      <c r="H1801" s="1" t="str">
        <f t="shared" ref="H1801:I1803" si="585">" S"</f>
        <v xml:space="preserve"> S</v>
      </c>
      <c r="I1801" s="1" t="str">
        <f t="shared" si="585"/>
        <v xml:space="preserve"> S</v>
      </c>
    </row>
    <row r="1802" spans="1:9">
      <c r="A1802" s="1" t="str">
        <f>""</f>
        <v/>
      </c>
      <c r="B1802" s="1">
        <f t="shared" si="582"/>
        <v>1802075</v>
      </c>
      <c r="C1802" s="1" t="str">
        <f>"0498"</f>
        <v>0498</v>
      </c>
      <c r="D1802" s="1" t="str">
        <f>"CITIZENSHIP"</f>
        <v>CITIZENSHIP</v>
      </c>
      <c r="E1802" s="1" t="str">
        <f t="shared" si="583"/>
        <v>41R-GUL</v>
      </c>
      <c r="F1802" s="1" t="str">
        <f t="shared" si="584"/>
        <v>Gula, Andrew</v>
      </c>
      <c r="G1802" s="1" t="str">
        <f>"Period 07"</f>
        <v>Period 07</v>
      </c>
      <c r="H1802" s="1" t="str">
        <f t="shared" si="585"/>
        <v xml:space="preserve"> S</v>
      </c>
      <c r="I1802" s="1" t="str">
        <f t="shared" si="585"/>
        <v xml:space="preserve"> S</v>
      </c>
    </row>
    <row r="1803" spans="1:9">
      <c r="A1803" s="1" t="str">
        <f>""</f>
        <v/>
      </c>
      <c r="B1803" s="1">
        <f t="shared" si="582"/>
        <v>1802075</v>
      </c>
      <c r="C1803" s="1" t="str">
        <f>"0451"</f>
        <v>0451</v>
      </c>
      <c r="D1803" s="1" t="str">
        <f>"HANDWRITING"</f>
        <v>HANDWRITING</v>
      </c>
      <c r="E1803" s="1" t="str">
        <f t="shared" si="583"/>
        <v>41R-GUL</v>
      </c>
      <c r="F1803" s="1" t="str">
        <f t="shared" si="584"/>
        <v>Gula, Andrew</v>
      </c>
      <c r="G1803" s="1" t="str">
        <f>"Period 08"</f>
        <v>Period 08</v>
      </c>
      <c r="H1803" s="1" t="str">
        <f t="shared" si="585"/>
        <v xml:space="preserve"> S</v>
      </c>
      <c r="I1803" s="1" t="str">
        <f t="shared" si="585"/>
        <v xml:space="preserve"> S</v>
      </c>
    </row>
    <row r="1804" spans="1:9">
      <c r="A1804" s="1" t="str">
        <f>""</f>
        <v/>
      </c>
      <c r="B1804" s="1">
        <f t="shared" si="582"/>
        <v>1802075</v>
      </c>
      <c r="C1804" s="1" t="str">
        <f>"0461"</f>
        <v>0461</v>
      </c>
      <c r="D1804" s="1" t="str">
        <f>"FINE ARTS"</f>
        <v>FINE ARTS</v>
      </c>
      <c r="E1804" s="1" t="str">
        <f t="shared" si="583"/>
        <v>41R-GUL</v>
      </c>
      <c r="F1804" s="1" t="str">
        <f>"Shotlow, Misti"</f>
        <v>Shotlow, Misti</v>
      </c>
      <c r="G1804" s="1" t="str">
        <f>"Period 09"</f>
        <v>Period 09</v>
      </c>
      <c r="H1804" s="1" t="str">
        <f>" E"</f>
        <v xml:space="preserve"> E</v>
      </c>
      <c r="I1804" s="1" t="str">
        <f>" E"</f>
        <v xml:space="preserve"> E</v>
      </c>
    </row>
    <row r="1805" spans="1:9">
      <c r="A1805" s="1" t="str">
        <f>""</f>
        <v/>
      </c>
      <c r="B1805" s="1">
        <f t="shared" si="582"/>
        <v>1802075</v>
      </c>
      <c r="C1805" s="1" t="str">
        <f>"0462"</f>
        <v>0462</v>
      </c>
      <c r="D1805" s="1" t="str">
        <f>"MUSIC"</f>
        <v>MUSIC</v>
      </c>
      <c r="E1805" s="1" t="str">
        <f>"41GUL1R-"</f>
        <v>41GUL1R-</v>
      </c>
      <c r="F1805" s="1" t="str">
        <f>"Murphy, Charmin"</f>
        <v>Murphy, Charmin</v>
      </c>
      <c r="G1805" s="1" t="str">
        <f>"Period 10"</f>
        <v>Period 10</v>
      </c>
      <c r="H1805" s="1" t="str">
        <f>" S"</f>
        <v xml:space="preserve"> S</v>
      </c>
      <c r="I1805" s="1" t="str">
        <f>" S"</f>
        <v xml:space="preserve"> S</v>
      </c>
    </row>
    <row r="1806" spans="1:9">
      <c r="A1806" s="1" t="str">
        <f>""</f>
        <v/>
      </c>
      <c r="B1806" s="1">
        <f t="shared" si="582"/>
        <v>1802075</v>
      </c>
      <c r="C1806" s="1" t="str">
        <f>"0472"</f>
        <v>0472</v>
      </c>
      <c r="D1806" s="1" t="str">
        <f>"PHYSICAL ED"</f>
        <v>PHYSICAL ED</v>
      </c>
      <c r="E1806" s="1" t="str">
        <f>"41R-Gul"</f>
        <v>41R-Gul</v>
      </c>
      <c r="F1806" s="1" t="str">
        <f>"Lane, Gary"</f>
        <v>Lane, Gary</v>
      </c>
      <c r="G1806" s="1" t="str">
        <f>"Period 11"</f>
        <v>Period 11</v>
      </c>
      <c r="H1806" s="1" t="str">
        <f>" E"</f>
        <v xml:space="preserve"> E</v>
      </c>
      <c r="I1806" s="1" t="str">
        <f>" E"</f>
        <v xml:space="preserve"> E</v>
      </c>
    </row>
    <row r="1807" spans="1:9">
      <c r="A1807" s="1" t="str">
        <f>"Cisneros Gamez, Ezequiel Armando"</f>
        <v>Cisneros Gamez, Ezequiel Armando</v>
      </c>
      <c r="B1807" s="1">
        <f t="shared" ref="B1807:B1816" si="586">765948</f>
        <v>765948</v>
      </c>
      <c r="C1807" s="1" t="str">
        <f>"0411"</f>
        <v>0411</v>
      </c>
      <c r="D1807" s="1" t="str">
        <f>"LANGUAGE ARTS"</f>
        <v>LANGUAGE ARTS</v>
      </c>
      <c r="E1807" s="1" t="str">
        <f>"40B-OLIVO"</f>
        <v>40B-OLIVO</v>
      </c>
      <c r="F1807" s="1" t="str">
        <f t="shared" ref="F1807:F1813" si="587">"Olivo, Claudia"</f>
        <v>Olivo, Claudia</v>
      </c>
      <c r="G1807" s="1" t="str">
        <f>"Period 01"</f>
        <v>Period 01</v>
      </c>
      <c r="H1807" s="1">
        <f xml:space="preserve"> 91</f>
        <v>91</v>
      </c>
      <c r="I1807" s="1">
        <f xml:space="preserve"> 74</f>
        <v>74</v>
      </c>
    </row>
    <row r="1808" spans="1:9">
      <c r="A1808" s="1" t="str">
        <f>""</f>
        <v/>
      </c>
      <c r="B1808" s="1">
        <f t="shared" si="586"/>
        <v>765948</v>
      </c>
      <c r="C1808" s="1" t="str">
        <f>"0421"</f>
        <v>0421</v>
      </c>
      <c r="D1808" s="1" t="str">
        <f>"SOCIAL STUDIES"</f>
        <v>SOCIAL STUDIES</v>
      </c>
      <c r="E1808" s="1" t="str">
        <f t="shared" ref="E1808:E1816" si="588">"40B-OLI"</f>
        <v>40B-OLI</v>
      </c>
      <c r="F1808" s="1" t="str">
        <f t="shared" si="587"/>
        <v>Olivo, Claudia</v>
      </c>
      <c r="G1808" s="1" t="str">
        <f>"Period 03"</f>
        <v>Period 03</v>
      </c>
      <c r="H1808" s="1">
        <f xml:space="preserve"> 94</f>
        <v>94</v>
      </c>
      <c r="I1808" s="1">
        <f xml:space="preserve"> 81</f>
        <v>81</v>
      </c>
    </row>
    <row r="1809" spans="1:9">
      <c r="A1809" s="1" t="str">
        <f>""</f>
        <v/>
      </c>
      <c r="B1809" s="1">
        <f t="shared" si="586"/>
        <v>765948</v>
      </c>
      <c r="C1809" s="1" t="str">
        <f>"0431"</f>
        <v>0431</v>
      </c>
      <c r="D1809" s="1" t="str">
        <f>"MATH"</f>
        <v>MATH</v>
      </c>
      <c r="E1809" s="1" t="str">
        <f t="shared" si="588"/>
        <v>40B-OLI</v>
      </c>
      <c r="F1809" s="1" t="str">
        <f t="shared" si="587"/>
        <v>Olivo, Claudia</v>
      </c>
      <c r="G1809" s="1" t="str">
        <f>"Period 04"</f>
        <v>Period 04</v>
      </c>
      <c r="H1809" s="1">
        <f xml:space="preserve"> 91</f>
        <v>91</v>
      </c>
      <c r="I1809" s="1">
        <f xml:space="preserve"> 77</f>
        <v>77</v>
      </c>
    </row>
    <row r="1810" spans="1:9">
      <c r="A1810" s="1" t="str">
        <f>""</f>
        <v/>
      </c>
      <c r="B1810" s="1">
        <f t="shared" si="586"/>
        <v>765948</v>
      </c>
      <c r="C1810" s="1" t="str">
        <f>"0441"</f>
        <v>0441</v>
      </c>
      <c r="D1810" s="1" t="str">
        <f>"SCIENCE"</f>
        <v>SCIENCE</v>
      </c>
      <c r="E1810" s="1" t="str">
        <f t="shared" si="588"/>
        <v>40B-OLI</v>
      </c>
      <c r="F1810" s="1" t="str">
        <f t="shared" si="587"/>
        <v>Olivo, Claudia</v>
      </c>
      <c r="G1810" s="1" t="str">
        <f>"Period 05"</f>
        <v>Period 05</v>
      </c>
      <c r="H1810" s="1">
        <f xml:space="preserve"> 100</f>
        <v>100</v>
      </c>
      <c r="I1810" s="1">
        <f xml:space="preserve"> 86</f>
        <v>86</v>
      </c>
    </row>
    <row r="1811" spans="1:9">
      <c r="A1811" s="1" t="str">
        <f>""</f>
        <v/>
      </c>
      <c r="B1811" s="1">
        <f t="shared" si="586"/>
        <v>765948</v>
      </c>
      <c r="C1811" s="1" t="str">
        <f>"0471"</f>
        <v>0471</v>
      </c>
      <c r="D1811" s="1" t="str">
        <f>"HEALTH"</f>
        <v>HEALTH</v>
      </c>
      <c r="E1811" s="1" t="str">
        <f t="shared" si="588"/>
        <v>40B-OLI</v>
      </c>
      <c r="F1811" s="1" t="str">
        <f t="shared" si="587"/>
        <v>Olivo, Claudia</v>
      </c>
      <c r="G1811" s="1" t="str">
        <f>"Period 06"</f>
        <v>Period 06</v>
      </c>
      <c r="H1811" s="1" t="str">
        <f>" E"</f>
        <v xml:space="preserve"> E</v>
      </c>
      <c r="I1811" s="1" t="str">
        <f>" S"</f>
        <v xml:space="preserve"> S</v>
      </c>
    </row>
    <row r="1812" spans="1:9">
      <c r="A1812" s="1" t="str">
        <f>""</f>
        <v/>
      </c>
      <c r="B1812" s="1">
        <f t="shared" si="586"/>
        <v>765948</v>
      </c>
      <c r="C1812" s="1" t="str">
        <f>"0498"</f>
        <v>0498</v>
      </c>
      <c r="D1812" s="1" t="str">
        <f>"CITIZENSHIP"</f>
        <v>CITIZENSHIP</v>
      </c>
      <c r="E1812" s="1" t="str">
        <f t="shared" si="588"/>
        <v>40B-OLI</v>
      </c>
      <c r="F1812" s="1" t="str">
        <f t="shared" si="587"/>
        <v>Olivo, Claudia</v>
      </c>
      <c r="G1812" s="1" t="str">
        <f>"Period 07"</f>
        <v>Period 07</v>
      </c>
      <c r="H1812" s="1" t="str">
        <f>" E"</f>
        <v xml:space="preserve"> E</v>
      </c>
      <c r="I1812" s="1" t="str">
        <f>" S"</f>
        <v xml:space="preserve"> S</v>
      </c>
    </row>
    <row r="1813" spans="1:9">
      <c r="A1813" s="1" t="str">
        <f>""</f>
        <v/>
      </c>
      <c r="B1813" s="1">
        <f t="shared" si="586"/>
        <v>765948</v>
      </c>
      <c r="C1813" s="1" t="str">
        <f>"0451"</f>
        <v>0451</v>
      </c>
      <c r="D1813" s="1" t="str">
        <f>"HANDWRITING"</f>
        <v>HANDWRITING</v>
      </c>
      <c r="E1813" s="1" t="str">
        <f t="shared" si="588"/>
        <v>40B-OLI</v>
      </c>
      <c r="F1813" s="1" t="str">
        <f t="shared" si="587"/>
        <v>Olivo, Claudia</v>
      </c>
      <c r="G1813" s="1" t="str">
        <f>"Period 08"</f>
        <v>Period 08</v>
      </c>
      <c r="H1813" s="1" t="str">
        <f>" E"</f>
        <v xml:space="preserve"> E</v>
      </c>
      <c r="I1813" s="1" t="str">
        <f>" S"</f>
        <v xml:space="preserve"> S</v>
      </c>
    </row>
    <row r="1814" spans="1:9">
      <c r="A1814" s="1" t="str">
        <f>""</f>
        <v/>
      </c>
      <c r="B1814" s="1">
        <f t="shared" si="586"/>
        <v>765948</v>
      </c>
      <c r="C1814" s="1" t="str">
        <f>"0461"</f>
        <v>0461</v>
      </c>
      <c r="D1814" s="1" t="str">
        <f>"FINE ARTS"</f>
        <v>FINE ARTS</v>
      </c>
      <c r="E1814" s="1" t="str">
        <f t="shared" si="588"/>
        <v>40B-OLI</v>
      </c>
      <c r="F1814" s="1" t="str">
        <f>"Shotlow, Misti"</f>
        <v>Shotlow, Misti</v>
      </c>
      <c r="G1814" s="1" t="str">
        <f>"Period 09"</f>
        <v>Period 09</v>
      </c>
      <c r="H1814" s="1" t="str">
        <f>" E"</f>
        <v xml:space="preserve"> E</v>
      </c>
      <c r="I1814" s="1" t="str">
        <f>" E"</f>
        <v xml:space="preserve"> E</v>
      </c>
    </row>
    <row r="1815" spans="1:9">
      <c r="A1815" s="1" t="str">
        <f>""</f>
        <v/>
      </c>
      <c r="B1815" s="1">
        <f t="shared" si="586"/>
        <v>765948</v>
      </c>
      <c r="C1815" s="1" t="str">
        <f>"0462"</f>
        <v>0462</v>
      </c>
      <c r="D1815" s="1" t="str">
        <f>"MUSIC"</f>
        <v>MUSIC</v>
      </c>
      <c r="E1815" s="1" t="str">
        <f t="shared" si="588"/>
        <v>40B-OLI</v>
      </c>
      <c r="F1815" s="1" t="str">
        <f>"Murphy, Charmin"</f>
        <v>Murphy, Charmin</v>
      </c>
      <c r="G1815" s="1" t="str">
        <f>"Period 10"</f>
        <v>Period 10</v>
      </c>
      <c r="H1815" s="1" t="str">
        <f>" S"</f>
        <v xml:space="preserve"> S</v>
      </c>
      <c r="I1815" s="1" t="str">
        <f>" S"</f>
        <v xml:space="preserve"> S</v>
      </c>
    </row>
    <row r="1816" spans="1:9">
      <c r="A1816" s="1" t="str">
        <f>""</f>
        <v/>
      </c>
      <c r="B1816" s="1">
        <f t="shared" si="586"/>
        <v>765948</v>
      </c>
      <c r="C1816" s="1" t="str">
        <f>"0472"</f>
        <v>0472</v>
      </c>
      <c r="D1816" s="1" t="str">
        <f>"PHYSICAL ED"</f>
        <v>PHYSICAL ED</v>
      </c>
      <c r="E1816" s="1" t="str">
        <f t="shared" si="588"/>
        <v>40B-OLI</v>
      </c>
      <c r="F1816" s="1" t="str">
        <f>"Lane, Gary"</f>
        <v>Lane, Gary</v>
      </c>
      <c r="G1816" s="1" t="str">
        <f>"Period 11"</f>
        <v>Period 11</v>
      </c>
      <c r="H1816" s="1" t="str">
        <f>" E"</f>
        <v xml:space="preserve"> E</v>
      </c>
      <c r="I1816" s="1" t="str">
        <f>" E"</f>
        <v xml:space="preserve"> E</v>
      </c>
    </row>
    <row r="1817" spans="1:9">
      <c r="A1817" s="1" t="str">
        <f>"Colindres, Erick Daniel"</f>
        <v>Colindres, Erick Daniel</v>
      </c>
      <c r="B1817" s="1">
        <f t="shared" ref="B1817:B1826" si="589">765968</f>
        <v>765968</v>
      </c>
      <c r="C1817" s="1" t="str">
        <f>"0411"</f>
        <v>0411</v>
      </c>
      <c r="D1817" s="1" t="str">
        <f>"LANGUAGE ARTS"</f>
        <v>LANGUAGE ARTS</v>
      </c>
      <c r="E1817" s="1" t="str">
        <f t="shared" ref="E1817:E1824" si="590">"41R-GUL"</f>
        <v>41R-GUL</v>
      </c>
      <c r="F1817" s="1" t="str">
        <f t="shared" ref="F1817:F1823" si="591">"Gula, Andrew"</f>
        <v>Gula, Andrew</v>
      </c>
      <c r="G1817" s="1" t="str">
        <f>"Period 01"</f>
        <v>Period 01</v>
      </c>
      <c r="H1817" s="1">
        <f xml:space="preserve"> 90</f>
        <v>90</v>
      </c>
      <c r="I1817" s="1">
        <f xml:space="preserve"> 88</f>
        <v>88</v>
      </c>
    </row>
    <row r="1818" spans="1:9">
      <c r="A1818" s="1" t="str">
        <f>""</f>
        <v/>
      </c>
      <c r="B1818" s="1">
        <f t="shared" si="589"/>
        <v>765968</v>
      </c>
      <c r="C1818" s="1" t="str">
        <f>"0421"</f>
        <v>0421</v>
      </c>
      <c r="D1818" s="1" t="str">
        <f>"SOCIAL STUDIES"</f>
        <v>SOCIAL STUDIES</v>
      </c>
      <c r="E1818" s="1" t="str">
        <f t="shared" si="590"/>
        <v>41R-GUL</v>
      </c>
      <c r="F1818" s="1" t="str">
        <f t="shared" si="591"/>
        <v>Gula, Andrew</v>
      </c>
      <c r="G1818" s="1" t="str">
        <f>"Period 03"</f>
        <v>Period 03</v>
      </c>
      <c r="H1818" s="1">
        <f xml:space="preserve"> 90</f>
        <v>90</v>
      </c>
      <c r="I1818" s="1">
        <f xml:space="preserve"> 89</f>
        <v>89</v>
      </c>
    </row>
    <row r="1819" spans="1:9">
      <c r="A1819" s="1" t="str">
        <f>""</f>
        <v/>
      </c>
      <c r="B1819" s="1">
        <f t="shared" si="589"/>
        <v>765968</v>
      </c>
      <c r="C1819" s="1" t="str">
        <f>"0431"</f>
        <v>0431</v>
      </c>
      <c r="D1819" s="1" t="str">
        <f>"MATH"</f>
        <v>MATH</v>
      </c>
      <c r="E1819" s="1" t="str">
        <f t="shared" si="590"/>
        <v>41R-GUL</v>
      </c>
      <c r="F1819" s="1" t="str">
        <f t="shared" si="591"/>
        <v>Gula, Andrew</v>
      </c>
      <c r="G1819" s="1" t="str">
        <f>"Period 04"</f>
        <v>Period 04</v>
      </c>
      <c r="H1819" s="1">
        <f xml:space="preserve"> 89</f>
        <v>89</v>
      </c>
      <c r="I1819" s="1">
        <f xml:space="preserve"> 87</f>
        <v>87</v>
      </c>
    </row>
    <row r="1820" spans="1:9">
      <c r="A1820" s="1" t="str">
        <f>""</f>
        <v/>
      </c>
      <c r="B1820" s="1">
        <f t="shared" si="589"/>
        <v>765968</v>
      </c>
      <c r="C1820" s="1" t="str">
        <f>"0441"</f>
        <v>0441</v>
      </c>
      <c r="D1820" s="1" t="str">
        <f>"SCIENCE"</f>
        <v>SCIENCE</v>
      </c>
      <c r="E1820" s="1" t="str">
        <f t="shared" si="590"/>
        <v>41R-GUL</v>
      </c>
      <c r="F1820" s="1" t="str">
        <f t="shared" si="591"/>
        <v>Gula, Andrew</v>
      </c>
      <c r="G1820" s="1" t="str">
        <f>"Period 05"</f>
        <v>Period 05</v>
      </c>
      <c r="H1820" s="1">
        <f xml:space="preserve"> 89</f>
        <v>89</v>
      </c>
      <c r="I1820" s="1">
        <f xml:space="preserve"> 85</f>
        <v>85</v>
      </c>
    </row>
    <row r="1821" spans="1:9">
      <c r="A1821" s="1" t="str">
        <f>""</f>
        <v/>
      </c>
      <c r="B1821" s="1">
        <f t="shared" si="589"/>
        <v>765968</v>
      </c>
      <c r="C1821" s="1" t="str">
        <f>"0471"</f>
        <v>0471</v>
      </c>
      <c r="D1821" s="1" t="str">
        <f>"HEALTH"</f>
        <v>HEALTH</v>
      </c>
      <c r="E1821" s="1" t="str">
        <f t="shared" si="590"/>
        <v>41R-GUL</v>
      </c>
      <c r="F1821" s="1" t="str">
        <f t="shared" si="591"/>
        <v>Gula, Andrew</v>
      </c>
      <c r="G1821" s="1" t="str">
        <f>"Period 06"</f>
        <v>Period 06</v>
      </c>
      <c r="H1821" s="1" t="str">
        <f>" S"</f>
        <v xml:space="preserve"> S</v>
      </c>
      <c r="I1821" s="1" t="str">
        <f>" S"</f>
        <v xml:space="preserve"> S</v>
      </c>
    </row>
    <row r="1822" spans="1:9">
      <c r="A1822" s="1" t="str">
        <f>""</f>
        <v/>
      </c>
      <c r="B1822" s="1">
        <f t="shared" si="589"/>
        <v>765968</v>
      </c>
      <c r="C1822" s="1" t="str">
        <f>"0498"</f>
        <v>0498</v>
      </c>
      <c r="D1822" s="1" t="str">
        <f>"CITIZENSHIP"</f>
        <v>CITIZENSHIP</v>
      </c>
      <c r="E1822" s="1" t="str">
        <f t="shared" si="590"/>
        <v>41R-GUL</v>
      </c>
      <c r="F1822" s="1" t="str">
        <f t="shared" si="591"/>
        <v>Gula, Andrew</v>
      </c>
      <c r="G1822" s="1" t="str">
        <f>"Period 07"</f>
        <v>Period 07</v>
      </c>
      <c r="H1822" s="1" t="str">
        <f>" E"</f>
        <v xml:space="preserve"> E</v>
      </c>
      <c r="I1822" s="1" t="str">
        <f>" E"</f>
        <v xml:space="preserve"> E</v>
      </c>
    </row>
    <row r="1823" spans="1:9">
      <c r="A1823" s="1" t="str">
        <f>""</f>
        <v/>
      </c>
      <c r="B1823" s="1">
        <f t="shared" si="589"/>
        <v>765968</v>
      </c>
      <c r="C1823" s="1" t="str">
        <f>"0451"</f>
        <v>0451</v>
      </c>
      <c r="D1823" s="1" t="str">
        <f>"HANDWRITING"</f>
        <v>HANDWRITING</v>
      </c>
      <c r="E1823" s="1" t="str">
        <f t="shared" si="590"/>
        <v>41R-GUL</v>
      </c>
      <c r="F1823" s="1" t="str">
        <f t="shared" si="591"/>
        <v>Gula, Andrew</v>
      </c>
      <c r="G1823" s="1" t="str">
        <f>"Period 08"</f>
        <v>Period 08</v>
      </c>
      <c r="H1823" s="1" t="str">
        <f>" N"</f>
        <v xml:space="preserve"> N</v>
      </c>
      <c r="I1823" s="1" t="str">
        <f>" S"</f>
        <v xml:space="preserve"> S</v>
      </c>
    </row>
    <row r="1824" spans="1:9">
      <c r="A1824" s="1" t="str">
        <f>""</f>
        <v/>
      </c>
      <c r="B1824" s="1">
        <f t="shared" si="589"/>
        <v>765968</v>
      </c>
      <c r="C1824" s="1" t="str">
        <f>"0461"</f>
        <v>0461</v>
      </c>
      <c r="D1824" s="1" t="str">
        <f>"FINE ARTS"</f>
        <v>FINE ARTS</v>
      </c>
      <c r="E1824" s="1" t="str">
        <f t="shared" si="590"/>
        <v>41R-GUL</v>
      </c>
      <c r="F1824" s="1" t="str">
        <f>"Shotlow, Misti"</f>
        <v>Shotlow, Misti</v>
      </c>
      <c r="G1824" s="1" t="str">
        <f>"Period 09"</f>
        <v>Period 09</v>
      </c>
      <c r="H1824" s="1" t="str">
        <f>" E"</f>
        <v xml:space="preserve"> E</v>
      </c>
      <c r="I1824" s="1" t="str">
        <f>" E"</f>
        <v xml:space="preserve"> E</v>
      </c>
    </row>
    <row r="1825" spans="1:9">
      <c r="A1825" s="1" t="str">
        <f>""</f>
        <v/>
      </c>
      <c r="B1825" s="1">
        <f t="shared" si="589"/>
        <v>765968</v>
      </c>
      <c r="C1825" s="1" t="str">
        <f>"0462"</f>
        <v>0462</v>
      </c>
      <c r="D1825" s="1" t="str">
        <f>"MUSIC"</f>
        <v>MUSIC</v>
      </c>
      <c r="E1825" s="1" t="str">
        <f>"41GUL1R-"</f>
        <v>41GUL1R-</v>
      </c>
      <c r="F1825" s="1" t="str">
        <f>"Murphy, Charmin"</f>
        <v>Murphy, Charmin</v>
      </c>
      <c r="G1825" s="1" t="str">
        <f>"Period 10"</f>
        <v>Period 10</v>
      </c>
      <c r="H1825" s="1" t="str">
        <f>" S"</f>
        <v xml:space="preserve"> S</v>
      </c>
      <c r="I1825" s="1" t="str">
        <f>" S"</f>
        <v xml:space="preserve"> S</v>
      </c>
    </row>
    <row r="1826" spans="1:9">
      <c r="A1826" s="1" t="str">
        <f>""</f>
        <v/>
      </c>
      <c r="B1826" s="1">
        <f t="shared" si="589"/>
        <v>765968</v>
      </c>
      <c r="C1826" s="1" t="str">
        <f>"0472"</f>
        <v>0472</v>
      </c>
      <c r="D1826" s="1" t="str">
        <f>"PHYSICAL ED"</f>
        <v>PHYSICAL ED</v>
      </c>
      <c r="E1826" s="1" t="str">
        <f>"41R-Gul"</f>
        <v>41R-Gul</v>
      </c>
      <c r="F1826" s="1" t="str">
        <f>"Lane, Gary"</f>
        <v>Lane, Gary</v>
      </c>
      <c r="G1826" s="1" t="str">
        <f>"Period 11"</f>
        <v>Period 11</v>
      </c>
      <c r="H1826" s="1" t="str">
        <f>" E"</f>
        <v xml:space="preserve"> E</v>
      </c>
      <c r="I1826" s="1" t="str">
        <f>" E"</f>
        <v xml:space="preserve"> E</v>
      </c>
    </row>
    <row r="1827" spans="1:9">
      <c r="A1827" s="1" t="str">
        <f>"Constancio, Kianna Nicole"</f>
        <v>Constancio, Kianna Nicole</v>
      </c>
      <c r="B1827" s="1">
        <f t="shared" ref="B1827:B1836" si="592">765802</f>
        <v>765802</v>
      </c>
      <c r="C1827" s="1" t="str">
        <f>"0411"</f>
        <v>0411</v>
      </c>
      <c r="D1827" s="1" t="str">
        <f>"LANGUAGE ARTS"</f>
        <v>LANGUAGE ARTS</v>
      </c>
      <c r="E1827" s="1" t="str">
        <f t="shared" ref="E1827:E1834" si="593">"40R-COOP"</f>
        <v>40R-COOP</v>
      </c>
      <c r="F1827" s="1" t="str">
        <f t="shared" ref="F1827:F1833" si="594">"Cooper, Jennefer"</f>
        <v>Cooper, Jennefer</v>
      </c>
      <c r="G1827" s="1" t="str">
        <f>"Period 01"</f>
        <v>Period 01</v>
      </c>
      <c r="H1827" s="1">
        <f xml:space="preserve"> 86</f>
        <v>86</v>
      </c>
      <c r="I1827" s="1">
        <f xml:space="preserve"> 82</f>
        <v>82</v>
      </c>
    </row>
    <row r="1828" spans="1:9">
      <c r="A1828" s="1" t="str">
        <f>""</f>
        <v/>
      </c>
      <c r="B1828" s="1">
        <f t="shared" si="592"/>
        <v>765802</v>
      </c>
      <c r="C1828" s="1" t="str">
        <f>"0421"</f>
        <v>0421</v>
      </c>
      <c r="D1828" s="1" t="str">
        <f>"SOCIAL STUDIES"</f>
        <v>SOCIAL STUDIES</v>
      </c>
      <c r="E1828" s="1" t="str">
        <f t="shared" si="593"/>
        <v>40R-COOP</v>
      </c>
      <c r="F1828" s="1" t="str">
        <f t="shared" si="594"/>
        <v>Cooper, Jennefer</v>
      </c>
      <c r="G1828" s="1" t="str">
        <f>"Period 03"</f>
        <v>Period 03</v>
      </c>
      <c r="H1828" s="1">
        <f xml:space="preserve"> 83</f>
        <v>83</v>
      </c>
      <c r="I1828" s="1">
        <f xml:space="preserve"> 84</f>
        <v>84</v>
      </c>
    </row>
    <row r="1829" spans="1:9">
      <c r="A1829" s="1" t="str">
        <f>""</f>
        <v/>
      </c>
      <c r="B1829" s="1">
        <f t="shared" si="592"/>
        <v>765802</v>
      </c>
      <c r="C1829" s="1" t="str">
        <f>"0431"</f>
        <v>0431</v>
      </c>
      <c r="D1829" s="1" t="str">
        <f>"MATH"</f>
        <v>MATH</v>
      </c>
      <c r="E1829" s="1" t="str">
        <f t="shared" si="593"/>
        <v>40R-COOP</v>
      </c>
      <c r="F1829" s="1" t="str">
        <f t="shared" si="594"/>
        <v>Cooper, Jennefer</v>
      </c>
      <c r="G1829" s="1" t="str">
        <f>"Period 04"</f>
        <v>Period 04</v>
      </c>
      <c r="H1829" s="1">
        <f xml:space="preserve"> 78</f>
        <v>78</v>
      </c>
      <c r="I1829" s="1">
        <f xml:space="preserve"> 75</f>
        <v>75</v>
      </c>
    </row>
    <row r="1830" spans="1:9">
      <c r="A1830" s="1" t="str">
        <f>""</f>
        <v/>
      </c>
      <c r="B1830" s="1">
        <f t="shared" si="592"/>
        <v>765802</v>
      </c>
      <c r="C1830" s="1" t="str">
        <f>"0441"</f>
        <v>0441</v>
      </c>
      <c r="D1830" s="1" t="str">
        <f>"SCIENCE"</f>
        <v>SCIENCE</v>
      </c>
      <c r="E1830" s="1" t="str">
        <f t="shared" si="593"/>
        <v>40R-COOP</v>
      </c>
      <c r="F1830" s="1" t="str">
        <f t="shared" si="594"/>
        <v>Cooper, Jennefer</v>
      </c>
      <c r="G1830" s="1" t="str">
        <f>"Period 05"</f>
        <v>Period 05</v>
      </c>
      <c r="H1830" s="1">
        <f xml:space="preserve"> 90</f>
        <v>90</v>
      </c>
      <c r="I1830" s="1">
        <f xml:space="preserve"> 83</f>
        <v>83</v>
      </c>
    </row>
    <row r="1831" spans="1:9">
      <c r="A1831" s="1" t="str">
        <f>""</f>
        <v/>
      </c>
      <c r="B1831" s="1">
        <f t="shared" si="592"/>
        <v>765802</v>
      </c>
      <c r="C1831" s="1" t="str">
        <f>"0471"</f>
        <v>0471</v>
      </c>
      <c r="D1831" s="1" t="str">
        <f>"HEALTH"</f>
        <v>HEALTH</v>
      </c>
      <c r="E1831" s="1" t="str">
        <f t="shared" si="593"/>
        <v>40R-COOP</v>
      </c>
      <c r="F1831" s="1" t="str">
        <f t="shared" si="594"/>
        <v>Cooper, Jennefer</v>
      </c>
      <c r="G1831" s="1" t="str">
        <f>"Period 06"</f>
        <v>Period 06</v>
      </c>
      <c r="H1831" s="1" t="str">
        <f t="shared" ref="H1831:I1833" si="595">" S"</f>
        <v xml:space="preserve"> S</v>
      </c>
      <c r="I1831" s="1" t="str">
        <f t="shared" si="595"/>
        <v xml:space="preserve"> S</v>
      </c>
    </row>
    <row r="1832" spans="1:9">
      <c r="A1832" s="1" t="str">
        <f>""</f>
        <v/>
      </c>
      <c r="B1832" s="1">
        <f t="shared" si="592"/>
        <v>765802</v>
      </c>
      <c r="C1832" s="1" t="str">
        <f>"0498"</f>
        <v>0498</v>
      </c>
      <c r="D1832" s="1" t="str">
        <f>"CITIZENSHIP"</f>
        <v>CITIZENSHIP</v>
      </c>
      <c r="E1832" s="1" t="str">
        <f t="shared" si="593"/>
        <v>40R-COOP</v>
      </c>
      <c r="F1832" s="1" t="str">
        <f t="shared" si="594"/>
        <v>Cooper, Jennefer</v>
      </c>
      <c r="G1832" s="1" t="str">
        <f>"Period 07"</f>
        <v>Period 07</v>
      </c>
      <c r="H1832" s="1" t="str">
        <f t="shared" si="595"/>
        <v xml:space="preserve"> S</v>
      </c>
      <c r="I1832" s="1" t="str">
        <f t="shared" si="595"/>
        <v xml:space="preserve"> S</v>
      </c>
    </row>
    <row r="1833" spans="1:9">
      <c r="A1833" s="1" t="str">
        <f>""</f>
        <v/>
      </c>
      <c r="B1833" s="1">
        <f t="shared" si="592"/>
        <v>765802</v>
      </c>
      <c r="C1833" s="1" t="str">
        <f>"0451"</f>
        <v>0451</v>
      </c>
      <c r="D1833" s="1" t="str">
        <f>"HANDWRITING"</f>
        <v>HANDWRITING</v>
      </c>
      <c r="E1833" s="1" t="str">
        <f t="shared" si="593"/>
        <v>40R-COOP</v>
      </c>
      <c r="F1833" s="1" t="str">
        <f t="shared" si="594"/>
        <v>Cooper, Jennefer</v>
      </c>
      <c r="G1833" s="1" t="str">
        <f>"Period 08"</f>
        <v>Period 08</v>
      </c>
      <c r="H1833" s="1" t="str">
        <f t="shared" si="595"/>
        <v xml:space="preserve"> S</v>
      </c>
      <c r="I1833" s="1" t="str">
        <f t="shared" si="595"/>
        <v xml:space="preserve"> S</v>
      </c>
    </row>
    <row r="1834" spans="1:9">
      <c r="A1834" s="1" t="str">
        <f>""</f>
        <v/>
      </c>
      <c r="B1834" s="1">
        <f t="shared" si="592"/>
        <v>765802</v>
      </c>
      <c r="C1834" s="1" t="str">
        <f>"0461"</f>
        <v>0461</v>
      </c>
      <c r="D1834" s="1" t="str">
        <f>"FINE ARTS"</f>
        <v>FINE ARTS</v>
      </c>
      <c r="E1834" s="1" t="str">
        <f t="shared" si="593"/>
        <v>40R-COOP</v>
      </c>
      <c r="F1834" s="1" t="str">
        <f>"Shotlow, Misti"</f>
        <v>Shotlow, Misti</v>
      </c>
      <c r="G1834" s="1" t="str">
        <f>"Period 09"</f>
        <v>Period 09</v>
      </c>
      <c r="H1834" s="1" t="str">
        <f>" E"</f>
        <v xml:space="preserve"> E</v>
      </c>
      <c r="I1834" s="1" t="str">
        <f>" E"</f>
        <v xml:space="preserve"> E</v>
      </c>
    </row>
    <row r="1835" spans="1:9">
      <c r="A1835" s="1" t="str">
        <f>""</f>
        <v/>
      </c>
      <c r="B1835" s="1">
        <f t="shared" si="592"/>
        <v>765802</v>
      </c>
      <c r="C1835" s="1" t="str">
        <f>"0462"</f>
        <v>0462</v>
      </c>
      <c r="D1835" s="1" t="str">
        <f>"MUSIC"</f>
        <v>MUSIC</v>
      </c>
      <c r="E1835" s="1" t="str">
        <f>"4OR-COO"</f>
        <v>4OR-COO</v>
      </c>
      <c r="F1835" s="1" t="str">
        <f>"Murphy, Charmin"</f>
        <v>Murphy, Charmin</v>
      </c>
      <c r="G1835" s="1" t="str">
        <f>"Period 10"</f>
        <v>Period 10</v>
      </c>
      <c r="H1835" s="1" t="str">
        <f>" S"</f>
        <v xml:space="preserve"> S</v>
      </c>
      <c r="I1835" s="1" t="str">
        <f>" S"</f>
        <v xml:space="preserve"> S</v>
      </c>
    </row>
    <row r="1836" spans="1:9">
      <c r="A1836" s="1" t="str">
        <f>""</f>
        <v/>
      </c>
      <c r="B1836" s="1">
        <f t="shared" si="592"/>
        <v>765802</v>
      </c>
      <c r="C1836" s="1" t="str">
        <f>"0472"</f>
        <v>0472</v>
      </c>
      <c r="D1836" s="1" t="str">
        <f>"PHYSICAL ED"</f>
        <v>PHYSICAL ED</v>
      </c>
      <c r="E1836" s="1" t="str">
        <f>"40R-Coop"</f>
        <v>40R-Coop</v>
      </c>
      <c r="F1836" s="1" t="str">
        <f>"Lane, Gary"</f>
        <v>Lane, Gary</v>
      </c>
      <c r="G1836" s="1" t="str">
        <f>"Period 11"</f>
        <v>Period 11</v>
      </c>
      <c r="H1836" s="1" t="str">
        <f>" E"</f>
        <v xml:space="preserve"> E</v>
      </c>
      <c r="I1836" s="1" t="str">
        <f>" E"</f>
        <v xml:space="preserve"> E</v>
      </c>
    </row>
    <row r="1837" spans="1:9">
      <c r="A1837" s="1" t="str">
        <f>"Coronel-Jaimes, Anthony "</f>
        <v xml:space="preserve">Coronel-Jaimes, Anthony </v>
      </c>
      <c r="B1837" s="1">
        <f t="shared" ref="B1837:B1846" si="596">1822570</f>
        <v>1822570</v>
      </c>
      <c r="C1837" s="1" t="str">
        <f>"0411"</f>
        <v>0411</v>
      </c>
      <c r="D1837" s="1" t="str">
        <f>"LANGUAGE ARTS"</f>
        <v>LANGUAGE ARTS</v>
      </c>
      <c r="E1837" s="1" t="str">
        <f t="shared" ref="E1837:E1844" si="597">"40R-COOP"</f>
        <v>40R-COOP</v>
      </c>
      <c r="F1837" s="1" t="str">
        <f t="shared" ref="F1837:F1843" si="598">"Cooper, Jennefer"</f>
        <v>Cooper, Jennefer</v>
      </c>
      <c r="G1837" s="1" t="str">
        <f>"Period 01"</f>
        <v>Period 01</v>
      </c>
      <c r="H1837" s="1">
        <f xml:space="preserve"> 66</f>
        <v>66</v>
      </c>
      <c r="I1837" s="1">
        <f xml:space="preserve"> 67</f>
        <v>67</v>
      </c>
    </row>
    <row r="1838" spans="1:9">
      <c r="A1838" s="1" t="str">
        <f>""</f>
        <v/>
      </c>
      <c r="B1838" s="1">
        <f t="shared" si="596"/>
        <v>1822570</v>
      </c>
      <c r="C1838" s="1" t="str">
        <f>"0421"</f>
        <v>0421</v>
      </c>
      <c r="D1838" s="1" t="str">
        <f>"SOCIAL STUDIES"</f>
        <v>SOCIAL STUDIES</v>
      </c>
      <c r="E1838" s="1" t="str">
        <f t="shared" si="597"/>
        <v>40R-COOP</v>
      </c>
      <c r="F1838" s="1" t="str">
        <f t="shared" si="598"/>
        <v>Cooper, Jennefer</v>
      </c>
      <c r="G1838" s="1" t="str">
        <f>"Period 03"</f>
        <v>Period 03</v>
      </c>
      <c r="H1838" s="1">
        <f xml:space="preserve"> 70</f>
        <v>70</v>
      </c>
      <c r="I1838" s="1">
        <f xml:space="preserve"> 73</f>
        <v>73</v>
      </c>
    </row>
    <row r="1839" spans="1:9">
      <c r="A1839" s="1" t="str">
        <f>""</f>
        <v/>
      </c>
      <c r="B1839" s="1">
        <f t="shared" si="596"/>
        <v>1822570</v>
      </c>
      <c r="C1839" s="1" t="str">
        <f>"0431"</f>
        <v>0431</v>
      </c>
      <c r="D1839" s="1" t="str">
        <f>"MATH"</f>
        <v>MATH</v>
      </c>
      <c r="E1839" s="1" t="str">
        <f t="shared" si="597"/>
        <v>40R-COOP</v>
      </c>
      <c r="F1839" s="1" t="str">
        <f t="shared" si="598"/>
        <v>Cooper, Jennefer</v>
      </c>
      <c r="G1839" s="1" t="str">
        <f>"Period 04"</f>
        <v>Period 04</v>
      </c>
      <c r="H1839" s="1">
        <f xml:space="preserve"> 72</f>
        <v>72</v>
      </c>
      <c r="I1839" s="1">
        <f xml:space="preserve"> 71</f>
        <v>71</v>
      </c>
    </row>
    <row r="1840" spans="1:9">
      <c r="A1840" s="1" t="str">
        <f>""</f>
        <v/>
      </c>
      <c r="B1840" s="1">
        <f t="shared" si="596"/>
        <v>1822570</v>
      </c>
      <c r="C1840" s="1" t="str">
        <f>"0441"</f>
        <v>0441</v>
      </c>
      <c r="D1840" s="1" t="str">
        <f>"SCIENCE"</f>
        <v>SCIENCE</v>
      </c>
      <c r="E1840" s="1" t="str">
        <f t="shared" si="597"/>
        <v>40R-COOP</v>
      </c>
      <c r="F1840" s="1" t="str">
        <f t="shared" si="598"/>
        <v>Cooper, Jennefer</v>
      </c>
      <c r="G1840" s="1" t="str">
        <f>"Period 05"</f>
        <v>Period 05</v>
      </c>
      <c r="H1840" s="1">
        <f xml:space="preserve"> 71</f>
        <v>71</v>
      </c>
      <c r="I1840" s="1">
        <f xml:space="preserve"> 74</f>
        <v>74</v>
      </c>
    </row>
    <row r="1841" spans="1:9">
      <c r="A1841" s="1" t="str">
        <f>""</f>
        <v/>
      </c>
      <c r="B1841" s="1">
        <f t="shared" si="596"/>
        <v>1822570</v>
      </c>
      <c r="C1841" s="1" t="str">
        <f>"0471"</f>
        <v>0471</v>
      </c>
      <c r="D1841" s="1" t="str">
        <f>"HEALTH"</f>
        <v>HEALTH</v>
      </c>
      <c r="E1841" s="1" t="str">
        <f t="shared" si="597"/>
        <v>40R-COOP</v>
      </c>
      <c r="F1841" s="1" t="str">
        <f t="shared" si="598"/>
        <v>Cooper, Jennefer</v>
      </c>
      <c r="G1841" s="1" t="str">
        <f>"Period 06"</f>
        <v>Period 06</v>
      </c>
      <c r="H1841" s="1" t="str">
        <f t="shared" ref="H1841:I1843" si="599">" S"</f>
        <v xml:space="preserve"> S</v>
      </c>
      <c r="I1841" s="1" t="str">
        <f t="shared" si="599"/>
        <v xml:space="preserve"> S</v>
      </c>
    </row>
    <row r="1842" spans="1:9">
      <c r="A1842" s="1" t="str">
        <f>""</f>
        <v/>
      </c>
      <c r="B1842" s="1">
        <f t="shared" si="596"/>
        <v>1822570</v>
      </c>
      <c r="C1842" s="1" t="str">
        <f>"0498"</f>
        <v>0498</v>
      </c>
      <c r="D1842" s="1" t="str">
        <f>"CITIZENSHIP"</f>
        <v>CITIZENSHIP</v>
      </c>
      <c r="E1842" s="1" t="str">
        <f t="shared" si="597"/>
        <v>40R-COOP</v>
      </c>
      <c r="F1842" s="1" t="str">
        <f t="shared" si="598"/>
        <v>Cooper, Jennefer</v>
      </c>
      <c r="G1842" s="1" t="str">
        <f>"Period 07"</f>
        <v>Period 07</v>
      </c>
      <c r="H1842" s="1" t="str">
        <f t="shared" si="599"/>
        <v xml:space="preserve"> S</v>
      </c>
      <c r="I1842" s="1" t="str">
        <f t="shared" si="599"/>
        <v xml:space="preserve"> S</v>
      </c>
    </row>
    <row r="1843" spans="1:9">
      <c r="A1843" s="1" t="str">
        <f>""</f>
        <v/>
      </c>
      <c r="B1843" s="1">
        <f t="shared" si="596"/>
        <v>1822570</v>
      </c>
      <c r="C1843" s="1" t="str">
        <f>"0451"</f>
        <v>0451</v>
      </c>
      <c r="D1843" s="1" t="str">
        <f>"HANDWRITING"</f>
        <v>HANDWRITING</v>
      </c>
      <c r="E1843" s="1" t="str">
        <f t="shared" si="597"/>
        <v>40R-COOP</v>
      </c>
      <c r="F1843" s="1" t="str">
        <f t="shared" si="598"/>
        <v>Cooper, Jennefer</v>
      </c>
      <c r="G1843" s="1" t="str">
        <f>"Period 08"</f>
        <v>Period 08</v>
      </c>
      <c r="H1843" s="1" t="str">
        <f t="shared" si="599"/>
        <v xml:space="preserve"> S</v>
      </c>
      <c r="I1843" s="1" t="str">
        <f t="shared" si="599"/>
        <v xml:space="preserve"> S</v>
      </c>
    </row>
    <row r="1844" spans="1:9">
      <c r="A1844" s="1" t="str">
        <f>""</f>
        <v/>
      </c>
      <c r="B1844" s="1">
        <f t="shared" si="596"/>
        <v>1822570</v>
      </c>
      <c r="C1844" s="1" t="str">
        <f>"0461"</f>
        <v>0461</v>
      </c>
      <c r="D1844" s="1" t="str">
        <f>"FINE ARTS"</f>
        <v>FINE ARTS</v>
      </c>
      <c r="E1844" s="1" t="str">
        <f t="shared" si="597"/>
        <v>40R-COOP</v>
      </c>
      <c r="F1844" s="1" t="str">
        <f>"Shotlow, Misti"</f>
        <v>Shotlow, Misti</v>
      </c>
      <c r="G1844" s="1" t="str">
        <f>"Period 09"</f>
        <v>Period 09</v>
      </c>
      <c r="H1844" s="1" t="str">
        <f>" E"</f>
        <v xml:space="preserve"> E</v>
      </c>
      <c r="I1844" s="1" t="str">
        <f>" E"</f>
        <v xml:space="preserve"> E</v>
      </c>
    </row>
    <row r="1845" spans="1:9">
      <c r="A1845" s="1" t="str">
        <f>""</f>
        <v/>
      </c>
      <c r="B1845" s="1">
        <f t="shared" si="596"/>
        <v>1822570</v>
      </c>
      <c r="C1845" s="1" t="str">
        <f>"0462"</f>
        <v>0462</v>
      </c>
      <c r="D1845" s="1" t="str">
        <f>"MUSIC"</f>
        <v>MUSIC</v>
      </c>
      <c r="E1845" s="1" t="str">
        <f>"4OR-COO"</f>
        <v>4OR-COO</v>
      </c>
      <c r="F1845" s="1" t="str">
        <f>"Murphy, Charmin"</f>
        <v>Murphy, Charmin</v>
      </c>
      <c r="G1845" s="1" t="str">
        <f>"Period 10"</f>
        <v>Period 10</v>
      </c>
      <c r="H1845" s="1" t="str">
        <f>" E"</f>
        <v xml:space="preserve"> E</v>
      </c>
      <c r="I1845" s="1" t="str">
        <f>" S"</f>
        <v xml:space="preserve"> S</v>
      </c>
    </row>
    <row r="1846" spans="1:9">
      <c r="A1846" s="1" t="str">
        <f>""</f>
        <v/>
      </c>
      <c r="B1846" s="1">
        <f t="shared" si="596"/>
        <v>1822570</v>
      </c>
      <c r="C1846" s="1" t="str">
        <f>"0472"</f>
        <v>0472</v>
      </c>
      <c r="D1846" s="1" t="str">
        <f>"PHYSICAL ED"</f>
        <v>PHYSICAL ED</v>
      </c>
      <c r="E1846" s="1" t="str">
        <f>"40R-Coop"</f>
        <v>40R-Coop</v>
      </c>
      <c r="F1846" s="1" t="str">
        <f>"Lane, Gary"</f>
        <v>Lane, Gary</v>
      </c>
      <c r="G1846" s="1" t="str">
        <f>"Period 11"</f>
        <v>Period 11</v>
      </c>
      <c r="H1846" s="1" t="str">
        <f>" S"</f>
        <v xml:space="preserve"> S</v>
      </c>
      <c r="I1846" s="1" t="str">
        <f>" E"</f>
        <v xml:space="preserve"> E</v>
      </c>
    </row>
    <row r="1847" spans="1:9">
      <c r="A1847" s="1" t="str">
        <f>"Corzine, Trinity Ann"</f>
        <v>Corzine, Trinity Ann</v>
      </c>
      <c r="B1847" s="1">
        <f t="shared" ref="B1847:B1856" si="600">776998</f>
        <v>776998</v>
      </c>
      <c r="C1847" s="1" t="str">
        <f>"0411"</f>
        <v>0411</v>
      </c>
      <c r="D1847" s="1" t="str">
        <f>"LANGUAGE ARTS"</f>
        <v>LANGUAGE ARTS</v>
      </c>
      <c r="E1847" s="1" t="str">
        <f t="shared" ref="E1847:E1856" si="601">"42R-HOR"</f>
        <v>42R-HOR</v>
      </c>
      <c r="F1847" s="1" t="str">
        <f t="shared" ref="F1847:F1853" si="602">"Horne, Jeremy"</f>
        <v>Horne, Jeremy</v>
      </c>
      <c r="G1847" s="1" t="str">
        <f>"Period 01"</f>
        <v>Period 01</v>
      </c>
      <c r="H1847" s="1">
        <f xml:space="preserve"> 73</f>
        <v>73</v>
      </c>
      <c r="I1847" s="1">
        <f xml:space="preserve"> 78</f>
        <v>78</v>
      </c>
    </row>
    <row r="1848" spans="1:9">
      <c r="A1848" s="1" t="str">
        <f>""</f>
        <v/>
      </c>
      <c r="B1848" s="1">
        <f t="shared" si="600"/>
        <v>776998</v>
      </c>
      <c r="C1848" s="1" t="str">
        <f>"0421"</f>
        <v>0421</v>
      </c>
      <c r="D1848" s="1" t="str">
        <f>"SOCIAL STUDIES"</f>
        <v>SOCIAL STUDIES</v>
      </c>
      <c r="E1848" s="1" t="str">
        <f t="shared" si="601"/>
        <v>42R-HOR</v>
      </c>
      <c r="F1848" s="1" t="str">
        <f t="shared" si="602"/>
        <v>Horne, Jeremy</v>
      </c>
      <c r="G1848" s="1" t="str">
        <f>"Period 03"</f>
        <v>Period 03</v>
      </c>
      <c r="H1848" s="1">
        <f xml:space="preserve"> 92</f>
        <v>92</v>
      </c>
      <c r="I1848" s="1">
        <f xml:space="preserve"> 85</f>
        <v>85</v>
      </c>
    </row>
    <row r="1849" spans="1:9">
      <c r="A1849" s="1" t="str">
        <f>""</f>
        <v/>
      </c>
      <c r="B1849" s="1">
        <f t="shared" si="600"/>
        <v>776998</v>
      </c>
      <c r="C1849" s="1" t="str">
        <f>"0431"</f>
        <v>0431</v>
      </c>
      <c r="D1849" s="1" t="str">
        <f>"MATH"</f>
        <v>MATH</v>
      </c>
      <c r="E1849" s="1" t="str">
        <f t="shared" si="601"/>
        <v>42R-HOR</v>
      </c>
      <c r="F1849" s="1" t="str">
        <f t="shared" si="602"/>
        <v>Horne, Jeremy</v>
      </c>
      <c r="G1849" s="1" t="str">
        <f>"Period 04"</f>
        <v>Period 04</v>
      </c>
      <c r="H1849" s="1">
        <f xml:space="preserve"> 77</f>
        <v>77</v>
      </c>
      <c r="I1849" s="1">
        <f xml:space="preserve"> 80</f>
        <v>80</v>
      </c>
    </row>
    <row r="1850" spans="1:9">
      <c r="A1850" s="1" t="str">
        <f>""</f>
        <v/>
      </c>
      <c r="B1850" s="1">
        <f t="shared" si="600"/>
        <v>776998</v>
      </c>
      <c r="C1850" s="1" t="str">
        <f>"0441"</f>
        <v>0441</v>
      </c>
      <c r="D1850" s="1" t="str">
        <f>"SCIENCE"</f>
        <v>SCIENCE</v>
      </c>
      <c r="E1850" s="1" t="str">
        <f t="shared" si="601"/>
        <v>42R-HOR</v>
      </c>
      <c r="F1850" s="1" t="str">
        <f t="shared" si="602"/>
        <v>Horne, Jeremy</v>
      </c>
      <c r="G1850" s="1" t="str">
        <f>"Period 05"</f>
        <v>Period 05</v>
      </c>
      <c r="H1850" s="1">
        <f xml:space="preserve"> 88</f>
        <v>88</v>
      </c>
      <c r="I1850" s="1">
        <f xml:space="preserve"> 89</f>
        <v>89</v>
      </c>
    </row>
    <row r="1851" spans="1:9">
      <c r="A1851" s="1" t="str">
        <f>""</f>
        <v/>
      </c>
      <c r="B1851" s="1">
        <f t="shared" si="600"/>
        <v>776998</v>
      </c>
      <c r="C1851" s="1" t="str">
        <f>"0471"</f>
        <v>0471</v>
      </c>
      <c r="D1851" s="1" t="str">
        <f>"HEALTH"</f>
        <v>HEALTH</v>
      </c>
      <c r="E1851" s="1" t="str">
        <f t="shared" si="601"/>
        <v>42R-HOR</v>
      </c>
      <c r="F1851" s="1" t="str">
        <f t="shared" si="602"/>
        <v>Horne, Jeremy</v>
      </c>
      <c r="G1851" s="1" t="str">
        <f>"Period 06"</f>
        <v>Period 06</v>
      </c>
      <c r="H1851" s="1" t="str">
        <f>" S"</f>
        <v xml:space="preserve"> S</v>
      </c>
      <c r="I1851" s="1" t="str">
        <f>" S"</f>
        <v xml:space="preserve"> S</v>
      </c>
    </row>
    <row r="1852" spans="1:9">
      <c r="A1852" s="1" t="str">
        <f>""</f>
        <v/>
      </c>
      <c r="B1852" s="1">
        <f t="shared" si="600"/>
        <v>776998</v>
      </c>
      <c r="C1852" s="1" t="str">
        <f>"0498"</f>
        <v>0498</v>
      </c>
      <c r="D1852" s="1" t="str">
        <f>"CITIZENSHIP"</f>
        <v>CITIZENSHIP</v>
      </c>
      <c r="E1852" s="1" t="str">
        <f t="shared" si="601"/>
        <v>42R-HOR</v>
      </c>
      <c r="F1852" s="1" t="str">
        <f t="shared" si="602"/>
        <v>Horne, Jeremy</v>
      </c>
      <c r="G1852" s="1" t="str">
        <f>"Period 07"</f>
        <v>Period 07</v>
      </c>
      <c r="H1852" s="1" t="str">
        <f>" S"</f>
        <v xml:space="preserve"> S</v>
      </c>
      <c r="I1852" s="1" t="str">
        <f>" S"</f>
        <v xml:space="preserve"> S</v>
      </c>
    </row>
    <row r="1853" spans="1:9">
      <c r="A1853" s="1" t="str">
        <f>""</f>
        <v/>
      </c>
      <c r="B1853" s="1">
        <f t="shared" si="600"/>
        <v>776998</v>
      </c>
      <c r="C1853" s="1" t="str">
        <f>"0451"</f>
        <v>0451</v>
      </c>
      <c r="D1853" s="1" t="str">
        <f>"HANDWRITING"</f>
        <v>HANDWRITING</v>
      </c>
      <c r="E1853" s="1" t="str">
        <f t="shared" si="601"/>
        <v>42R-HOR</v>
      </c>
      <c r="F1853" s="1" t="str">
        <f t="shared" si="602"/>
        <v>Horne, Jeremy</v>
      </c>
      <c r="G1853" s="1" t="str">
        <f>"Period 08"</f>
        <v>Period 08</v>
      </c>
      <c r="H1853" s="1" t="str">
        <f>" S"</f>
        <v xml:space="preserve"> S</v>
      </c>
      <c r="I1853" s="1" t="str">
        <f>" N"</f>
        <v xml:space="preserve"> N</v>
      </c>
    </row>
    <row r="1854" spans="1:9">
      <c r="A1854" s="1" t="str">
        <f>""</f>
        <v/>
      </c>
      <c r="B1854" s="1">
        <f t="shared" si="600"/>
        <v>776998</v>
      </c>
      <c r="C1854" s="1" t="str">
        <f>"0461"</f>
        <v>0461</v>
      </c>
      <c r="D1854" s="1" t="str">
        <f>"FINE ARTS"</f>
        <v>FINE ARTS</v>
      </c>
      <c r="E1854" s="1" t="str">
        <f t="shared" si="601"/>
        <v>42R-HOR</v>
      </c>
      <c r="F1854" s="1" t="str">
        <f>"Shotlow, Misti"</f>
        <v>Shotlow, Misti</v>
      </c>
      <c r="G1854" s="1" t="str">
        <f>"Period 09"</f>
        <v>Period 09</v>
      </c>
      <c r="H1854" s="1" t="str">
        <f>" E"</f>
        <v xml:space="preserve"> E</v>
      </c>
      <c r="I1854" s="1" t="str">
        <f>" E"</f>
        <v xml:space="preserve"> E</v>
      </c>
    </row>
    <row r="1855" spans="1:9">
      <c r="A1855" s="1" t="str">
        <f>""</f>
        <v/>
      </c>
      <c r="B1855" s="1">
        <f t="shared" si="600"/>
        <v>776998</v>
      </c>
      <c r="C1855" s="1" t="str">
        <f>"0462"</f>
        <v>0462</v>
      </c>
      <c r="D1855" s="1" t="str">
        <f>"MUSIC"</f>
        <v>MUSIC</v>
      </c>
      <c r="E1855" s="1" t="str">
        <f t="shared" si="601"/>
        <v>42R-HOR</v>
      </c>
      <c r="F1855" s="1" t="str">
        <f>"Murphy, Charmin"</f>
        <v>Murphy, Charmin</v>
      </c>
      <c r="G1855" s="1" t="str">
        <f>"Period 10"</f>
        <v>Period 10</v>
      </c>
      <c r="H1855" s="1" t="str">
        <f>" S"</f>
        <v xml:space="preserve"> S</v>
      </c>
      <c r="I1855" s="1" t="str">
        <f>" S"</f>
        <v xml:space="preserve"> S</v>
      </c>
    </row>
    <row r="1856" spans="1:9">
      <c r="A1856" s="1" t="str">
        <f>""</f>
        <v/>
      </c>
      <c r="B1856" s="1">
        <f t="shared" si="600"/>
        <v>776998</v>
      </c>
      <c r="C1856" s="1" t="str">
        <f>"0472"</f>
        <v>0472</v>
      </c>
      <c r="D1856" s="1" t="str">
        <f>"PHYSICAL ED"</f>
        <v>PHYSICAL ED</v>
      </c>
      <c r="E1856" s="1" t="str">
        <f t="shared" si="601"/>
        <v>42R-HOR</v>
      </c>
      <c r="F1856" s="1" t="str">
        <f>"Lane, Gary"</f>
        <v>Lane, Gary</v>
      </c>
      <c r="G1856" s="1" t="str">
        <f>"Period 11"</f>
        <v>Period 11</v>
      </c>
      <c r="H1856" s="1" t="str">
        <f>" S"</f>
        <v xml:space="preserve"> S</v>
      </c>
      <c r="I1856" s="1" t="str">
        <f>" S"</f>
        <v xml:space="preserve"> S</v>
      </c>
    </row>
    <row r="1857" spans="1:9">
      <c r="A1857" s="1" t="str">
        <f>"Crouse, Jade Electra"</f>
        <v>Crouse, Jade Electra</v>
      </c>
      <c r="B1857" s="1">
        <f t="shared" ref="B1857:B1866" si="603">776115</f>
        <v>776115</v>
      </c>
      <c r="C1857" s="1" t="str">
        <f>"0411"</f>
        <v>0411</v>
      </c>
      <c r="D1857" s="1" t="str">
        <f>"LANGUAGE ARTS"</f>
        <v>LANGUAGE ARTS</v>
      </c>
      <c r="E1857" s="1" t="str">
        <f t="shared" ref="E1857:E1864" si="604">"41R-GUL"</f>
        <v>41R-GUL</v>
      </c>
      <c r="F1857" s="1" t="str">
        <f t="shared" ref="F1857:F1863" si="605">"Gula, Andrew"</f>
        <v>Gula, Andrew</v>
      </c>
      <c r="G1857" s="1" t="str">
        <f>"Period 01"</f>
        <v>Period 01</v>
      </c>
      <c r="H1857" s="1">
        <f xml:space="preserve"> 77</f>
        <v>77</v>
      </c>
      <c r="I1857" s="1">
        <f xml:space="preserve"> 73</f>
        <v>73</v>
      </c>
    </row>
    <row r="1858" spans="1:9">
      <c r="A1858" s="1" t="str">
        <f>""</f>
        <v/>
      </c>
      <c r="B1858" s="1">
        <f t="shared" si="603"/>
        <v>776115</v>
      </c>
      <c r="C1858" s="1" t="str">
        <f>"0421"</f>
        <v>0421</v>
      </c>
      <c r="D1858" s="1" t="str">
        <f>"SOCIAL STUDIES"</f>
        <v>SOCIAL STUDIES</v>
      </c>
      <c r="E1858" s="1" t="str">
        <f t="shared" si="604"/>
        <v>41R-GUL</v>
      </c>
      <c r="F1858" s="1" t="str">
        <f t="shared" si="605"/>
        <v>Gula, Andrew</v>
      </c>
      <c r="G1858" s="1" t="str">
        <f>"Period 03"</f>
        <v>Period 03</v>
      </c>
      <c r="H1858" s="1">
        <f xml:space="preserve"> 88</f>
        <v>88</v>
      </c>
      <c r="I1858" s="1">
        <f xml:space="preserve"> 86</f>
        <v>86</v>
      </c>
    </row>
    <row r="1859" spans="1:9">
      <c r="A1859" s="1" t="str">
        <f>""</f>
        <v/>
      </c>
      <c r="B1859" s="1">
        <f t="shared" si="603"/>
        <v>776115</v>
      </c>
      <c r="C1859" s="1" t="str">
        <f>"0431"</f>
        <v>0431</v>
      </c>
      <c r="D1859" s="1" t="str">
        <f>"MATH"</f>
        <v>MATH</v>
      </c>
      <c r="E1859" s="1" t="str">
        <f t="shared" si="604"/>
        <v>41R-GUL</v>
      </c>
      <c r="F1859" s="1" t="str">
        <f t="shared" si="605"/>
        <v>Gula, Andrew</v>
      </c>
      <c r="G1859" s="1" t="str">
        <f>"Period 04"</f>
        <v>Period 04</v>
      </c>
      <c r="H1859" s="1">
        <f xml:space="preserve"> 85</f>
        <v>85</v>
      </c>
      <c r="I1859" s="1">
        <f xml:space="preserve"> 80</f>
        <v>80</v>
      </c>
    </row>
    <row r="1860" spans="1:9">
      <c r="A1860" s="1" t="str">
        <f>""</f>
        <v/>
      </c>
      <c r="B1860" s="1">
        <f t="shared" si="603"/>
        <v>776115</v>
      </c>
      <c r="C1860" s="1" t="str">
        <f>"0441"</f>
        <v>0441</v>
      </c>
      <c r="D1860" s="1" t="str">
        <f>"SCIENCE"</f>
        <v>SCIENCE</v>
      </c>
      <c r="E1860" s="1" t="str">
        <f t="shared" si="604"/>
        <v>41R-GUL</v>
      </c>
      <c r="F1860" s="1" t="str">
        <f t="shared" si="605"/>
        <v>Gula, Andrew</v>
      </c>
      <c r="G1860" s="1" t="str">
        <f>"Period 05"</f>
        <v>Period 05</v>
      </c>
      <c r="H1860" s="1">
        <f xml:space="preserve"> 84</f>
        <v>84</v>
      </c>
      <c r="I1860" s="1">
        <f xml:space="preserve"> 86</f>
        <v>86</v>
      </c>
    </row>
    <row r="1861" spans="1:9">
      <c r="A1861" s="1" t="str">
        <f>""</f>
        <v/>
      </c>
      <c r="B1861" s="1">
        <f t="shared" si="603"/>
        <v>776115</v>
      </c>
      <c r="C1861" s="1" t="str">
        <f>"0471"</f>
        <v>0471</v>
      </c>
      <c r="D1861" s="1" t="str">
        <f>"HEALTH"</f>
        <v>HEALTH</v>
      </c>
      <c r="E1861" s="1" t="str">
        <f t="shared" si="604"/>
        <v>41R-GUL</v>
      </c>
      <c r="F1861" s="1" t="str">
        <f t="shared" si="605"/>
        <v>Gula, Andrew</v>
      </c>
      <c r="G1861" s="1" t="str">
        <f>"Period 06"</f>
        <v>Period 06</v>
      </c>
      <c r="H1861" s="1" t="str">
        <f>" S"</f>
        <v xml:space="preserve"> S</v>
      </c>
      <c r="I1861" s="1" t="str">
        <f>" S"</f>
        <v xml:space="preserve"> S</v>
      </c>
    </row>
    <row r="1862" spans="1:9">
      <c r="A1862" s="1" t="str">
        <f>""</f>
        <v/>
      </c>
      <c r="B1862" s="1">
        <f t="shared" si="603"/>
        <v>776115</v>
      </c>
      <c r="C1862" s="1" t="str">
        <f>"0498"</f>
        <v>0498</v>
      </c>
      <c r="D1862" s="1" t="str">
        <f>"CITIZENSHIP"</f>
        <v>CITIZENSHIP</v>
      </c>
      <c r="E1862" s="1" t="str">
        <f t="shared" si="604"/>
        <v>41R-GUL</v>
      </c>
      <c r="F1862" s="1" t="str">
        <f t="shared" si="605"/>
        <v>Gula, Andrew</v>
      </c>
      <c r="G1862" s="1" t="str">
        <f>"Period 07"</f>
        <v>Period 07</v>
      </c>
      <c r="H1862" s="1" t="str">
        <f>" S"</f>
        <v xml:space="preserve"> S</v>
      </c>
      <c r="I1862" s="1" t="str">
        <f>" S"</f>
        <v xml:space="preserve"> S</v>
      </c>
    </row>
    <row r="1863" spans="1:9">
      <c r="A1863" s="1" t="str">
        <f>""</f>
        <v/>
      </c>
      <c r="B1863" s="1">
        <f t="shared" si="603"/>
        <v>776115</v>
      </c>
      <c r="C1863" s="1" t="str">
        <f>"0451"</f>
        <v>0451</v>
      </c>
      <c r="D1863" s="1" t="str">
        <f>"HANDWRITING"</f>
        <v>HANDWRITING</v>
      </c>
      <c r="E1863" s="1" t="str">
        <f t="shared" si="604"/>
        <v>41R-GUL</v>
      </c>
      <c r="F1863" s="1" t="str">
        <f t="shared" si="605"/>
        <v>Gula, Andrew</v>
      </c>
      <c r="G1863" s="1" t="str">
        <f>"Period 08"</f>
        <v>Period 08</v>
      </c>
      <c r="H1863" s="1" t="str">
        <f>" N"</f>
        <v xml:space="preserve"> N</v>
      </c>
      <c r="I1863" s="1" t="str">
        <f>" N"</f>
        <v xml:space="preserve"> N</v>
      </c>
    </row>
    <row r="1864" spans="1:9">
      <c r="A1864" s="1" t="str">
        <f>""</f>
        <v/>
      </c>
      <c r="B1864" s="1">
        <f t="shared" si="603"/>
        <v>776115</v>
      </c>
      <c r="C1864" s="1" t="str">
        <f>"0461"</f>
        <v>0461</v>
      </c>
      <c r="D1864" s="1" t="str">
        <f>"FINE ARTS"</f>
        <v>FINE ARTS</v>
      </c>
      <c r="E1864" s="1" t="str">
        <f t="shared" si="604"/>
        <v>41R-GUL</v>
      </c>
      <c r="F1864" s="1" t="str">
        <f>"Shotlow, Misti"</f>
        <v>Shotlow, Misti</v>
      </c>
      <c r="G1864" s="1" t="str">
        <f>"Period 09"</f>
        <v>Period 09</v>
      </c>
      <c r="H1864" s="1" t="str">
        <f>" E"</f>
        <v xml:space="preserve"> E</v>
      </c>
      <c r="I1864" s="1" t="str">
        <f>" E"</f>
        <v xml:space="preserve"> E</v>
      </c>
    </row>
    <row r="1865" spans="1:9">
      <c r="A1865" s="1" t="str">
        <f>""</f>
        <v/>
      </c>
      <c r="B1865" s="1">
        <f t="shared" si="603"/>
        <v>776115</v>
      </c>
      <c r="C1865" s="1" t="str">
        <f>"0462"</f>
        <v>0462</v>
      </c>
      <c r="D1865" s="1" t="str">
        <f>"MUSIC"</f>
        <v>MUSIC</v>
      </c>
      <c r="E1865" s="1" t="str">
        <f>"41GUL1R-"</f>
        <v>41GUL1R-</v>
      </c>
      <c r="F1865" s="1" t="str">
        <f>"Murphy, Charmin"</f>
        <v>Murphy, Charmin</v>
      </c>
      <c r="G1865" s="1" t="str">
        <f>"Period 10"</f>
        <v>Period 10</v>
      </c>
      <c r="H1865" s="1" t="str">
        <f>" S"</f>
        <v xml:space="preserve"> S</v>
      </c>
      <c r="I1865" s="1" t="str">
        <f>" S"</f>
        <v xml:space="preserve"> S</v>
      </c>
    </row>
    <row r="1866" spans="1:9">
      <c r="A1866" s="1" t="str">
        <f>""</f>
        <v/>
      </c>
      <c r="B1866" s="1">
        <f t="shared" si="603"/>
        <v>776115</v>
      </c>
      <c r="C1866" s="1" t="str">
        <f>"0472"</f>
        <v>0472</v>
      </c>
      <c r="D1866" s="1" t="str">
        <f>"PHYSICAL ED"</f>
        <v>PHYSICAL ED</v>
      </c>
      <c r="E1866" s="1" t="str">
        <f>"41R-Gul"</f>
        <v>41R-Gul</v>
      </c>
      <c r="F1866" s="1" t="str">
        <f>"Lane, Gary"</f>
        <v>Lane, Gary</v>
      </c>
      <c r="G1866" s="1" t="str">
        <f>"Period 11"</f>
        <v>Period 11</v>
      </c>
      <c r="H1866" s="1" t="str">
        <f>" S"</f>
        <v xml:space="preserve"> S</v>
      </c>
      <c r="I1866" s="1" t="str">
        <f>" E"</f>
        <v xml:space="preserve"> E</v>
      </c>
    </row>
    <row r="1867" spans="1:9">
      <c r="A1867" s="1" t="str">
        <f>"Doe, Lawrence "</f>
        <v xml:space="preserve">Doe, Lawrence </v>
      </c>
      <c r="B1867" s="1">
        <f t="shared" ref="B1867:B1876" si="606">781468</f>
        <v>781468</v>
      </c>
      <c r="C1867" s="1" t="str">
        <f>"0411"</f>
        <v>0411</v>
      </c>
      <c r="D1867" s="1" t="str">
        <f>"LANGUAGE ARTS"</f>
        <v>LANGUAGE ARTS</v>
      </c>
      <c r="E1867" s="1" t="str">
        <f t="shared" ref="E1867:E1886" si="607">"42R-HOR"</f>
        <v>42R-HOR</v>
      </c>
      <c r="F1867" s="1" t="str">
        <f t="shared" ref="F1867:F1873" si="608">"Horne, Jeremy"</f>
        <v>Horne, Jeremy</v>
      </c>
      <c r="G1867" s="1" t="str">
        <f>"Period 01"</f>
        <v>Period 01</v>
      </c>
      <c r="H1867" s="1">
        <f xml:space="preserve"> 91</f>
        <v>91</v>
      </c>
      <c r="I1867" s="1">
        <f xml:space="preserve"> 90</f>
        <v>90</v>
      </c>
    </row>
    <row r="1868" spans="1:9">
      <c r="A1868" s="1" t="str">
        <f>""</f>
        <v/>
      </c>
      <c r="B1868" s="1">
        <f t="shared" si="606"/>
        <v>781468</v>
      </c>
      <c r="C1868" s="1" t="str">
        <f>"0421"</f>
        <v>0421</v>
      </c>
      <c r="D1868" s="1" t="str">
        <f>"SOCIAL STUDIES"</f>
        <v>SOCIAL STUDIES</v>
      </c>
      <c r="E1868" s="1" t="str">
        <f t="shared" si="607"/>
        <v>42R-HOR</v>
      </c>
      <c r="F1868" s="1" t="str">
        <f t="shared" si="608"/>
        <v>Horne, Jeremy</v>
      </c>
      <c r="G1868" s="1" t="str">
        <f>"Period 03"</f>
        <v>Period 03</v>
      </c>
      <c r="H1868" s="1">
        <f xml:space="preserve"> 94</f>
        <v>94</v>
      </c>
      <c r="I1868" s="1">
        <f xml:space="preserve"> 91</f>
        <v>91</v>
      </c>
    </row>
    <row r="1869" spans="1:9">
      <c r="A1869" s="1" t="str">
        <f>""</f>
        <v/>
      </c>
      <c r="B1869" s="1">
        <f t="shared" si="606"/>
        <v>781468</v>
      </c>
      <c r="C1869" s="1" t="str">
        <f>"0431"</f>
        <v>0431</v>
      </c>
      <c r="D1869" s="1" t="str">
        <f>"MATH"</f>
        <v>MATH</v>
      </c>
      <c r="E1869" s="1" t="str">
        <f t="shared" si="607"/>
        <v>42R-HOR</v>
      </c>
      <c r="F1869" s="1" t="str">
        <f t="shared" si="608"/>
        <v>Horne, Jeremy</v>
      </c>
      <c r="G1869" s="1" t="str">
        <f>"Period 04"</f>
        <v>Period 04</v>
      </c>
      <c r="H1869" s="1">
        <f xml:space="preserve"> 83</f>
        <v>83</v>
      </c>
      <c r="I1869" s="1">
        <f xml:space="preserve"> 86</f>
        <v>86</v>
      </c>
    </row>
    <row r="1870" spans="1:9">
      <c r="A1870" s="1" t="str">
        <f>""</f>
        <v/>
      </c>
      <c r="B1870" s="1">
        <f t="shared" si="606"/>
        <v>781468</v>
      </c>
      <c r="C1870" s="1" t="str">
        <f>"0441"</f>
        <v>0441</v>
      </c>
      <c r="D1870" s="1" t="str">
        <f>"SCIENCE"</f>
        <v>SCIENCE</v>
      </c>
      <c r="E1870" s="1" t="str">
        <f t="shared" si="607"/>
        <v>42R-HOR</v>
      </c>
      <c r="F1870" s="1" t="str">
        <f t="shared" si="608"/>
        <v>Horne, Jeremy</v>
      </c>
      <c r="G1870" s="1" t="str">
        <f>"Period 05"</f>
        <v>Period 05</v>
      </c>
      <c r="H1870" s="1">
        <f xml:space="preserve"> 91</f>
        <v>91</v>
      </c>
      <c r="I1870" s="1">
        <f xml:space="preserve"> 92</f>
        <v>92</v>
      </c>
    </row>
    <row r="1871" spans="1:9">
      <c r="A1871" s="1" t="str">
        <f>""</f>
        <v/>
      </c>
      <c r="B1871" s="1">
        <f t="shared" si="606"/>
        <v>781468</v>
      </c>
      <c r="C1871" s="1" t="str">
        <f>"0471"</f>
        <v>0471</v>
      </c>
      <c r="D1871" s="1" t="str">
        <f>"HEALTH"</f>
        <v>HEALTH</v>
      </c>
      <c r="E1871" s="1" t="str">
        <f t="shared" si="607"/>
        <v>42R-HOR</v>
      </c>
      <c r="F1871" s="1" t="str">
        <f t="shared" si="608"/>
        <v>Horne, Jeremy</v>
      </c>
      <c r="G1871" s="1" t="str">
        <f>"Period 06"</f>
        <v>Period 06</v>
      </c>
      <c r="H1871" s="1" t="str">
        <f>" S"</f>
        <v xml:space="preserve"> S</v>
      </c>
      <c r="I1871" s="1" t="str">
        <f>" S"</f>
        <v xml:space="preserve"> S</v>
      </c>
    </row>
    <row r="1872" spans="1:9">
      <c r="A1872" s="1" t="str">
        <f>""</f>
        <v/>
      </c>
      <c r="B1872" s="1">
        <f t="shared" si="606"/>
        <v>781468</v>
      </c>
      <c r="C1872" s="1" t="str">
        <f>"0498"</f>
        <v>0498</v>
      </c>
      <c r="D1872" s="1" t="str">
        <f>"CITIZENSHIP"</f>
        <v>CITIZENSHIP</v>
      </c>
      <c r="E1872" s="1" t="str">
        <f t="shared" si="607"/>
        <v>42R-HOR</v>
      </c>
      <c r="F1872" s="1" t="str">
        <f t="shared" si="608"/>
        <v>Horne, Jeremy</v>
      </c>
      <c r="G1872" s="1" t="str">
        <f>"Period 07"</f>
        <v>Period 07</v>
      </c>
      <c r="H1872" s="1" t="str">
        <f>" N"</f>
        <v xml:space="preserve"> N</v>
      </c>
      <c r="I1872" s="1" t="str">
        <f>" S"</f>
        <v xml:space="preserve"> S</v>
      </c>
    </row>
    <row r="1873" spans="1:9">
      <c r="A1873" s="1" t="str">
        <f>""</f>
        <v/>
      </c>
      <c r="B1873" s="1">
        <f t="shared" si="606"/>
        <v>781468</v>
      </c>
      <c r="C1873" s="1" t="str">
        <f>"0451"</f>
        <v>0451</v>
      </c>
      <c r="D1873" s="1" t="str">
        <f>"HANDWRITING"</f>
        <v>HANDWRITING</v>
      </c>
      <c r="E1873" s="1" t="str">
        <f t="shared" si="607"/>
        <v>42R-HOR</v>
      </c>
      <c r="F1873" s="1" t="str">
        <f t="shared" si="608"/>
        <v>Horne, Jeremy</v>
      </c>
      <c r="G1873" s="1" t="str">
        <f>"Period 08"</f>
        <v>Period 08</v>
      </c>
      <c r="H1873" s="1" t="str">
        <f>" S"</f>
        <v xml:space="preserve"> S</v>
      </c>
      <c r="I1873" s="1" t="str">
        <f>" N"</f>
        <v xml:space="preserve"> N</v>
      </c>
    </row>
    <row r="1874" spans="1:9">
      <c r="A1874" s="1" t="str">
        <f>""</f>
        <v/>
      </c>
      <c r="B1874" s="1">
        <f t="shared" si="606"/>
        <v>781468</v>
      </c>
      <c r="C1874" s="1" t="str">
        <f>"0461"</f>
        <v>0461</v>
      </c>
      <c r="D1874" s="1" t="str">
        <f>"FINE ARTS"</f>
        <v>FINE ARTS</v>
      </c>
      <c r="E1874" s="1" t="str">
        <f t="shared" si="607"/>
        <v>42R-HOR</v>
      </c>
      <c r="F1874" s="1" t="str">
        <f>"Shotlow, Misti"</f>
        <v>Shotlow, Misti</v>
      </c>
      <c r="G1874" s="1" t="str">
        <f>"Period 09"</f>
        <v>Period 09</v>
      </c>
      <c r="H1874" s="1" t="str">
        <f>" E"</f>
        <v xml:space="preserve"> E</v>
      </c>
      <c r="I1874" s="1" t="str">
        <f>" E"</f>
        <v xml:space="preserve"> E</v>
      </c>
    </row>
    <row r="1875" spans="1:9">
      <c r="A1875" s="1" t="str">
        <f>""</f>
        <v/>
      </c>
      <c r="B1875" s="1">
        <f t="shared" si="606"/>
        <v>781468</v>
      </c>
      <c r="C1875" s="1" t="str">
        <f>"0462"</f>
        <v>0462</v>
      </c>
      <c r="D1875" s="1" t="str">
        <f>"MUSIC"</f>
        <v>MUSIC</v>
      </c>
      <c r="E1875" s="1" t="str">
        <f t="shared" si="607"/>
        <v>42R-HOR</v>
      </c>
      <c r="F1875" s="1" t="str">
        <f>"Murphy, Charmin"</f>
        <v>Murphy, Charmin</v>
      </c>
      <c r="G1875" s="1" t="str">
        <f>"Period 10"</f>
        <v>Period 10</v>
      </c>
      <c r="H1875" s="1" t="str">
        <f>" S"</f>
        <v xml:space="preserve"> S</v>
      </c>
      <c r="I1875" s="1" t="str">
        <f>" S"</f>
        <v xml:space="preserve"> S</v>
      </c>
    </row>
    <row r="1876" spans="1:9">
      <c r="A1876" s="1" t="str">
        <f>""</f>
        <v/>
      </c>
      <c r="B1876" s="1">
        <f t="shared" si="606"/>
        <v>781468</v>
      </c>
      <c r="C1876" s="1" t="str">
        <f>"0472"</f>
        <v>0472</v>
      </c>
      <c r="D1876" s="1" t="str">
        <f>"PHYSICAL ED"</f>
        <v>PHYSICAL ED</v>
      </c>
      <c r="E1876" s="1" t="str">
        <f t="shared" si="607"/>
        <v>42R-HOR</v>
      </c>
      <c r="F1876" s="1" t="str">
        <f>"Lane, Gary"</f>
        <v>Lane, Gary</v>
      </c>
      <c r="G1876" s="1" t="str">
        <f>"Period 11"</f>
        <v>Period 11</v>
      </c>
      <c r="H1876" s="1" t="str">
        <f>" E"</f>
        <v xml:space="preserve"> E</v>
      </c>
      <c r="I1876" s="1" t="str">
        <f>" E"</f>
        <v xml:space="preserve"> E</v>
      </c>
    </row>
    <row r="1877" spans="1:9">
      <c r="A1877" s="1" t="str">
        <f>"Edwards, Quincy Xavier"</f>
        <v>Edwards, Quincy Xavier</v>
      </c>
      <c r="B1877" s="1">
        <f t="shared" ref="B1877:B1886" si="609">1801588</f>
        <v>1801588</v>
      </c>
      <c r="C1877" s="1" t="str">
        <f>"0411"</f>
        <v>0411</v>
      </c>
      <c r="D1877" s="1" t="str">
        <f>"LANGUAGE ARTS"</f>
        <v>LANGUAGE ARTS</v>
      </c>
      <c r="E1877" s="1" t="str">
        <f t="shared" si="607"/>
        <v>42R-HOR</v>
      </c>
      <c r="F1877" s="1" t="str">
        <f t="shared" ref="F1877:F1883" si="610">"Horne, Jeremy"</f>
        <v>Horne, Jeremy</v>
      </c>
      <c r="G1877" s="1" t="str">
        <f>"Period 01"</f>
        <v>Period 01</v>
      </c>
      <c r="H1877" s="1">
        <f xml:space="preserve"> 96</f>
        <v>96</v>
      </c>
      <c r="I1877" s="1">
        <f xml:space="preserve"> 89</f>
        <v>89</v>
      </c>
    </row>
    <row r="1878" spans="1:9">
      <c r="A1878" s="1" t="str">
        <f>""</f>
        <v/>
      </c>
      <c r="B1878" s="1">
        <f t="shared" si="609"/>
        <v>1801588</v>
      </c>
      <c r="C1878" s="1" t="str">
        <f>"0421"</f>
        <v>0421</v>
      </c>
      <c r="D1878" s="1" t="str">
        <f>"SOCIAL STUDIES"</f>
        <v>SOCIAL STUDIES</v>
      </c>
      <c r="E1878" s="1" t="str">
        <f t="shared" si="607"/>
        <v>42R-HOR</v>
      </c>
      <c r="F1878" s="1" t="str">
        <f t="shared" si="610"/>
        <v>Horne, Jeremy</v>
      </c>
      <c r="G1878" s="1" t="str">
        <f>"Period 03"</f>
        <v>Period 03</v>
      </c>
      <c r="H1878" s="1">
        <f xml:space="preserve"> 94</f>
        <v>94</v>
      </c>
      <c r="I1878" s="1">
        <f xml:space="preserve"> 89</f>
        <v>89</v>
      </c>
    </row>
    <row r="1879" spans="1:9">
      <c r="A1879" s="1" t="str">
        <f>""</f>
        <v/>
      </c>
      <c r="B1879" s="1">
        <f t="shared" si="609"/>
        <v>1801588</v>
      </c>
      <c r="C1879" s="1" t="str">
        <f>"0431"</f>
        <v>0431</v>
      </c>
      <c r="D1879" s="1" t="str">
        <f>"MATH"</f>
        <v>MATH</v>
      </c>
      <c r="E1879" s="1" t="str">
        <f t="shared" si="607"/>
        <v>42R-HOR</v>
      </c>
      <c r="F1879" s="1" t="str">
        <f t="shared" si="610"/>
        <v>Horne, Jeremy</v>
      </c>
      <c r="G1879" s="1" t="str">
        <f>"Period 04"</f>
        <v>Period 04</v>
      </c>
      <c r="H1879" s="1">
        <f xml:space="preserve"> 86</f>
        <v>86</v>
      </c>
      <c r="I1879" s="1">
        <f xml:space="preserve"> 89</f>
        <v>89</v>
      </c>
    </row>
    <row r="1880" spans="1:9">
      <c r="A1880" s="1" t="str">
        <f>""</f>
        <v/>
      </c>
      <c r="B1880" s="1">
        <f t="shared" si="609"/>
        <v>1801588</v>
      </c>
      <c r="C1880" s="1" t="str">
        <f>"0441"</f>
        <v>0441</v>
      </c>
      <c r="D1880" s="1" t="str">
        <f>"SCIENCE"</f>
        <v>SCIENCE</v>
      </c>
      <c r="E1880" s="1" t="str">
        <f t="shared" si="607"/>
        <v>42R-HOR</v>
      </c>
      <c r="F1880" s="1" t="str">
        <f t="shared" si="610"/>
        <v>Horne, Jeremy</v>
      </c>
      <c r="G1880" s="1" t="str">
        <f>"Period 05"</f>
        <v>Period 05</v>
      </c>
      <c r="H1880" s="1">
        <f xml:space="preserve"> 93</f>
        <v>93</v>
      </c>
      <c r="I1880" s="1">
        <f xml:space="preserve"> 94</f>
        <v>94</v>
      </c>
    </row>
    <row r="1881" spans="1:9">
      <c r="A1881" s="1" t="str">
        <f>""</f>
        <v/>
      </c>
      <c r="B1881" s="1">
        <f t="shared" si="609"/>
        <v>1801588</v>
      </c>
      <c r="C1881" s="1" t="str">
        <f>"0471"</f>
        <v>0471</v>
      </c>
      <c r="D1881" s="1" t="str">
        <f>"HEALTH"</f>
        <v>HEALTH</v>
      </c>
      <c r="E1881" s="1" t="str">
        <f t="shared" si="607"/>
        <v>42R-HOR</v>
      </c>
      <c r="F1881" s="1" t="str">
        <f t="shared" si="610"/>
        <v>Horne, Jeremy</v>
      </c>
      <c r="G1881" s="1" t="str">
        <f>"Period 06"</f>
        <v>Period 06</v>
      </c>
      <c r="H1881" s="1" t="str">
        <f>" S"</f>
        <v xml:space="preserve"> S</v>
      </c>
      <c r="I1881" s="1" t="str">
        <f>" S"</f>
        <v xml:space="preserve"> S</v>
      </c>
    </row>
    <row r="1882" spans="1:9">
      <c r="A1882" s="1" t="str">
        <f>""</f>
        <v/>
      </c>
      <c r="B1882" s="1">
        <f t="shared" si="609"/>
        <v>1801588</v>
      </c>
      <c r="C1882" s="1" t="str">
        <f>"0498"</f>
        <v>0498</v>
      </c>
      <c r="D1882" s="1" t="str">
        <f>"CITIZENSHIP"</f>
        <v>CITIZENSHIP</v>
      </c>
      <c r="E1882" s="1" t="str">
        <f t="shared" si="607"/>
        <v>42R-HOR</v>
      </c>
      <c r="F1882" s="1" t="str">
        <f t="shared" si="610"/>
        <v>Horne, Jeremy</v>
      </c>
      <c r="G1882" s="1" t="str">
        <f>"Period 07"</f>
        <v>Period 07</v>
      </c>
      <c r="H1882" s="1" t="str">
        <f>" N"</f>
        <v xml:space="preserve"> N</v>
      </c>
      <c r="I1882" s="1" t="str">
        <f>" S"</f>
        <v xml:space="preserve"> S</v>
      </c>
    </row>
    <row r="1883" spans="1:9">
      <c r="A1883" s="1" t="str">
        <f>""</f>
        <v/>
      </c>
      <c r="B1883" s="1">
        <f t="shared" si="609"/>
        <v>1801588</v>
      </c>
      <c r="C1883" s="1" t="str">
        <f>"0451"</f>
        <v>0451</v>
      </c>
      <c r="D1883" s="1" t="str">
        <f>"HANDWRITING"</f>
        <v>HANDWRITING</v>
      </c>
      <c r="E1883" s="1" t="str">
        <f t="shared" si="607"/>
        <v>42R-HOR</v>
      </c>
      <c r="F1883" s="1" t="str">
        <f t="shared" si="610"/>
        <v>Horne, Jeremy</v>
      </c>
      <c r="G1883" s="1" t="str">
        <f>"Period 08"</f>
        <v>Period 08</v>
      </c>
      <c r="H1883" s="1" t="str">
        <f>" S"</f>
        <v xml:space="preserve"> S</v>
      </c>
      <c r="I1883" s="1" t="str">
        <f>" S"</f>
        <v xml:space="preserve"> S</v>
      </c>
    </row>
    <row r="1884" spans="1:9">
      <c r="A1884" s="1" t="str">
        <f>""</f>
        <v/>
      </c>
      <c r="B1884" s="1">
        <f t="shared" si="609"/>
        <v>1801588</v>
      </c>
      <c r="C1884" s="1" t="str">
        <f>"0461"</f>
        <v>0461</v>
      </c>
      <c r="D1884" s="1" t="str">
        <f>"FINE ARTS"</f>
        <v>FINE ARTS</v>
      </c>
      <c r="E1884" s="1" t="str">
        <f t="shared" si="607"/>
        <v>42R-HOR</v>
      </c>
      <c r="F1884" s="1" t="str">
        <f>"Shotlow, Misti"</f>
        <v>Shotlow, Misti</v>
      </c>
      <c r="G1884" s="1" t="str">
        <f>"Period 09"</f>
        <v>Period 09</v>
      </c>
      <c r="H1884" s="1" t="str">
        <f>" E"</f>
        <v xml:space="preserve"> E</v>
      </c>
      <c r="I1884" s="1" t="str">
        <f>" E"</f>
        <v xml:space="preserve"> E</v>
      </c>
    </row>
    <row r="1885" spans="1:9">
      <c r="A1885" s="1" t="str">
        <f>""</f>
        <v/>
      </c>
      <c r="B1885" s="1">
        <f t="shared" si="609"/>
        <v>1801588</v>
      </c>
      <c r="C1885" s="1" t="str">
        <f>"0462"</f>
        <v>0462</v>
      </c>
      <c r="D1885" s="1" t="str">
        <f>"MUSIC"</f>
        <v>MUSIC</v>
      </c>
      <c r="E1885" s="1" t="str">
        <f t="shared" si="607"/>
        <v>42R-HOR</v>
      </c>
      <c r="F1885" s="1" t="str">
        <f>"Murphy, Charmin"</f>
        <v>Murphy, Charmin</v>
      </c>
      <c r="G1885" s="1" t="str">
        <f>"Period 10"</f>
        <v>Period 10</v>
      </c>
      <c r="H1885" s="1" t="str">
        <f>" E"</f>
        <v xml:space="preserve"> E</v>
      </c>
      <c r="I1885" s="1" t="str">
        <f>" S"</f>
        <v xml:space="preserve"> S</v>
      </c>
    </row>
    <row r="1886" spans="1:9">
      <c r="A1886" s="1" t="str">
        <f>""</f>
        <v/>
      </c>
      <c r="B1886" s="1">
        <f t="shared" si="609"/>
        <v>1801588</v>
      </c>
      <c r="C1886" s="1" t="str">
        <f>"0472"</f>
        <v>0472</v>
      </c>
      <c r="D1886" s="1" t="str">
        <f>"PHYSICAL ED"</f>
        <v>PHYSICAL ED</v>
      </c>
      <c r="E1886" s="1" t="str">
        <f t="shared" si="607"/>
        <v>42R-HOR</v>
      </c>
      <c r="F1886" s="1" t="str">
        <f>"Lane, Gary"</f>
        <v>Lane, Gary</v>
      </c>
      <c r="G1886" s="1" t="str">
        <f>"Period 11"</f>
        <v>Period 11</v>
      </c>
      <c r="H1886" s="1" t="str">
        <f>" S"</f>
        <v xml:space="preserve"> S</v>
      </c>
      <c r="I1886" s="1" t="str">
        <f>" E"</f>
        <v xml:space="preserve"> E</v>
      </c>
    </row>
    <row r="1887" spans="1:9">
      <c r="A1887" s="1" t="str">
        <f>"Elias Monterroso, Jonatan Xavier"</f>
        <v>Elias Monterroso, Jonatan Xavier</v>
      </c>
      <c r="B1887" s="1">
        <f t="shared" ref="B1887:B1896" si="611">778827</f>
        <v>778827</v>
      </c>
      <c r="C1887" s="1" t="str">
        <f>"0411"</f>
        <v>0411</v>
      </c>
      <c r="D1887" s="1" t="str">
        <f>"LANGUAGE ARTS"</f>
        <v>LANGUAGE ARTS</v>
      </c>
      <c r="E1887" s="1" t="str">
        <f>"40B-OLIVO"</f>
        <v>40B-OLIVO</v>
      </c>
      <c r="F1887" s="1" t="str">
        <f t="shared" ref="F1887:F1893" si="612">"Olivo, Claudia"</f>
        <v>Olivo, Claudia</v>
      </c>
      <c r="G1887" s="1" t="str">
        <f>"Period 01"</f>
        <v>Period 01</v>
      </c>
      <c r="H1887" s="1">
        <f xml:space="preserve"> 72</f>
        <v>72</v>
      </c>
      <c r="I1887" s="1">
        <f xml:space="preserve"> 70</f>
        <v>70</v>
      </c>
    </row>
    <row r="1888" spans="1:9">
      <c r="A1888" s="1" t="str">
        <f>""</f>
        <v/>
      </c>
      <c r="B1888" s="1">
        <f t="shared" si="611"/>
        <v>778827</v>
      </c>
      <c r="C1888" s="1" t="str">
        <f>"0421"</f>
        <v>0421</v>
      </c>
      <c r="D1888" s="1" t="str">
        <f>"SOCIAL STUDIES"</f>
        <v>SOCIAL STUDIES</v>
      </c>
      <c r="E1888" s="1" t="str">
        <f t="shared" ref="E1888:E1896" si="613">"40B-OLI"</f>
        <v>40B-OLI</v>
      </c>
      <c r="F1888" s="1" t="str">
        <f t="shared" si="612"/>
        <v>Olivo, Claudia</v>
      </c>
      <c r="G1888" s="1" t="str">
        <f>"Period 03"</f>
        <v>Period 03</v>
      </c>
      <c r="H1888" s="1">
        <f xml:space="preserve"> 88</f>
        <v>88</v>
      </c>
      <c r="I1888" s="1">
        <f xml:space="preserve"> 66</f>
        <v>66</v>
      </c>
    </row>
    <row r="1889" spans="1:9">
      <c r="A1889" s="1" t="str">
        <f>""</f>
        <v/>
      </c>
      <c r="B1889" s="1">
        <f t="shared" si="611"/>
        <v>778827</v>
      </c>
      <c r="C1889" s="1" t="str">
        <f>"0431"</f>
        <v>0431</v>
      </c>
      <c r="D1889" s="1" t="str">
        <f>"MATH"</f>
        <v>MATH</v>
      </c>
      <c r="E1889" s="1" t="str">
        <f t="shared" si="613"/>
        <v>40B-OLI</v>
      </c>
      <c r="F1889" s="1" t="str">
        <f t="shared" si="612"/>
        <v>Olivo, Claudia</v>
      </c>
      <c r="G1889" s="1" t="str">
        <f>"Period 04"</f>
        <v>Period 04</v>
      </c>
      <c r="H1889" s="1">
        <f xml:space="preserve"> 73</f>
        <v>73</v>
      </c>
      <c r="I1889" s="1">
        <f xml:space="preserve"> 74</f>
        <v>74</v>
      </c>
    </row>
    <row r="1890" spans="1:9">
      <c r="A1890" s="1" t="str">
        <f>""</f>
        <v/>
      </c>
      <c r="B1890" s="1">
        <f t="shared" si="611"/>
        <v>778827</v>
      </c>
      <c r="C1890" s="1" t="str">
        <f>"0441"</f>
        <v>0441</v>
      </c>
      <c r="D1890" s="1" t="str">
        <f>"SCIENCE"</f>
        <v>SCIENCE</v>
      </c>
      <c r="E1890" s="1" t="str">
        <f t="shared" si="613"/>
        <v>40B-OLI</v>
      </c>
      <c r="F1890" s="1" t="str">
        <f t="shared" si="612"/>
        <v>Olivo, Claudia</v>
      </c>
      <c r="G1890" s="1" t="str">
        <f>"Period 05"</f>
        <v>Period 05</v>
      </c>
      <c r="H1890" s="1">
        <f xml:space="preserve"> 78</f>
        <v>78</v>
      </c>
      <c r="I1890" s="1">
        <f xml:space="preserve"> 79</f>
        <v>79</v>
      </c>
    </row>
    <row r="1891" spans="1:9">
      <c r="A1891" s="1" t="str">
        <f>""</f>
        <v/>
      </c>
      <c r="B1891" s="1">
        <f t="shared" si="611"/>
        <v>778827</v>
      </c>
      <c r="C1891" s="1" t="str">
        <f>"0471"</f>
        <v>0471</v>
      </c>
      <c r="D1891" s="1" t="str">
        <f>"HEALTH"</f>
        <v>HEALTH</v>
      </c>
      <c r="E1891" s="1" t="str">
        <f t="shared" si="613"/>
        <v>40B-OLI</v>
      </c>
      <c r="F1891" s="1" t="str">
        <f t="shared" si="612"/>
        <v>Olivo, Claudia</v>
      </c>
      <c r="G1891" s="1" t="str">
        <f>"Period 06"</f>
        <v>Period 06</v>
      </c>
      <c r="H1891" s="1" t="str">
        <f>" E"</f>
        <v xml:space="preserve"> E</v>
      </c>
      <c r="I1891" s="1" t="str">
        <f>" S"</f>
        <v xml:space="preserve"> S</v>
      </c>
    </row>
    <row r="1892" spans="1:9">
      <c r="A1892" s="1" t="str">
        <f>""</f>
        <v/>
      </c>
      <c r="B1892" s="1">
        <f t="shared" si="611"/>
        <v>778827</v>
      </c>
      <c r="C1892" s="1" t="str">
        <f>"0498"</f>
        <v>0498</v>
      </c>
      <c r="D1892" s="1" t="str">
        <f>"CITIZENSHIP"</f>
        <v>CITIZENSHIP</v>
      </c>
      <c r="E1892" s="1" t="str">
        <f t="shared" si="613"/>
        <v>40B-OLI</v>
      </c>
      <c r="F1892" s="1" t="str">
        <f t="shared" si="612"/>
        <v>Olivo, Claudia</v>
      </c>
      <c r="G1892" s="1" t="str">
        <f>"Period 07"</f>
        <v>Period 07</v>
      </c>
      <c r="H1892" s="1" t="str">
        <f>" E"</f>
        <v xml:space="preserve"> E</v>
      </c>
      <c r="I1892" s="1" t="str">
        <f>" S"</f>
        <v xml:space="preserve"> S</v>
      </c>
    </row>
    <row r="1893" spans="1:9">
      <c r="A1893" s="1" t="str">
        <f>""</f>
        <v/>
      </c>
      <c r="B1893" s="1">
        <f t="shared" si="611"/>
        <v>778827</v>
      </c>
      <c r="C1893" s="1" t="str">
        <f>"0451"</f>
        <v>0451</v>
      </c>
      <c r="D1893" s="1" t="str">
        <f>"HANDWRITING"</f>
        <v>HANDWRITING</v>
      </c>
      <c r="E1893" s="1" t="str">
        <f t="shared" si="613"/>
        <v>40B-OLI</v>
      </c>
      <c r="F1893" s="1" t="str">
        <f t="shared" si="612"/>
        <v>Olivo, Claudia</v>
      </c>
      <c r="G1893" s="1" t="str">
        <f>"Period 08"</f>
        <v>Period 08</v>
      </c>
      <c r="H1893" s="1" t="str">
        <f>" S"</f>
        <v xml:space="preserve"> S</v>
      </c>
      <c r="I1893" s="1" t="str">
        <f>" S"</f>
        <v xml:space="preserve"> S</v>
      </c>
    </row>
    <row r="1894" spans="1:9">
      <c r="A1894" s="1" t="str">
        <f>""</f>
        <v/>
      </c>
      <c r="B1894" s="1">
        <f t="shared" si="611"/>
        <v>778827</v>
      </c>
      <c r="C1894" s="1" t="str">
        <f>"0461"</f>
        <v>0461</v>
      </c>
      <c r="D1894" s="1" t="str">
        <f>"FINE ARTS"</f>
        <v>FINE ARTS</v>
      </c>
      <c r="E1894" s="1" t="str">
        <f t="shared" si="613"/>
        <v>40B-OLI</v>
      </c>
      <c r="F1894" s="1" t="str">
        <f>"Shotlow, Misti"</f>
        <v>Shotlow, Misti</v>
      </c>
      <c r="G1894" s="1" t="str">
        <f>"Period 09"</f>
        <v>Period 09</v>
      </c>
      <c r="H1894" s="1" t="str">
        <f>" E"</f>
        <v xml:space="preserve"> E</v>
      </c>
      <c r="I1894" s="1" t="str">
        <f>" E"</f>
        <v xml:space="preserve"> E</v>
      </c>
    </row>
    <row r="1895" spans="1:9">
      <c r="A1895" s="1" t="str">
        <f>""</f>
        <v/>
      </c>
      <c r="B1895" s="1">
        <f t="shared" si="611"/>
        <v>778827</v>
      </c>
      <c r="C1895" s="1" t="str">
        <f>"0462"</f>
        <v>0462</v>
      </c>
      <c r="D1895" s="1" t="str">
        <f>"MUSIC"</f>
        <v>MUSIC</v>
      </c>
      <c r="E1895" s="1" t="str">
        <f t="shared" si="613"/>
        <v>40B-OLI</v>
      </c>
      <c r="F1895" s="1" t="str">
        <f>"Murphy, Charmin"</f>
        <v>Murphy, Charmin</v>
      </c>
      <c r="G1895" s="1" t="str">
        <f>"Period 10"</f>
        <v>Period 10</v>
      </c>
      <c r="H1895" s="1" t="str">
        <f>" S"</f>
        <v xml:space="preserve"> S</v>
      </c>
      <c r="I1895" s="1" t="str">
        <f>" S"</f>
        <v xml:space="preserve"> S</v>
      </c>
    </row>
    <row r="1896" spans="1:9">
      <c r="A1896" s="1" t="str">
        <f>""</f>
        <v/>
      </c>
      <c r="B1896" s="1">
        <f t="shared" si="611"/>
        <v>778827</v>
      </c>
      <c r="C1896" s="1" t="str">
        <f>"0472"</f>
        <v>0472</v>
      </c>
      <c r="D1896" s="1" t="str">
        <f>"PHYSICAL ED"</f>
        <v>PHYSICAL ED</v>
      </c>
      <c r="E1896" s="1" t="str">
        <f t="shared" si="613"/>
        <v>40B-OLI</v>
      </c>
      <c r="F1896" s="1" t="str">
        <f>"Lane, Gary"</f>
        <v>Lane, Gary</v>
      </c>
      <c r="G1896" s="1" t="str">
        <f>"Period 11"</f>
        <v>Period 11</v>
      </c>
      <c r="H1896" s="1" t="str">
        <f>" E"</f>
        <v xml:space="preserve"> E</v>
      </c>
      <c r="I1896" s="1" t="str">
        <f>" E"</f>
        <v xml:space="preserve"> E</v>
      </c>
    </row>
    <row r="1897" spans="1:9">
      <c r="A1897" s="1" t="str">
        <f>"Esquivel, Adrian Anthony"</f>
        <v>Esquivel, Adrian Anthony</v>
      </c>
      <c r="B1897" s="1">
        <f t="shared" ref="B1897:B1906" si="614">1822532</f>
        <v>1822532</v>
      </c>
      <c r="C1897" s="1" t="str">
        <f>"0411"</f>
        <v>0411</v>
      </c>
      <c r="D1897" s="1" t="str">
        <f>"LANGUAGE ARTS"</f>
        <v>LANGUAGE ARTS</v>
      </c>
      <c r="E1897" s="1" t="str">
        <f t="shared" ref="E1897:E1904" si="615">"41R-GUL"</f>
        <v>41R-GUL</v>
      </c>
      <c r="F1897" s="1" t="str">
        <f t="shared" ref="F1897:F1903" si="616">"Gula, Andrew"</f>
        <v>Gula, Andrew</v>
      </c>
      <c r="G1897" s="1" t="str">
        <f>"Period 01"</f>
        <v>Period 01</v>
      </c>
      <c r="H1897" s="1">
        <f xml:space="preserve"> 80</f>
        <v>80</v>
      </c>
      <c r="I1897" s="1">
        <f xml:space="preserve"> 78</f>
        <v>78</v>
      </c>
    </row>
    <row r="1898" spans="1:9">
      <c r="A1898" s="1" t="str">
        <f>""</f>
        <v/>
      </c>
      <c r="B1898" s="1">
        <f t="shared" si="614"/>
        <v>1822532</v>
      </c>
      <c r="C1898" s="1" t="str">
        <f>"0421"</f>
        <v>0421</v>
      </c>
      <c r="D1898" s="1" t="str">
        <f>"SOCIAL STUDIES"</f>
        <v>SOCIAL STUDIES</v>
      </c>
      <c r="E1898" s="1" t="str">
        <f t="shared" si="615"/>
        <v>41R-GUL</v>
      </c>
      <c r="F1898" s="1" t="str">
        <f t="shared" si="616"/>
        <v>Gula, Andrew</v>
      </c>
      <c r="G1898" s="1" t="str">
        <f>"Period 03"</f>
        <v>Period 03</v>
      </c>
      <c r="H1898" s="1">
        <f xml:space="preserve"> 86</f>
        <v>86</v>
      </c>
      <c r="I1898" s="1">
        <f xml:space="preserve"> 88</f>
        <v>88</v>
      </c>
    </row>
    <row r="1899" spans="1:9">
      <c r="A1899" s="1" t="str">
        <f>""</f>
        <v/>
      </c>
      <c r="B1899" s="1">
        <f t="shared" si="614"/>
        <v>1822532</v>
      </c>
      <c r="C1899" s="1" t="str">
        <f>"0431"</f>
        <v>0431</v>
      </c>
      <c r="D1899" s="1" t="str">
        <f>"MATH"</f>
        <v>MATH</v>
      </c>
      <c r="E1899" s="1" t="str">
        <f t="shared" si="615"/>
        <v>41R-GUL</v>
      </c>
      <c r="F1899" s="1" t="str">
        <f t="shared" si="616"/>
        <v>Gula, Andrew</v>
      </c>
      <c r="G1899" s="1" t="str">
        <f>"Period 04"</f>
        <v>Period 04</v>
      </c>
      <c r="H1899" s="1">
        <f xml:space="preserve"> 76</f>
        <v>76</v>
      </c>
      <c r="I1899" s="1">
        <f xml:space="preserve"> 74</f>
        <v>74</v>
      </c>
    </row>
    <row r="1900" spans="1:9">
      <c r="A1900" s="1" t="str">
        <f>""</f>
        <v/>
      </c>
      <c r="B1900" s="1">
        <f t="shared" si="614"/>
        <v>1822532</v>
      </c>
      <c r="C1900" s="1" t="str">
        <f>"0441"</f>
        <v>0441</v>
      </c>
      <c r="D1900" s="1" t="str">
        <f>"SCIENCE"</f>
        <v>SCIENCE</v>
      </c>
      <c r="E1900" s="1" t="str">
        <f t="shared" si="615"/>
        <v>41R-GUL</v>
      </c>
      <c r="F1900" s="1" t="str">
        <f t="shared" si="616"/>
        <v>Gula, Andrew</v>
      </c>
      <c r="G1900" s="1" t="str">
        <f>"Period 05"</f>
        <v>Period 05</v>
      </c>
      <c r="H1900" s="1">
        <f xml:space="preserve"> 85</f>
        <v>85</v>
      </c>
      <c r="I1900" s="1">
        <f xml:space="preserve"> 83</f>
        <v>83</v>
      </c>
    </row>
    <row r="1901" spans="1:9">
      <c r="A1901" s="1" t="str">
        <f>""</f>
        <v/>
      </c>
      <c r="B1901" s="1">
        <f t="shared" si="614"/>
        <v>1822532</v>
      </c>
      <c r="C1901" s="1" t="str">
        <f>"0471"</f>
        <v>0471</v>
      </c>
      <c r="D1901" s="1" t="str">
        <f>"HEALTH"</f>
        <v>HEALTH</v>
      </c>
      <c r="E1901" s="1" t="str">
        <f t="shared" si="615"/>
        <v>41R-GUL</v>
      </c>
      <c r="F1901" s="1" t="str">
        <f t="shared" si="616"/>
        <v>Gula, Andrew</v>
      </c>
      <c r="G1901" s="1" t="str">
        <f>"Period 06"</f>
        <v>Period 06</v>
      </c>
      <c r="H1901" s="1" t="str">
        <f>" S"</f>
        <v xml:space="preserve"> S</v>
      </c>
      <c r="I1901" s="1" t="str">
        <f>" S"</f>
        <v xml:space="preserve"> S</v>
      </c>
    </row>
    <row r="1902" spans="1:9">
      <c r="A1902" s="1" t="str">
        <f>""</f>
        <v/>
      </c>
      <c r="B1902" s="1">
        <f t="shared" si="614"/>
        <v>1822532</v>
      </c>
      <c r="C1902" s="1" t="str">
        <f>"0498"</f>
        <v>0498</v>
      </c>
      <c r="D1902" s="1" t="str">
        <f>"CITIZENSHIP"</f>
        <v>CITIZENSHIP</v>
      </c>
      <c r="E1902" s="1" t="str">
        <f t="shared" si="615"/>
        <v>41R-GUL</v>
      </c>
      <c r="F1902" s="1" t="str">
        <f t="shared" si="616"/>
        <v>Gula, Andrew</v>
      </c>
      <c r="G1902" s="1" t="str">
        <f>"Period 07"</f>
        <v>Period 07</v>
      </c>
      <c r="H1902" s="1" t="str">
        <f>" S"</f>
        <v xml:space="preserve"> S</v>
      </c>
      <c r="I1902" s="1" t="str">
        <f>" S"</f>
        <v xml:space="preserve"> S</v>
      </c>
    </row>
    <row r="1903" spans="1:9">
      <c r="A1903" s="1" t="str">
        <f>""</f>
        <v/>
      </c>
      <c r="B1903" s="1">
        <f t="shared" si="614"/>
        <v>1822532</v>
      </c>
      <c r="C1903" s="1" t="str">
        <f>"0451"</f>
        <v>0451</v>
      </c>
      <c r="D1903" s="1" t="str">
        <f>"HANDWRITING"</f>
        <v>HANDWRITING</v>
      </c>
      <c r="E1903" s="1" t="str">
        <f t="shared" si="615"/>
        <v>41R-GUL</v>
      </c>
      <c r="F1903" s="1" t="str">
        <f t="shared" si="616"/>
        <v>Gula, Andrew</v>
      </c>
      <c r="G1903" s="1" t="str">
        <f>"Period 08"</f>
        <v>Period 08</v>
      </c>
      <c r="H1903" s="1" t="str">
        <f>" N"</f>
        <v xml:space="preserve"> N</v>
      </c>
      <c r="I1903" s="1" t="str">
        <f>" N"</f>
        <v xml:space="preserve"> N</v>
      </c>
    </row>
    <row r="1904" spans="1:9">
      <c r="A1904" s="1" t="str">
        <f>""</f>
        <v/>
      </c>
      <c r="B1904" s="1">
        <f t="shared" si="614"/>
        <v>1822532</v>
      </c>
      <c r="C1904" s="1" t="str">
        <f>"0461"</f>
        <v>0461</v>
      </c>
      <c r="D1904" s="1" t="str">
        <f>"FINE ARTS"</f>
        <v>FINE ARTS</v>
      </c>
      <c r="E1904" s="1" t="str">
        <f t="shared" si="615"/>
        <v>41R-GUL</v>
      </c>
      <c r="F1904" s="1" t="str">
        <f>"Shotlow, Misti"</f>
        <v>Shotlow, Misti</v>
      </c>
      <c r="G1904" s="1" t="str">
        <f>"Period 09"</f>
        <v>Period 09</v>
      </c>
      <c r="H1904" s="1" t="str">
        <f>" E"</f>
        <v xml:space="preserve"> E</v>
      </c>
      <c r="I1904" s="1" t="str">
        <f>" E"</f>
        <v xml:space="preserve"> E</v>
      </c>
    </row>
    <row r="1905" spans="1:9">
      <c r="A1905" s="1" t="str">
        <f>""</f>
        <v/>
      </c>
      <c r="B1905" s="1">
        <f t="shared" si="614"/>
        <v>1822532</v>
      </c>
      <c r="C1905" s="1" t="str">
        <f>"0462"</f>
        <v>0462</v>
      </c>
      <c r="D1905" s="1" t="str">
        <f>"MUSIC"</f>
        <v>MUSIC</v>
      </c>
      <c r="E1905" s="1" t="str">
        <f>"41GUL1R-"</f>
        <v>41GUL1R-</v>
      </c>
      <c r="F1905" s="1" t="str">
        <f>"Murphy, Charmin"</f>
        <v>Murphy, Charmin</v>
      </c>
      <c r="G1905" s="1" t="str">
        <f>"Period 10"</f>
        <v>Period 10</v>
      </c>
      <c r="H1905" s="1" t="str">
        <f>" S"</f>
        <v xml:space="preserve"> S</v>
      </c>
      <c r="I1905" s="1" t="str">
        <f>" S"</f>
        <v xml:space="preserve"> S</v>
      </c>
    </row>
    <row r="1906" spans="1:9">
      <c r="A1906" s="1" t="str">
        <f>""</f>
        <v/>
      </c>
      <c r="B1906" s="1">
        <f t="shared" si="614"/>
        <v>1822532</v>
      </c>
      <c r="C1906" s="1" t="str">
        <f>"0472"</f>
        <v>0472</v>
      </c>
      <c r="D1906" s="1" t="str">
        <f>"PHYSICAL ED"</f>
        <v>PHYSICAL ED</v>
      </c>
      <c r="E1906" s="1" t="str">
        <f>"41R-Gul"</f>
        <v>41R-Gul</v>
      </c>
      <c r="F1906" s="1" t="str">
        <f>"Lane, Gary"</f>
        <v>Lane, Gary</v>
      </c>
      <c r="G1906" s="1" t="str">
        <f>"Period 11"</f>
        <v>Period 11</v>
      </c>
      <c r="H1906" s="1" t="str">
        <f>" S"</f>
        <v xml:space="preserve"> S</v>
      </c>
      <c r="I1906" s="1" t="str">
        <f>" E"</f>
        <v xml:space="preserve"> E</v>
      </c>
    </row>
    <row r="1907" spans="1:9">
      <c r="A1907" s="1" t="str">
        <f>"Fernandez, Jayden Michael"</f>
        <v>Fernandez, Jayden Michael</v>
      </c>
      <c r="B1907" s="1">
        <f t="shared" ref="B1907:B1916" si="617">772744</f>
        <v>772744</v>
      </c>
      <c r="C1907" s="1" t="str">
        <f>"0411"</f>
        <v>0411</v>
      </c>
      <c r="D1907" s="1" t="str">
        <f>"LANGUAGE ARTS"</f>
        <v>LANGUAGE ARTS</v>
      </c>
      <c r="E1907" s="1" t="str">
        <f t="shared" ref="E1907:E1914" si="618">"40R-COOP"</f>
        <v>40R-COOP</v>
      </c>
      <c r="F1907" s="1" t="str">
        <f t="shared" ref="F1907:F1913" si="619">"Cooper, Jennefer"</f>
        <v>Cooper, Jennefer</v>
      </c>
      <c r="G1907" s="1" t="str">
        <f>"Period 01"</f>
        <v>Period 01</v>
      </c>
      <c r="H1907" s="1">
        <f xml:space="preserve"> 61</f>
        <v>61</v>
      </c>
      <c r="I1907" s="1">
        <f xml:space="preserve"> 68</f>
        <v>68</v>
      </c>
    </row>
    <row r="1908" spans="1:9">
      <c r="A1908" s="1" t="str">
        <f>""</f>
        <v/>
      </c>
      <c r="B1908" s="1">
        <f t="shared" si="617"/>
        <v>772744</v>
      </c>
      <c r="C1908" s="1" t="str">
        <f>"0421"</f>
        <v>0421</v>
      </c>
      <c r="D1908" s="1" t="str">
        <f>"SOCIAL STUDIES"</f>
        <v>SOCIAL STUDIES</v>
      </c>
      <c r="E1908" s="1" t="str">
        <f t="shared" si="618"/>
        <v>40R-COOP</v>
      </c>
      <c r="F1908" s="1" t="str">
        <f t="shared" si="619"/>
        <v>Cooper, Jennefer</v>
      </c>
      <c r="G1908" s="1" t="str">
        <f>"Period 03"</f>
        <v>Period 03</v>
      </c>
      <c r="H1908" s="1">
        <f xml:space="preserve"> 67</f>
        <v>67</v>
      </c>
      <c r="I1908" s="1">
        <f xml:space="preserve"> 65</f>
        <v>65</v>
      </c>
    </row>
    <row r="1909" spans="1:9">
      <c r="A1909" s="1" t="str">
        <f>""</f>
        <v/>
      </c>
      <c r="B1909" s="1">
        <f t="shared" si="617"/>
        <v>772744</v>
      </c>
      <c r="C1909" s="1" t="str">
        <f>"0431"</f>
        <v>0431</v>
      </c>
      <c r="D1909" s="1" t="str">
        <f>"MATH"</f>
        <v>MATH</v>
      </c>
      <c r="E1909" s="1" t="str">
        <f t="shared" si="618"/>
        <v>40R-COOP</v>
      </c>
      <c r="F1909" s="1" t="str">
        <f t="shared" si="619"/>
        <v>Cooper, Jennefer</v>
      </c>
      <c r="G1909" s="1" t="str">
        <f>"Period 04"</f>
        <v>Period 04</v>
      </c>
      <c r="H1909" s="1">
        <f xml:space="preserve"> 60</f>
        <v>60</v>
      </c>
      <c r="I1909" s="1">
        <f xml:space="preserve"> 66</f>
        <v>66</v>
      </c>
    </row>
    <row r="1910" spans="1:9">
      <c r="A1910" s="1" t="str">
        <f>""</f>
        <v/>
      </c>
      <c r="B1910" s="1">
        <f t="shared" si="617"/>
        <v>772744</v>
      </c>
      <c r="C1910" s="1" t="str">
        <f>"0441"</f>
        <v>0441</v>
      </c>
      <c r="D1910" s="1" t="str">
        <f>"SCIENCE"</f>
        <v>SCIENCE</v>
      </c>
      <c r="E1910" s="1" t="str">
        <f t="shared" si="618"/>
        <v>40R-COOP</v>
      </c>
      <c r="F1910" s="1" t="str">
        <f t="shared" si="619"/>
        <v>Cooper, Jennefer</v>
      </c>
      <c r="G1910" s="1" t="str">
        <f>"Period 05"</f>
        <v>Period 05</v>
      </c>
      <c r="H1910" s="1">
        <f xml:space="preserve"> 52</f>
        <v>52</v>
      </c>
      <c r="I1910" s="1">
        <f xml:space="preserve"> 71</f>
        <v>71</v>
      </c>
    </row>
    <row r="1911" spans="1:9">
      <c r="A1911" s="1" t="str">
        <f>""</f>
        <v/>
      </c>
      <c r="B1911" s="1">
        <f t="shared" si="617"/>
        <v>772744</v>
      </c>
      <c r="C1911" s="1" t="str">
        <f>"0471"</f>
        <v>0471</v>
      </c>
      <c r="D1911" s="1" t="str">
        <f>"HEALTH"</f>
        <v>HEALTH</v>
      </c>
      <c r="E1911" s="1" t="str">
        <f t="shared" si="618"/>
        <v>40R-COOP</v>
      </c>
      <c r="F1911" s="1" t="str">
        <f t="shared" si="619"/>
        <v>Cooper, Jennefer</v>
      </c>
      <c r="G1911" s="1" t="str">
        <f>"Period 06"</f>
        <v>Period 06</v>
      </c>
      <c r="H1911" s="1" t="str">
        <f>" S"</f>
        <v xml:space="preserve"> S</v>
      </c>
      <c r="I1911" s="1" t="str">
        <f>" S"</f>
        <v xml:space="preserve"> S</v>
      </c>
    </row>
    <row r="1912" spans="1:9">
      <c r="A1912" s="1" t="str">
        <f>""</f>
        <v/>
      </c>
      <c r="B1912" s="1">
        <f t="shared" si="617"/>
        <v>772744</v>
      </c>
      <c r="C1912" s="1" t="str">
        <f>"0498"</f>
        <v>0498</v>
      </c>
      <c r="D1912" s="1" t="str">
        <f>"CITIZENSHIP"</f>
        <v>CITIZENSHIP</v>
      </c>
      <c r="E1912" s="1" t="str">
        <f t="shared" si="618"/>
        <v>40R-COOP</v>
      </c>
      <c r="F1912" s="1" t="str">
        <f t="shared" si="619"/>
        <v>Cooper, Jennefer</v>
      </c>
      <c r="G1912" s="1" t="str">
        <f>"Period 07"</f>
        <v>Period 07</v>
      </c>
      <c r="H1912" s="1" t="str">
        <f>" U"</f>
        <v xml:space="preserve"> U</v>
      </c>
      <c r="I1912" s="1" t="str">
        <f>" N"</f>
        <v xml:space="preserve"> N</v>
      </c>
    </row>
    <row r="1913" spans="1:9">
      <c r="A1913" s="1" t="str">
        <f>""</f>
        <v/>
      </c>
      <c r="B1913" s="1">
        <f t="shared" si="617"/>
        <v>772744</v>
      </c>
      <c r="C1913" s="1" t="str">
        <f>"0451"</f>
        <v>0451</v>
      </c>
      <c r="D1913" s="1" t="str">
        <f>"HANDWRITING"</f>
        <v>HANDWRITING</v>
      </c>
      <c r="E1913" s="1" t="str">
        <f t="shared" si="618"/>
        <v>40R-COOP</v>
      </c>
      <c r="F1913" s="1" t="str">
        <f t="shared" si="619"/>
        <v>Cooper, Jennefer</v>
      </c>
      <c r="G1913" s="1" t="str">
        <f>"Period 08"</f>
        <v>Period 08</v>
      </c>
      <c r="H1913" s="1" t="str">
        <f>" N"</f>
        <v xml:space="preserve"> N</v>
      </c>
      <c r="I1913" s="1" t="str">
        <f>" N"</f>
        <v xml:space="preserve"> N</v>
      </c>
    </row>
    <row r="1914" spans="1:9">
      <c r="A1914" s="1" t="str">
        <f>""</f>
        <v/>
      </c>
      <c r="B1914" s="1">
        <f t="shared" si="617"/>
        <v>772744</v>
      </c>
      <c r="C1914" s="1" t="str">
        <f>"0461"</f>
        <v>0461</v>
      </c>
      <c r="D1914" s="1" t="str">
        <f>"FINE ARTS"</f>
        <v>FINE ARTS</v>
      </c>
      <c r="E1914" s="1" t="str">
        <f t="shared" si="618"/>
        <v>40R-COOP</v>
      </c>
      <c r="F1914" s="1" t="str">
        <f>"Shotlow, Misti"</f>
        <v>Shotlow, Misti</v>
      </c>
      <c r="G1914" s="1" t="str">
        <f>"Period 09"</f>
        <v>Period 09</v>
      </c>
      <c r="H1914" s="1" t="str">
        <f>" E"</f>
        <v xml:space="preserve"> E</v>
      </c>
      <c r="I1914" s="1" t="str">
        <f>" S"</f>
        <v xml:space="preserve"> S</v>
      </c>
    </row>
    <row r="1915" spans="1:9">
      <c r="A1915" s="1" t="str">
        <f>""</f>
        <v/>
      </c>
      <c r="B1915" s="1">
        <f t="shared" si="617"/>
        <v>772744</v>
      </c>
      <c r="C1915" s="1" t="str">
        <f>"0462"</f>
        <v>0462</v>
      </c>
      <c r="D1915" s="1" t="str">
        <f>"MUSIC"</f>
        <v>MUSIC</v>
      </c>
      <c r="E1915" s="1" t="str">
        <f>"4OR-COO"</f>
        <v>4OR-COO</v>
      </c>
      <c r="F1915" s="1" t="str">
        <f>"Murphy, Charmin"</f>
        <v>Murphy, Charmin</v>
      </c>
      <c r="G1915" s="1" t="str">
        <f>"Period 10"</f>
        <v>Period 10</v>
      </c>
      <c r="H1915" s="1" t="str">
        <f>" E"</f>
        <v xml:space="preserve"> E</v>
      </c>
      <c r="I1915" s="1" t="str">
        <f>" S"</f>
        <v xml:space="preserve"> S</v>
      </c>
    </row>
    <row r="1916" spans="1:9">
      <c r="A1916" s="1" t="str">
        <f>""</f>
        <v/>
      </c>
      <c r="B1916" s="1">
        <f t="shared" si="617"/>
        <v>772744</v>
      </c>
      <c r="C1916" s="1" t="str">
        <f>"0472"</f>
        <v>0472</v>
      </c>
      <c r="D1916" s="1" t="str">
        <f>"PHYSICAL ED"</f>
        <v>PHYSICAL ED</v>
      </c>
      <c r="E1916" s="1" t="str">
        <f>"40R-Coop"</f>
        <v>40R-Coop</v>
      </c>
      <c r="F1916" s="1" t="str">
        <f>"Lane, Gary"</f>
        <v>Lane, Gary</v>
      </c>
      <c r="G1916" s="1" t="str">
        <f>"Period 11"</f>
        <v>Period 11</v>
      </c>
      <c r="H1916" s="1" t="str">
        <f>" E"</f>
        <v xml:space="preserve"> E</v>
      </c>
      <c r="I1916" s="1" t="str">
        <f>" E"</f>
        <v xml:space="preserve"> E</v>
      </c>
    </row>
    <row r="1917" spans="1:9">
      <c r="A1917" s="1" t="str">
        <f>"Fields, Ileena Rae"</f>
        <v>Fields, Ileena Rae</v>
      </c>
      <c r="B1917" s="1">
        <f t="shared" ref="B1917:B1926" si="620">765690</f>
        <v>765690</v>
      </c>
      <c r="C1917" s="1" t="str">
        <f>"0411"</f>
        <v>0411</v>
      </c>
      <c r="D1917" s="1" t="str">
        <f>"LANGUAGE ARTS"</f>
        <v>LANGUAGE ARTS</v>
      </c>
      <c r="E1917" s="1" t="str">
        <f t="shared" ref="E1917:E1924" si="621">"41R-GUL"</f>
        <v>41R-GUL</v>
      </c>
      <c r="F1917" s="1" t="str">
        <f t="shared" ref="F1917:F1923" si="622">"Gula, Andrew"</f>
        <v>Gula, Andrew</v>
      </c>
      <c r="G1917" s="1" t="str">
        <f>"Period 01"</f>
        <v>Period 01</v>
      </c>
      <c r="H1917" s="1">
        <f xml:space="preserve"> 76</f>
        <v>76</v>
      </c>
      <c r="I1917" s="1">
        <f xml:space="preserve"> 72</f>
        <v>72</v>
      </c>
    </row>
    <row r="1918" spans="1:9">
      <c r="A1918" s="1" t="str">
        <f>""</f>
        <v/>
      </c>
      <c r="B1918" s="1">
        <f t="shared" si="620"/>
        <v>765690</v>
      </c>
      <c r="C1918" s="1" t="str">
        <f>"0421"</f>
        <v>0421</v>
      </c>
      <c r="D1918" s="1" t="str">
        <f>"SOCIAL STUDIES"</f>
        <v>SOCIAL STUDIES</v>
      </c>
      <c r="E1918" s="1" t="str">
        <f t="shared" si="621"/>
        <v>41R-GUL</v>
      </c>
      <c r="F1918" s="1" t="str">
        <f t="shared" si="622"/>
        <v>Gula, Andrew</v>
      </c>
      <c r="G1918" s="1" t="str">
        <f>"Period 03"</f>
        <v>Period 03</v>
      </c>
      <c r="H1918" s="1">
        <f xml:space="preserve"> 88</f>
        <v>88</v>
      </c>
      <c r="I1918" s="1">
        <f xml:space="preserve"> 88</f>
        <v>88</v>
      </c>
    </row>
    <row r="1919" spans="1:9">
      <c r="A1919" s="1" t="str">
        <f>""</f>
        <v/>
      </c>
      <c r="B1919" s="1">
        <f t="shared" si="620"/>
        <v>765690</v>
      </c>
      <c r="C1919" s="1" t="str">
        <f>"0431"</f>
        <v>0431</v>
      </c>
      <c r="D1919" s="1" t="str">
        <f>"MATH"</f>
        <v>MATH</v>
      </c>
      <c r="E1919" s="1" t="str">
        <f t="shared" si="621"/>
        <v>41R-GUL</v>
      </c>
      <c r="F1919" s="1" t="str">
        <f t="shared" si="622"/>
        <v>Gula, Andrew</v>
      </c>
      <c r="G1919" s="1" t="str">
        <f>"Period 04"</f>
        <v>Period 04</v>
      </c>
      <c r="H1919" s="1">
        <f xml:space="preserve"> 78</f>
        <v>78</v>
      </c>
      <c r="I1919" s="1">
        <f xml:space="preserve"> 73</f>
        <v>73</v>
      </c>
    </row>
    <row r="1920" spans="1:9">
      <c r="A1920" s="1" t="str">
        <f>""</f>
        <v/>
      </c>
      <c r="B1920" s="1">
        <f t="shared" si="620"/>
        <v>765690</v>
      </c>
      <c r="C1920" s="1" t="str">
        <f>"0441"</f>
        <v>0441</v>
      </c>
      <c r="D1920" s="1" t="str">
        <f>"SCIENCE"</f>
        <v>SCIENCE</v>
      </c>
      <c r="E1920" s="1" t="str">
        <f t="shared" si="621"/>
        <v>41R-GUL</v>
      </c>
      <c r="F1920" s="1" t="str">
        <f t="shared" si="622"/>
        <v>Gula, Andrew</v>
      </c>
      <c r="G1920" s="1" t="str">
        <f>"Period 05"</f>
        <v>Period 05</v>
      </c>
      <c r="H1920" s="1">
        <f xml:space="preserve"> 81</f>
        <v>81</v>
      </c>
      <c r="I1920" s="1">
        <f xml:space="preserve"> 85</f>
        <v>85</v>
      </c>
    </row>
    <row r="1921" spans="1:9">
      <c r="A1921" s="1" t="str">
        <f>""</f>
        <v/>
      </c>
      <c r="B1921" s="1">
        <f t="shared" si="620"/>
        <v>765690</v>
      </c>
      <c r="C1921" s="1" t="str">
        <f>"0471"</f>
        <v>0471</v>
      </c>
      <c r="D1921" s="1" t="str">
        <f>"HEALTH"</f>
        <v>HEALTH</v>
      </c>
      <c r="E1921" s="1" t="str">
        <f t="shared" si="621"/>
        <v>41R-GUL</v>
      </c>
      <c r="F1921" s="1" t="str">
        <f t="shared" si="622"/>
        <v>Gula, Andrew</v>
      </c>
      <c r="G1921" s="1" t="str">
        <f>"Period 06"</f>
        <v>Period 06</v>
      </c>
      <c r="H1921" s="1" t="str">
        <f>" S"</f>
        <v xml:space="preserve"> S</v>
      </c>
      <c r="I1921" s="1" t="str">
        <f>" S"</f>
        <v xml:space="preserve"> S</v>
      </c>
    </row>
    <row r="1922" spans="1:9">
      <c r="A1922" s="1" t="str">
        <f>""</f>
        <v/>
      </c>
      <c r="B1922" s="1">
        <f t="shared" si="620"/>
        <v>765690</v>
      </c>
      <c r="C1922" s="1" t="str">
        <f>"0498"</f>
        <v>0498</v>
      </c>
      <c r="D1922" s="1" t="str">
        <f>"CITIZENSHIP"</f>
        <v>CITIZENSHIP</v>
      </c>
      <c r="E1922" s="1" t="str">
        <f t="shared" si="621"/>
        <v>41R-GUL</v>
      </c>
      <c r="F1922" s="1" t="str">
        <f t="shared" si="622"/>
        <v>Gula, Andrew</v>
      </c>
      <c r="G1922" s="1" t="str">
        <f>"Period 07"</f>
        <v>Period 07</v>
      </c>
      <c r="H1922" s="1" t="str">
        <f>" S"</f>
        <v xml:space="preserve"> S</v>
      </c>
      <c r="I1922" s="1" t="str">
        <f>" S"</f>
        <v xml:space="preserve"> S</v>
      </c>
    </row>
    <row r="1923" spans="1:9">
      <c r="A1923" s="1" t="str">
        <f>""</f>
        <v/>
      </c>
      <c r="B1923" s="1">
        <f t="shared" si="620"/>
        <v>765690</v>
      </c>
      <c r="C1923" s="1" t="str">
        <f>"0451"</f>
        <v>0451</v>
      </c>
      <c r="D1923" s="1" t="str">
        <f>"HANDWRITING"</f>
        <v>HANDWRITING</v>
      </c>
      <c r="E1923" s="1" t="str">
        <f t="shared" si="621"/>
        <v>41R-GUL</v>
      </c>
      <c r="F1923" s="1" t="str">
        <f t="shared" si="622"/>
        <v>Gula, Andrew</v>
      </c>
      <c r="G1923" s="1" t="str">
        <f>"Period 08"</f>
        <v>Period 08</v>
      </c>
      <c r="H1923" s="1" t="str">
        <f>" N"</f>
        <v xml:space="preserve"> N</v>
      </c>
      <c r="I1923" s="1" t="str">
        <f>" S"</f>
        <v xml:space="preserve"> S</v>
      </c>
    </row>
    <row r="1924" spans="1:9">
      <c r="A1924" s="1" t="str">
        <f>""</f>
        <v/>
      </c>
      <c r="B1924" s="1">
        <f t="shared" si="620"/>
        <v>765690</v>
      </c>
      <c r="C1924" s="1" t="str">
        <f>"0461"</f>
        <v>0461</v>
      </c>
      <c r="D1924" s="1" t="str">
        <f>"FINE ARTS"</f>
        <v>FINE ARTS</v>
      </c>
      <c r="E1924" s="1" t="str">
        <f t="shared" si="621"/>
        <v>41R-GUL</v>
      </c>
      <c r="F1924" s="1" t="str">
        <f>"Shotlow, Misti"</f>
        <v>Shotlow, Misti</v>
      </c>
      <c r="G1924" s="1" t="str">
        <f>"Period 09"</f>
        <v>Period 09</v>
      </c>
      <c r="H1924" s="1" t="str">
        <f>" E"</f>
        <v xml:space="preserve"> E</v>
      </c>
      <c r="I1924" s="1" t="str">
        <f>" E"</f>
        <v xml:space="preserve"> E</v>
      </c>
    </row>
    <row r="1925" spans="1:9">
      <c r="A1925" s="1" t="str">
        <f>""</f>
        <v/>
      </c>
      <c r="B1925" s="1">
        <f t="shared" si="620"/>
        <v>765690</v>
      </c>
      <c r="C1925" s="1" t="str">
        <f>"0462"</f>
        <v>0462</v>
      </c>
      <c r="D1925" s="1" t="str">
        <f>"MUSIC"</f>
        <v>MUSIC</v>
      </c>
      <c r="E1925" s="1" t="str">
        <f>"41GUL1R-"</f>
        <v>41GUL1R-</v>
      </c>
      <c r="F1925" s="1" t="str">
        <f>"Murphy, Charmin"</f>
        <v>Murphy, Charmin</v>
      </c>
      <c r="G1925" s="1" t="str">
        <f>"Period 10"</f>
        <v>Period 10</v>
      </c>
      <c r="H1925" s="1" t="str">
        <f>" S"</f>
        <v xml:space="preserve"> S</v>
      </c>
      <c r="I1925" s="1" t="str">
        <f>" S"</f>
        <v xml:space="preserve"> S</v>
      </c>
    </row>
    <row r="1926" spans="1:9">
      <c r="A1926" s="1" t="str">
        <f>""</f>
        <v/>
      </c>
      <c r="B1926" s="1">
        <f t="shared" si="620"/>
        <v>765690</v>
      </c>
      <c r="C1926" s="1" t="str">
        <f>"0472"</f>
        <v>0472</v>
      </c>
      <c r="D1926" s="1" t="str">
        <f>"PHYSICAL ED"</f>
        <v>PHYSICAL ED</v>
      </c>
      <c r="E1926" s="1" t="str">
        <f>"41R-Gul"</f>
        <v>41R-Gul</v>
      </c>
      <c r="F1926" s="1" t="str">
        <f>"Lane, Gary"</f>
        <v>Lane, Gary</v>
      </c>
      <c r="G1926" s="1" t="str">
        <f>"Period 11"</f>
        <v>Period 11</v>
      </c>
      <c r="H1926" s="1" t="str">
        <f>" S"</f>
        <v xml:space="preserve"> S</v>
      </c>
      <c r="I1926" s="1" t="str">
        <f>" E"</f>
        <v xml:space="preserve"> E</v>
      </c>
    </row>
    <row r="1927" spans="1:9">
      <c r="A1927" s="1" t="str">
        <f>"Freeman, Ashra Shaylynn"</f>
        <v>Freeman, Ashra Shaylynn</v>
      </c>
      <c r="B1927" s="1">
        <f t="shared" ref="B1927:B1936" si="623">786566</f>
        <v>786566</v>
      </c>
      <c r="C1927" s="1" t="str">
        <f>"0411"</f>
        <v>0411</v>
      </c>
      <c r="D1927" s="1" t="str">
        <f>"LANGUAGE ARTS"</f>
        <v>LANGUAGE ARTS</v>
      </c>
      <c r="E1927" s="1" t="str">
        <f t="shared" ref="E1927:E1934" si="624">"40R-COOP"</f>
        <v>40R-COOP</v>
      </c>
      <c r="F1927" s="1" t="str">
        <f t="shared" ref="F1927:F1933" si="625">"Cooper, Jennefer"</f>
        <v>Cooper, Jennefer</v>
      </c>
      <c r="G1927" s="1" t="str">
        <f>"Period 01"</f>
        <v>Period 01</v>
      </c>
      <c r="H1927" s="1">
        <f xml:space="preserve"> 77</f>
        <v>77</v>
      </c>
      <c r="I1927" s="1">
        <f xml:space="preserve"> 72</f>
        <v>72</v>
      </c>
    </row>
    <row r="1928" spans="1:9">
      <c r="A1928" s="1" t="str">
        <f>""</f>
        <v/>
      </c>
      <c r="B1928" s="1">
        <f t="shared" si="623"/>
        <v>786566</v>
      </c>
      <c r="C1928" s="1" t="str">
        <f>"0421"</f>
        <v>0421</v>
      </c>
      <c r="D1928" s="1" t="str">
        <f>"SOCIAL STUDIES"</f>
        <v>SOCIAL STUDIES</v>
      </c>
      <c r="E1928" s="1" t="str">
        <f t="shared" si="624"/>
        <v>40R-COOP</v>
      </c>
      <c r="F1928" s="1" t="str">
        <f t="shared" si="625"/>
        <v>Cooper, Jennefer</v>
      </c>
      <c r="G1928" s="1" t="str">
        <f>"Period 03"</f>
        <v>Period 03</v>
      </c>
      <c r="H1928" s="1">
        <f xml:space="preserve"> 84</f>
        <v>84</v>
      </c>
      <c r="I1928" s="1">
        <f xml:space="preserve"> 70</f>
        <v>70</v>
      </c>
    </row>
    <row r="1929" spans="1:9">
      <c r="A1929" s="1" t="str">
        <f>""</f>
        <v/>
      </c>
      <c r="B1929" s="1">
        <f t="shared" si="623"/>
        <v>786566</v>
      </c>
      <c r="C1929" s="1" t="str">
        <f>"0431"</f>
        <v>0431</v>
      </c>
      <c r="D1929" s="1" t="str">
        <f>"MATH"</f>
        <v>MATH</v>
      </c>
      <c r="E1929" s="1" t="str">
        <f t="shared" si="624"/>
        <v>40R-COOP</v>
      </c>
      <c r="F1929" s="1" t="str">
        <f t="shared" si="625"/>
        <v>Cooper, Jennefer</v>
      </c>
      <c r="G1929" s="1" t="str">
        <f>"Period 04"</f>
        <v>Period 04</v>
      </c>
      <c r="H1929" s="1">
        <f xml:space="preserve"> 72</f>
        <v>72</v>
      </c>
      <c r="I1929" s="1">
        <f xml:space="preserve"> 70</f>
        <v>70</v>
      </c>
    </row>
    <row r="1930" spans="1:9">
      <c r="A1930" s="1" t="str">
        <f>""</f>
        <v/>
      </c>
      <c r="B1930" s="1">
        <f t="shared" si="623"/>
        <v>786566</v>
      </c>
      <c r="C1930" s="1" t="str">
        <f>"0441"</f>
        <v>0441</v>
      </c>
      <c r="D1930" s="1" t="str">
        <f>"SCIENCE"</f>
        <v>SCIENCE</v>
      </c>
      <c r="E1930" s="1" t="str">
        <f t="shared" si="624"/>
        <v>40R-COOP</v>
      </c>
      <c r="F1930" s="1" t="str">
        <f t="shared" si="625"/>
        <v>Cooper, Jennefer</v>
      </c>
      <c r="G1930" s="1" t="str">
        <f>"Period 05"</f>
        <v>Period 05</v>
      </c>
      <c r="H1930" s="1">
        <f xml:space="preserve"> 80</f>
        <v>80</v>
      </c>
      <c r="I1930" s="1">
        <f xml:space="preserve"> 76</f>
        <v>76</v>
      </c>
    </row>
    <row r="1931" spans="1:9">
      <c r="A1931" s="1" t="str">
        <f>""</f>
        <v/>
      </c>
      <c r="B1931" s="1">
        <f t="shared" si="623"/>
        <v>786566</v>
      </c>
      <c r="C1931" s="1" t="str">
        <f>"0471"</f>
        <v>0471</v>
      </c>
      <c r="D1931" s="1" t="str">
        <f>"HEALTH"</f>
        <v>HEALTH</v>
      </c>
      <c r="E1931" s="1" t="str">
        <f t="shared" si="624"/>
        <v>40R-COOP</v>
      </c>
      <c r="F1931" s="1" t="str">
        <f t="shared" si="625"/>
        <v>Cooper, Jennefer</v>
      </c>
      <c r="G1931" s="1" t="str">
        <f>"Period 06"</f>
        <v>Period 06</v>
      </c>
      <c r="H1931" s="1" t="str">
        <f>" S"</f>
        <v xml:space="preserve"> S</v>
      </c>
      <c r="I1931" s="1" t="str">
        <f>" S"</f>
        <v xml:space="preserve"> S</v>
      </c>
    </row>
    <row r="1932" spans="1:9">
      <c r="A1932" s="1" t="str">
        <f>""</f>
        <v/>
      </c>
      <c r="B1932" s="1">
        <f t="shared" si="623"/>
        <v>786566</v>
      </c>
      <c r="C1932" s="1" t="str">
        <f>"0498"</f>
        <v>0498</v>
      </c>
      <c r="D1932" s="1" t="str">
        <f>"CITIZENSHIP"</f>
        <v>CITIZENSHIP</v>
      </c>
      <c r="E1932" s="1" t="str">
        <f t="shared" si="624"/>
        <v>40R-COOP</v>
      </c>
      <c r="F1932" s="1" t="str">
        <f t="shared" si="625"/>
        <v>Cooper, Jennefer</v>
      </c>
      <c r="G1932" s="1" t="str">
        <f>"Period 07"</f>
        <v>Period 07</v>
      </c>
      <c r="H1932" s="1" t="str">
        <f>" E"</f>
        <v xml:space="preserve"> E</v>
      </c>
      <c r="I1932" s="1" t="str">
        <f>" E"</f>
        <v xml:space="preserve"> E</v>
      </c>
    </row>
    <row r="1933" spans="1:9">
      <c r="A1933" s="1" t="str">
        <f>""</f>
        <v/>
      </c>
      <c r="B1933" s="1">
        <f t="shared" si="623"/>
        <v>786566</v>
      </c>
      <c r="C1933" s="1" t="str">
        <f>"0451"</f>
        <v>0451</v>
      </c>
      <c r="D1933" s="1" t="str">
        <f>"HANDWRITING"</f>
        <v>HANDWRITING</v>
      </c>
      <c r="E1933" s="1" t="str">
        <f t="shared" si="624"/>
        <v>40R-COOP</v>
      </c>
      <c r="F1933" s="1" t="str">
        <f t="shared" si="625"/>
        <v>Cooper, Jennefer</v>
      </c>
      <c r="G1933" s="1" t="str">
        <f>"Period 08"</f>
        <v>Period 08</v>
      </c>
      <c r="H1933" s="1" t="str">
        <f>" S"</f>
        <v xml:space="preserve"> S</v>
      </c>
      <c r="I1933" s="1" t="str">
        <f>" S"</f>
        <v xml:space="preserve"> S</v>
      </c>
    </row>
    <row r="1934" spans="1:9">
      <c r="A1934" s="1" t="str">
        <f>""</f>
        <v/>
      </c>
      <c r="B1934" s="1">
        <f t="shared" si="623"/>
        <v>786566</v>
      </c>
      <c r="C1934" s="1" t="str">
        <f>"0461"</f>
        <v>0461</v>
      </c>
      <c r="D1934" s="1" t="str">
        <f>"FINE ARTS"</f>
        <v>FINE ARTS</v>
      </c>
      <c r="E1934" s="1" t="str">
        <f t="shared" si="624"/>
        <v>40R-COOP</v>
      </c>
      <c r="F1934" s="1" t="str">
        <f>"Shotlow, Misti"</f>
        <v>Shotlow, Misti</v>
      </c>
      <c r="G1934" s="1" t="str">
        <f>"Period 09"</f>
        <v>Period 09</v>
      </c>
      <c r="H1934" s="1" t="str">
        <f>" E"</f>
        <v xml:space="preserve"> E</v>
      </c>
      <c r="I1934" s="1" t="str">
        <f>" E"</f>
        <v xml:space="preserve"> E</v>
      </c>
    </row>
    <row r="1935" spans="1:9">
      <c r="A1935" s="1" t="str">
        <f>""</f>
        <v/>
      </c>
      <c r="B1935" s="1">
        <f t="shared" si="623"/>
        <v>786566</v>
      </c>
      <c r="C1935" s="1" t="str">
        <f>"0462"</f>
        <v>0462</v>
      </c>
      <c r="D1935" s="1" t="str">
        <f>"MUSIC"</f>
        <v>MUSIC</v>
      </c>
      <c r="E1935" s="1" t="str">
        <f>"4OR-COO"</f>
        <v>4OR-COO</v>
      </c>
      <c r="F1935" s="1" t="str">
        <f>"Murphy, Charmin"</f>
        <v>Murphy, Charmin</v>
      </c>
      <c r="G1935" s="1" t="str">
        <f>"Period 10"</f>
        <v>Period 10</v>
      </c>
      <c r="H1935" s="1" t="str">
        <f>" S"</f>
        <v xml:space="preserve"> S</v>
      </c>
      <c r="I1935" s="1" t="str">
        <f>" S"</f>
        <v xml:space="preserve"> S</v>
      </c>
    </row>
    <row r="1936" spans="1:9">
      <c r="A1936" s="1" t="str">
        <f>""</f>
        <v/>
      </c>
      <c r="B1936" s="1">
        <f t="shared" si="623"/>
        <v>786566</v>
      </c>
      <c r="C1936" s="1" t="str">
        <f>"0472"</f>
        <v>0472</v>
      </c>
      <c r="D1936" s="1" t="str">
        <f>"PHYSICAL ED"</f>
        <v>PHYSICAL ED</v>
      </c>
      <c r="E1936" s="1" t="str">
        <f>"40R-Coop"</f>
        <v>40R-Coop</v>
      </c>
      <c r="F1936" s="1" t="str">
        <f>"Lane, Gary"</f>
        <v>Lane, Gary</v>
      </c>
      <c r="G1936" s="1" t="str">
        <f>"Period 11"</f>
        <v>Period 11</v>
      </c>
      <c r="H1936" s="1" t="str">
        <f>" E"</f>
        <v xml:space="preserve"> E</v>
      </c>
      <c r="I1936" s="1" t="str">
        <f>" E"</f>
        <v xml:space="preserve"> E</v>
      </c>
    </row>
    <row r="1937" spans="1:9">
      <c r="A1937" s="1" t="str">
        <f>"Galvan, Fatima Emily"</f>
        <v>Galvan, Fatima Emily</v>
      </c>
      <c r="B1937" s="1">
        <f t="shared" ref="B1937:B1946" si="626">1801895</f>
        <v>1801895</v>
      </c>
      <c r="C1937" s="1" t="str">
        <f>"0411"</f>
        <v>0411</v>
      </c>
      <c r="D1937" s="1" t="str">
        <f>"LANGUAGE ARTS"</f>
        <v>LANGUAGE ARTS</v>
      </c>
      <c r="E1937" s="1" t="str">
        <f>"40B-OLIVO"</f>
        <v>40B-OLIVO</v>
      </c>
      <c r="F1937" s="1" t="str">
        <f t="shared" ref="F1937:F1943" si="627">"Olivo, Claudia"</f>
        <v>Olivo, Claudia</v>
      </c>
      <c r="G1937" s="1" t="str">
        <f>"Period 01"</f>
        <v>Period 01</v>
      </c>
      <c r="H1937" s="1">
        <f xml:space="preserve"> 90</f>
        <v>90</v>
      </c>
      <c r="I1937" s="1">
        <f xml:space="preserve"> 73</f>
        <v>73</v>
      </c>
    </row>
    <row r="1938" spans="1:9">
      <c r="A1938" s="1" t="str">
        <f>""</f>
        <v/>
      </c>
      <c r="B1938" s="1">
        <f t="shared" si="626"/>
        <v>1801895</v>
      </c>
      <c r="C1938" s="1" t="str">
        <f>"0421"</f>
        <v>0421</v>
      </c>
      <c r="D1938" s="1" t="str">
        <f>"SOCIAL STUDIES"</f>
        <v>SOCIAL STUDIES</v>
      </c>
      <c r="E1938" s="1" t="str">
        <f t="shared" ref="E1938:E1946" si="628">"40B-OLI"</f>
        <v>40B-OLI</v>
      </c>
      <c r="F1938" s="1" t="str">
        <f t="shared" si="627"/>
        <v>Olivo, Claudia</v>
      </c>
      <c r="G1938" s="1" t="str">
        <f>"Period 03"</f>
        <v>Period 03</v>
      </c>
      <c r="H1938" s="1">
        <f xml:space="preserve"> 99</f>
        <v>99</v>
      </c>
      <c r="I1938" s="1">
        <f xml:space="preserve"> 70</f>
        <v>70</v>
      </c>
    </row>
    <row r="1939" spans="1:9">
      <c r="A1939" s="1" t="str">
        <f>""</f>
        <v/>
      </c>
      <c r="B1939" s="1">
        <f t="shared" si="626"/>
        <v>1801895</v>
      </c>
      <c r="C1939" s="1" t="str">
        <f>"0431"</f>
        <v>0431</v>
      </c>
      <c r="D1939" s="1" t="str">
        <f>"MATH"</f>
        <v>MATH</v>
      </c>
      <c r="E1939" s="1" t="str">
        <f t="shared" si="628"/>
        <v>40B-OLI</v>
      </c>
      <c r="F1939" s="1" t="str">
        <f t="shared" si="627"/>
        <v>Olivo, Claudia</v>
      </c>
      <c r="G1939" s="1" t="str">
        <f>"Period 04"</f>
        <v>Period 04</v>
      </c>
      <c r="H1939" s="1">
        <f xml:space="preserve"> 85</f>
        <v>85</v>
      </c>
      <c r="I1939" s="1">
        <f xml:space="preserve"> 73</f>
        <v>73</v>
      </c>
    </row>
    <row r="1940" spans="1:9">
      <c r="A1940" s="1" t="str">
        <f>""</f>
        <v/>
      </c>
      <c r="B1940" s="1">
        <f t="shared" si="626"/>
        <v>1801895</v>
      </c>
      <c r="C1940" s="1" t="str">
        <f>"0441"</f>
        <v>0441</v>
      </c>
      <c r="D1940" s="1" t="str">
        <f>"SCIENCE"</f>
        <v>SCIENCE</v>
      </c>
      <c r="E1940" s="1" t="str">
        <f t="shared" si="628"/>
        <v>40B-OLI</v>
      </c>
      <c r="F1940" s="1" t="str">
        <f t="shared" si="627"/>
        <v>Olivo, Claudia</v>
      </c>
      <c r="G1940" s="1" t="str">
        <f>"Period 05"</f>
        <v>Period 05</v>
      </c>
      <c r="H1940" s="1">
        <f xml:space="preserve"> 100</f>
        <v>100</v>
      </c>
      <c r="I1940" s="1">
        <f xml:space="preserve"> 80</f>
        <v>80</v>
      </c>
    </row>
    <row r="1941" spans="1:9">
      <c r="A1941" s="1" t="str">
        <f>""</f>
        <v/>
      </c>
      <c r="B1941" s="1">
        <f t="shared" si="626"/>
        <v>1801895</v>
      </c>
      <c r="C1941" s="1" t="str">
        <f>"0471"</f>
        <v>0471</v>
      </c>
      <c r="D1941" s="1" t="str">
        <f>"HEALTH"</f>
        <v>HEALTH</v>
      </c>
      <c r="E1941" s="1" t="str">
        <f t="shared" si="628"/>
        <v>40B-OLI</v>
      </c>
      <c r="F1941" s="1" t="str">
        <f t="shared" si="627"/>
        <v>Olivo, Claudia</v>
      </c>
      <c r="G1941" s="1" t="str">
        <f>"Period 06"</f>
        <v>Period 06</v>
      </c>
      <c r="H1941" s="1" t="str">
        <f t="shared" ref="H1941:H1946" si="629">" E"</f>
        <v xml:space="preserve"> E</v>
      </c>
      <c r="I1941" s="1" t="str">
        <f>" S"</f>
        <v xml:space="preserve"> S</v>
      </c>
    </row>
    <row r="1942" spans="1:9">
      <c r="A1942" s="1" t="str">
        <f>""</f>
        <v/>
      </c>
      <c r="B1942" s="1">
        <f t="shared" si="626"/>
        <v>1801895</v>
      </c>
      <c r="C1942" s="1" t="str">
        <f>"0498"</f>
        <v>0498</v>
      </c>
      <c r="D1942" s="1" t="str">
        <f>"CITIZENSHIP"</f>
        <v>CITIZENSHIP</v>
      </c>
      <c r="E1942" s="1" t="str">
        <f t="shared" si="628"/>
        <v>40B-OLI</v>
      </c>
      <c r="F1942" s="1" t="str">
        <f t="shared" si="627"/>
        <v>Olivo, Claudia</v>
      </c>
      <c r="G1942" s="1" t="str">
        <f>"Period 07"</f>
        <v>Period 07</v>
      </c>
      <c r="H1942" s="1" t="str">
        <f t="shared" si="629"/>
        <v xml:space="preserve"> E</v>
      </c>
      <c r="I1942" s="1" t="str">
        <f>" S"</f>
        <v xml:space="preserve"> S</v>
      </c>
    </row>
    <row r="1943" spans="1:9">
      <c r="A1943" s="1" t="str">
        <f>""</f>
        <v/>
      </c>
      <c r="B1943" s="1">
        <f t="shared" si="626"/>
        <v>1801895</v>
      </c>
      <c r="C1943" s="1" t="str">
        <f>"0451"</f>
        <v>0451</v>
      </c>
      <c r="D1943" s="1" t="str">
        <f>"HANDWRITING"</f>
        <v>HANDWRITING</v>
      </c>
      <c r="E1943" s="1" t="str">
        <f t="shared" si="628"/>
        <v>40B-OLI</v>
      </c>
      <c r="F1943" s="1" t="str">
        <f t="shared" si="627"/>
        <v>Olivo, Claudia</v>
      </c>
      <c r="G1943" s="1" t="str">
        <f>"Period 08"</f>
        <v>Period 08</v>
      </c>
      <c r="H1943" s="1" t="str">
        <f t="shared" si="629"/>
        <v xml:space="preserve"> E</v>
      </c>
      <c r="I1943" s="1" t="str">
        <f>" S"</f>
        <v xml:space="preserve"> S</v>
      </c>
    </row>
    <row r="1944" spans="1:9">
      <c r="A1944" s="1" t="str">
        <f>""</f>
        <v/>
      </c>
      <c r="B1944" s="1">
        <f t="shared" si="626"/>
        <v>1801895</v>
      </c>
      <c r="C1944" s="1" t="str">
        <f>"0461"</f>
        <v>0461</v>
      </c>
      <c r="D1944" s="1" t="str">
        <f>"FINE ARTS"</f>
        <v>FINE ARTS</v>
      </c>
      <c r="E1944" s="1" t="str">
        <f t="shared" si="628"/>
        <v>40B-OLI</v>
      </c>
      <c r="F1944" s="1" t="str">
        <f>"Shotlow, Misti"</f>
        <v>Shotlow, Misti</v>
      </c>
      <c r="G1944" s="1" t="str">
        <f>"Period 09"</f>
        <v>Period 09</v>
      </c>
      <c r="H1944" s="1" t="str">
        <f t="shared" si="629"/>
        <v xml:space="preserve"> E</v>
      </c>
      <c r="I1944" s="1" t="str">
        <f>" E"</f>
        <v xml:space="preserve"> E</v>
      </c>
    </row>
    <row r="1945" spans="1:9">
      <c r="A1945" s="1" t="str">
        <f>""</f>
        <v/>
      </c>
      <c r="B1945" s="1">
        <f t="shared" si="626"/>
        <v>1801895</v>
      </c>
      <c r="C1945" s="1" t="str">
        <f>"0462"</f>
        <v>0462</v>
      </c>
      <c r="D1945" s="1" t="str">
        <f>"MUSIC"</f>
        <v>MUSIC</v>
      </c>
      <c r="E1945" s="1" t="str">
        <f t="shared" si="628"/>
        <v>40B-OLI</v>
      </c>
      <c r="F1945" s="1" t="str">
        <f>"Murphy, Charmin"</f>
        <v>Murphy, Charmin</v>
      </c>
      <c r="G1945" s="1" t="str">
        <f>"Period 10"</f>
        <v>Period 10</v>
      </c>
      <c r="H1945" s="1" t="str">
        <f t="shared" si="629"/>
        <v xml:space="preserve"> E</v>
      </c>
      <c r="I1945" s="1" t="str">
        <f>" S"</f>
        <v xml:space="preserve"> S</v>
      </c>
    </row>
    <row r="1946" spans="1:9">
      <c r="A1946" s="1" t="str">
        <f>""</f>
        <v/>
      </c>
      <c r="B1946" s="1">
        <f t="shared" si="626"/>
        <v>1801895</v>
      </c>
      <c r="C1946" s="1" t="str">
        <f>"0472"</f>
        <v>0472</v>
      </c>
      <c r="D1946" s="1" t="str">
        <f>"PHYSICAL ED"</f>
        <v>PHYSICAL ED</v>
      </c>
      <c r="E1946" s="1" t="str">
        <f t="shared" si="628"/>
        <v>40B-OLI</v>
      </c>
      <c r="F1946" s="1" t="str">
        <f>"Lane, Gary"</f>
        <v>Lane, Gary</v>
      </c>
      <c r="G1946" s="1" t="str">
        <f>"Period 11"</f>
        <v>Period 11</v>
      </c>
      <c r="H1946" s="1" t="str">
        <f t="shared" si="629"/>
        <v xml:space="preserve"> E</v>
      </c>
      <c r="I1946" s="1" t="str">
        <f>" E"</f>
        <v xml:space="preserve"> E</v>
      </c>
    </row>
    <row r="1947" spans="1:9">
      <c r="A1947" s="1" t="str">
        <f>"Gangone, Jayda Rae"</f>
        <v>Gangone, Jayda Rae</v>
      </c>
      <c r="B1947" s="1">
        <f t="shared" ref="B1947:B1956" si="630">1822536</f>
        <v>1822536</v>
      </c>
      <c r="C1947" s="1" t="str">
        <f>"0411"</f>
        <v>0411</v>
      </c>
      <c r="D1947" s="1" t="str">
        <f>"LANGUAGE ARTS"</f>
        <v>LANGUAGE ARTS</v>
      </c>
      <c r="E1947" s="1" t="str">
        <f t="shared" ref="E1947:E1956" si="631">"42R-HOR"</f>
        <v>42R-HOR</v>
      </c>
      <c r="F1947" s="1" t="str">
        <f t="shared" ref="F1947:F1953" si="632">"Horne, Jeremy"</f>
        <v>Horne, Jeremy</v>
      </c>
      <c r="G1947" s="1" t="str">
        <f>"Period 01"</f>
        <v>Period 01</v>
      </c>
      <c r="H1947" s="1">
        <f xml:space="preserve"> 82</f>
        <v>82</v>
      </c>
      <c r="I1947" s="1">
        <f xml:space="preserve"> 89</f>
        <v>89</v>
      </c>
    </row>
    <row r="1948" spans="1:9">
      <c r="A1948" s="1" t="str">
        <f>""</f>
        <v/>
      </c>
      <c r="B1948" s="1">
        <f t="shared" si="630"/>
        <v>1822536</v>
      </c>
      <c r="C1948" s="1" t="str">
        <f>"0421"</f>
        <v>0421</v>
      </c>
      <c r="D1948" s="1" t="str">
        <f>"SOCIAL STUDIES"</f>
        <v>SOCIAL STUDIES</v>
      </c>
      <c r="E1948" s="1" t="str">
        <f t="shared" si="631"/>
        <v>42R-HOR</v>
      </c>
      <c r="F1948" s="1" t="str">
        <f t="shared" si="632"/>
        <v>Horne, Jeremy</v>
      </c>
      <c r="G1948" s="1" t="str">
        <f>"Period 03"</f>
        <v>Period 03</v>
      </c>
      <c r="H1948" s="1">
        <f xml:space="preserve"> 91</f>
        <v>91</v>
      </c>
      <c r="I1948" s="1">
        <f xml:space="preserve"> 91</f>
        <v>91</v>
      </c>
    </row>
    <row r="1949" spans="1:9">
      <c r="A1949" s="1" t="str">
        <f>""</f>
        <v/>
      </c>
      <c r="B1949" s="1">
        <f t="shared" si="630"/>
        <v>1822536</v>
      </c>
      <c r="C1949" s="1" t="str">
        <f>"0431"</f>
        <v>0431</v>
      </c>
      <c r="D1949" s="1" t="str">
        <f>"MATH"</f>
        <v>MATH</v>
      </c>
      <c r="E1949" s="1" t="str">
        <f t="shared" si="631"/>
        <v>42R-HOR</v>
      </c>
      <c r="F1949" s="1" t="str">
        <f t="shared" si="632"/>
        <v>Horne, Jeremy</v>
      </c>
      <c r="G1949" s="1" t="str">
        <f>"Period 04"</f>
        <v>Period 04</v>
      </c>
      <c r="H1949" s="1">
        <f xml:space="preserve"> 78</f>
        <v>78</v>
      </c>
      <c r="I1949" s="1">
        <f xml:space="preserve"> 84</f>
        <v>84</v>
      </c>
    </row>
    <row r="1950" spans="1:9">
      <c r="A1950" s="1" t="str">
        <f>""</f>
        <v/>
      </c>
      <c r="B1950" s="1">
        <f t="shared" si="630"/>
        <v>1822536</v>
      </c>
      <c r="C1950" s="1" t="str">
        <f>"0441"</f>
        <v>0441</v>
      </c>
      <c r="D1950" s="1" t="str">
        <f>"SCIENCE"</f>
        <v>SCIENCE</v>
      </c>
      <c r="E1950" s="1" t="str">
        <f t="shared" si="631"/>
        <v>42R-HOR</v>
      </c>
      <c r="F1950" s="1" t="str">
        <f t="shared" si="632"/>
        <v>Horne, Jeremy</v>
      </c>
      <c r="G1950" s="1" t="str">
        <f>"Period 05"</f>
        <v>Period 05</v>
      </c>
      <c r="H1950" s="1">
        <f xml:space="preserve"> 91</f>
        <v>91</v>
      </c>
      <c r="I1950" s="1">
        <f xml:space="preserve"> 92</f>
        <v>92</v>
      </c>
    </row>
    <row r="1951" spans="1:9">
      <c r="A1951" s="1" t="str">
        <f>""</f>
        <v/>
      </c>
      <c r="B1951" s="1">
        <f t="shared" si="630"/>
        <v>1822536</v>
      </c>
      <c r="C1951" s="1" t="str">
        <f>"0471"</f>
        <v>0471</v>
      </c>
      <c r="D1951" s="1" t="str">
        <f>"HEALTH"</f>
        <v>HEALTH</v>
      </c>
      <c r="E1951" s="1" t="str">
        <f t="shared" si="631"/>
        <v>42R-HOR</v>
      </c>
      <c r="F1951" s="1" t="str">
        <f t="shared" si="632"/>
        <v>Horne, Jeremy</v>
      </c>
      <c r="G1951" s="1" t="str">
        <f>"Period 06"</f>
        <v>Period 06</v>
      </c>
      <c r="H1951" s="1" t="str">
        <f t="shared" ref="H1951:I1953" si="633">" S"</f>
        <v xml:space="preserve"> S</v>
      </c>
      <c r="I1951" s="1" t="str">
        <f t="shared" si="633"/>
        <v xml:space="preserve"> S</v>
      </c>
    </row>
    <row r="1952" spans="1:9">
      <c r="A1952" s="1" t="str">
        <f>""</f>
        <v/>
      </c>
      <c r="B1952" s="1">
        <f t="shared" si="630"/>
        <v>1822536</v>
      </c>
      <c r="C1952" s="1" t="str">
        <f>"0498"</f>
        <v>0498</v>
      </c>
      <c r="D1952" s="1" t="str">
        <f>"CITIZENSHIP"</f>
        <v>CITIZENSHIP</v>
      </c>
      <c r="E1952" s="1" t="str">
        <f t="shared" si="631"/>
        <v>42R-HOR</v>
      </c>
      <c r="F1952" s="1" t="str">
        <f t="shared" si="632"/>
        <v>Horne, Jeremy</v>
      </c>
      <c r="G1952" s="1" t="str">
        <f>"Period 07"</f>
        <v>Period 07</v>
      </c>
      <c r="H1952" s="1" t="str">
        <f t="shared" si="633"/>
        <v xml:space="preserve"> S</v>
      </c>
      <c r="I1952" s="1" t="str">
        <f t="shared" si="633"/>
        <v xml:space="preserve"> S</v>
      </c>
    </row>
    <row r="1953" spans="1:9">
      <c r="A1953" s="1" t="str">
        <f>""</f>
        <v/>
      </c>
      <c r="B1953" s="1">
        <f t="shared" si="630"/>
        <v>1822536</v>
      </c>
      <c r="C1953" s="1" t="str">
        <f>"0451"</f>
        <v>0451</v>
      </c>
      <c r="D1953" s="1" t="str">
        <f>"HANDWRITING"</f>
        <v>HANDWRITING</v>
      </c>
      <c r="E1953" s="1" t="str">
        <f t="shared" si="631"/>
        <v>42R-HOR</v>
      </c>
      <c r="F1953" s="1" t="str">
        <f t="shared" si="632"/>
        <v>Horne, Jeremy</v>
      </c>
      <c r="G1953" s="1" t="str">
        <f>"Period 08"</f>
        <v>Period 08</v>
      </c>
      <c r="H1953" s="1" t="str">
        <f t="shared" si="633"/>
        <v xml:space="preserve"> S</v>
      </c>
      <c r="I1953" s="1" t="str">
        <f t="shared" si="633"/>
        <v xml:space="preserve"> S</v>
      </c>
    </row>
    <row r="1954" spans="1:9">
      <c r="A1954" s="1" t="str">
        <f>""</f>
        <v/>
      </c>
      <c r="B1954" s="1">
        <f t="shared" si="630"/>
        <v>1822536</v>
      </c>
      <c r="C1954" s="1" t="str">
        <f>"0461"</f>
        <v>0461</v>
      </c>
      <c r="D1954" s="1" t="str">
        <f>"FINE ARTS"</f>
        <v>FINE ARTS</v>
      </c>
      <c r="E1954" s="1" t="str">
        <f t="shared" si="631"/>
        <v>42R-HOR</v>
      </c>
      <c r="F1954" s="1" t="str">
        <f>"Shotlow, Misti"</f>
        <v>Shotlow, Misti</v>
      </c>
      <c r="G1954" s="1" t="str">
        <f>"Period 09"</f>
        <v>Period 09</v>
      </c>
      <c r="H1954" s="1" t="str">
        <f>" E"</f>
        <v xml:space="preserve"> E</v>
      </c>
      <c r="I1954" s="1" t="str">
        <f>" E"</f>
        <v xml:space="preserve"> E</v>
      </c>
    </row>
    <row r="1955" spans="1:9">
      <c r="A1955" s="1" t="str">
        <f>""</f>
        <v/>
      </c>
      <c r="B1955" s="1">
        <f t="shared" si="630"/>
        <v>1822536</v>
      </c>
      <c r="C1955" s="1" t="str">
        <f>"0462"</f>
        <v>0462</v>
      </c>
      <c r="D1955" s="1" t="str">
        <f>"MUSIC"</f>
        <v>MUSIC</v>
      </c>
      <c r="E1955" s="1" t="str">
        <f t="shared" si="631"/>
        <v>42R-HOR</v>
      </c>
      <c r="F1955" s="1" t="str">
        <f>"Murphy, Charmin"</f>
        <v>Murphy, Charmin</v>
      </c>
      <c r="G1955" s="1" t="str">
        <f>"Period 10"</f>
        <v>Period 10</v>
      </c>
      <c r="H1955" s="1" t="str">
        <f>" S"</f>
        <v xml:space="preserve"> S</v>
      </c>
      <c r="I1955" s="1" t="str">
        <f>" S"</f>
        <v xml:space="preserve"> S</v>
      </c>
    </row>
    <row r="1956" spans="1:9">
      <c r="A1956" s="1" t="str">
        <f>""</f>
        <v/>
      </c>
      <c r="B1956" s="1">
        <f t="shared" si="630"/>
        <v>1822536</v>
      </c>
      <c r="C1956" s="1" t="str">
        <f>"0472"</f>
        <v>0472</v>
      </c>
      <c r="D1956" s="1" t="str">
        <f>"PHYSICAL ED"</f>
        <v>PHYSICAL ED</v>
      </c>
      <c r="E1956" s="1" t="str">
        <f t="shared" si="631"/>
        <v>42R-HOR</v>
      </c>
      <c r="F1956" s="1" t="str">
        <f>"Lane, Gary"</f>
        <v>Lane, Gary</v>
      </c>
      <c r="G1956" s="1" t="str">
        <f>"Period 11"</f>
        <v>Period 11</v>
      </c>
      <c r="H1956" s="1" t="str">
        <f>" E"</f>
        <v xml:space="preserve"> E</v>
      </c>
      <c r="I1956" s="1" t="str">
        <f>" E"</f>
        <v xml:space="preserve"> E</v>
      </c>
    </row>
    <row r="1957" spans="1:9">
      <c r="A1957" s="1" t="str">
        <f>"Garcia, Adam "</f>
        <v xml:space="preserve">Garcia, Adam </v>
      </c>
      <c r="B1957" s="1">
        <f t="shared" ref="B1957:B1966" si="634">786545</f>
        <v>786545</v>
      </c>
      <c r="C1957" s="1" t="str">
        <f>"0411"</f>
        <v>0411</v>
      </c>
      <c r="D1957" s="1" t="str">
        <f>"LANGUAGE ARTS"</f>
        <v>LANGUAGE ARTS</v>
      </c>
      <c r="E1957" s="1" t="str">
        <f t="shared" ref="E1957:E1964" si="635">"41R-GUL"</f>
        <v>41R-GUL</v>
      </c>
      <c r="F1957" s="1" t="str">
        <f t="shared" ref="F1957:F1963" si="636">"Gula, Andrew"</f>
        <v>Gula, Andrew</v>
      </c>
      <c r="G1957" s="1" t="str">
        <f>"Period 01"</f>
        <v>Period 01</v>
      </c>
      <c r="H1957" s="1">
        <f xml:space="preserve"> 84</f>
        <v>84</v>
      </c>
      <c r="I1957" s="1">
        <f xml:space="preserve"> 81</f>
        <v>81</v>
      </c>
    </row>
    <row r="1958" spans="1:9">
      <c r="A1958" s="1" t="str">
        <f>""</f>
        <v/>
      </c>
      <c r="B1958" s="1">
        <f t="shared" si="634"/>
        <v>786545</v>
      </c>
      <c r="C1958" s="1" t="str">
        <f>"0421"</f>
        <v>0421</v>
      </c>
      <c r="D1958" s="1" t="str">
        <f>"SOCIAL STUDIES"</f>
        <v>SOCIAL STUDIES</v>
      </c>
      <c r="E1958" s="1" t="str">
        <f t="shared" si="635"/>
        <v>41R-GUL</v>
      </c>
      <c r="F1958" s="1" t="str">
        <f t="shared" si="636"/>
        <v>Gula, Andrew</v>
      </c>
      <c r="G1958" s="1" t="str">
        <f>"Period 03"</f>
        <v>Period 03</v>
      </c>
      <c r="H1958" s="1">
        <f xml:space="preserve"> 85</f>
        <v>85</v>
      </c>
      <c r="I1958" s="1">
        <f xml:space="preserve"> 84</f>
        <v>84</v>
      </c>
    </row>
    <row r="1959" spans="1:9">
      <c r="A1959" s="1" t="str">
        <f>""</f>
        <v/>
      </c>
      <c r="B1959" s="1">
        <f t="shared" si="634"/>
        <v>786545</v>
      </c>
      <c r="C1959" s="1" t="str">
        <f>"0431"</f>
        <v>0431</v>
      </c>
      <c r="D1959" s="1" t="str">
        <f>"MATH"</f>
        <v>MATH</v>
      </c>
      <c r="E1959" s="1" t="str">
        <f t="shared" si="635"/>
        <v>41R-GUL</v>
      </c>
      <c r="F1959" s="1" t="str">
        <f t="shared" si="636"/>
        <v>Gula, Andrew</v>
      </c>
      <c r="G1959" s="1" t="str">
        <f>"Period 04"</f>
        <v>Period 04</v>
      </c>
      <c r="H1959" s="1">
        <f xml:space="preserve"> 84</f>
        <v>84</v>
      </c>
      <c r="I1959" s="1">
        <f xml:space="preserve"> 84</f>
        <v>84</v>
      </c>
    </row>
    <row r="1960" spans="1:9">
      <c r="A1960" s="1" t="str">
        <f>""</f>
        <v/>
      </c>
      <c r="B1960" s="1">
        <f t="shared" si="634"/>
        <v>786545</v>
      </c>
      <c r="C1960" s="1" t="str">
        <f>"0441"</f>
        <v>0441</v>
      </c>
      <c r="D1960" s="1" t="str">
        <f>"SCIENCE"</f>
        <v>SCIENCE</v>
      </c>
      <c r="E1960" s="1" t="str">
        <f t="shared" si="635"/>
        <v>41R-GUL</v>
      </c>
      <c r="F1960" s="1" t="str">
        <f t="shared" si="636"/>
        <v>Gula, Andrew</v>
      </c>
      <c r="G1960" s="1" t="str">
        <f>"Period 05"</f>
        <v>Period 05</v>
      </c>
      <c r="H1960" s="1">
        <f xml:space="preserve"> 86</f>
        <v>86</v>
      </c>
      <c r="I1960" s="1">
        <f xml:space="preserve"> 88</f>
        <v>88</v>
      </c>
    </row>
    <row r="1961" spans="1:9">
      <c r="A1961" s="1" t="str">
        <f>""</f>
        <v/>
      </c>
      <c r="B1961" s="1">
        <f t="shared" si="634"/>
        <v>786545</v>
      </c>
      <c r="C1961" s="1" t="str">
        <f>"0471"</f>
        <v>0471</v>
      </c>
      <c r="D1961" s="1" t="str">
        <f>"HEALTH"</f>
        <v>HEALTH</v>
      </c>
      <c r="E1961" s="1" t="str">
        <f t="shared" si="635"/>
        <v>41R-GUL</v>
      </c>
      <c r="F1961" s="1" t="str">
        <f t="shared" si="636"/>
        <v>Gula, Andrew</v>
      </c>
      <c r="G1961" s="1" t="str">
        <f>"Period 06"</f>
        <v>Period 06</v>
      </c>
      <c r="H1961" s="1" t="str">
        <f t="shared" ref="H1961:I1963" si="637">" S"</f>
        <v xml:space="preserve"> S</v>
      </c>
      <c r="I1961" s="1" t="str">
        <f t="shared" si="637"/>
        <v xml:space="preserve"> S</v>
      </c>
    </row>
    <row r="1962" spans="1:9">
      <c r="A1962" s="1" t="str">
        <f>""</f>
        <v/>
      </c>
      <c r="B1962" s="1">
        <f t="shared" si="634"/>
        <v>786545</v>
      </c>
      <c r="C1962" s="1" t="str">
        <f>"0498"</f>
        <v>0498</v>
      </c>
      <c r="D1962" s="1" t="str">
        <f>"CITIZENSHIP"</f>
        <v>CITIZENSHIP</v>
      </c>
      <c r="E1962" s="1" t="str">
        <f t="shared" si="635"/>
        <v>41R-GUL</v>
      </c>
      <c r="F1962" s="1" t="str">
        <f t="shared" si="636"/>
        <v>Gula, Andrew</v>
      </c>
      <c r="G1962" s="1" t="str">
        <f>"Period 07"</f>
        <v>Period 07</v>
      </c>
      <c r="H1962" s="1" t="str">
        <f t="shared" si="637"/>
        <v xml:space="preserve"> S</v>
      </c>
      <c r="I1962" s="1" t="str">
        <f t="shared" si="637"/>
        <v xml:space="preserve"> S</v>
      </c>
    </row>
    <row r="1963" spans="1:9">
      <c r="A1963" s="1" t="str">
        <f>""</f>
        <v/>
      </c>
      <c r="B1963" s="1">
        <f t="shared" si="634"/>
        <v>786545</v>
      </c>
      <c r="C1963" s="1" t="str">
        <f>"0451"</f>
        <v>0451</v>
      </c>
      <c r="D1963" s="1" t="str">
        <f>"HANDWRITING"</f>
        <v>HANDWRITING</v>
      </c>
      <c r="E1963" s="1" t="str">
        <f t="shared" si="635"/>
        <v>41R-GUL</v>
      </c>
      <c r="F1963" s="1" t="str">
        <f t="shared" si="636"/>
        <v>Gula, Andrew</v>
      </c>
      <c r="G1963" s="1" t="str">
        <f>"Period 08"</f>
        <v>Period 08</v>
      </c>
      <c r="H1963" s="1" t="str">
        <f t="shared" si="637"/>
        <v xml:space="preserve"> S</v>
      </c>
      <c r="I1963" s="1" t="str">
        <f t="shared" si="637"/>
        <v xml:space="preserve"> S</v>
      </c>
    </row>
    <row r="1964" spans="1:9">
      <c r="A1964" s="1" t="str">
        <f>""</f>
        <v/>
      </c>
      <c r="B1964" s="1">
        <f t="shared" si="634"/>
        <v>786545</v>
      </c>
      <c r="C1964" s="1" t="str">
        <f>"0461"</f>
        <v>0461</v>
      </c>
      <c r="D1964" s="1" t="str">
        <f>"FINE ARTS"</f>
        <v>FINE ARTS</v>
      </c>
      <c r="E1964" s="1" t="str">
        <f t="shared" si="635"/>
        <v>41R-GUL</v>
      </c>
      <c r="F1964" s="1" t="str">
        <f>"Shotlow, Misti"</f>
        <v>Shotlow, Misti</v>
      </c>
      <c r="G1964" s="1" t="str">
        <f>"Period 09"</f>
        <v>Period 09</v>
      </c>
      <c r="H1964" s="1" t="str">
        <f>" E"</f>
        <v xml:space="preserve"> E</v>
      </c>
      <c r="I1964" s="1" t="str">
        <f>" E"</f>
        <v xml:space="preserve"> E</v>
      </c>
    </row>
    <row r="1965" spans="1:9">
      <c r="A1965" s="1" t="str">
        <f>""</f>
        <v/>
      </c>
      <c r="B1965" s="1">
        <f t="shared" si="634"/>
        <v>786545</v>
      </c>
      <c r="C1965" s="1" t="str">
        <f>"0462"</f>
        <v>0462</v>
      </c>
      <c r="D1965" s="1" t="str">
        <f>"MUSIC"</f>
        <v>MUSIC</v>
      </c>
      <c r="E1965" s="1" t="str">
        <f>"41GUL1R-"</f>
        <v>41GUL1R-</v>
      </c>
      <c r="F1965" s="1" t="str">
        <f>"Murphy, Charmin"</f>
        <v>Murphy, Charmin</v>
      </c>
      <c r="G1965" s="1" t="str">
        <f>"Period 10"</f>
        <v>Period 10</v>
      </c>
      <c r="H1965" s="1" t="str">
        <f>" S"</f>
        <v xml:space="preserve"> S</v>
      </c>
      <c r="I1965" s="1" t="str">
        <f>" S"</f>
        <v xml:space="preserve"> S</v>
      </c>
    </row>
    <row r="1966" spans="1:9">
      <c r="A1966" s="1" t="str">
        <f>""</f>
        <v/>
      </c>
      <c r="B1966" s="1">
        <f t="shared" si="634"/>
        <v>786545</v>
      </c>
      <c r="C1966" s="1" t="str">
        <f>"0472"</f>
        <v>0472</v>
      </c>
      <c r="D1966" s="1" t="str">
        <f>"PHYSICAL ED"</f>
        <v>PHYSICAL ED</v>
      </c>
      <c r="E1966" s="1" t="str">
        <f>"41R-Gul"</f>
        <v>41R-Gul</v>
      </c>
      <c r="F1966" s="1" t="str">
        <f>"Lane, Gary"</f>
        <v>Lane, Gary</v>
      </c>
      <c r="G1966" s="1" t="str">
        <f>"Period 11"</f>
        <v>Period 11</v>
      </c>
      <c r="H1966" s="1" t="str">
        <f>" S"</f>
        <v xml:space="preserve"> S</v>
      </c>
      <c r="I1966" s="1" t="str">
        <f>" E"</f>
        <v xml:space="preserve"> E</v>
      </c>
    </row>
    <row r="1967" spans="1:9">
      <c r="A1967" s="1" t="str">
        <f>"Garcia-Najarro, Jade Yarisley"</f>
        <v>Garcia-Najarro, Jade Yarisley</v>
      </c>
      <c r="B1967" s="1">
        <f t="shared" ref="B1967:B1976" si="638">774374</f>
        <v>774374</v>
      </c>
      <c r="C1967" s="1" t="str">
        <f>"0411"</f>
        <v>0411</v>
      </c>
      <c r="D1967" s="1" t="str">
        <f>"LANGUAGE ARTS"</f>
        <v>LANGUAGE ARTS</v>
      </c>
      <c r="E1967" s="1" t="str">
        <f>"40B-OLIVO"</f>
        <v>40B-OLIVO</v>
      </c>
      <c r="F1967" s="1" t="str">
        <f t="shared" ref="F1967:F1973" si="639">"Olivo, Claudia"</f>
        <v>Olivo, Claudia</v>
      </c>
      <c r="G1967" s="1" t="str">
        <f>"Period 01"</f>
        <v>Period 01</v>
      </c>
      <c r="H1967" s="1">
        <f xml:space="preserve"> 93</f>
        <v>93</v>
      </c>
      <c r="I1967" s="1">
        <f xml:space="preserve"> 81</f>
        <v>81</v>
      </c>
    </row>
    <row r="1968" spans="1:9">
      <c r="A1968" s="1" t="str">
        <f>""</f>
        <v/>
      </c>
      <c r="B1968" s="1">
        <f t="shared" si="638"/>
        <v>774374</v>
      </c>
      <c r="C1968" s="1" t="str">
        <f>"0421"</f>
        <v>0421</v>
      </c>
      <c r="D1968" s="1" t="str">
        <f>"SOCIAL STUDIES"</f>
        <v>SOCIAL STUDIES</v>
      </c>
      <c r="E1968" s="1" t="str">
        <f t="shared" ref="E1968:E1976" si="640">"40B-OLI"</f>
        <v>40B-OLI</v>
      </c>
      <c r="F1968" s="1" t="str">
        <f t="shared" si="639"/>
        <v>Olivo, Claudia</v>
      </c>
      <c r="G1968" s="1" t="str">
        <f>"Period 03"</f>
        <v>Period 03</v>
      </c>
      <c r="H1968" s="1">
        <f xml:space="preserve"> 94</f>
        <v>94</v>
      </c>
      <c r="I1968" s="1">
        <f xml:space="preserve"> 87</f>
        <v>87</v>
      </c>
    </row>
    <row r="1969" spans="1:9">
      <c r="A1969" s="1" t="str">
        <f>""</f>
        <v/>
      </c>
      <c r="B1969" s="1">
        <f t="shared" si="638"/>
        <v>774374</v>
      </c>
      <c r="C1969" s="1" t="str">
        <f>"0431"</f>
        <v>0431</v>
      </c>
      <c r="D1969" s="1" t="str">
        <f>"MATH"</f>
        <v>MATH</v>
      </c>
      <c r="E1969" s="1" t="str">
        <f t="shared" si="640"/>
        <v>40B-OLI</v>
      </c>
      <c r="F1969" s="1" t="str">
        <f t="shared" si="639"/>
        <v>Olivo, Claudia</v>
      </c>
      <c r="G1969" s="1" t="str">
        <f>"Period 04"</f>
        <v>Period 04</v>
      </c>
      <c r="H1969" s="1">
        <f xml:space="preserve"> 97</f>
        <v>97</v>
      </c>
      <c r="I1969" s="1">
        <f xml:space="preserve"> 87</f>
        <v>87</v>
      </c>
    </row>
    <row r="1970" spans="1:9">
      <c r="A1970" s="1" t="str">
        <f>""</f>
        <v/>
      </c>
      <c r="B1970" s="1">
        <f t="shared" si="638"/>
        <v>774374</v>
      </c>
      <c r="C1970" s="1" t="str">
        <f>"0441"</f>
        <v>0441</v>
      </c>
      <c r="D1970" s="1" t="str">
        <f>"SCIENCE"</f>
        <v>SCIENCE</v>
      </c>
      <c r="E1970" s="1" t="str">
        <f t="shared" si="640"/>
        <v>40B-OLI</v>
      </c>
      <c r="F1970" s="1" t="str">
        <f t="shared" si="639"/>
        <v>Olivo, Claudia</v>
      </c>
      <c r="G1970" s="1" t="str">
        <f>"Period 05"</f>
        <v>Period 05</v>
      </c>
      <c r="H1970" s="1">
        <f xml:space="preserve"> 100</f>
        <v>100</v>
      </c>
      <c r="I1970" s="1">
        <f xml:space="preserve"> 90</f>
        <v>90</v>
      </c>
    </row>
    <row r="1971" spans="1:9">
      <c r="A1971" s="1" t="str">
        <f>""</f>
        <v/>
      </c>
      <c r="B1971" s="1">
        <f t="shared" si="638"/>
        <v>774374</v>
      </c>
      <c r="C1971" s="1" t="str">
        <f>"0471"</f>
        <v>0471</v>
      </c>
      <c r="D1971" s="1" t="str">
        <f>"HEALTH"</f>
        <v>HEALTH</v>
      </c>
      <c r="E1971" s="1" t="str">
        <f t="shared" si="640"/>
        <v>40B-OLI</v>
      </c>
      <c r="F1971" s="1" t="str">
        <f t="shared" si="639"/>
        <v>Olivo, Claudia</v>
      </c>
      <c r="G1971" s="1" t="str">
        <f>"Period 06"</f>
        <v>Period 06</v>
      </c>
      <c r="H1971" s="1" t="str">
        <f>" E"</f>
        <v xml:space="preserve"> E</v>
      </c>
      <c r="I1971" s="1" t="str">
        <f>" S"</f>
        <v xml:space="preserve"> S</v>
      </c>
    </row>
    <row r="1972" spans="1:9">
      <c r="A1972" s="1" t="str">
        <f>""</f>
        <v/>
      </c>
      <c r="B1972" s="1">
        <f t="shared" si="638"/>
        <v>774374</v>
      </c>
      <c r="C1972" s="1" t="str">
        <f>"0498"</f>
        <v>0498</v>
      </c>
      <c r="D1972" s="1" t="str">
        <f>"CITIZENSHIP"</f>
        <v>CITIZENSHIP</v>
      </c>
      <c r="E1972" s="1" t="str">
        <f t="shared" si="640"/>
        <v>40B-OLI</v>
      </c>
      <c r="F1972" s="1" t="str">
        <f t="shared" si="639"/>
        <v>Olivo, Claudia</v>
      </c>
      <c r="G1972" s="1" t="str">
        <f>"Period 07"</f>
        <v>Period 07</v>
      </c>
      <c r="H1972" s="1" t="str">
        <f>" E"</f>
        <v xml:space="preserve"> E</v>
      </c>
      <c r="I1972" s="1" t="str">
        <f>" S"</f>
        <v xml:space="preserve"> S</v>
      </c>
    </row>
    <row r="1973" spans="1:9">
      <c r="A1973" s="1" t="str">
        <f>""</f>
        <v/>
      </c>
      <c r="B1973" s="1">
        <f t="shared" si="638"/>
        <v>774374</v>
      </c>
      <c r="C1973" s="1" t="str">
        <f>"0451"</f>
        <v>0451</v>
      </c>
      <c r="D1973" s="1" t="str">
        <f>"HANDWRITING"</f>
        <v>HANDWRITING</v>
      </c>
      <c r="E1973" s="1" t="str">
        <f t="shared" si="640"/>
        <v>40B-OLI</v>
      </c>
      <c r="F1973" s="1" t="str">
        <f t="shared" si="639"/>
        <v>Olivo, Claudia</v>
      </c>
      <c r="G1973" s="1" t="str">
        <f>"Period 08"</f>
        <v>Period 08</v>
      </c>
      <c r="H1973" s="1" t="str">
        <f>" E"</f>
        <v xml:space="preserve"> E</v>
      </c>
      <c r="I1973" s="1" t="str">
        <f>" S"</f>
        <v xml:space="preserve"> S</v>
      </c>
    </row>
    <row r="1974" spans="1:9">
      <c r="A1974" s="1" t="str">
        <f>""</f>
        <v/>
      </c>
      <c r="B1974" s="1">
        <f t="shared" si="638"/>
        <v>774374</v>
      </c>
      <c r="C1974" s="1" t="str">
        <f>"0461"</f>
        <v>0461</v>
      </c>
      <c r="D1974" s="1" t="str">
        <f>"FINE ARTS"</f>
        <v>FINE ARTS</v>
      </c>
      <c r="E1974" s="1" t="str">
        <f t="shared" si="640"/>
        <v>40B-OLI</v>
      </c>
      <c r="F1974" s="1" t="str">
        <f>"Shotlow, Misti"</f>
        <v>Shotlow, Misti</v>
      </c>
      <c r="G1974" s="1" t="str">
        <f>"Period 09"</f>
        <v>Period 09</v>
      </c>
      <c r="H1974" s="1" t="str">
        <f>" E"</f>
        <v xml:space="preserve"> E</v>
      </c>
      <c r="I1974" s="1" t="str">
        <f>" E"</f>
        <v xml:space="preserve"> E</v>
      </c>
    </row>
    <row r="1975" spans="1:9">
      <c r="A1975" s="1" t="str">
        <f>""</f>
        <v/>
      </c>
      <c r="B1975" s="1">
        <f t="shared" si="638"/>
        <v>774374</v>
      </c>
      <c r="C1975" s="1" t="str">
        <f>"0462"</f>
        <v>0462</v>
      </c>
      <c r="D1975" s="1" t="str">
        <f>"MUSIC"</f>
        <v>MUSIC</v>
      </c>
      <c r="E1975" s="1" t="str">
        <f t="shared" si="640"/>
        <v>40B-OLI</v>
      </c>
      <c r="F1975" s="1" t="str">
        <f>"Murphy, Charmin"</f>
        <v>Murphy, Charmin</v>
      </c>
      <c r="G1975" s="1" t="str">
        <f>"Period 10"</f>
        <v>Period 10</v>
      </c>
      <c r="H1975" s="1" t="str">
        <f>" E"</f>
        <v xml:space="preserve"> E</v>
      </c>
      <c r="I1975" s="1" t="str">
        <f>" S"</f>
        <v xml:space="preserve"> S</v>
      </c>
    </row>
    <row r="1976" spans="1:9">
      <c r="A1976" s="1" t="str">
        <f>""</f>
        <v/>
      </c>
      <c r="B1976" s="1">
        <f t="shared" si="638"/>
        <v>774374</v>
      </c>
      <c r="C1976" s="1" t="str">
        <f>"0472"</f>
        <v>0472</v>
      </c>
      <c r="D1976" s="1" t="str">
        <f>"PHYSICAL ED"</f>
        <v>PHYSICAL ED</v>
      </c>
      <c r="E1976" s="1" t="str">
        <f t="shared" si="640"/>
        <v>40B-OLI</v>
      </c>
      <c r="F1976" s="1" t="str">
        <f>"Lane, Gary"</f>
        <v>Lane, Gary</v>
      </c>
      <c r="G1976" s="1" t="str">
        <f>"Period 11"</f>
        <v>Period 11</v>
      </c>
      <c r="H1976" s="1" t="str">
        <f>" S"</f>
        <v xml:space="preserve"> S</v>
      </c>
      <c r="I1976" s="1" t="str">
        <f>" E"</f>
        <v xml:space="preserve"> E</v>
      </c>
    </row>
    <row r="1977" spans="1:9">
      <c r="A1977" s="1" t="str">
        <f>"Gezahegne, Betelehem Habtemariam"</f>
        <v>Gezahegne, Betelehem Habtemariam</v>
      </c>
      <c r="B1977" s="1">
        <f t="shared" ref="B1977:B1986" si="641">771185</f>
        <v>771185</v>
      </c>
      <c r="C1977" s="1" t="str">
        <f>"0411"</f>
        <v>0411</v>
      </c>
      <c r="D1977" s="1" t="str">
        <f>"LANGUAGE ARTS"</f>
        <v>LANGUAGE ARTS</v>
      </c>
      <c r="E1977" s="1" t="str">
        <f t="shared" ref="E1977:E1984" si="642">"41R-GUL"</f>
        <v>41R-GUL</v>
      </c>
      <c r="F1977" s="1" t="str">
        <f t="shared" ref="F1977:F1983" si="643">"Gula, Andrew"</f>
        <v>Gula, Andrew</v>
      </c>
      <c r="G1977" s="1" t="str">
        <f>"Period 01"</f>
        <v>Period 01</v>
      </c>
      <c r="H1977" s="1">
        <f xml:space="preserve"> 95</f>
        <v>95</v>
      </c>
      <c r="I1977" s="1">
        <f xml:space="preserve"> 95</f>
        <v>95</v>
      </c>
    </row>
    <row r="1978" spans="1:9">
      <c r="A1978" s="1" t="str">
        <f>""</f>
        <v/>
      </c>
      <c r="B1978" s="1">
        <f t="shared" si="641"/>
        <v>771185</v>
      </c>
      <c r="C1978" s="1" t="str">
        <f>"0421"</f>
        <v>0421</v>
      </c>
      <c r="D1978" s="1" t="str">
        <f>"SOCIAL STUDIES"</f>
        <v>SOCIAL STUDIES</v>
      </c>
      <c r="E1978" s="1" t="str">
        <f t="shared" si="642"/>
        <v>41R-GUL</v>
      </c>
      <c r="F1978" s="1" t="str">
        <f t="shared" si="643"/>
        <v>Gula, Andrew</v>
      </c>
      <c r="G1978" s="1" t="str">
        <f>"Period 03"</f>
        <v>Period 03</v>
      </c>
      <c r="H1978" s="1">
        <f xml:space="preserve"> 95</f>
        <v>95</v>
      </c>
      <c r="I1978" s="1">
        <f xml:space="preserve"> 95</f>
        <v>95</v>
      </c>
    </row>
    <row r="1979" spans="1:9">
      <c r="A1979" s="1" t="str">
        <f>""</f>
        <v/>
      </c>
      <c r="B1979" s="1">
        <f t="shared" si="641"/>
        <v>771185</v>
      </c>
      <c r="C1979" s="1" t="str">
        <f>"0431"</f>
        <v>0431</v>
      </c>
      <c r="D1979" s="1" t="str">
        <f>"MATH"</f>
        <v>MATH</v>
      </c>
      <c r="E1979" s="1" t="str">
        <f t="shared" si="642"/>
        <v>41R-GUL</v>
      </c>
      <c r="F1979" s="1" t="str">
        <f t="shared" si="643"/>
        <v>Gula, Andrew</v>
      </c>
      <c r="G1979" s="1" t="str">
        <f>"Period 04"</f>
        <v>Period 04</v>
      </c>
      <c r="H1979" s="1">
        <f xml:space="preserve"> 94</f>
        <v>94</v>
      </c>
      <c r="I1979" s="1">
        <f xml:space="preserve"> 93</f>
        <v>93</v>
      </c>
    </row>
    <row r="1980" spans="1:9">
      <c r="A1980" s="1" t="str">
        <f>""</f>
        <v/>
      </c>
      <c r="B1980" s="1">
        <f t="shared" si="641"/>
        <v>771185</v>
      </c>
      <c r="C1980" s="1" t="str">
        <f>"0441"</f>
        <v>0441</v>
      </c>
      <c r="D1980" s="1" t="str">
        <f>"SCIENCE"</f>
        <v>SCIENCE</v>
      </c>
      <c r="E1980" s="1" t="str">
        <f t="shared" si="642"/>
        <v>41R-GUL</v>
      </c>
      <c r="F1980" s="1" t="str">
        <f t="shared" si="643"/>
        <v>Gula, Andrew</v>
      </c>
      <c r="G1980" s="1" t="str">
        <f>"Period 05"</f>
        <v>Period 05</v>
      </c>
      <c r="H1980" s="1">
        <f xml:space="preserve"> 95</f>
        <v>95</v>
      </c>
      <c r="I1980" s="1">
        <f xml:space="preserve"> 95</f>
        <v>95</v>
      </c>
    </row>
    <row r="1981" spans="1:9">
      <c r="A1981" s="1" t="str">
        <f>""</f>
        <v/>
      </c>
      <c r="B1981" s="1">
        <f t="shared" si="641"/>
        <v>771185</v>
      </c>
      <c r="C1981" s="1" t="str">
        <f>"0471"</f>
        <v>0471</v>
      </c>
      <c r="D1981" s="1" t="str">
        <f>"HEALTH"</f>
        <v>HEALTH</v>
      </c>
      <c r="E1981" s="1" t="str">
        <f t="shared" si="642"/>
        <v>41R-GUL</v>
      </c>
      <c r="F1981" s="1" t="str">
        <f t="shared" si="643"/>
        <v>Gula, Andrew</v>
      </c>
      <c r="G1981" s="1" t="str">
        <f>"Period 06"</f>
        <v>Period 06</v>
      </c>
      <c r="H1981" s="1" t="str">
        <f>" S"</f>
        <v xml:space="preserve"> S</v>
      </c>
      <c r="I1981" s="1" t="str">
        <f>" S"</f>
        <v xml:space="preserve"> S</v>
      </c>
    </row>
    <row r="1982" spans="1:9">
      <c r="A1982" s="1" t="str">
        <f>""</f>
        <v/>
      </c>
      <c r="B1982" s="1">
        <f t="shared" si="641"/>
        <v>771185</v>
      </c>
      <c r="C1982" s="1" t="str">
        <f>"0498"</f>
        <v>0498</v>
      </c>
      <c r="D1982" s="1" t="str">
        <f>"CITIZENSHIP"</f>
        <v>CITIZENSHIP</v>
      </c>
      <c r="E1982" s="1" t="str">
        <f t="shared" si="642"/>
        <v>41R-GUL</v>
      </c>
      <c r="F1982" s="1" t="str">
        <f t="shared" si="643"/>
        <v>Gula, Andrew</v>
      </c>
      <c r="G1982" s="1" t="str">
        <f>"Period 07"</f>
        <v>Period 07</v>
      </c>
      <c r="H1982" s="1" t="str">
        <f>" S"</f>
        <v xml:space="preserve"> S</v>
      </c>
      <c r="I1982" s="1" t="str">
        <f>" E"</f>
        <v xml:space="preserve"> E</v>
      </c>
    </row>
    <row r="1983" spans="1:9">
      <c r="A1983" s="1" t="str">
        <f>""</f>
        <v/>
      </c>
      <c r="B1983" s="1">
        <f t="shared" si="641"/>
        <v>771185</v>
      </c>
      <c r="C1983" s="1" t="str">
        <f>"0451"</f>
        <v>0451</v>
      </c>
      <c r="D1983" s="1" t="str">
        <f>"HANDWRITING"</f>
        <v>HANDWRITING</v>
      </c>
      <c r="E1983" s="1" t="str">
        <f t="shared" si="642"/>
        <v>41R-GUL</v>
      </c>
      <c r="F1983" s="1" t="str">
        <f t="shared" si="643"/>
        <v>Gula, Andrew</v>
      </c>
      <c r="G1983" s="1" t="str">
        <f>"Period 08"</f>
        <v>Period 08</v>
      </c>
      <c r="H1983" s="1" t="str">
        <f>" E"</f>
        <v xml:space="preserve"> E</v>
      </c>
      <c r="I1983" s="1" t="str">
        <f>" E"</f>
        <v xml:space="preserve"> E</v>
      </c>
    </row>
    <row r="1984" spans="1:9">
      <c r="A1984" s="1" t="str">
        <f>""</f>
        <v/>
      </c>
      <c r="B1984" s="1">
        <f t="shared" si="641"/>
        <v>771185</v>
      </c>
      <c r="C1984" s="1" t="str">
        <f>"0461"</f>
        <v>0461</v>
      </c>
      <c r="D1984" s="1" t="str">
        <f>"FINE ARTS"</f>
        <v>FINE ARTS</v>
      </c>
      <c r="E1984" s="1" t="str">
        <f t="shared" si="642"/>
        <v>41R-GUL</v>
      </c>
      <c r="F1984" s="1" t="str">
        <f>"Shotlow, Misti"</f>
        <v>Shotlow, Misti</v>
      </c>
      <c r="G1984" s="1" t="str">
        <f>"Period 09"</f>
        <v>Period 09</v>
      </c>
      <c r="H1984" s="1" t="str">
        <f>" E"</f>
        <v xml:space="preserve"> E</v>
      </c>
      <c r="I1984" s="1" t="str">
        <f>" E"</f>
        <v xml:space="preserve"> E</v>
      </c>
    </row>
    <row r="1985" spans="1:9">
      <c r="A1985" s="1" t="str">
        <f>""</f>
        <v/>
      </c>
      <c r="B1985" s="1">
        <f t="shared" si="641"/>
        <v>771185</v>
      </c>
      <c r="C1985" s="1" t="str">
        <f>"0462"</f>
        <v>0462</v>
      </c>
      <c r="D1985" s="1" t="str">
        <f>"MUSIC"</f>
        <v>MUSIC</v>
      </c>
      <c r="E1985" s="1" t="str">
        <f>"41GUL1R-"</f>
        <v>41GUL1R-</v>
      </c>
      <c r="F1985" s="1" t="str">
        <f>"Murphy, Charmin"</f>
        <v>Murphy, Charmin</v>
      </c>
      <c r="G1985" s="1" t="str">
        <f>"Period 10"</f>
        <v>Period 10</v>
      </c>
      <c r="H1985" s="1" t="str">
        <f>" S"</f>
        <v xml:space="preserve"> S</v>
      </c>
      <c r="I1985" s="1" t="str">
        <f>" S"</f>
        <v xml:space="preserve"> S</v>
      </c>
    </row>
    <row r="1986" spans="1:9">
      <c r="A1986" s="1" t="str">
        <f>""</f>
        <v/>
      </c>
      <c r="B1986" s="1">
        <f t="shared" si="641"/>
        <v>771185</v>
      </c>
      <c r="C1986" s="1" t="str">
        <f>"0472"</f>
        <v>0472</v>
      </c>
      <c r="D1986" s="1" t="str">
        <f>"PHYSICAL ED"</f>
        <v>PHYSICAL ED</v>
      </c>
      <c r="E1986" s="1" t="str">
        <f>"41R-Gul"</f>
        <v>41R-Gul</v>
      </c>
      <c r="F1986" s="1" t="str">
        <f>"Lane, Gary"</f>
        <v>Lane, Gary</v>
      </c>
      <c r="G1986" s="1" t="str">
        <f>"Period 11"</f>
        <v>Period 11</v>
      </c>
      <c r="H1986" s="1" t="str">
        <f>" S"</f>
        <v xml:space="preserve"> S</v>
      </c>
      <c r="I1986" s="1" t="str">
        <f>" E"</f>
        <v xml:space="preserve"> E</v>
      </c>
    </row>
    <row r="1987" spans="1:9">
      <c r="A1987" s="1" t="str">
        <f>"Gonzales, Jeremiah "</f>
        <v xml:space="preserve">Gonzales, Jeremiah </v>
      </c>
      <c r="B1987" s="1">
        <f t="shared" ref="B1987:B1996" si="644">786559</f>
        <v>786559</v>
      </c>
      <c r="C1987" s="1" t="str">
        <f>"0411"</f>
        <v>0411</v>
      </c>
      <c r="D1987" s="1" t="str">
        <f>"LANGUAGE ARTS"</f>
        <v>LANGUAGE ARTS</v>
      </c>
      <c r="E1987" s="1" t="str">
        <f t="shared" ref="E1987:E1994" si="645">"40R-COOP"</f>
        <v>40R-COOP</v>
      </c>
      <c r="F1987" s="1" t="str">
        <f t="shared" ref="F1987:F1993" si="646">"Cooper, Jennefer"</f>
        <v>Cooper, Jennefer</v>
      </c>
      <c r="G1987" s="1" t="str">
        <f>"Period 01"</f>
        <v>Period 01</v>
      </c>
      <c r="H1987" s="1">
        <f xml:space="preserve"> 84</f>
        <v>84</v>
      </c>
      <c r="I1987" s="1">
        <f xml:space="preserve"> 83</f>
        <v>83</v>
      </c>
    </row>
    <row r="1988" spans="1:9">
      <c r="A1988" s="1" t="str">
        <f>""</f>
        <v/>
      </c>
      <c r="B1988" s="1">
        <f t="shared" si="644"/>
        <v>786559</v>
      </c>
      <c r="C1988" s="1" t="str">
        <f>"0421"</f>
        <v>0421</v>
      </c>
      <c r="D1988" s="1" t="str">
        <f>"SOCIAL STUDIES"</f>
        <v>SOCIAL STUDIES</v>
      </c>
      <c r="E1988" s="1" t="str">
        <f t="shared" si="645"/>
        <v>40R-COOP</v>
      </c>
      <c r="F1988" s="1" t="str">
        <f t="shared" si="646"/>
        <v>Cooper, Jennefer</v>
      </c>
      <c r="G1988" s="1" t="str">
        <f>"Period 03"</f>
        <v>Period 03</v>
      </c>
      <c r="H1988" s="1">
        <f xml:space="preserve"> 89</f>
        <v>89</v>
      </c>
      <c r="I1988" s="1">
        <f xml:space="preserve"> 90</f>
        <v>90</v>
      </c>
    </row>
    <row r="1989" spans="1:9">
      <c r="A1989" s="1" t="str">
        <f>""</f>
        <v/>
      </c>
      <c r="B1989" s="1">
        <f t="shared" si="644"/>
        <v>786559</v>
      </c>
      <c r="C1989" s="1" t="str">
        <f>"0431"</f>
        <v>0431</v>
      </c>
      <c r="D1989" s="1" t="str">
        <f>"MATH"</f>
        <v>MATH</v>
      </c>
      <c r="E1989" s="1" t="str">
        <f t="shared" si="645"/>
        <v>40R-COOP</v>
      </c>
      <c r="F1989" s="1" t="str">
        <f t="shared" si="646"/>
        <v>Cooper, Jennefer</v>
      </c>
      <c r="G1989" s="1" t="str">
        <f>"Period 04"</f>
        <v>Period 04</v>
      </c>
      <c r="H1989" s="1">
        <f xml:space="preserve"> 82</f>
        <v>82</v>
      </c>
      <c r="I1989" s="1">
        <f xml:space="preserve"> 84</f>
        <v>84</v>
      </c>
    </row>
    <row r="1990" spans="1:9">
      <c r="A1990" s="1" t="str">
        <f>""</f>
        <v/>
      </c>
      <c r="B1990" s="1">
        <f t="shared" si="644"/>
        <v>786559</v>
      </c>
      <c r="C1990" s="1" t="str">
        <f>"0441"</f>
        <v>0441</v>
      </c>
      <c r="D1990" s="1" t="str">
        <f>"SCIENCE"</f>
        <v>SCIENCE</v>
      </c>
      <c r="E1990" s="1" t="str">
        <f t="shared" si="645"/>
        <v>40R-COOP</v>
      </c>
      <c r="F1990" s="1" t="str">
        <f t="shared" si="646"/>
        <v>Cooper, Jennefer</v>
      </c>
      <c r="G1990" s="1" t="str">
        <f>"Period 05"</f>
        <v>Period 05</v>
      </c>
      <c r="H1990" s="1">
        <f xml:space="preserve"> 91</f>
        <v>91</v>
      </c>
      <c r="I1990" s="1">
        <f xml:space="preserve"> 91</f>
        <v>91</v>
      </c>
    </row>
    <row r="1991" spans="1:9">
      <c r="A1991" s="1" t="str">
        <f>""</f>
        <v/>
      </c>
      <c r="B1991" s="1">
        <f t="shared" si="644"/>
        <v>786559</v>
      </c>
      <c r="C1991" s="1" t="str">
        <f>"0471"</f>
        <v>0471</v>
      </c>
      <c r="D1991" s="1" t="str">
        <f>"HEALTH"</f>
        <v>HEALTH</v>
      </c>
      <c r="E1991" s="1" t="str">
        <f t="shared" si="645"/>
        <v>40R-COOP</v>
      </c>
      <c r="F1991" s="1" t="str">
        <f t="shared" si="646"/>
        <v>Cooper, Jennefer</v>
      </c>
      <c r="G1991" s="1" t="str">
        <f>"Period 06"</f>
        <v>Period 06</v>
      </c>
      <c r="H1991" s="1" t="str">
        <f>" E"</f>
        <v xml:space="preserve"> E</v>
      </c>
      <c r="I1991" s="1" t="str">
        <f>" S"</f>
        <v xml:space="preserve"> S</v>
      </c>
    </row>
    <row r="1992" spans="1:9">
      <c r="A1992" s="1" t="str">
        <f>""</f>
        <v/>
      </c>
      <c r="B1992" s="1">
        <f t="shared" si="644"/>
        <v>786559</v>
      </c>
      <c r="C1992" s="1" t="str">
        <f>"0498"</f>
        <v>0498</v>
      </c>
      <c r="D1992" s="1" t="str">
        <f>"CITIZENSHIP"</f>
        <v>CITIZENSHIP</v>
      </c>
      <c r="E1992" s="1" t="str">
        <f t="shared" si="645"/>
        <v>40R-COOP</v>
      </c>
      <c r="F1992" s="1" t="str">
        <f t="shared" si="646"/>
        <v>Cooper, Jennefer</v>
      </c>
      <c r="G1992" s="1" t="str">
        <f>"Period 07"</f>
        <v>Period 07</v>
      </c>
      <c r="H1992" s="1" t="str">
        <f>" S"</f>
        <v xml:space="preserve"> S</v>
      </c>
      <c r="I1992" s="1" t="str">
        <f>" S"</f>
        <v xml:space="preserve"> S</v>
      </c>
    </row>
    <row r="1993" spans="1:9">
      <c r="A1993" s="1" t="str">
        <f>""</f>
        <v/>
      </c>
      <c r="B1993" s="1">
        <f t="shared" si="644"/>
        <v>786559</v>
      </c>
      <c r="C1993" s="1" t="str">
        <f>"0451"</f>
        <v>0451</v>
      </c>
      <c r="D1993" s="1" t="str">
        <f>"HANDWRITING"</f>
        <v>HANDWRITING</v>
      </c>
      <c r="E1993" s="1" t="str">
        <f t="shared" si="645"/>
        <v>40R-COOP</v>
      </c>
      <c r="F1993" s="1" t="str">
        <f t="shared" si="646"/>
        <v>Cooper, Jennefer</v>
      </c>
      <c r="G1993" s="1" t="str">
        <f>"Period 08"</f>
        <v>Period 08</v>
      </c>
      <c r="H1993" s="1" t="str">
        <f>" S"</f>
        <v xml:space="preserve"> S</v>
      </c>
      <c r="I1993" s="1" t="str">
        <f>" S"</f>
        <v xml:space="preserve"> S</v>
      </c>
    </row>
    <row r="1994" spans="1:9">
      <c r="A1994" s="1" t="str">
        <f>""</f>
        <v/>
      </c>
      <c r="B1994" s="1">
        <f t="shared" si="644"/>
        <v>786559</v>
      </c>
      <c r="C1994" s="1" t="str">
        <f>"0461"</f>
        <v>0461</v>
      </c>
      <c r="D1994" s="1" t="str">
        <f>"FINE ARTS"</f>
        <v>FINE ARTS</v>
      </c>
      <c r="E1994" s="1" t="str">
        <f t="shared" si="645"/>
        <v>40R-COOP</v>
      </c>
      <c r="F1994" s="1" t="str">
        <f>"Shotlow, Misti"</f>
        <v>Shotlow, Misti</v>
      </c>
      <c r="G1994" s="1" t="str">
        <f>"Period 09"</f>
        <v>Period 09</v>
      </c>
      <c r="H1994" s="1" t="str">
        <f>" E"</f>
        <v xml:space="preserve"> E</v>
      </c>
      <c r="I1994" s="1" t="str">
        <f>" E"</f>
        <v xml:space="preserve"> E</v>
      </c>
    </row>
    <row r="1995" spans="1:9">
      <c r="A1995" s="1" t="str">
        <f>""</f>
        <v/>
      </c>
      <c r="B1995" s="1">
        <f t="shared" si="644"/>
        <v>786559</v>
      </c>
      <c r="C1995" s="1" t="str">
        <f>"0462"</f>
        <v>0462</v>
      </c>
      <c r="D1995" s="1" t="str">
        <f>"MUSIC"</f>
        <v>MUSIC</v>
      </c>
      <c r="E1995" s="1" t="str">
        <f>"4OR-COO"</f>
        <v>4OR-COO</v>
      </c>
      <c r="F1995" s="1" t="str">
        <f>"Murphy, Charmin"</f>
        <v>Murphy, Charmin</v>
      </c>
      <c r="G1995" s="1" t="str">
        <f>"Period 10"</f>
        <v>Period 10</v>
      </c>
      <c r="H1995" s="1" t="str">
        <f>" S"</f>
        <v xml:space="preserve"> S</v>
      </c>
      <c r="I1995" s="1" t="str">
        <f>" S"</f>
        <v xml:space="preserve"> S</v>
      </c>
    </row>
    <row r="1996" spans="1:9">
      <c r="A1996" s="1" t="str">
        <f>""</f>
        <v/>
      </c>
      <c r="B1996" s="1">
        <f t="shared" si="644"/>
        <v>786559</v>
      </c>
      <c r="C1996" s="1" t="str">
        <f>"0472"</f>
        <v>0472</v>
      </c>
      <c r="D1996" s="1" t="str">
        <f>"PHYSICAL ED"</f>
        <v>PHYSICAL ED</v>
      </c>
      <c r="E1996" s="1" t="str">
        <f>"40R-Coop"</f>
        <v>40R-Coop</v>
      </c>
      <c r="F1996" s="1" t="str">
        <f>"Lane, Gary"</f>
        <v>Lane, Gary</v>
      </c>
      <c r="G1996" s="1" t="str">
        <f>"Period 11"</f>
        <v>Period 11</v>
      </c>
      <c r="H1996" s="1" t="str">
        <f>" E"</f>
        <v xml:space="preserve"> E</v>
      </c>
      <c r="I1996" s="1" t="str">
        <f>" S"</f>
        <v xml:space="preserve"> S</v>
      </c>
    </row>
    <row r="1997" spans="1:9">
      <c r="A1997" s="1" t="str">
        <f>"Gonzalez, Genesis Glorymar"</f>
        <v>Gonzalez, Genesis Glorymar</v>
      </c>
      <c r="B1997" s="1">
        <f t="shared" ref="B1997:B2006" si="647">781482</f>
        <v>781482</v>
      </c>
      <c r="C1997" s="1" t="str">
        <f>"0411"</f>
        <v>0411</v>
      </c>
      <c r="D1997" s="1" t="str">
        <f>"LANGUAGE ARTS"</f>
        <v>LANGUAGE ARTS</v>
      </c>
      <c r="E1997" s="1" t="str">
        <f t="shared" ref="E1997:E2016" si="648">"42R-HOR"</f>
        <v>42R-HOR</v>
      </c>
      <c r="F1997" s="1" t="str">
        <f t="shared" ref="F1997:F2003" si="649">"Horne, Jeremy"</f>
        <v>Horne, Jeremy</v>
      </c>
      <c r="G1997" s="1" t="str">
        <f>"Period 01"</f>
        <v>Period 01</v>
      </c>
      <c r="H1997" s="1">
        <f xml:space="preserve"> 86</f>
        <v>86</v>
      </c>
      <c r="I1997" s="1">
        <f xml:space="preserve"> 87</f>
        <v>87</v>
      </c>
    </row>
    <row r="1998" spans="1:9">
      <c r="A1998" s="1" t="str">
        <f>""</f>
        <v/>
      </c>
      <c r="B1998" s="1">
        <f t="shared" si="647"/>
        <v>781482</v>
      </c>
      <c r="C1998" s="1" t="str">
        <f>"0421"</f>
        <v>0421</v>
      </c>
      <c r="D1998" s="1" t="str">
        <f>"SOCIAL STUDIES"</f>
        <v>SOCIAL STUDIES</v>
      </c>
      <c r="E1998" s="1" t="str">
        <f t="shared" si="648"/>
        <v>42R-HOR</v>
      </c>
      <c r="F1998" s="1" t="str">
        <f t="shared" si="649"/>
        <v>Horne, Jeremy</v>
      </c>
      <c r="G1998" s="1" t="str">
        <f>"Period 03"</f>
        <v>Period 03</v>
      </c>
      <c r="H1998" s="1">
        <f xml:space="preserve"> 87</f>
        <v>87</v>
      </c>
      <c r="I1998" s="1">
        <f xml:space="preserve"> 88</f>
        <v>88</v>
      </c>
    </row>
    <row r="1999" spans="1:9">
      <c r="A1999" s="1" t="str">
        <f>""</f>
        <v/>
      </c>
      <c r="B1999" s="1">
        <f t="shared" si="647"/>
        <v>781482</v>
      </c>
      <c r="C1999" s="1" t="str">
        <f>"0431"</f>
        <v>0431</v>
      </c>
      <c r="D1999" s="1" t="str">
        <f>"MATH"</f>
        <v>MATH</v>
      </c>
      <c r="E1999" s="1" t="str">
        <f t="shared" si="648"/>
        <v>42R-HOR</v>
      </c>
      <c r="F1999" s="1" t="str">
        <f t="shared" si="649"/>
        <v>Horne, Jeremy</v>
      </c>
      <c r="G1999" s="1" t="str">
        <f>"Period 04"</f>
        <v>Period 04</v>
      </c>
      <c r="H1999" s="1">
        <f xml:space="preserve"> 78</f>
        <v>78</v>
      </c>
      <c r="I1999" s="1">
        <f xml:space="preserve"> 83</f>
        <v>83</v>
      </c>
    </row>
    <row r="2000" spans="1:9">
      <c r="A2000" s="1" t="str">
        <f>""</f>
        <v/>
      </c>
      <c r="B2000" s="1">
        <f t="shared" si="647"/>
        <v>781482</v>
      </c>
      <c r="C2000" s="1" t="str">
        <f>"0441"</f>
        <v>0441</v>
      </c>
      <c r="D2000" s="1" t="str">
        <f>"SCIENCE"</f>
        <v>SCIENCE</v>
      </c>
      <c r="E2000" s="1" t="str">
        <f t="shared" si="648"/>
        <v>42R-HOR</v>
      </c>
      <c r="F2000" s="1" t="str">
        <f t="shared" si="649"/>
        <v>Horne, Jeremy</v>
      </c>
      <c r="G2000" s="1" t="str">
        <f>"Period 05"</f>
        <v>Period 05</v>
      </c>
      <c r="H2000" s="1">
        <f xml:space="preserve"> 90</f>
        <v>90</v>
      </c>
      <c r="I2000" s="1">
        <f xml:space="preserve"> 92</f>
        <v>92</v>
      </c>
    </row>
    <row r="2001" spans="1:9">
      <c r="A2001" s="1" t="str">
        <f>""</f>
        <v/>
      </c>
      <c r="B2001" s="1">
        <f t="shared" si="647"/>
        <v>781482</v>
      </c>
      <c r="C2001" s="1" t="str">
        <f>"0471"</f>
        <v>0471</v>
      </c>
      <c r="D2001" s="1" t="str">
        <f>"HEALTH"</f>
        <v>HEALTH</v>
      </c>
      <c r="E2001" s="1" t="str">
        <f t="shared" si="648"/>
        <v>42R-HOR</v>
      </c>
      <c r="F2001" s="1" t="str">
        <f t="shared" si="649"/>
        <v>Horne, Jeremy</v>
      </c>
      <c r="G2001" s="1" t="str">
        <f>"Period 06"</f>
        <v>Period 06</v>
      </c>
      <c r="H2001" s="1" t="str">
        <f>" S"</f>
        <v xml:space="preserve"> S</v>
      </c>
      <c r="I2001" s="1" t="str">
        <f>" S"</f>
        <v xml:space="preserve"> S</v>
      </c>
    </row>
    <row r="2002" spans="1:9">
      <c r="A2002" s="1" t="str">
        <f>""</f>
        <v/>
      </c>
      <c r="B2002" s="1">
        <f t="shared" si="647"/>
        <v>781482</v>
      </c>
      <c r="C2002" s="1" t="str">
        <f>"0498"</f>
        <v>0498</v>
      </c>
      <c r="D2002" s="1" t="str">
        <f>"CITIZENSHIP"</f>
        <v>CITIZENSHIP</v>
      </c>
      <c r="E2002" s="1" t="str">
        <f t="shared" si="648"/>
        <v>42R-HOR</v>
      </c>
      <c r="F2002" s="1" t="str">
        <f t="shared" si="649"/>
        <v>Horne, Jeremy</v>
      </c>
      <c r="G2002" s="1" t="str">
        <f>"Period 07"</f>
        <v>Period 07</v>
      </c>
      <c r="H2002" s="1" t="str">
        <f>" N"</f>
        <v xml:space="preserve"> N</v>
      </c>
      <c r="I2002" s="1" t="str">
        <f>" S"</f>
        <v xml:space="preserve"> S</v>
      </c>
    </row>
    <row r="2003" spans="1:9">
      <c r="A2003" s="1" t="str">
        <f>""</f>
        <v/>
      </c>
      <c r="B2003" s="1">
        <f t="shared" si="647"/>
        <v>781482</v>
      </c>
      <c r="C2003" s="1" t="str">
        <f>"0451"</f>
        <v>0451</v>
      </c>
      <c r="D2003" s="1" t="str">
        <f>"HANDWRITING"</f>
        <v>HANDWRITING</v>
      </c>
      <c r="E2003" s="1" t="str">
        <f t="shared" si="648"/>
        <v>42R-HOR</v>
      </c>
      <c r="F2003" s="1" t="str">
        <f t="shared" si="649"/>
        <v>Horne, Jeremy</v>
      </c>
      <c r="G2003" s="1" t="str">
        <f>"Period 08"</f>
        <v>Period 08</v>
      </c>
      <c r="H2003" s="1" t="str">
        <f>" S"</f>
        <v xml:space="preserve"> S</v>
      </c>
      <c r="I2003" s="1" t="str">
        <f>" N"</f>
        <v xml:space="preserve"> N</v>
      </c>
    </row>
    <row r="2004" spans="1:9">
      <c r="A2004" s="1" t="str">
        <f>""</f>
        <v/>
      </c>
      <c r="B2004" s="1">
        <f t="shared" si="647"/>
        <v>781482</v>
      </c>
      <c r="C2004" s="1" t="str">
        <f>"0461"</f>
        <v>0461</v>
      </c>
      <c r="D2004" s="1" t="str">
        <f>"FINE ARTS"</f>
        <v>FINE ARTS</v>
      </c>
      <c r="E2004" s="1" t="str">
        <f t="shared" si="648"/>
        <v>42R-HOR</v>
      </c>
      <c r="F2004" s="1" t="str">
        <f>"Shotlow, Misti"</f>
        <v>Shotlow, Misti</v>
      </c>
      <c r="G2004" s="1" t="str">
        <f>"Period 09"</f>
        <v>Period 09</v>
      </c>
      <c r="H2004" s="1" t="str">
        <f>" E"</f>
        <v xml:space="preserve"> E</v>
      </c>
      <c r="I2004" s="1" t="str">
        <f>" E"</f>
        <v xml:space="preserve"> E</v>
      </c>
    </row>
    <row r="2005" spans="1:9">
      <c r="A2005" s="1" t="str">
        <f>""</f>
        <v/>
      </c>
      <c r="B2005" s="1">
        <f t="shared" si="647"/>
        <v>781482</v>
      </c>
      <c r="C2005" s="1" t="str">
        <f>"0462"</f>
        <v>0462</v>
      </c>
      <c r="D2005" s="1" t="str">
        <f>"MUSIC"</f>
        <v>MUSIC</v>
      </c>
      <c r="E2005" s="1" t="str">
        <f t="shared" si="648"/>
        <v>42R-HOR</v>
      </c>
      <c r="F2005" s="1" t="str">
        <f>"Murphy, Charmin"</f>
        <v>Murphy, Charmin</v>
      </c>
      <c r="G2005" s="1" t="str">
        <f>"Period 10"</f>
        <v>Period 10</v>
      </c>
      <c r="H2005" s="1" t="str">
        <f>" S"</f>
        <v xml:space="preserve"> S</v>
      </c>
      <c r="I2005" s="1" t="str">
        <f>" S"</f>
        <v xml:space="preserve"> S</v>
      </c>
    </row>
    <row r="2006" spans="1:9">
      <c r="A2006" s="1" t="str">
        <f>""</f>
        <v/>
      </c>
      <c r="B2006" s="1">
        <f t="shared" si="647"/>
        <v>781482</v>
      </c>
      <c r="C2006" s="1" t="str">
        <f>"0472"</f>
        <v>0472</v>
      </c>
      <c r="D2006" s="1" t="str">
        <f>"PHYSICAL ED"</f>
        <v>PHYSICAL ED</v>
      </c>
      <c r="E2006" s="1" t="str">
        <f t="shared" si="648"/>
        <v>42R-HOR</v>
      </c>
      <c r="F2006" s="1" t="str">
        <f>"Lane, Gary"</f>
        <v>Lane, Gary</v>
      </c>
      <c r="G2006" s="1" t="str">
        <f>"Period 11"</f>
        <v>Period 11</v>
      </c>
      <c r="H2006" s="1" t="str">
        <f>" E"</f>
        <v xml:space="preserve"> E</v>
      </c>
      <c r="I2006" s="1" t="str">
        <f>" S"</f>
        <v xml:space="preserve"> S</v>
      </c>
    </row>
    <row r="2007" spans="1:9">
      <c r="A2007" s="1" t="str">
        <f>"Gonzalez, Kaylee Abygail"</f>
        <v>Gonzalez, Kaylee Abygail</v>
      </c>
      <c r="B2007" s="1">
        <f t="shared" ref="B2007:B2016" si="650">786996</f>
        <v>786996</v>
      </c>
      <c r="C2007" s="1" t="str">
        <f>"0411"</f>
        <v>0411</v>
      </c>
      <c r="D2007" s="1" t="str">
        <f>"LANGUAGE ARTS"</f>
        <v>LANGUAGE ARTS</v>
      </c>
      <c r="E2007" s="1" t="str">
        <f t="shared" si="648"/>
        <v>42R-HOR</v>
      </c>
      <c r="F2007" s="1" t="str">
        <f t="shared" ref="F2007:F2013" si="651">"Horne, Jeremy"</f>
        <v>Horne, Jeremy</v>
      </c>
      <c r="G2007" s="1" t="str">
        <f>"Period 01"</f>
        <v>Period 01</v>
      </c>
      <c r="H2007" s="1">
        <f xml:space="preserve"> 88</f>
        <v>88</v>
      </c>
      <c r="I2007" s="1">
        <f xml:space="preserve"> 91</f>
        <v>91</v>
      </c>
    </row>
    <row r="2008" spans="1:9">
      <c r="A2008" s="1" t="str">
        <f>""</f>
        <v/>
      </c>
      <c r="B2008" s="1">
        <f t="shared" si="650"/>
        <v>786996</v>
      </c>
      <c r="C2008" s="1" t="str">
        <f>"0421"</f>
        <v>0421</v>
      </c>
      <c r="D2008" s="1" t="str">
        <f>"SOCIAL STUDIES"</f>
        <v>SOCIAL STUDIES</v>
      </c>
      <c r="E2008" s="1" t="str">
        <f t="shared" si="648"/>
        <v>42R-HOR</v>
      </c>
      <c r="F2008" s="1" t="str">
        <f t="shared" si="651"/>
        <v>Horne, Jeremy</v>
      </c>
      <c r="G2008" s="1" t="str">
        <f>"Period 03"</f>
        <v>Period 03</v>
      </c>
      <c r="H2008" s="1">
        <f xml:space="preserve"> 93</f>
        <v>93</v>
      </c>
      <c r="I2008" s="1">
        <f xml:space="preserve"> 88</f>
        <v>88</v>
      </c>
    </row>
    <row r="2009" spans="1:9">
      <c r="A2009" s="1" t="str">
        <f>""</f>
        <v/>
      </c>
      <c r="B2009" s="1">
        <f t="shared" si="650"/>
        <v>786996</v>
      </c>
      <c r="C2009" s="1" t="str">
        <f>"0431"</f>
        <v>0431</v>
      </c>
      <c r="D2009" s="1" t="str">
        <f>"MATH"</f>
        <v>MATH</v>
      </c>
      <c r="E2009" s="1" t="str">
        <f t="shared" si="648"/>
        <v>42R-HOR</v>
      </c>
      <c r="F2009" s="1" t="str">
        <f t="shared" si="651"/>
        <v>Horne, Jeremy</v>
      </c>
      <c r="G2009" s="1" t="str">
        <f>"Period 04"</f>
        <v>Period 04</v>
      </c>
      <c r="H2009" s="1">
        <f xml:space="preserve"> 82</f>
        <v>82</v>
      </c>
      <c r="I2009" s="1">
        <f xml:space="preserve"> 83</f>
        <v>83</v>
      </c>
    </row>
    <row r="2010" spans="1:9">
      <c r="A2010" s="1" t="str">
        <f>""</f>
        <v/>
      </c>
      <c r="B2010" s="1">
        <f t="shared" si="650"/>
        <v>786996</v>
      </c>
      <c r="C2010" s="1" t="str">
        <f>"0441"</f>
        <v>0441</v>
      </c>
      <c r="D2010" s="1" t="str">
        <f>"SCIENCE"</f>
        <v>SCIENCE</v>
      </c>
      <c r="E2010" s="1" t="str">
        <f t="shared" si="648"/>
        <v>42R-HOR</v>
      </c>
      <c r="F2010" s="1" t="str">
        <f t="shared" si="651"/>
        <v>Horne, Jeremy</v>
      </c>
      <c r="G2010" s="1" t="str">
        <f>"Period 05"</f>
        <v>Period 05</v>
      </c>
      <c r="H2010" s="1">
        <f xml:space="preserve"> 91</f>
        <v>91</v>
      </c>
      <c r="I2010" s="1">
        <f xml:space="preserve"> 93</f>
        <v>93</v>
      </c>
    </row>
    <row r="2011" spans="1:9">
      <c r="A2011" s="1" t="str">
        <f>""</f>
        <v/>
      </c>
      <c r="B2011" s="1">
        <f t="shared" si="650"/>
        <v>786996</v>
      </c>
      <c r="C2011" s="1" t="str">
        <f>"0471"</f>
        <v>0471</v>
      </c>
      <c r="D2011" s="1" t="str">
        <f>"HEALTH"</f>
        <v>HEALTH</v>
      </c>
      <c r="E2011" s="1" t="str">
        <f t="shared" si="648"/>
        <v>42R-HOR</v>
      </c>
      <c r="F2011" s="1" t="str">
        <f t="shared" si="651"/>
        <v>Horne, Jeremy</v>
      </c>
      <c r="G2011" s="1" t="str">
        <f>"Period 06"</f>
        <v>Period 06</v>
      </c>
      <c r="H2011" s="1" t="str">
        <f t="shared" ref="H2011:I2013" si="652">" S"</f>
        <v xml:space="preserve"> S</v>
      </c>
      <c r="I2011" s="1" t="str">
        <f t="shared" si="652"/>
        <v xml:space="preserve"> S</v>
      </c>
    </row>
    <row r="2012" spans="1:9">
      <c r="A2012" s="1" t="str">
        <f>""</f>
        <v/>
      </c>
      <c r="B2012" s="1">
        <f t="shared" si="650"/>
        <v>786996</v>
      </c>
      <c r="C2012" s="1" t="str">
        <f>"0498"</f>
        <v>0498</v>
      </c>
      <c r="D2012" s="1" t="str">
        <f>"CITIZENSHIP"</f>
        <v>CITIZENSHIP</v>
      </c>
      <c r="E2012" s="1" t="str">
        <f t="shared" si="648"/>
        <v>42R-HOR</v>
      </c>
      <c r="F2012" s="1" t="str">
        <f t="shared" si="651"/>
        <v>Horne, Jeremy</v>
      </c>
      <c r="G2012" s="1" t="str">
        <f>"Period 07"</f>
        <v>Period 07</v>
      </c>
      <c r="H2012" s="1" t="str">
        <f t="shared" si="652"/>
        <v xml:space="preserve"> S</v>
      </c>
      <c r="I2012" s="1" t="str">
        <f t="shared" si="652"/>
        <v xml:space="preserve"> S</v>
      </c>
    </row>
    <row r="2013" spans="1:9">
      <c r="A2013" s="1" t="str">
        <f>""</f>
        <v/>
      </c>
      <c r="B2013" s="1">
        <f t="shared" si="650"/>
        <v>786996</v>
      </c>
      <c r="C2013" s="1" t="str">
        <f>"0451"</f>
        <v>0451</v>
      </c>
      <c r="D2013" s="1" t="str">
        <f>"HANDWRITING"</f>
        <v>HANDWRITING</v>
      </c>
      <c r="E2013" s="1" t="str">
        <f t="shared" si="648"/>
        <v>42R-HOR</v>
      </c>
      <c r="F2013" s="1" t="str">
        <f t="shared" si="651"/>
        <v>Horne, Jeremy</v>
      </c>
      <c r="G2013" s="1" t="str">
        <f>"Period 08"</f>
        <v>Period 08</v>
      </c>
      <c r="H2013" s="1" t="str">
        <f t="shared" si="652"/>
        <v xml:space="preserve"> S</v>
      </c>
      <c r="I2013" s="1" t="str">
        <f t="shared" si="652"/>
        <v xml:space="preserve"> S</v>
      </c>
    </row>
    <row r="2014" spans="1:9">
      <c r="A2014" s="1" t="str">
        <f>""</f>
        <v/>
      </c>
      <c r="B2014" s="1">
        <f t="shared" si="650"/>
        <v>786996</v>
      </c>
      <c r="C2014" s="1" t="str">
        <f>"0461"</f>
        <v>0461</v>
      </c>
      <c r="D2014" s="1" t="str">
        <f>"FINE ARTS"</f>
        <v>FINE ARTS</v>
      </c>
      <c r="E2014" s="1" t="str">
        <f t="shared" si="648"/>
        <v>42R-HOR</v>
      </c>
      <c r="F2014" s="1" t="str">
        <f>"Shotlow, Misti"</f>
        <v>Shotlow, Misti</v>
      </c>
      <c r="G2014" s="1" t="str">
        <f>"Period 09"</f>
        <v>Period 09</v>
      </c>
      <c r="H2014" s="1" t="str">
        <f>" E"</f>
        <v xml:space="preserve"> E</v>
      </c>
      <c r="I2014" s="1" t="str">
        <f>" E"</f>
        <v xml:space="preserve"> E</v>
      </c>
    </row>
    <row r="2015" spans="1:9">
      <c r="A2015" s="1" t="str">
        <f>""</f>
        <v/>
      </c>
      <c r="B2015" s="1">
        <f t="shared" si="650"/>
        <v>786996</v>
      </c>
      <c r="C2015" s="1" t="str">
        <f>"0462"</f>
        <v>0462</v>
      </c>
      <c r="D2015" s="1" t="str">
        <f>"MUSIC"</f>
        <v>MUSIC</v>
      </c>
      <c r="E2015" s="1" t="str">
        <f t="shared" si="648"/>
        <v>42R-HOR</v>
      </c>
      <c r="F2015" s="1" t="str">
        <f>"Murphy, Charmin"</f>
        <v>Murphy, Charmin</v>
      </c>
      <c r="G2015" s="1" t="str">
        <f>"Period 10"</f>
        <v>Period 10</v>
      </c>
      <c r="H2015" s="1" t="str">
        <f>" S"</f>
        <v xml:space="preserve"> S</v>
      </c>
      <c r="I2015" s="1" t="str">
        <f>" S"</f>
        <v xml:space="preserve"> S</v>
      </c>
    </row>
    <row r="2016" spans="1:9">
      <c r="A2016" s="1" t="str">
        <f>""</f>
        <v/>
      </c>
      <c r="B2016" s="1">
        <f t="shared" si="650"/>
        <v>786996</v>
      </c>
      <c r="C2016" s="1" t="str">
        <f>"0472"</f>
        <v>0472</v>
      </c>
      <c r="D2016" s="1" t="str">
        <f>"PHYSICAL ED"</f>
        <v>PHYSICAL ED</v>
      </c>
      <c r="E2016" s="1" t="str">
        <f t="shared" si="648"/>
        <v>42R-HOR</v>
      </c>
      <c r="F2016" s="1" t="str">
        <f>"Lane, Gary"</f>
        <v>Lane, Gary</v>
      </c>
      <c r="G2016" s="1" t="str">
        <f>"Period 11"</f>
        <v>Period 11</v>
      </c>
      <c r="H2016" s="1" t="str">
        <f>" S"</f>
        <v xml:space="preserve"> S</v>
      </c>
      <c r="I2016" s="1" t="str">
        <f>" E"</f>
        <v xml:space="preserve"> E</v>
      </c>
    </row>
    <row r="2017" spans="1:9">
      <c r="A2017" s="1" t="str">
        <f>"Gonzalez-Alvarez, Josiah Daniel"</f>
        <v>Gonzalez-Alvarez, Josiah Daniel</v>
      </c>
      <c r="B2017" s="1">
        <f t="shared" ref="B2017:B2026" si="653">771856</f>
        <v>771856</v>
      </c>
      <c r="C2017" s="1" t="str">
        <f>"0411"</f>
        <v>0411</v>
      </c>
      <c r="D2017" s="1" t="str">
        <f>"LANGUAGE ARTS"</f>
        <v>LANGUAGE ARTS</v>
      </c>
      <c r="E2017" s="1" t="str">
        <f t="shared" ref="E2017:E2024" si="654">"40R-COOP"</f>
        <v>40R-COOP</v>
      </c>
      <c r="F2017" s="1" t="str">
        <f t="shared" ref="F2017:F2023" si="655">"Cooper, Jennefer"</f>
        <v>Cooper, Jennefer</v>
      </c>
      <c r="G2017" s="1" t="str">
        <f>"Period 01"</f>
        <v>Period 01</v>
      </c>
      <c r="H2017" s="1">
        <f xml:space="preserve"> 81</f>
        <v>81</v>
      </c>
      <c r="I2017" s="1">
        <f xml:space="preserve"> 85</f>
        <v>85</v>
      </c>
    </row>
    <row r="2018" spans="1:9">
      <c r="A2018" s="1" t="str">
        <f>""</f>
        <v/>
      </c>
      <c r="B2018" s="1">
        <f t="shared" si="653"/>
        <v>771856</v>
      </c>
      <c r="C2018" s="1" t="str">
        <f>"0421"</f>
        <v>0421</v>
      </c>
      <c r="D2018" s="1" t="str">
        <f>"SOCIAL STUDIES"</f>
        <v>SOCIAL STUDIES</v>
      </c>
      <c r="E2018" s="1" t="str">
        <f t="shared" si="654"/>
        <v>40R-COOP</v>
      </c>
      <c r="F2018" s="1" t="str">
        <f t="shared" si="655"/>
        <v>Cooper, Jennefer</v>
      </c>
      <c r="G2018" s="1" t="str">
        <f>"Period 03"</f>
        <v>Period 03</v>
      </c>
      <c r="H2018" s="1">
        <f xml:space="preserve"> 81</f>
        <v>81</v>
      </c>
      <c r="I2018" s="1">
        <f xml:space="preserve"> 85</f>
        <v>85</v>
      </c>
    </row>
    <row r="2019" spans="1:9">
      <c r="A2019" s="1" t="str">
        <f>""</f>
        <v/>
      </c>
      <c r="B2019" s="1">
        <f t="shared" si="653"/>
        <v>771856</v>
      </c>
      <c r="C2019" s="1" t="str">
        <f>"0431"</f>
        <v>0431</v>
      </c>
      <c r="D2019" s="1" t="str">
        <f>"MATH"</f>
        <v>MATH</v>
      </c>
      <c r="E2019" s="1" t="str">
        <f t="shared" si="654"/>
        <v>40R-COOP</v>
      </c>
      <c r="F2019" s="1" t="str">
        <f t="shared" si="655"/>
        <v>Cooper, Jennefer</v>
      </c>
      <c r="G2019" s="1" t="str">
        <f>"Period 04"</f>
        <v>Period 04</v>
      </c>
      <c r="H2019" s="1">
        <f xml:space="preserve"> 78</f>
        <v>78</v>
      </c>
      <c r="I2019" s="1">
        <f xml:space="preserve"> 82</f>
        <v>82</v>
      </c>
    </row>
    <row r="2020" spans="1:9">
      <c r="A2020" s="1" t="str">
        <f>""</f>
        <v/>
      </c>
      <c r="B2020" s="1">
        <f t="shared" si="653"/>
        <v>771856</v>
      </c>
      <c r="C2020" s="1" t="str">
        <f>"0441"</f>
        <v>0441</v>
      </c>
      <c r="D2020" s="1" t="str">
        <f>"SCIENCE"</f>
        <v>SCIENCE</v>
      </c>
      <c r="E2020" s="1" t="str">
        <f t="shared" si="654"/>
        <v>40R-COOP</v>
      </c>
      <c r="F2020" s="1" t="str">
        <f t="shared" si="655"/>
        <v>Cooper, Jennefer</v>
      </c>
      <c r="G2020" s="1" t="str">
        <f>"Period 05"</f>
        <v>Period 05</v>
      </c>
      <c r="H2020" s="1">
        <f xml:space="preserve"> 90</f>
        <v>90</v>
      </c>
      <c r="I2020" s="1">
        <f xml:space="preserve"> 91</f>
        <v>91</v>
      </c>
    </row>
    <row r="2021" spans="1:9">
      <c r="A2021" s="1" t="str">
        <f>""</f>
        <v/>
      </c>
      <c r="B2021" s="1">
        <f t="shared" si="653"/>
        <v>771856</v>
      </c>
      <c r="C2021" s="1" t="str">
        <f>"0471"</f>
        <v>0471</v>
      </c>
      <c r="D2021" s="1" t="str">
        <f>"HEALTH"</f>
        <v>HEALTH</v>
      </c>
      <c r="E2021" s="1" t="str">
        <f t="shared" si="654"/>
        <v>40R-COOP</v>
      </c>
      <c r="F2021" s="1" t="str">
        <f t="shared" si="655"/>
        <v>Cooper, Jennefer</v>
      </c>
      <c r="G2021" s="1" t="str">
        <f>"Period 06"</f>
        <v>Period 06</v>
      </c>
      <c r="H2021" s="1" t="str">
        <f t="shared" ref="H2021:I2023" si="656">" S"</f>
        <v xml:space="preserve"> S</v>
      </c>
      <c r="I2021" s="1" t="str">
        <f t="shared" si="656"/>
        <v xml:space="preserve"> S</v>
      </c>
    </row>
    <row r="2022" spans="1:9">
      <c r="A2022" s="1" t="str">
        <f>""</f>
        <v/>
      </c>
      <c r="B2022" s="1">
        <f t="shared" si="653"/>
        <v>771856</v>
      </c>
      <c r="C2022" s="1" t="str">
        <f>"0498"</f>
        <v>0498</v>
      </c>
      <c r="D2022" s="1" t="str">
        <f>"CITIZENSHIP"</f>
        <v>CITIZENSHIP</v>
      </c>
      <c r="E2022" s="1" t="str">
        <f t="shared" si="654"/>
        <v>40R-COOP</v>
      </c>
      <c r="F2022" s="1" t="str">
        <f t="shared" si="655"/>
        <v>Cooper, Jennefer</v>
      </c>
      <c r="G2022" s="1" t="str">
        <f>"Period 07"</f>
        <v>Period 07</v>
      </c>
      <c r="H2022" s="1" t="str">
        <f t="shared" si="656"/>
        <v xml:space="preserve"> S</v>
      </c>
      <c r="I2022" s="1" t="str">
        <f t="shared" si="656"/>
        <v xml:space="preserve"> S</v>
      </c>
    </row>
    <row r="2023" spans="1:9">
      <c r="A2023" s="1" t="str">
        <f>""</f>
        <v/>
      </c>
      <c r="B2023" s="1">
        <f t="shared" si="653"/>
        <v>771856</v>
      </c>
      <c r="C2023" s="1" t="str">
        <f>"0451"</f>
        <v>0451</v>
      </c>
      <c r="D2023" s="1" t="str">
        <f>"HANDWRITING"</f>
        <v>HANDWRITING</v>
      </c>
      <c r="E2023" s="1" t="str">
        <f t="shared" si="654"/>
        <v>40R-COOP</v>
      </c>
      <c r="F2023" s="1" t="str">
        <f t="shared" si="655"/>
        <v>Cooper, Jennefer</v>
      </c>
      <c r="G2023" s="1" t="str">
        <f>"Period 08"</f>
        <v>Period 08</v>
      </c>
      <c r="H2023" s="1" t="str">
        <f t="shared" si="656"/>
        <v xml:space="preserve"> S</v>
      </c>
      <c r="I2023" s="1" t="str">
        <f t="shared" si="656"/>
        <v xml:space="preserve"> S</v>
      </c>
    </row>
    <row r="2024" spans="1:9">
      <c r="A2024" s="1" t="str">
        <f>""</f>
        <v/>
      </c>
      <c r="B2024" s="1">
        <f t="shared" si="653"/>
        <v>771856</v>
      </c>
      <c r="C2024" s="1" t="str">
        <f>"0461"</f>
        <v>0461</v>
      </c>
      <c r="D2024" s="1" t="str">
        <f>"FINE ARTS"</f>
        <v>FINE ARTS</v>
      </c>
      <c r="E2024" s="1" t="str">
        <f t="shared" si="654"/>
        <v>40R-COOP</v>
      </c>
      <c r="F2024" s="1" t="str">
        <f>"Shotlow, Misti"</f>
        <v>Shotlow, Misti</v>
      </c>
      <c r="G2024" s="1" t="str">
        <f>"Period 09"</f>
        <v>Period 09</v>
      </c>
      <c r="H2024" s="1" t="str">
        <f>" E"</f>
        <v xml:space="preserve"> E</v>
      </c>
      <c r="I2024" s="1" t="str">
        <f>" E"</f>
        <v xml:space="preserve"> E</v>
      </c>
    </row>
    <row r="2025" spans="1:9">
      <c r="A2025" s="1" t="str">
        <f>""</f>
        <v/>
      </c>
      <c r="B2025" s="1">
        <f t="shared" si="653"/>
        <v>771856</v>
      </c>
      <c r="C2025" s="1" t="str">
        <f>"0462"</f>
        <v>0462</v>
      </c>
      <c r="D2025" s="1" t="str">
        <f>"MUSIC"</f>
        <v>MUSIC</v>
      </c>
      <c r="E2025" s="1" t="str">
        <f>"4OR-COO"</f>
        <v>4OR-COO</v>
      </c>
      <c r="F2025" s="1" t="str">
        <f>"Murphy, Charmin"</f>
        <v>Murphy, Charmin</v>
      </c>
      <c r="G2025" s="1" t="str">
        <f>"Period 10"</f>
        <v>Period 10</v>
      </c>
      <c r="H2025" s="1" t="str">
        <f>" E"</f>
        <v xml:space="preserve"> E</v>
      </c>
      <c r="I2025" s="1" t="str">
        <f>" S"</f>
        <v xml:space="preserve"> S</v>
      </c>
    </row>
    <row r="2026" spans="1:9">
      <c r="A2026" s="1" t="str">
        <f>""</f>
        <v/>
      </c>
      <c r="B2026" s="1">
        <f t="shared" si="653"/>
        <v>771856</v>
      </c>
      <c r="C2026" s="1" t="str">
        <f>"0472"</f>
        <v>0472</v>
      </c>
      <c r="D2026" s="1" t="str">
        <f>"PHYSICAL ED"</f>
        <v>PHYSICAL ED</v>
      </c>
      <c r="E2026" s="1" t="str">
        <f>"40R-Coop"</f>
        <v>40R-Coop</v>
      </c>
      <c r="F2026" s="1" t="str">
        <f>"Lane, Gary"</f>
        <v>Lane, Gary</v>
      </c>
      <c r="G2026" s="1" t="str">
        <f>"Period 11"</f>
        <v>Period 11</v>
      </c>
      <c r="H2026" s="1" t="str">
        <f>" E"</f>
        <v xml:space="preserve"> E</v>
      </c>
      <c r="I2026" s="1" t="str">
        <f>" E"</f>
        <v xml:space="preserve"> E</v>
      </c>
    </row>
    <row r="2027" spans="1:9">
      <c r="A2027" s="1" t="str">
        <f>"Graves, Bryson Dane"</f>
        <v>Graves, Bryson Dane</v>
      </c>
      <c r="B2027" s="1">
        <f t="shared" ref="B2027:B2036" si="657">1801935</f>
        <v>1801935</v>
      </c>
      <c r="C2027" s="1" t="str">
        <f>"0411"</f>
        <v>0411</v>
      </c>
      <c r="D2027" s="1" t="str">
        <f>"LANGUAGE ARTS"</f>
        <v>LANGUAGE ARTS</v>
      </c>
      <c r="E2027" s="1" t="str">
        <f t="shared" ref="E2027:E2034" si="658">"41R-GUL"</f>
        <v>41R-GUL</v>
      </c>
      <c r="F2027" s="1" t="str">
        <f t="shared" ref="F2027:F2033" si="659">"Gula, Andrew"</f>
        <v>Gula, Andrew</v>
      </c>
      <c r="G2027" s="1" t="str">
        <f>"Period 01"</f>
        <v>Period 01</v>
      </c>
      <c r="H2027" s="1">
        <f xml:space="preserve"> 94</f>
        <v>94</v>
      </c>
      <c r="I2027" s="1">
        <f xml:space="preserve"> 91</f>
        <v>91</v>
      </c>
    </row>
    <row r="2028" spans="1:9">
      <c r="A2028" s="1" t="str">
        <f>""</f>
        <v/>
      </c>
      <c r="B2028" s="1">
        <f t="shared" si="657"/>
        <v>1801935</v>
      </c>
      <c r="C2028" s="1" t="str">
        <f>"0421"</f>
        <v>0421</v>
      </c>
      <c r="D2028" s="1" t="str">
        <f>"SOCIAL STUDIES"</f>
        <v>SOCIAL STUDIES</v>
      </c>
      <c r="E2028" s="1" t="str">
        <f t="shared" si="658"/>
        <v>41R-GUL</v>
      </c>
      <c r="F2028" s="1" t="str">
        <f t="shared" si="659"/>
        <v>Gula, Andrew</v>
      </c>
      <c r="G2028" s="1" t="str">
        <f>"Period 03"</f>
        <v>Period 03</v>
      </c>
      <c r="H2028" s="1">
        <f xml:space="preserve"> 95</f>
        <v>95</v>
      </c>
      <c r="I2028" s="1">
        <f xml:space="preserve"> 94</f>
        <v>94</v>
      </c>
    </row>
    <row r="2029" spans="1:9">
      <c r="A2029" s="1" t="str">
        <f>""</f>
        <v/>
      </c>
      <c r="B2029" s="1">
        <f t="shared" si="657"/>
        <v>1801935</v>
      </c>
      <c r="C2029" s="1" t="str">
        <f>"0431"</f>
        <v>0431</v>
      </c>
      <c r="D2029" s="1" t="str">
        <f>"MATH"</f>
        <v>MATH</v>
      </c>
      <c r="E2029" s="1" t="str">
        <f t="shared" si="658"/>
        <v>41R-GUL</v>
      </c>
      <c r="F2029" s="1" t="str">
        <f t="shared" si="659"/>
        <v>Gula, Andrew</v>
      </c>
      <c r="G2029" s="1" t="str">
        <f>"Period 04"</f>
        <v>Period 04</v>
      </c>
      <c r="H2029" s="1">
        <f xml:space="preserve"> 83</f>
        <v>83</v>
      </c>
      <c r="I2029" s="1">
        <f xml:space="preserve"> 75</f>
        <v>75</v>
      </c>
    </row>
    <row r="2030" spans="1:9">
      <c r="A2030" s="1" t="str">
        <f>""</f>
        <v/>
      </c>
      <c r="B2030" s="1">
        <f t="shared" si="657"/>
        <v>1801935</v>
      </c>
      <c r="C2030" s="1" t="str">
        <f>"0441"</f>
        <v>0441</v>
      </c>
      <c r="D2030" s="1" t="str">
        <f>"SCIENCE"</f>
        <v>SCIENCE</v>
      </c>
      <c r="E2030" s="1" t="str">
        <f t="shared" si="658"/>
        <v>41R-GUL</v>
      </c>
      <c r="F2030" s="1" t="str">
        <f t="shared" si="659"/>
        <v>Gula, Andrew</v>
      </c>
      <c r="G2030" s="1" t="str">
        <f>"Period 05"</f>
        <v>Period 05</v>
      </c>
      <c r="H2030" s="1">
        <f xml:space="preserve"> 95</f>
        <v>95</v>
      </c>
      <c r="I2030" s="1">
        <f xml:space="preserve"> 91</f>
        <v>91</v>
      </c>
    </row>
    <row r="2031" spans="1:9">
      <c r="A2031" s="1" t="str">
        <f>""</f>
        <v/>
      </c>
      <c r="B2031" s="1">
        <f t="shared" si="657"/>
        <v>1801935</v>
      </c>
      <c r="C2031" s="1" t="str">
        <f>"0471"</f>
        <v>0471</v>
      </c>
      <c r="D2031" s="1" t="str">
        <f>"HEALTH"</f>
        <v>HEALTH</v>
      </c>
      <c r="E2031" s="1" t="str">
        <f t="shared" si="658"/>
        <v>41R-GUL</v>
      </c>
      <c r="F2031" s="1" t="str">
        <f t="shared" si="659"/>
        <v>Gula, Andrew</v>
      </c>
      <c r="G2031" s="1" t="str">
        <f>"Period 06"</f>
        <v>Period 06</v>
      </c>
      <c r="H2031" s="1" t="str">
        <f t="shared" ref="H2031:I2033" si="660">" S"</f>
        <v xml:space="preserve"> S</v>
      </c>
      <c r="I2031" s="1" t="str">
        <f t="shared" si="660"/>
        <v xml:space="preserve"> S</v>
      </c>
    </row>
    <row r="2032" spans="1:9">
      <c r="A2032" s="1" t="str">
        <f>""</f>
        <v/>
      </c>
      <c r="B2032" s="1">
        <f t="shared" si="657"/>
        <v>1801935</v>
      </c>
      <c r="C2032" s="1" t="str">
        <f>"0498"</f>
        <v>0498</v>
      </c>
      <c r="D2032" s="1" t="str">
        <f>"CITIZENSHIP"</f>
        <v>CITIZENSHIP</v>
      </c>
      <c r="E2032" s="1" t="str">
        <f t="shared" si="658"/>
        <v>41R-GUL</v>
      </c>
      <c r="F2032" s="1" t="str">
        <f t="shared" si="659"/>
        <v>Gula, Andrew</v>
      </c>
      <c r="G2032" s="1" t="str">
        <f>"Period 07"</f>
        <v>Period 07</v>
      </c>
      <c r="H2032" s="1" t="str">
        <f t="shared" si="660"/>
        <v xml:space="preserve"> S</v>
      </c>
      <c r="I2032" s="1" t="str">
        <f t="shared" si="660"/>
        <v xml:space="preserve"> S</v>
      </c>
    </row>
    <row r="2033" spans="1:9">
      <c r="A2033" s="1" t="str">
        <f>""</f>
        <v/>
      </c>
      <c r="B2033" s="1">
        <f t="shared" si="657"/>
        <v>1801935</v>
      </c>
      <c r="C2033" s="1" t="str">
        <f>"0451"</f>
        <v>0451</v>
      </c>
      <c r="D2033" s="1" t="str">
        <f>"HANDWRITING"</f>
        <v>HANDWRITING</v>
      </c>
      <c r="E2033" s="1" t="str">
        <f t="shared" si="658"/>
        <v>41R-GUL</v>
      </c>
      <c r="F2033" s="1" t="str">
        <f t="shared" si="659"/>
        <v>Gula, Andrew</v>
      </c>
      <c r="G2033" s="1" t="str">
        <f>"Period 08"</f>
        <v>Period 08</v>
      </c>
      <c r="H2033" s="1" t="str">
        <f t="shared" si="660"/>
        <v xml:space="preserve"> S</v>
      </c>
      <c r="I2033" s="1" t="str">
        <f t="shared" si="660"/>
        <v xml:space="preserve"> S</v>
      </c>
    </row>
    <row r="2034" spans="1:9">
      <c r="A2034" s="1" t="str">
        <f>""</f>
        <v/>
      </c>
      <c r="B2034" s="1">
        <f t="shared" si="657"/>
        <v>1801935</v>
      </c>
      <c r="C2034" s="1" t="str">
        <f>"0461"</f>
        <v>0461</v>
      </c>
      <c r="D2034" s="1" t="str">
        <f>"FINE ARTS"</f>
        <v>FINE ARTS</v>
      </c>
      <c r="E2034" s="1" t="str">
        <f t="shared" si="658"/>
        <v>41R-GUL</v>
      </c>
      <c r="F2034" s="1" t="str">
        <f>"Shotlow, Misti"</f>
        <v>Shotlow, Misti</v>
      </c>
      <c r="G2034" s="1" t="str">
        <f>"Period 09"</f>
        <v>Period 09</v>
      </c>
      <c r="H2034" s="1" t="str">
        <f>" E"</f>
        <v xml:space="preserve"> E</v>
      </c>
      <c r="I2034" s="1" t="str">
        <f>" E"</f>
        <v xml:space="preserve"> E</v>
      </c>
    </row>
    <row r="2035" spans="1:9">
      <c r="A2035" s="1" t="str">
        <f>""</f>
        <v/>
      </c>
      <c r="B2035" s="1">
        <f t="shared" si="657"/>
        <v>1801935</v>
      </c>
      <c r="C2035" s="1" t="str">
        <f>"0462"</f>
        <v>0462</v>
      </c>
      <c r="D2035" s="1" t="str">
        <f>"MUSIC"</f>
        <v>MUSIC</v>
      </c>
      <c r="E2035" s="1" t="str">
        <f>"41GUL1R-"</f>
        <v>41GUL1R-</v>
      </c>
      <c r="F2035" s="1" t="str">
        <f>"Murphy, Charmin"</f>
        <v>Murphy, Charmin</v>
      </c>
      <c r="G2035" s="1" t="str">
        <f>"Period 10"</f>
        <v>Period 10</v>
      </c>
      <c r="H2035" s="1" t="str">
        <f>" S"</f>
        <v xml:space="preserve"> S</v>
      </c>
      <c r="I2035" s="1" t="str">
        <f>" S"</f>
        <v xml:space="preserve"> S</v>
      </c>
    </row>
    <row r="2036" spans="1:9">
      <c r="A2036" s="1" t="str">
        <f>""</f>
        <v/>
      </c>
      <c r="B2036" s="1">
        <f t="shared" si="657"/>
        <v>1801935</v>
      </c>
      <c r="C2036" s="1" t="str">
        <f>"0472"</f>
        <v>0472</v>
      </c>
      <c r="D2036" s="1" t="str">
        <f>"PHYSICAL ED"</f>
        <v>PHYSICAL ED</v>
      </c>
      <c r="E2036" s="1" t="str">
        <f>"41R-Gul"</f>
        <v>41R-Gul</v>
      </c>
      <c r="F2036" s="1" t="str">
        <f>"Lane, Gary"</f>
        <v>Lane, Gary</v>
      </c>
      <c r="G2036" s="1" t="str">
        <f>"Period 11"</f>
        <v>Period 11</v>
      </c>
      <c r="H2036" s="1" t="str">
        <f>" E"</f>
        <v xml:space="preserve"> E</v>
      </c>
      <c r="I2036" s="1" t="str">
        <f>" E"</f>
        <v xml:space="preserve"> E</v>
      </c>
    </row>
    <row r="2037" spans="1:9">
      <c r="A2037" s="1" t="str">
        <f>"Gutierrez, Samantha Jacqueline"</f>
        <v>Gutierrez, Samantha Jacqueline</v>
      </c>
      <c r="B2037" s="1">
        <f t="shared" ref="B2037:B2046" si="661">1822427</f>
        <v>1822427</v>
      </c>
      <c r="C2037" s="1" t="str">
        <f>"0411"</f>
        <v>0411</v>
      </c>
      <c r="D2037" s="1" t="str">
        <f>"LANGUAGE ARTS"</f>
        <v>LANGUAGE ARTS</v>
      </c>
      <c r="E2037" s="1" t="str">
        <f t="shared" ref="E2037:E2044" si="662">"41R-GUL"</f>
        <v>41R-GUL</v>
      </c>
      <c r="F2037" s="1" t="str">
        <f t="shared" ref="F2037:F2043" si="663">"Gula, Andrew"</f>
        <v>Gula, Andrew</v>
      </c>
      <c r="G2037" s="1" t="str">
        <f>"Period 01"</f>
        <v>Period 01</v>
      </c>
      <c r="H2037" s="1">
        <f xml:space="preserve"> 87</f>
        <v>87</v>
      </c>
      <c r="I2037" s="1">
        <f xml:space="preserve"> 87</f>
        <v>87</v>
      </c>
    </row>
    <row r="2038" spans="1:9">
      <c r="A2038" s="1" t="str">
        <f>""</f>
        <v/>
      </c>
      <c r="B2038" s="1">
        <f t="shared" si="661"/>
        <v>1822427</v>
      </c>
      <c r="C2038" s="1" t="str">
        <f>"0421"</f>
        <v>0421</v>
      </c>
      <c r="D2038" s="1" t="str">
        <f>"SOCIAL STUDIES"</f>
        <v>SOCIAL STUDIES</v>
      </c>
      <c r="E2038" s="1" t="str">
        <f t="shared" si="662"/>
        <v>41R-GUL</v>
      </c>
      <c r="F2038" s="1" t="str">
        <f t="shared" si="663"/>
        <v>Gula, Andrew</v>
      </c>
      <c r="G2038" s="1" t="str">
        <f>"Period 03"</f>
        <v>Period 03</v>
      </c>
      <c r="H2038" s="1">
        <f xml:space="preserve"> 91</f>
        <v>91</v>
      </c>
      <c r="I2038" s="1">
        <f xml:space="preserve"> 89</f>
        <v>89</v>
      </c>
    </row>
    <row r="2039" spans="1:9">
      <c r="A2039" s="1" t="str">
        <f>""</f>
        <v/>
      </c>
      <c r="B2039" s="1">
        <f t="shared" si="661"/>
        <v>1822427</v>
      </c>
      <c r="C2039" s="1" t="str">
        <f>"0431"</f>
        <v>0431</v>
      </c>
      <c r="D2039" s="1" t="str">
        <f>"MATH"</f>
        <v>MATH</v>
      </c>
      <c r="E2039" s="1" t="str">
        <f t="shared" si="662"/>
        <v>41R-GUL</v>
      </c>
      <c r="F2039" s="1" t="str">
        <f t="shared" si="663"/>
        <v>Gula, Andrew</v>
      </c>
      <c r="G2039" s="1" t="str">
        <f>"Period 04"</f>
        <v>Period 04</v>
      </c>
      <c r="H2039" s="1">
        <f xml:space="preserve"> 84</f>
        <v>84</v>
      </c>
      <c r="I2039" s="1">
        <f xml:space="preserve"> 84</f>
        <v>84</v>
      </c>
    </row>
    <row r="2040" spans="1:9">
      <c r="A2040" s="1" t="str">
        <f>""</f>
        <v/>
      </c>
      <c r="B2040" s="1">
        <f t="shared" si="661"/>
        <v>1822427</v>
      </c>
      <c r="C2040" s="1" t="str">
        <f>"0441"</f>
        <v>0441</v>
      </c>
      <c r="D2040" s="1" t="str">
        <f>"SCIENCE"</f>
        <v>SCIENCE</v>
      </c>
      <c r="E2040" s="1" t="str">
        <f t="shared" si="662"/>
        <v>41R-GUL</v>
      </c>
      <c r="F2040" s="1" t="str">
        <f t="shared" si="663"/>
        <v>Gula, Andrew</v>
      </c>
      <c r="G2040" s="1" t="str">
        <f>"Period 05"</f>
        <v>Period 05</v>
      </c>
      <c r="H2040" s="1">
        <f xml:space="preserve"> 92</f>
        <v>92</v>
      </c>
      <c r="I2040" s="1">
        <f xml:space="preserve"> 86</f>
        <v>86</v>
      </c>
    </row>
    <row r="2041" spans="1:9">
      <c r="A2041" s="1" t="str">
        <f>""</f>
        <v/>
      </c>
      <c r="B2041" s="1">
        <f t="shared" si="661"/>
        <v>1822427</v>
      </c>
      <c r="C2041" s="1" t="str">
        <f>"0471"</f>
        <v>0471</v>
      </c>
      <c r="D2041" s="1" t="str">
        <f>"HEALTH"</f>
        <v>HEALTH</v>
      </c>
      <c r="E2041" s="1" t="str">
        <f t="shared" si="662"/>
        <v>41R-GUL</v>
      </c>
      <c r="F2041" s="1" t="str">
        <f t="shared" si="663"/>
        <v>Gula, Andrew</v>
      </c>
      <c r="G2041" s="1" t="str">
        <f>"Period 06"</f>
        <v>Period 06</v>
      </c>
      <c r="H2041" s="1" t="str">
        <f t="shared" ref="H2041:I2043" si="664">" S"</f>
        <v xml:space="preserve"> S</v>
      </c>
      <c r="I2041" s="1" t="str">
        <f t="shared" si="664"/>
        <v xml:space="preserve"> S</v>
      </c>
    </row>
    <row r="2042" spans="1:9">
      <c r="A2042" s="1" t="str">
        <f>""</f>
        <v/>
      </c>
      <c r="B2042" s="1">
        <f t="shared" si="661"/>
        <v>1822427</v>
      </c>
      <c r="C2042" s="1" t="str">
        <f>"0498"</f>
        <v>0498</v>
      </c>
      <c r="D2042" s="1" t="str">
        <f>"CITIZENSHIP"</f>
        <v>CITIZENSHIP</v>
      </c>
      <c r="E2042" s="1" t="str">
        <f t="shared" si="662"/>
        <v>41R-GUL</v>
      </c>
      <c r="F2042" s="1" t="str">
        <f t="shared" si="663"/>
        <v>Gula, Andrew</v>
      </c>
      <c r="G2042" s="1" t="str">
        <f>"Period 07"</f>
        <v>Period 07</v>
      </c>
      <c r="H2042" s="1" t="str">
        <f t="shared" si="664"/>
        <v xml:space="preserve"> S</v>
      </c>
      <c r="I2042" s="1" t="str">
        <f t="shared" si="664"/>
        <v xml:space="preserve"> S</v>
      </c>
    </row>
    <row r="2043" spans="1:9">
      <c r="A2043" s="1" t="str">
        <f>""</f>
        <v/>
      </c>
      <c r="B2043" s="1">
        <f t="shared" si="661"/>
        <v>1822427</v>
      </c>
      <c r="C2043" s="1" t="str">
        <f>"0451"</f>
        <v>0451</v>
      </c>
      <c r="D2043" s="1" t="str">
        <f>"HANDWRITING"</f>
        <v>HANDWRITING</v>
      </c>
      <c r="E2043" s="1" t="str">
        <f t="shared" si="662"/>
        <v>41R-GUL</v>
      </c>
      <c r="F2043" s="1" t="str">
        <f t="shared" si="663"/>
        <v>Gula, Andrew</v>
      </c>
      <c r="G2043" s="1" t="str">
        <f>"Period 08"</f>
        <v>Period 08</v>
      </c>
      <c r="H2043" s="1" t="str">
        <f t="shared" si="664"/>
        <v xml:space="preserve"> S</v>
      </c>
      <c r="I2043" s="1" t="str">
        <f t="shared" si="664"/>
        <v xml:space="preserve"> S</v>
      </c>
    </row>
    <row r="2044" spans="1:9">
      <c r="A2044" s="1" t="str">
        <f>""</f>
        <v/>
      </c>
      <c r="B2044" s="1">
        <f t="shared" si="661"/>
        <v>1822427</v>
      </c>
      <c r="C2044" s="1" t="str">
        <f>"0461"</f>
        <v>0461</v>
      </c>
      <c r="D2044" s="1" t="str">
        <f>"FINE ARTS"</f>
        <v>FINE ARTS</v>
      </c>
      <c r="E2044" s="1" t="str">
        <f t="shared" si="662"/>
        <v>41R-GUL</v>
      </c>
      <c r="F2044" s="1" t="str">
        <f>"Shotlow, Misti"</f>
        <v>Shotlow, Misti</v>
      </c>
      <c r="G2044" s="1" t="str">
        <f>"Period 09"</f>
        <v>Period 09</v>
      </c>
      <c r="H2044" s="1" t="str">
        <f>" E"</f>
        <v xml:space="preserve"> E</v>
      </c>
      <c r="I2044" s="1" t="str">
        <f>" E"</f>
        <v xml:space="preserve"> E</v>
      </c>
    </row>
    <row r="2045" spans="1:9">
      <c r="A2045" s="1" t="str">
        <f>""</f>
        <v/>
      </c>
      <c r="B2045" s="1">
        <f t="shared" si="661"/>
        <v>1822427</v>
      </c>
      <c r="C2045" s="1" t="str">
        <f>"0462"</f>
        <v>0462</v>
      </c>
      <c r="D2045" s="1" t="str">
        <f>"MUSIC"</f>
        <v>MUSIC</v>
      </c>
      <c r="E2045" s="1" t="str">
        <f>"41GUL1R-"</f>
        <v>41GUL1R-</v>
      </c>
      <c r="F2045" s="1" t="str">
        <f>"Murphy, Charmin"</f>
        <v>Murphy, Charmin</v>
      </c>
      <c r="G2045" s="1" t="str">
        <f>"Period 10"</f>
        <v>Period 10</v>
      </c>
      <c r="H2045" s="1" t="str">
        <f>" S"</f>
        <v xml:space="preserve"> S</v>
      </c>
      <c r="I2045" s="1" t="str">
        <f>" S"</f>
        <v xml:space="preserve"> S</v>
      </c>
    </row>
    <row r="2046" spans="1:9">
      <c r="A2046" s="1" t="str">
        <f>""</f>
        <v/>
      </c>
      <c r="B2046" s="1">
        <f t="shared" si="661"/>
        <v>1822427</v>
      </c>
      <c r="C2046" s="1" t="str">
        <f>"0472"</f>
        <v>0472</v>
      </c>
      <c r="D2046" s="1" t="str">
        <f>"PHYSICAL ED"</f>
        <v>PHYSICAL ED</v>
      </c>
      <c r="E2046" s="1" t="str">
        <f>"41R-Gul"</f>
        <v>41R-Gul</v>
      </c>
      <c r="F2046" s="1" t="str">
        <f>"Lane, Gary"</f>
        <v>Lane, Gary</v>
      </c>
      <c r="G2046" s="1" t="str">
        <f>"Period 11"</f>
        <v>Period 11</v>
      </c>
      <c r="H2046" s="1" t="str">
        <f>" E"</f>
        <v xml:space="preserve"> E</v>
      </c>
      <c r="I2046" s="1" t="str">
        <f>" E"</f>
        <v xml:space="preserve"> E</v>
      </c>
    </row>
    <row r="2047" spans="1:9">
      <c r="A2047" s="1" t="str">
        <f>"Harris, Audrey Mae"</f>
        <v>Harris, Audrey Mae</v>
      </c>
      <c r="B2047" s="1">
        <f t="shared" ref="B2047:B2056" si="665">1802070</f>
        <v>1802070</v>
      </c>
      <c r="C2047" s="1" t="str">
        <f>"0411"</f>
        <v>0411</v>
      </c>
      <c r="D2047" s="1" t="str">
        <f>"LANGUAGE ARTS"</f>
        <v>LANGUAGE ARTS</v>
      </c>
      <c r="E2047" s="1" t="str">
        <f t="shared" ref="E2047:E2054" si="666">"40R-COOP"</f>
        <v>40R-COOP</v>
      </c>
      <c r="F2047" s="1" t="str">
        <f t="shared" ref="F2047:F2053" si="667">"Cooper, Jennefer"</f>
        <v>Cooper, Jennefer</v>
      </c>
      <c r="G2047" s="1" t="str">
        <f>"Period 01"</f>
        <v>Period 01</v>
      </c>
      <c r="H2047" s="1">
        <f xml:space="preserve"> 78</f>
        <v>78</v>
      </c>
      <c r="I2047" s="1">
        <f xml:space="preserve"> 83</f>
        <v>83</v>
      </c>
    </row>
    <row r="2048" spans="1:9">
      <c r="A2048" s="1" t="str">
        <f>""</f>
        <v/>
      </c>
      <c r="B2048" s="1">
        <f t="shared" si="665"/>
        <v>1802070</v>
      </c>
      <c r="C2048" s="1" t="str">
        <f>"0421"</f>
        <v>0421</v>
      </c>
      <c r="D2048" s="1" t="str">
        <f>"SOCIAL STUDIES"</f>
        <v>SOCIAL STUDIES</v>
      </c>
      <c r="E2048" s="1" t="str">
        <f t="shared" si="666"/>
        <v>40R-COOP</v>
      </c>
      <c r="F2048" s="1" t="str">
        <f t="shared" si="667"/>
        <v>Cooper, Jennefer</v>
      </c>
      <c r="G2048" s="1" t="str">
        <f>"Period 03"</f>
        <v>Period 03</v>
      </c>
      <c r="H2048" s="1">
        <f xml:space="preserve"> 84</f>
        <v>84</v>
      </c>
      <c r="I2048" s="1">
        <f xml:space="preserve"> 84</f>
        <v>84</v>
      </c>
    </row>
    <row r="2049" spans="1:9">
      <c r="A2049" s="1" t="str">
        <f>""</f>
        <v/>
      </c>
      <c r="B2049" s="1">
        <f t="shared" si="665"/>
        <v>1802070</v>
      </c>
      <c r="C2049" s="1" t="str">
        <f>"0431"</f>
        <v>0431</v>
      </c>
      <c r="D2049" s="1" t="str">
        <f>"MATH"</f>
        <v>MATH</v>
      </c>
      <c r="E2049" s="1" t="str">
        <f t="shared" si="666"/>
        <v>40R-COOP</v>
      </c>
      <c r="F2049" s="1" t="str">
        <f t="shared" si="667"/>
        <v>Cooper, Jennefer</v>
      </c>
      <c r="G2049" s="1" t="str">
        <f>"Period 04"</f>
        <v>Period 04</v>
      </c>
      <c r="H2049" s="1">
        <f xml:space="preserve"> 80</f>
        <v>80</v>
      </c>
      <c r="I2049" s="1">
        <f xml:space="preserve"> 78</f>
        <v>78</v>
      </c>
    </row>
    <row r="2050" spans="1:9">
      <c r="A2050" s="1" t="str">
        <f>""</f>
        <v/>
      </c>
      <c r="B2050" s="1">
        <f t="shared" si="665"/>
        <v>1802070</v>
      </c>
      <c r="C2050" s="1" t="str">
        <f>"0441"</f>
        <v>0441</v>
      </c>
      <c r="D2050" s="1" t="str">
        <f>"SCIENCE"</f>
        <v>SCIENCE</v>
      </c>
      <c r="E2050" s="1" t="str">
        <f t="shared" si="666"/>
        <v>40R-COOP</v>
      </c>
      <c r="F2050" s="1" t="str">
        <f t="shared" si="667"/>
        <v>Cooper, Jennefer</v>
      </c>
      <c r="G2050" s="1" t="str">
        <f>"Period 05"</f>
        <v>Period 05</v>
      </c>
      <c r="H2050" s="1">
        <f xml:space="preserve"> 90</f>
        <v>90</v>
      </c>
      <c r="I2050" s="1">
        <f xml:space="preserve"> 87</f>
        <v>87</v>
      </c>
    </row>
    <row r="2051" spans="1:9">
      <c r="A2051" s="1" t="str">
        <f>""</f>
        <v/>
      </c>
      <c r="B2051" s="1">
        <f t="shared" si="665"/>
        <v>1802070</v>
      </c>
      <c r="C2051" s="1" t="str">
        <f>"0471"</f>
        <v>0471</v>
      </c>
      <c r="D2051" s="1" t="str">
        <f>"HEALTH"</f>
        <v>HEALTH</v>
      </c>
      <c r="E2051" s="1" t="str">
        <f t="shared" si="666"/>
        <v>40R-COOP</v>
      </c>
      <c r="F2051" s="1" t="str">
        <f t="shared" si="667"/>
        <v>Cooper, Jennefer</v>
      </c>
      <c r="G2051" s="1" t="str">
        <f>"Period 06"</f>
        <v>Period 06</v>
      </c>
      <c r="H2051" s="1" t="str">
        <f t="shared" ref="H2051:I2053" si="668">" S"</f>
        <v xml:space="preserve"> S</v>
      </c>
      <c r="I2051" s="1" t="str">
        <f t="shared" si="668"/>
        <v xml:space="preserve"> S</v>
      </c>
    </row>
    <row r="2052" spans="1:9">
      <c r="A2052" s="1" t="str">
        <f>""</f>
        <v/>
      </c>
      <c r="B2052" s="1">
        <f t="shared" si="665"/>
        <v>1802070</v>
      </c>
      <c r="C2052" s="1" t="str">
        <f>"0498"</f>
        <v>0498</v>
      </c>
      <c r="D2052" s="1" t="str">
        <f>"CITIZENSHIP"</f>
        <v>CITIZENSHIP</v>
      </c>
      <c r="E2052" s="1" t="str">
        <f t="shared" si="666"/>
        <v>40R-COOP</v>
      </c>
      <c r="F2052" s="1" t="str">
        <f t="shared" si="667"/>
        <v>Cooper, Jennefer</v>
      </c>
      <c r="G2052" s="1" t="str">
        <f>"Period 07"</f>
        <v>Period 07</v>
      </c>
      <c r="H2052" s="1" t="str">
        <f t="shared" si="668"/>
        <v xml:space="preserve"> S</v>
      </c>
      <c r="I2052" s="1" t="str">
        <f t="shared" si="668"/>
        <v xml:space="preserve"> S</v>
      </c>
    </row>
    <row r="2053" spans="1:9">
      <c r="A2053" s="1" t="str">
        <f>""</f>
        <v/>
      </c>
      <c r="B2053" s="1">
        <f t="shared" si="665"/>
        <v>1802070</v>
      </c>
      <c r="C2053" s="1" t="str">
        <f>"0451"</f>
        <v>0451</v>
      </c>
      <c r="D2053" s="1" t="str">
        <f>"HANDWRITING"</f>
        <v>HANDWRITING</v>
      </c>
      <c r="E2053" s="1" t="str">
        <f t="shared" si="666"/>
        <v>40R-COOP</v>
      </c>
      <c r="F2053" s="1" t="str">
        <f t="shared" si="667"/>
        <v>Cooper, Jennefer</v>
      </c>
      <c r="G2053" s="1" t="str">
        <f>"Period 08"</f>
        <v>Period 08</v>
      </c>
      <c r="H2053" s="1" t="str">
        <f t="shared" si="668"/>
        <v xml:space="preserve"> S</v>
      </c>
      <c r="I2053" s="1" t="str">
        <f t="shared" si="668"/>
        <v xml:space="preserve"> S</v>
      </c>
    </row>
    <row r="2054" spans="1:9">
      <c r="A2054" s="1" t="str">
        <f>""</f>
        <v/>
      </c>
      <c r="B2054" s="1">
        <f t="shared" si="665"/>
        <v>1802070</v>
      </c>
      <c r="C2054" s="1" t="str">
        <f>"0461"</f>
        <v>0461</v>
      </c>
      <c r="D2054" s="1" t="str">
        <f>"FINE ARTS"</f>
        <v>FINE ARTS</v>
      </c>
      <c r="E2054" s="1" t="str">
        <f t="shared" si="666"/>
        <v>40R-COOP</v>
      </c>
      <c r="F2054" s="1" t="str">
        <f>"Shotlow, Misti"</f>
        <v>Shotlow, Misti</v>
      </c>
      <c r="G2054" s="1" t="str">
        <f>"Period 09"</f>
        <v>Period 09</v>
      </c>
      <c r="H2054" s="1" t="str">
        <f>" E"</f>
        <v xml:space="preserve"> E</v>
      </c>
      <c r="I2054" s="1" t="str">
        <f>" E"</f>
        <v xml:space="preserve"> E</v>
      </c>
    </row>
    <row r="2055" spans="1:9">
      <c r="A2055" s="1" t="str">
        <f>""</f>
        <v/>
      </c>
      <c r="B2055" s="1">
        <f t="shared" si="665"/>
        <v>1802070</v>
      </c>
      <c r="C2055" s="1" t="str">
        <f>"0462"</f>
        <v>0462</v>
      </c>
      <c r="D2055" s="1" t="str">
        <f>"MUSIC"</f>
        <v>MUSIC</v>
      </c>
      <c r="E2055" s="1" t="str">
        <f>"4OR-COO"</f>
        <v>4OR-COO</v>
      </c>
      <c r="F2055" s="1" t="str">
        <f>"Murphy, Charmin"</f>
        <v>Murphy, Charmin</v>
      </c>
      <c r="G2055" s="1" t="str">
        <f>"Period 10"</f>
        <v>Period 10</v>
      </c>
      <c r="H2055" s="1" t="str">
        <f>" E"</f>
        <v xml:space="preserve"> E</v>
      </c>
      <c r="I2055" s="1" t="str">
        <f>" S"</f>
        <v xml:space="preserve"> S</v>
      </c>
    </row>
    <row r="2056" spans="1:9">
      <c r="A2056" s="1" t="str">
        <f>""</f>
        <v/>
      </c>
      <c r="B2056" s="1">
        <f t="shared" si="665"/>
        <v>1802070</v>
      </c>
      <c r="C2056" s="1" t="str">
        <f>"0472"</f>
        <v>0472</v>
      </c>
      <c r="D2056" s="1" t="str">
        <f>"PHYSICAL ED"</f>
        <v>PHYSICAL ED</v>
      </c>
      <c r="E2056" s="1" t="str">
        <f>"40R-Coop"</f>
        <v>40R-Coop</v>
      </c>
      <c r="F2056" s="1" t="str">
        <f>"Lane, Gary"</f>
        <v>Lane, Gary</v>
      </c>
      <c r="G2056" s="1" t="str">
        <f>"Period 11"</f>
        <v>Period 11</v>
      </c>
      <c r="H2056" s="1" t="str">
        <f>" E"</f>
        <v xml:space="preserve"> E</v>
      </c>
      <c r="I2056" s="1" t="str">
        <f>" E"</f>
        <v xml:space="preserve"> E</v>
      </c>
    </row>
    <row r="2057" spans="1:9">
      <c r="A2057" s="1" t="str">
        <f>"Harris, Zaniah Margarita"</f>
        <v>Harris, Zaniah Margarita</v>
      </c>
      <c r="B2057" s="1">
        <f t="shared" ref="B2057:B2066" si="669">1822575</f>
        <v>1822575</v>
      </c>
      <c r="C2057" s="1" t="str">
        <f>"0411"</f>
        <v>0411</v>
      </c>
      <c r="D2057" s="1" t="str">
        <f>"LANGUAGE ARTS"</f>
        <v>LANGUAGE ARTS</v>
      </c>
      <c r="E2057" s="1" t="str">
        <f t="shared" ref="E2057:E2064" si="670">"41R-GUL"</f>
        <v>41R-GUL</v>
      </c>
      <c r="F2057" s="1" t="str">
        <f t="shared" ref="F2057:F2063" si="671">"Gula, Andrew"</f>
        <v>Gula, Andrew</v>
      </c>
      <c r="G2057" s="1" t="str">
        <f>"Period 01"</f>
        <v>Period 01</v>
      </c>
      <c r="H2057" s="1">
        <f xml:space="preserve"> 91</f>
        <v>91</v>
      </c>
      <c r="I2057" s="1">
        <f xml:space="preserve"> 87</f>
        <v>87</v>
      </c>
    </row>
    <row r="2058" spans="1:9">
      <c r="A2058" s="1" t="str">
        <f>""</f>
        <v/>
      </c>
      <c r="B2058" s="1">
        <f t="shared" si="669"/>
        <v>1822575</v>
      </c>
      <c r="C2058" s="1" t="str">
        <f>"0421"</f>
        <v>0421</v>
      </c>
      <c r="D2058" s="1" t="str">
        <f>"SOCIAL STUDIES"</f>
        <v>SOCIAL STUDIES</v>
      </c>
      <c r="E2058" s="1" t="str">
        <f t="shared" si="670"/>
        <v>41R-GUL</v>
      </c>
      <c r="F2058" s="1" t="str">
        <f t="shared" si="671"/>
        <v>Gula, Andrew</v>
      </c>
      <c r="G2058" s="1" t="str">
        <f>"Period 03"</f>
        <v>Period 03</v>
      </c>
      <c r="H2058" s="1">
        <f xml:space="preserve"> 93</f>
        <v>93</v>
      </c>
      <c r="I2058" s="1">
        <f xml:space="preserve"> 91</f>
        <v>91</v>
      </c>
    </row>
    <row r="2059" spans="1:9">
      <c r="A2059" s="1" t="str">
        <f>""</f>
        <v/>
      </c>
      <c r="B2059" s="1">
        <f t="shared" si="669"/>
        <v>1822575</v>
      </c>
      <c r="C2059" s="1" t="str">
        <f>"0431"</f>
        <v>0431</v>
      </c>
      <c r="D2059" s="1" t="str">
        <f>"MATH"</f>
        <v>MATH</v>
      </c>
      <c r="E2059" s="1" t="str">
        <f t="shared" si="670"/>
        <v>41R-GUL</v>
      </c>
      <c r="F2059" s="1" t="str">
        <f t="shared" si="671"/>
        <v>Gula, Andrew</v>
      </c>
      <c r="G2059" s="1" t="str">
        <f>"Period 04"</f>
        <v>Period 04</v>
      </c>
      <c r="H2059" s="1">
        <f xml:space="preserve"> 88</f>
        <v>88</v>
      </c>
      <c r="I2059" s="1">
        <f xml:space="preserve"> 84</f>
        <v>84</v>
      </c>
    </row>
    <row r="2060" spans="1:9">
      <c r="A2060" s="1" t="str">
        <f>""</f>
        <v/>
      </c>
      <c r="B2060" s="1">
        <f t="shared" si="669"/>
        <v>1822575</v>
      </c>
      <c r="C2060" s="1" t="str">
        <f>"0441"</f>
        <v>0441</v>
      </c>
      <c r="D2060" s="1" t="str">
        <f>"SCIENCE"</f>
        <v>SCIENCE</v>
      </c>
      <c r="E2060" s="1" t="str">
        <f t="shared" si="670"/>
        <v>41R-GUL</v>
      </c>
      <c r="F2060" s="1" t="str">
        <f t="shared" si="671"/>
        <v>Gula, Andrew</v>
      </c>
      <c r="G2060" s="1" t="str">
        <f>"Period 05"</f>
        <v>Period 05</v>
      </c>
      <c r="H2060" s="1">
        <f xml:space="preserve"> 89</f>
        <v>89</v>
      </c>
      <c r="I2060" s="1">
        <f xml:space="preserve"> 92</f>
        <v>92</v>
      </c>
    </row>
    <row r="2061" spans="1:9">
      <c r="A2061" s="1" t="str">
        <f>""</f>
        <v/>
      </c>
      <c r="B2061" s="1">
        <f t="shared" si="669"/>
        <v>1822575</v>
      </c>
      <c r="C2061" s="1" t="str">
        <f>"0471"</f>
        <v>0471</v>
      </c>
      <c r="D2061" s="1" t="str">
        <f>"HEALTH"</f>
        <v>HEALTH</v>
      </c>
      <c r="E2061" s="1" t="str">
        <f t="shared" si="670"/>
        <v>41R-GUL</v>
      </c>
      <c r="F2061" s="1" t="str">
        <f t="shared" si="671"/>
        <v>Gula, Andrew</v>
      </c>
      <c r="G2061" s="1" t="str">
        <f>"Period 06"</f>
        <v>Period 06</v>
      </c>
      <c r="H2061" s="1" t="str">
        <f>" S"</f>
        <v xml:space="preserve"> S</v>
      </c>
      <c r="I2061" s="1" t="str">
        <f>" S"</f>
        <v xml:space="preserve"> S</v>
      </c>
    </row>
    <row r="2062" spans="1:9">
      <c r="A2062" s="1" t="str">
        <f>""</f>
        <v/>
      </c>
      <c r="B2062" s="1">
        <f t="shared" si="669"/>
        <v>1822575</v>
      </c>
      <c r="C2062" s="1" t="str">
        <f>"0498"</f>
        <v>0498</v>
      </c>
      <c r="D2062" s="1" t="str">
        <f>"CITIZENSHIP"</f>
        <v>CITIZENSHIP</v>
      </c>
      <c r="E2062" s="1" t="str">
        <f t="shared" si="670"/>
        <v>41R-GUL</v>
      </c>
      <c r="F2062" s="1" t="str">
        <f t="shared" si="671"/>
        <v>Gula, Andrew</v>
      </c>
      <c r="G2062" s="1" t="str">
        <f>"Period 07"</f>
        <v>Period 07</v>
      </c>
      <c r="H2062" s="1" t="str">
        <f>" N"</f>
        <v xml:space="preserve"> N</v>
      </c>
      <c r="I2062" s="1" t="str">
        <f>" N"</f>
        <v xml:space="preserve"> N</v>
      </c>
    </row>
    <row r="2063" spans="1:9">
      <c r="A2063" s="1" t="str">
        <f>""</f>
        <v/>
      </c>
      <c r="B2063" s="1">
        <f t="shared" si="669"/>
        <v>1822575</v>
      </c>
      <c r="C2063" s="1" t="str">
        <f>"0451"</f>
        <v>0451</v>
      </c>
      <c r="D2063" s="1" t="str">
        <f>"HANDWRITING"</f>
        <v>HANDWRITING</v>
      </c>
      <c r="E2063" s="1" t="str">
        <f t="shared" si="670"/>
        <v>41R-GUL</v>
      </c>
      <c r="F2063" s="1" t="str">
        <f t="shared" si="671"/>
        <v>Gula, Andrew</v>
      </c>
      <c r="G2063" s="1" t="str">
        <f>"Period 08"</f>
        <v>Period 08</v>
      </c>
      <c r="H2063" s="1" t="str">
        <f>" E"</f>
        <v xml:space="preserve"> E</v>
      </c>
      <c r="I2063" s="1" t="str">
        <f>" E"</f>
        <v xml:space="preserve"> E</v>
      </c>
    </row>
    <row r="2064" spans="1:9">
      <c r="A2064" s="1" t="str">
        <f>""</f>
        <v/>
      </c>
      <c r="B2064" s="1">
        <f t="shared" si="669"/>
        <v>1822575</v>
      </c>
      <c r="C2064" s="1" t="str">
        <f>"0461"</f>
        <v>0461</v>
      </c>
      <c r="D2064" s="1" t="str">
        <f>"FINE ARTS"</f>
        <v>FINE ARTS</v>
      </c>
      <c r="E2064" s="1" t="str">
        <f t="shared" si="670"/>
        <v>41R-GUL</v>
      </c>
      <c r="F2064" s="1" t="str">
        <f>"Shotlow, Misti"</f>
        <v>Shotlow, Misti</v>
      </c>
      <c r="G2064" s="1" t="str">
        <f>"Period 09"</f>
        <v>Period 09</v>
      </c>
      <c r="H2064" s="1" t="str">
        <f>" E"</f>
        <v xml:space="preserve"> E</v>
      </c>
      <c r="I2064" s="1" t="str">
        <f>" E"</f>
        <v xml:space="preserve"> E</v>
      </c>
    </row>
    <row r="2065" spans="1:9">
      <c r="A2065" s="1" t="str">
        <f>""</f>
        <v/>
      </c>
      <c r="B2065" s="1">
        <f t="shared" si="669"/>
        <v>1822575</v>
      </c>
      <c r="C2065" s="1" t="str">
        <f>"0462"</f>
        <v>0462</v>
      </c>
      <c r="D2065" s="1" t="str">
        <f>"MUSIC"</f>
        <v>MUSIC</v>
      </c>
      <c r="E2065" s="1" t="str">
        <f>"41GUL1R-"</f>
        <v>41GUL1R-</v>
      </c>
      <c r="F2065" s="1" t="str">
        <f>"Murphy, Charmin"</f>
        <v>Murphy, Charmin</v>
      </c>
      <c r="G2065" s="1" t="str">
        <f>"Period 10"</f>
        <v>Period 10</v>
      </c>
      <c r="H2065" s="1" t="str">
        <f>" S"</f>
        <v xml:space="preserve"> S</v>
      </c>
      <c r="I2065" s="1" t="str">
        <f>" S"</f>
        <v xml:space="preserve"> S</v>
      </c>
    </row>
    <row r="2066" spans="1:9">
      <c r="A2066" s="1" t="str">
        <f>""</f>
        <v/>
      </c>
      <c r="B2066" s="1">
        <f t="shared" si="669"/>
        <v>1822575</v>
      </c>
      <c r="C2066" s="1" t="str">
        <f>"0472"</f>
        <v>0472</v>
      </c>
      <c r="D2066" s="1" t="str">
        <f>"PHYSICAL ED"</f>
        <v>PHYSICAL ED</v>
      </c>
      <c r="E2066" s="1" t="str">
        <f>"41R-Gul"</f>
        <v>41R-Gul</v>
      </c>
      <c r="F2066" s="1" t="str">
        <f>"Lane, Gary"</f>
        <v>Lane, Gary</v>
      </c>
      <c r="G2066" s="1" t="str">
        <f>"Period 11"</f>
        <v>Period 11</v>
      </c>
      <c r="H2066" s="1" t="str">
        <f>" S"</f>
        <v xml:space="preserve"> S</v>
      </c>
      <c r="I2066" s="1" t="str">
        <f>" E"</f>
        <v xml:space="preserve"> E</v>
      </c>
    </row>
    <row r="2067" spans="1:9">
      <c r="A2067" s="1" t="str">
        <f>"Hernandez, Carolina "</f>
        <v xml:space="preserve">Hernandez, Carolina </v>
      </c>
      <c r="B2067" s="1">
        <f t="shared" ref="B2067:B2076" si="672">771565</f>
        <v>771565</v>
      </c>
      <c r="C2067" s="1" t="str">
        <f>"0411"</f>
        <v>0411</v>
      </c>
      <c r="D2067" s="1" t="str">
        <f>"LANGUAGE ARTS"</f>
        <v>LANGUAGE ARTS</v>
      </c>
      <c r="E2067" s="1" t="str">
        <f>"40B-OLIVO"</f>
        <v>40B-OLIVO</v>
      </c>
      <c r="F2067" s="1" t="str">
        <f t="shared" ref="F2067:F2073" si="673">"Olivo, Claudia"</f>
        <v>Olivo, Claudia</v>
      </c>
      <c r="G2067" s="1" t="str">
        <f>"Period 01"</f>
        <v>Period 01</v>
      </c>
      <c r="H2067" s="1">
        <f xml:space="preserve"> 91</f>
        <v>91</v>
      </c>
      <c r="I2067" s="1">
        <f xml:space="preserve"> 86</f>
        <v>86</v>
      </c>
    </row>
    <row r="2068" spans="1:9">
      <c r="A2068" s="1" t="str">
        <f>""</f>
        <v/>
      </c>
      <c r="B2068" s="1">
        <f t="shared" si="672"/>
        <v>771565</v>
      </c>
      <c r="C2068" s="1" t="str">
        <f>"0421"</f>
        <v>0421</v>
      </c>
      <c r="D2068" s="1" t="str">
        <f>"SOCIAL STUDIES"</f>
        <v>SOCIAL STUDIES</v>
      </c>
      <c r="E2068" s="1" t="str">
        <f t="shared" ref="E2068:E2076" si="674">"40B-OLI"</f>
        <v>40B-OLI</v>
      </c>
      <c r="F2068" s="1" t="str">
        <f t="shared" si="673"/>
        <v>Olivo, Claudia</v>
      </c>
      <c r="G2068" s="1" t="str">
        <f>"Period 03"</f>
        <v>Period 03</v>
      </c>
      <c r="H2068" s="1">
        <f xml:space="preserve"> 100</f>
        <v>100</v>
      </c>
      <c r="I2068" s="1">
        <f xml:space="preserve"> 93</f>
        <v>93</v>
      </c>
    </row>
    <row r="2069" spans="1:9">
      <c r="A2069" s="1" t="str">
        <f>""</f>
        <v/>
      </c>
      <c r="B2069" s="1">
        <f t="shared" si="672"/>
        <v>771565</v>
      </c>
      <c r="C2069" s="1" t="str">
        <f>"0431"</f>
        <v>0431</v>
      </c>
      <c r="D2069" s="1" t="str">
        <f>"MATH"</f>
        <v>MATH</v>
      </c>
      <c r="E2069" s="1" t="str">
        <f t="shared" si="674"/>
        <v>40B-OLI</v>
      </c>
      <c r="F2069" s="1" t="str">
        <f t="shared" si="673"/>
        <v>Olivo, Claudia</v>
      </c>
      <c r="G2069" s="1" t="str">
        <f>"Period 04"</f>
        <v>Period 04</v>
      </c>
      <c r="H2069" s="1">
        <f xml:space="preserve"> 95</f>
        <v>95</v>
      </c>
      <c r="I2069" s="1">
        <f xml:space="preserve"> 90</f>
        <v>90</v>
      </c>
    </row>
    <row r="2070" spans="1:9">
      <c r="A2070" s="1" t="str">
        <f>""</f>
        <v/>
      </c>
      <c r="B2070" s="1">
        <f t="shared" si="672"/>
        <v>771565</v>
      </c>
      <c r="C2070" s="1" t="str">
        <f>"0441"</f>
        <v>0441</v>
      </c>
      <c r="D2070" s="1" t="str">
        <f>"SCIENCE"</f>
        <v>SCIENCE</v>
      </c>
      <c r="E2070" s="1" t="str">
        <f t="shared" si="674"/>
        <v>40B-OLI</v>
      </c>
      <c r="F2070" s="1" t="str">
        <f t="shared" si="673"/>
        <v>Olivo, Claudia</v>
      </c>
      <c r="G2070" s="1" t="str">
        <f>"Period 05"</f>
        <v>Period 05</v>
      </c>
      <c r="H2070" s="1">
        <f xml:space="preserve"> 100</f>
        <v>100</v>
      </c>
      <c r="I2070" s="1">
        <f xml:space="preserve"> 89</f>
        <v>89</v>
      </c>
    </row>
    <row r="2071" spans="1:9">
      <c r="A2071" s="1" t="str">
        <f>""</f>
        <v/>
      </c>
      <c r="B2071" s="1">
        <f t="shared" si="672"/>
        <v>771565</v>
      </c>
      <c r="C2071" s="1" t="str">
        <f>"0471"</f>
        <v>0471</v>
      </c>
      <c r="D2071" s="1" t="str">
        <f>"HEALTH"</f>
        <v>HEALTH</v>
      </c>
      <c r="E2071" s="1" t="str">
        <f t="shared" si="674"/>
        <v>40B-OLI</v>
      </c>
      <c r="F2071" s="1" t="str">
        <f t="shared" si="673"/>
        <v>Olivo, Claudia</v>
      </c>
      <c r="G2071" s="1" t="str">
        <f>"Period 06"</f>
        <v>Period 06</v>
      </c>
      <c r="H2071" s="1" t="str">
        <f>" E"</f>
        <v xml:space="preserve"> E</v>
      </c>
      <c r="I2071" s="1" t="str">
        <f>" S"</f>
        <v xml:space="preserve"> S</v>
      </c>
    </row>
    <row r="2072" spans="1:9">
      <c r="A2072" s="1" t="str">
        <f>""</f>
        <v/>
      </c>
      <c r="B2072" s="1">
        <f t="shared" si="672"/>
        <v>771565</v>
      </c>
      <c r="C2072" s="1" t="str">
        <f>"0498"</f>
        <v>0498</v>
      </c>
      <c r="D2072" s="1" t="str">
        <f>"CITIZENSHIP"</f>
        <v>CITIZENSHIP</v>
      </c>
      <c r="E2072" s="1" t="str">
        <f t="shared" si="674"/>
        <v>40B-OLI</v>
      </c>
      <c r="F2072" s="1" t="str">
        <f t="shared" si="673"/>
        <v>Olivo, Claudia</v>
      </c>
      <c r="G2072" s="1" t="str">
        <f>"Period 07"</f>
        <v>Period 07</v>
      </c>
      <c r="H2072" s="1" t="str">
        <f>" E"</f>
        <v xml:space="preserve"> E</v>
      </c>
      <c r="I2072" s="1" t="str">
        <f>" S"</f>
        <v xml:space="preserve"> S</v>
      </c>
    </row>
    <row r="2073" spans="1:9">
      <c r="A2073" s="1" t="str">
        <f>""</f>
        <v/>
      </c>
      <c r="B2073" s="1">
        <f t="shared" si="672"/>
        <v>771565</v>
      </c>
      <c r="C2073" s="1" t="str">
        <f>"0451"</f>
        <v>0451</v>
      </c>
      <c r="D2073" s="1" t="str">
        <f>"HANDWRITING"</f>
        <v>HANDWRITING</v>
      </c>
      <c r="E2073" s="1" t="str">
        <f t="shared" si="674"/>
        <v>40B-OLI</v>
      </c>
      <c r="F2073" s="1" t="str">
        <f t="shared" si="673"/>
        <v>Olivo, Claudia</v>
      </c>
      <c r="G2073" s="1" t="str">
        <f>"Period 08"</f>
        <v>Period 08</v>
      </c>
      <c r="H2073" s="1" t="str">
        <f>" E"</f>
        <v xml:space="preserve"> E</v>
      </c>
      <c r="I2073" s="1" t="str">
        <f>" S"</f>
        <v xml:space="preserve"> S</v>
      </c>
    </row>
    <row r="2074" spans="1:9">
      <c r="A2074" s="1" t="str">
        <f>""</f>
        <v/>
      </c>
      <c r="B2074" s="1">
        <f t="shared" si="672"/>
        <v>771565</v>
      </c>
      <c r="C2074" s="1" t="str">
        <f>"0461"</f>
        <v>0461</v>
      </c>
      <c r="D2074" s="1" t="str">
        <f>"FINE ARTS"</f>
        <v>FINE ARTS</v>
      </c>
      <c r="E2074" s="1" t="str">
        <f t="shared" si="674"/>
        <v>40B-OLI</v>
      </c>
      <c r="F2074" s="1" t="str">
        <f>"Shotlow, Misti"</f>
        <v>Shotlow, Misti</v>
      </c>
      <c r="G2074" s="1" t="str">
        <f>"Period 09"</f>
        <v>Period 09</v>
      </c>
      <c r="H2074" s="1" t="str">
        <f>" E"</f>
        <v xml:space="preserve"> E</v>
      </c>
      <c r="I2074" s="1" t="str">
        <f>" E"</f>
        <v xml:space="preserve"> E</v>
      </c>
    </row>
    <row r="2075" spans="1:9">
      <c r="A2075" s="1" t="str">
        <f>""</f>
        <v/>
      </c>
      <c r="B2075" s="1">
        <f t="shared" si="672"/>
        <v>771565</v>
      </c>
      <c r="C2075" s="1" t="str">
        <f>"0462"</f>
        <v>0462</v>
      </c>
      <c r="D2075" s="1" t="str">
        <f>"MUSIC"</f>
        <v>MUSIC</v>
      </c>
      <c r="E2075" s="1" t="str">
        <f t="shared" si="674"/>
        <v>40B-OLI</v>
      </c>
      <c r="F2075" s="1" t="str">
        <f>"Murphy, Charmin"</f>
        <v>Murphy, Charmin</v>
      </c>
      <c r="G2075" s="1" t="str">
        <f>"Period 10"</f>
        <v>Period 10</v>
      </c>
      <c r="H2075" s="1" t="str">
        <f>" S"</f>
        <v xml:space="preserve"> S</v>
      </c>
      <c r="I2075" s="1" t="str">
        <f>" S"</f>
        <v xml:space="preserve"> S</v>
      </c>
    </row>
    <row r="2076" spans="1:9">
      <c r="A2076" s="1" t="str">
        <f>""</f>
        <v/>
      </c>
      <c r="B2076" s="1">
        <f t="shared" si="672"/>
        <v>771565</v>
      </c>
      <c r="C2076" s="1" t="str">
        <f>"0472"</f>
        <v>0472</v>
      </c>
      <c r="D2076" s="1" t="str">
        <f>"PHYSICAL ED"</f>
        <v>PHYSICAL ED</v>
      </c>
      <c r="E2076" s="1" t="str">
        <f t="shared" si="674"/>
        <v>40B-OLI</v>
      </c>
      <c r="F2076" s="1" t="str">
        <f>"Lane, Gary"</f>
        <v>Lane, Gary</v>
      </c>
      <c r="G2076" s="1" t="str">
        <f>"Period 11"</f>
        <v>Period 11</v>
      </c>
      <c r="H2076" s="1" t="str">
        <f>" E"</f>
        <v xml:space="preserve"> E</v>
      </c>
      <c r="I2076" s="1" t="str">
        <f>" E"</f>
        <v xml:space="preserve"> E</v>
      </c>
    </row>
    <row r="2077" spans="1:9">
      <c r="A2077" s="1" t="str">
        <f>"Hernandez Landero, Abel "</f>
        <v xml:space="preserve">Hernandez Landero, Abel </v>
      </c>
      <c r="B2077" s="1">
        <f t="shared" ref="B2077:B2086" si="675">1823049</f>
        <v>1823049</v>
      </c>
      <c r="C2077" s="1" t="str">
        <f>"0411"</f>
        <v>0411</v>
      </c>
      <c r="D2077" s="1" t="str">
        <f>"LANGUAGE ARTS"</f>
        <v>LANGUAGE ARTS</v>
      </c>
      <c r="E2077" s="1" t="str">
        <f t="shared" ref="E2077:E2084" si="676">"40R-COOP"</f>
        <v>40R-COOP</v>
      </c>
      <c r="F2077" s="1" t="str">
        <f t="shared" ref="F2077:F2083" si="677">"Cooper, Jennefer"</f>
        <v>Cooper, Jennefer</v>
      </c>
      <c r="G2077" s="1" t="str">
        <f>"Period 01"</f>
        <v>Period 01</v>
      </c>
      <c r="H2077" s="1" t="str">
        <f>""</f>
        <v/>
      </c>
      <c r="I2077" s="1">
        <f xml:space="preserve"> 71</f>
        <v>71</v>
      </c>
    </row>
    <row r="2078" spans="1:9">
      <c r="A2078" s="1" t="str">
        <f>""</f>
        <v/>
      </c>
      <c r="B2078" s="1">
        <f t="shared" si="675"/>
        <v>1823049</v>
      </c>
      <c r="C2078" s="1" t="str">
        <f>"0421"</f>
        <v>0421</v>
      </c>
      <c r="D2078" s="1" t="str">
        <f>"SOCIAL STUDIES"</f>
        <v>SOCIAL STUDIES</v>
      </c>
      <c r="E2078" s="1" t="str">
        <f t="shared" si="676"/>
        <v>40R-COOP</v>
      </c>
      <c r="F2078" s="1" t="str">
        <f t="shared" si="677"/>
        <v>Cooper, Jennefer</v>
      </c>
      <c r="G2078" s="1" t="str">
        <f>"Period 03"</f>
        <v>Period 03</v>
      </c>
      <c r="H2078" s="1" t="str">
        <f>""</f>
        <v/>
      </c>
      <c r="I2078" s="1">
        <f xml:space="preserve"> 72</f>
        <v>72</v>
      </c>
    </row>
    <row r="2079" spans="1:9">
      <c r="A2079" s="1" t="str">
        <f>""</f>
        <v/>
      </c>
      <c r="B2079" s="1">
        <f t="shared" si="675"/>
        <v>1823049</v>
      </c>
      <c r="C2079" s="1" t="str">
        <f>"0431"</f>
        <v>0431</v>
      </c>
      <c r="D2079" s="1" t="str">
        <f>"MATH"</f>
        <v>MATH</v>
      </c>
      <c r="E2079" s="1" t="str">
        <f t="shared" si="676"/>
        <v>40R-COOP</v>
      </c>
      <c r="F2079" s="1" t="str">
        <f t="shared" si="677"/>
        <v>Cooper, Jennefer</v>
      </c>
      <c r="G2079" s="1" t="str">
        <f>"Period 04"</f>
        <v>Period 04</v>
      </c>
      <c r="H2079" s="1" t="str">
        <f>""</f>
        <v/>
      </c>
      <c r="I2079" s="1">
        <f xml:space="preserve"> 75</f>
        <v>75</v>
      </c>
    </row>
    <row r="2080" spans="1:9">
      <c r="A2080" s="1" t="str">
        <f>""</f>
        <v/>
      </c>
      <c r="B2080" s="1">
        <f t="shared" si="675"/>
        <v>1823049</v>
      </c>
      <c r="C2080" s="1" t="str">
        <f>"0441"</f>
        <v>0441</v>
      </c>
      <c r="D2080" s="1" t="str">
        <f>"SCIENCE"</f>
        <v>SCIENCE</v>
      </c>
      <c r="E2080" s="1" t="str">
        <f t="shared" si="676"/>
        <v>40R-COOP</v>
      </c>
      <c r="F2080" s="1" t="str">
        <f t="shared" si="677"/>
        <v>Cooper, Jennefer</v>
      </c>
      <c r="G2080" s="1" t="str">
        <f>"Period 05"</f>
        <v>Period 05</v>
      </c>
      <c r="H2080" s="1" t="str">
        <f>""</f>
        <v/>
      </c>
      <c r="I2080" s="1">
        <f xml:space="preserve"> 74</f>
        <v>74</v>
      </c>
    </row>
    <row r="2081" spans="1:9">
      <c r="A2081" s="1" t="str">
        <f>""</f>
        <v/>
      </c>
      <c r="B2081" s="1">
        <f t="shared" si="675"/>
        <v>1823049</v>
      </c>
      <c r="C2081" s="1" t="str">
        <f>"0471"</f>
        <v>0471</v>
      </c>
      <c r="D2081" s="1" t="str">
        <f>"HEALTH"</f>
        <v>HEALTH</v>
      </c>
      <c r="E2081" s="1" t="str">
        <f t="shared" si="676"/>
        <v>40R-COOP</v>
      </c>
      <c r="F2081" s="1" t="str">
        <f t="shared" si="677"/>
        <v>Cooper, Jennefer</v>
      </c>
      <c r="G2081" s="1" t="str">
        <f>"Period 06"</f>
        <v>Period 06</v>
      </c>
      <c r="H2081" s="1" t="str">
        <f>""</f>
        <v/>
      </c>
      <c r="I2081" s="1" t="str">
        <f>" S"</f>
        <v xml:space="preserve"> S</v>
      </c>
    </row>
    <row r="2082" spans="1:9">
      <c r="A2082" s="1" t="str">
        <f>""</f>
        <v/>
      </c>
      <c r="B2082" s="1">
        <f t="shared" si="675"/>
        <v>1823049</v>
      </c>
      <c r="C2082" s="1" t="str">
        <f>"0498"</f>
        <v>0498</v>
      </c>
      <c r="D2082" s="1" t="str">
        <f>"CITIZENSHIP"</f>
        <v>CITIZENSHIP</v>
      </c>
      <c r="E2082" s="1" t="str">
        <f t="shared" si="676"/>
        <v>40R-COOP</v>
      </c>
      <c r="F2082" s="1" t="str">
        <f t="shared" si="677"/>
        <v>Cooper, Jennefer</v>
      </c>
      <c r="G2082" s="1" t="str">
        <f>"Period 07"</f>
        <v>Period 07</v>
      </c>
      <c r="H2082" s="1" t="str">
        <f>""</f>
        <v/>
      </c>
      <c r="I2082" s="1" t="str">
        <f>" N"</f>
        <v xml:space="preserve"> N</v>
      </c>
    </row>
    <row r="2083" spans="1:9">
      <c r="A2083" s="1" t="str">
        <f>""</f>
        <v/>
      </c>
      <c r="B2083" s="1">
        <f t="shared" si="675"/>
        <v>1823049</v>
      </c>
      <c r="C2083" s="1" t="str">
        <f>"0451"</f>
        <v>0451</v>
      </c>
      <c r="D2083" s="1" t="str">
        <f>"HANDWRITING"</f>
        <v>HANDWRITING</v>
      </c>
      <c r="E2083" s="1" t="str">
        <f t="shared" si="676"/>
        <v>40R-COOP</v>
      </c>
      <c r="F2083" s="1" t="str">
        <f t="shared" si="677"/>
        <v>Cooper, Jennefer</v>
      </c>
      <c r="G2083" s="1" t="str">
        <f>"Period 08"</f>
        <v>Period 08</v>
      </c>
      <c r="H2083" s="1" t="str">
        <f>""</f>
        <v/>
      </c>
      <c r="I2083" s="1" t="str">
        <f>" S"</f>
        <v xml:space="preserve"> S</v>
      </c>
    </row>
    <row r="2084" spans="1:9">
      <c r="A2084" s="1" t="str">
        <f>""</f>
        <v/>
      </c>
      <c r="B2084" s="1">
        <f t="shared" si="675"/>
        <v>1823049</v>
      </c>
      <c r="C2084" s="1" t="str">
        <f>"0461"</f>
        <v>0461</v>
      </c>
      <c r="D2084" s="1" t="str">
        <f>"FINE ARTS"</f>
        <v>FINE ARTS</v>
      </c>
      <c r="E2084" s="1" t="str">
        <f t="shared" si="676"/>
        <v>40R-COOP</v>
      </c>
      <c r="F2084" s="1" t="str">
        <f>"Shotlow, Misti"</f>
        <v>Shotlow, Misti</v>
      </c>
      <c r="G2084" s="1" t="str">
        <f>"Period 09"</f>
        <v>Period 09</v>
      </c>
      <c r="H2084" s="1" t="str">
        <f>""</f>
        <v/>
      </c>
      <c r="I2084" s="1" t="str">
        <f>" E"</f>
        <v xml:space="preserve"> E</v>
      </c>
    </row>
    <row r="2085" spans="1:9">
      <c r="A2085" s="1" t="str">
        <f>""</f>
        <v/>
      </c>
      <c r="B2085" s="1">
        <f t="shared" si="675"/>
        <v>1823049</v>
      </c>
      <c r="C2085" s="1" t="str">
        <f>"0462"</f>
        <v>0462</v>
      </c>
      <c r="D2085" s="1" t="str">
        <f>"MUSIC"</f>
        <v>MUSIC</v>
      </c>
      <c r="E2085" s="1" t="str">
        <f>"4OR-COO"</f>
        <v>4OR-COO</v>
      </c>
      <c r="F2085" s="1" t="str">
        <f>"Murphy, Charmin"</f>
        <v>Murphy, Charmin</v>
      </c>
      <c r="G2085" s="1" t="str">
        <f>"Period 10"</f>
        <v>Period 10</v>
      </c>
      <c r="H2085" s="1" t="str">
        <f>""</f>
        <v/>
      </c>
      <c r="I2085" s="1" t="str">
        <f>" S"</f>
        <v xml:space="preserve"> S</v>
      </c>
    </row>
    <row r="2086" spans="1:9">
      <c r="A2086" s="1" t="str">
        <f>""</f>
        <v/>
      </c>
      <c r="B2086" s="1">
        <f t="shared" si="675"/>
        <v>1823049</v>
      </c>
      <c r="C2086" s="1" t="str">
        <f>"0472"</f>
        <v>0472</v>
      </c>
      <c r="D2086" s="1" t="str">
        <f>"PHYSICAL ED"</f>
        <v>PHYSICAL ED</v>
      </c>
      <c r="E2086" s="1" t="str">
        <f>"40R-Coop"</f>
        <v>40R-Coop</v>
      </c>
      <c r="F2086" s="1" t="str">
        <f>"Lane, Gary"</f>
        <v>Lane, Gary</v>
      </c>
      <c r="G2086" s="1" t="str">
        <f>"Period 11"</f>
        <v>Period 11</v>
      </c>
      <c r="H2086" s="1" t="str">
        <f>""</f>
        <v/>
      </c>
      <c r="I2086" s="1" t="str">
        <f>" E"</f>
        <v xml:space="preserve"> E</v>
      </c>
    </row>
    <row r="2087" spans="1:9">
      <c r="A2087" s="1" t="str">
        <f>"Hill-Mosley, Kaliyah Danielle"</f>
        <v>Hill-Mosley, Kaliyah Danielle</v>
      </c>
      <c r="B2087" s="1">
        <f t="shared" ref="B2087:B2096" si="678">1801496</f>
        <v>1801496</v>
      </c>
      <c r="C2087" s="1" t="str">
        <f>"0411"</f>
        <v>0411</v>
      </c>
      <c r="D2087" s="1" t="str">
        <f>"LANGUAGE ARTS"</f>
        <v>LANGUAGE ARTS</v>
      </c>
      <c r="E2087" s="1" t="str">
        <f t="shared" ref="E2087:E2096" si="679">"42R-HOR"</f>
        <v>42R-HOR</v>
      </c>
      <c r="F2087" s="1" t="str">
        <f t="shared" ref="F2087:F2093" si="680">"Horne, Jeremy"</f>
        <v>Horne, Jeremy</v>
      </c>
      <c r="G2087" s="1" t="str">
        <f>"Period 01"</f>
        <v>Period 01</v>
      </c>
      <c r="H2087" s="1">
        <f xml:space="preserve"> 88</f>
        <v>88</v>
      </c>
      <c r="I2087" s="1">
        <f xml:space="preserve"> 88</f>
        <v>88</v>
      </c>
    </row>
    <row r="2088" spans="1:9">
      <c r="A2088" s="1" t="str">
        <f>""</f>
        <v/>
      </c>
      <c r="B2088" s="1">
        <f t="shared" si="678"/>
        <v>1801496</v>
      </c>
      <c r="C2088" s="1" t="str">
        <f>"0421"</f>
        <v>0421</v>
      </c>
      <c r="D2088" s="1" t="str">
        <f>"SOCIAL STUDIES"</f>
        <v>SOCIAL STUDIES</v>
      </c>
      <c r="E2088" s="1" t="str">
        <f t="shared" si="679"/>
        <v>42R-HOR</v>
      </c>
      <c r="F2088" s="1" t="str">
        <f t="shared" si="680"/>
        <v>Horne, Jeremy</v>
      </c>
      <c r="G2088" s="1" t="str">
        <f>"Period 03"</f>
        <v>Period 03</v>
      </c>
      <c r="H2088" s="1">
        <f xml:space="preserve"> 94</f>
        <v>94</v>
      </c>
      <c r="I2088" s="1">
        <f xml:space="preserve"> 90</f>
        <v>90</v>
      </c>
    </row>
    <row r="2089" spans="1:9">
      <c r="A2089" s="1" t="str">
        <f>""</f>
        <v/>
      </c>
      <c r="B2089" s="1">
        <f t="shared" si="678"/>
        <v>1801496</v>
      </c>
      <c r="C2089" s="1" t="str">
        <f>"0431"</f>
        <v>0431</v>
      </c>
      <c r="D2089" s="1" t="str">
        <f>"MATH"</f>
        <v>MATH</v>
      </c>
      <c r="E2089" s="1" t="str">
        <f t="shared" si="679"/>
        <v>42R-HOR</v>
      </c>
      <c r="F2089" s="1" t="str">
        <f t="shared" si="680"/>
        <v>Horne, Jeremy</v>
      </c>
      <c r="G2089" s="1" t="str">
        <f>"Period 04"</f>
        <v>Period 04</v>
      </c>
      <c r="H2089" s="1">
        <f xml:space="preserve"> 78</f>
        <v>78</v>
      </c>
      <c r="I2089" s="1">
        <f xml:space="preserve"> 83</f>
        <v>83</v>
      </c>
    </row>
    <row r="2090" spans="1:9">
      <c r="A2090" s="1" t="str">
        <f>""</f>
        <v/>
      </c>
      <c r="B2090" s="1">
        <f t="shared" si="678"/>
        <v>1801496</v>
      </c>
      <c r="C2090" s="1" t="str">
        <f>"0441"</f>
        <v>0441</v>
      </c>
      <c r="D2090" s="1" t="str">
        <f>"SCIENCE"</f>
        <v>SCIENCE</v>
      </c>
      <c r="E2090" s="1" t="str">
        <f t="shared" si="679"/>
        <v>42R-HOR</v>
      </c>
      <c r="F2090" s="1" t="str">
        <f t="shared" si="680"/>
        <v>Horne, Jeremy</v>
      </c>
      <c r="G2090" s="1" t="str">
        <f>"Period 05"</f>
        <v>Period 05</v>
      </c>
      <c r="H2090" s="1">
        <f xml:space="preserve"> 91</f>
        <v>91</v>
      </c>
      <c r="I2090" s="1">
        <f xml:space="preserve"> 93</f>
        <v>93</v>
      </c>
    </row>
    <row r="2091" spans="1:9">
      <c r="A2091" s="1" t="str">
        <f>""</f>
        <v/>
      </c>
      <c r="B2091" s="1">
        <f t="shared" si="678"/>
        <v>1801496</v>
      </c>
      <c r="C2091" s="1" t="str">
        <f>"0471"</f>
        <v>0471</v>
      </c>
      <c r="D2091" s="1" t="str">
        <f>"HEALTH"</f>
        <v>HEALTH</v>
      </c>
      <c r="E2091" s="1" t="str">
        <f t="shared" si="679"/>
        <v>42R-HOR</v>
      </c>
      <c r="F2091" s="1" t="str">
        <f t="shared" si="680"/>
        <v>Horne, Jeremy</v>
      </c>
      <c r="G2091" s="1" t="str">
        <f>"Period 06"</f>
        <v>Period 06</v>
      </c>
      <c r="H2091" s="1" t="str">
        <f>" S"</f>
        <v xml:space="preserve"> S</v>
      </c>
      <c r="I2091" s="1" t="str">
        <f>" S"</f>
        <v xml:space="preserve"> S</v>
      </c>
    </row>
    <row r="2092" spans="1:9">
      <c r="A2092" s="1" t="str">
        <f>""</f>
        <v/>
      </c>
      <c r="B2092" s="1">
        <f t="shared" si="678"/>
        <v>1801496</v>
      </c>
      <c r="C2092" s="1" t="str">
        <f>"0498"</f>
        <v>0498</v>
      </c>
      <c r="D2092" s="1" t="str">
        <f>"CITIZENSHIP"</f>
        <v>CITIZENSHIP</v>
      </c>
      <c r="E2092" s="1" t="str">
        <f t="shared" si="679"/>
        <v>42R-HOR</v>
      </c>
      <c r="F2092" s="1" t="str">
        <f t="shared" si="680"/>
        <v>Horne, Jeremy</v>
      </c>
      <c r="G2092" s="1" t="str">
        <f>"Period 07"</f>
        <v>Period 07</v>
      </c>
      <c r="H2092" s="1" t="str">
        <f>" N"</f>
        <v xml:space="preserve"> N</v>
      </c>
      <c r="I2092" s="1" t="str">
        <f>" S"</f>
        <v xml:space="preserve"> S</v>
      </c>
    </row>
    <row r="2093" spans="1:9">
      <c r="A2093" s="1" t="str">
        <f>""</f>
        <v/>
      </c>
      <c r="B2093" s="1">
        <f t="shared" si="678"/>
        <v>1801496</v>
      </c>
      <c r="C2093" s="1" t="str">
        <f>"0451"</f>
        <v>0451</v>
      </c>
      <c r="D2093" s="1" t="str">
        <f>"HANDWRITING"</f>
        <v>HANDWRITING</v>
      </c>
      <c r="E2093" s="1" t="str">
        <f t="shared" si="679"/>
        <v>42R-HOR</v>
      </c>
      <c r="F2093" s="1" t="str">
        <f t="shared" si="680"/>
        <v>Horne, Jeremy</v>
      </c>
      <c r="G2093" s="1" t="str">
        <f>"Period 08"</f>
        <v>Period 08</v>
      </c>
      <c r="H2093" s="1" t="str">
        <f>" S"</f>
        <v xml:space="preserve"> S</v>
      </c>
      <c r="I2093" s="1" t="str">
        <f>" S"</f>
        <v xml:space="preserve"> S</v>
      </c>
    </row>
    <row r="2094" spans="1:9">
      <c r="A2094" s="1" t="str">
        <f>""</f>
        <v/>
      </c>
      <c r="B2094" s="1">
        <f t="shared" si="678"/>
        <v>1801496</v>
      </c>
      <c r="C2094" s="1" t="str">
        <f>"0461"</f>
        <v>0461</v>
      </c>
      <c r="D2094" s="1" t="str">
        <f>"FINE ARTS"</f>
        <v>FINE ARTS</v>
      </c>
      <c r="E2094" s="1" t="str">
        <f t="shared" si="679"/>
        <v>42R-HOR</v>
      </c>
      <c r="F2094" s="1" t="str">
        <f>"Shotlow, Misti"</f>
        <v>Shotlow, Misti</v>
      </c>
      <c r="G2094" s="1" t="str">
        <f>"Period 09"</f>
        <v>Period 09</v>
      </c>
      <c r="H2094" s="1" t="str">
        <f>" E"</f>
        <v xml:space="preserve"> E</v>
      </c>
      <c r="I2094" s="1" t="str">
        <f>" E"</f>
        <v xml:space="preserve"> E</v>
      </c>
    </row>
    <row r="2095" spans="1:9">
      <c r="A2095" s="1" t="str">
        <f>""</f>
        <v/>
      </c>
      <c r="B2095" s="1">
        <f t="shared" si="678"/>
        <v>1801496</v>
      </c>
      <c r="C2095" s="1" t="str">
        <f>"0462"</f>
        <v>0462</v>
      </c>
      <c r="D2095" s="1" t="str">
        <f>"MUSIC"</f>
        <v>MUSIC</v>
      </c>
      <c r="E2095" s="1" t="str">
        <f t="shared" si="679"/>
        <v>42R-HOR</v>
      </c>
      <c r="F2095" s="1" t="str">
        <f>"Murphy, Charmin"</f>
        <v>Murphy, Charmin</v>
      </c>
      <c r="G2095" s="1" t="str">
        <f>"Period 10"</f>
        <v>Period 10</v>
      </c>
      <c r="H2095" s="1" t="str">
        <f>" S"</f>
        <v xml:space="preserve"> S</v>
      </c>
      <c r="I2095" s="1" t="str">
        <f>" S"</f>
        <v xml:space="preserve"> S</v>
      </c>
    </row>
    <row r="2096" spans="1:9">
      <c r="A2096" s="1" t="str">
        <f>""</f>
        <v/>
      </c>
      <c r="B2096" s="1">
        <f t="shared" si="678"/>
        <v>1801496</v>
      </c>
      <c r="C2096" s="1" t="str">
        <f>"0472"</f>
        <v>0472</v>
      </c>
      <c r="D2096" s="1" t="str">
        <f>"PHYSICAL ED"</f>
        <v>PHYSICAL ED</v>
      </c>
      <c r="E2096" s="1" t="str">
        <f t="shared" si="679"/>
        <v>42R-HOR</v>
      </c>
      <c r="F2096" s="1" t="str">
        <f>"Lane, Gary"</f>
        <v>Lane, Gary</v>
      </c>
      <c r="G2096" s="1" t="str">
        <f>"Period 11"</f>
        <v>Period 11</v>
      </c>
      <c r="H2096" s="1" t="str">
        <f>" S"</f>
        <v xml:space="preserve"> S</v>
      </c>
      <c r="I2096" s="1" t="str">
        <f>" S"</f>
        <v xml:space="preserve"> S</v>
      </c>
    </row>
    <row r="2097" spans="1:9">
      <c r="A2097" s="1" t="str">
        <f>"Huynh, David "</f>
        <v xml:space="preserve">Huynh, David </v>
      </c>
      <c r="B2097" s="1">
        <f>764918</f>
        <v>764918</v>
      </c>
      <c r="C2097" s="1" t="str">
        <f>"0411"</f>
        <v>0411</v>
      </c>
      <c r="D2097" s="1" t="str">
        <f>"LANGUAGE ARTS"</f>
        <v>LANGUAGE ARTS</v>
      </c>
      <c r="E2097" s="1" t="str">
        <f>"40S-COL"</f>
        <v>40S-COL</v>
      </c>
      <c r="F2097" s="1" t="str">
        <f>"Blair, Travis"</f>
        <v>Blair, Travis</v>
      </c>
      <c r="G2097" s="1" t="str">
        <f>"Period 01"</f>
        <v>Period 01</v>
      </c>
      <c r="H2097" s="1">
        <f xml:space="preserve"> 78</f>
        <v>78</v>
      </c>
      <c r="I2097" s="1">
        <f xml:space="preserve"> 84</f>
        <v>84</v>
      </c>
    </row>
    <row r="2098" spans="1:9">
      <c r="A2098" s="1" t="str">
        <f>""</f>
        <v/>
      </c>
      <c r="B2098" s="1">
        <f>764918</f>
        <v>764918</v>
      </c>
      <c r="C2098" s="1" t="str">
        <f>"0421"</f>
        <v>0421</v>
      </c>
      <c r="D2098" s="1" t="str">
        <f>"SOCIAL STUDIES"</f>
        <v>SOCIAL STUDIES</v>
      </c>
      <c r="E2098" s="1" t="str">
        <f>"40S-COL"</f>
        <v>40S-COL</v>
      </c>
      <c r="F2098" s="1" t="str">
        <f>"Blair, Travis"</f>
        <v>Blair, Travis</v>
      </c>
      <c r="G2098" s="1" t="str">
        <f>"Period 03"</f>
        <v>Period 03</v>
      </c>
      <c r="H2098" s="1">
        <f xml:space="preserve"> 81</f>
        <v>81</v>
      </c>
      <c r="I2098" s="1">
        <f xml:space="preserve"> 83</f>
        <v>83</v>
      </c>
    </row>
    <row r="2099" spans="1:9">
      <c r="A2099" s="1" t="str">
        <f>""</f>
        <v/>
      </c>
      <c r="B2099" s="1">
        <f>764918</f>
        <v>764918</v>
      </c>
      <c r="C2099" s="1" t="str">
        <f>"0431"</f>
        <v>0431</v>
      </c>
      <c r="D2099" s="1" t="str">
        <f>"MATH"</f>
        <v>MATH</v>
      </c>
      <c r="E2099" s="1" t="str">
        <f>"40S-COL"</f>
        <v>40S-COL</v>
      </c>
      <c r="F2099" s="1" t="str">
        <f>"Blair, Travis"</f>
        <v>Blair, Travis</v>
      </c>
      <c r="G2099" s="1" t="str">
        <f>"Period 04"</f>
        <v>Period 04</v>
      </c>
      <c r="H2099" s="1">
        <f xml:space="preserve"> 84</f>
        <v>84</v>
      </c>
      <c r="I2099" s="1">
        <f xml:space="preserve"> 81</f>
        <v>81</v>
      </c>
    </row>
    <row r="2100" spans="1:9">
      <c r="A2100" s="1" t="str">
        <f>""</f>
        <v/>
      </c>
      <c r="B2100" s="1">
        <f>764918</f>
        <v>764918</v>
      </c>
      <c r="C2100" s="1" t="str">
        <f>"0441"</f>
        <v>0441</v>
      </c>
      <c r="D2100" s="1" t="str">
        <f>"SCIENCE"</f>
        <v>SCIENCE</v>
      </c>
      <c r="E2100" s="1" t="str">
        <f>"40S-COL"</f>
        <v>40S-COL</v>
      </c>
      <c r="F2100" s="1" t="str">
        <f>"Blair, Travis"</f>
        <v>Blair, Travis</v>
      </c>
      <c r="G2100" s="1" t="str">
        <f>"Period 05"</f>
        <v>Period 05</v>
      </c>
      <c r="H2100" s="1">
        <f xml:space="preserve"> 80</f>
        <v>80</v>
      </c>
      <c r="I2100" s="1">
        <f xml:space="preserve"> 81</f>
        <v>81</v>
      </c>
    </row>
    <row r="2101" spans="1:9">
      <c r="A2101" s="1" t="str">
        <f>"Jackson, Tatiana Marie"</f>
        <v>Jackson, Tatiana Marie</v>
      </c>
      <c r="B2101" s="1">
        <f t="shared" ref="B2101:B2110" si="681">771132</f>
        <v>771132</v>
      </c>
      <c r="C2101" s="1" t="str">
        <f>"0411"</f>
        <v>0411</v>
      </c>
      <c r="D2101" s="1" t="str">
        <f>"LANGUAGE ARTS"</f>
        <v>LANGUAGE ARTS</v>
      </c>
      <c r="E2101" s="1" t="str">
        <f t="shared" ref="E2101:E2108" si="682">"40R-COOP"</f>
        <v>40R-COOP</v>
      </c>
      <c r="F2101" s="1" t="str">
        <f t="shared" ref="F2101:F2107" si="683">"Cooper, Jennefer"</f>
        <v>Cooper, Jennefer</v>
      </c>
      <c r="G2101" s="1" t="str">
        <f>"Period 01"</f>
        <v>Period 01</v>
      </c>
      <c r="H2101" s="1">
        <f xml:space="preserve"> 77</f>
        <v>77</v>
      </c>
      <c r="I2101" s="1">
        <f xml:space="preserve"> 74</f>
        <v>74</v>
      </c>
    </row>
    <row r="2102" spans="1:9">
      <c r="A2102" s="1" t="str">
        <f>""</f>
        <v/>
      </c>
      <c r="B2102" s="1">
        <f t="shared" si="681"/>
        <v>771132</v>
      </c>
      <c r="C2102" s="1" t="str">
        <f>"0421"</f>
        <v>0421</v>
      </c>
      <c r="D2102" s="1" t="str">
        <f>"SOCIAL STUDIES"</f>
        <v>SOCIAL STUDIES</v>
      </c>
      <c r="E2102" s="1" t="str">
        <f t="shared" si="682"/>
        <v>40R-COOP</v>
      </c>
      <c r="F2102" s="1" t="str">
        <f t="shared" si="683"/>
        <v>Cooper, Jennefer</v>
      </c>
      <c r="G2102" s="1" t="str">
        <f>"Period 03"</f>
        <v>Period 03</v>
      </c>
      <c r="H2102" s="1">
        <f xml:space="preserve"> 76</f>
        <v>76</v>
      </c>
      <c r="I2102" s="1">
        <f xml:space="preserve"> 76</f>
        <v>76</v>
      </c>
    </row>
    <row r="2103" spans="1:9">
      <c r="A2103" s="1" t="str">
        <f>""</f>
        <v/>
      </c>
      <c r="B2103" s="1">
        <f t="shared" si="681"/>
        <v>771132</v>
      </c>
      <c r="C2103" s="1" t="str">
        <f>"0431"</f>
        <v>0431</v>
      </c>
      <c r="D2103" s="1" t="str">
        <f>"MATH"</f>
        <v>MATH</v>
      </c>
      <c r="E2103" s="1" t="str">
        <f t="shared" si="682"/>
        <v>40R-COOP</v>
      </c>
      <c r="F2103" s="1" t="str">
        <f t="shared" si="683"/>
        <v>Cooper, Jennefer</v>
      </c>
      <c r="G2103" s="1" t="str">
        <f>"Period 04"</f>
        <v>Period 04</v>
      </c>
      <c r="H2103" s="1">
        <f xml:space="preserve"> 76</f>
        <v>76</v>
      </c>
      <c r="I2103" s="1">
        <f xml:space="preserve"> 75</f>
        <v>75</v>
      </c>
    </row>
    <row r="2104" spans="1:9">
      <c r="A2104" s="1" t="str">
        <f>""</f>
        <v/>
      </c>
      <c r="B2104" s="1">
        <f t="shared" si="681"/>
        <v>771132</v>
      </c>
      <c r="C2104" s="1" t="str">
        <f>"0441"</f>
        <v>0441</v>
      </c>
      <c r="D2104" s="1" t="str">
        <f>"SCIENCE"</f>
        <v>SCIENCE</v>
      </c>
      <c r="E2104" s="1" t="str">
        <f t="shared" si="682"/>
        <v>40R-COOP</v>
      </c>
      <c r="F2104" s="1" t="str">
        <f t="shared" si="683"/>
        <v>Cooper, Jennefer</v>
      </c>
      <c r="G2104" s="1" t="str">
        <f>"Period 05"</f>
        <v>Period 05</v>
      </c>
      <c r="H2104" s="1">
        <f xml:space="preserve"> 85</f>
        <v>85</v>
      </c>
      <c r="I2104" s="1">
        <f xml:space="preserve"> 80</f>
        <v>80</v>
      </c>
    </row>
    <row r="2105" spans="1:9">
      <c r="A2105" s="1" t="str">
        <f>""</f>
        <v/>
      </c>
      <c r="B2105" s="1">
        <f t="shared" si="681"/>
        <v>771132</v>
      </c>
      <c r="C2105" s="1" t="str">
        <f>"0471"</f>
        <v>0471</v>
      </c>
      <c r="D2105" s="1" t="str">
        <f>"HEALTH"</f>
        <v>HEALTH</v>
      </c>
      <c r="E2105" s="1" t="str">
        <f t="shared" si="682"/>
        <v>40R-COOP</v>
      </c>
      <c r="F2105" s="1" t="str">
        <f t="shared" si="683"/>
        <v>Cooper, Jennefer</v>
      </c>
      <c r="G2105" s="1" t="str">
        <f>"Period 06"</f>
        <v>Period 06</v>
      </c>
      <c r="H2105" s="1" t="str">
        <f t="shared" ref="H2105:I2107" si="684">" S"</f>
        <v xml:space="preserve"> S</v>
      </c>
      <c r="I2105" s="1" t="str">
        <f t="shared" si="684"/>
        <v xml:space="preserve"> S</v>
      </c>
    </row>
    <row r="2106" spans="1:9">
      <c r="A2106" s="1" t="str">
        <f>""</f>
        <v/>
      </c>
      <c r="B2106" s="1">
        <f t="shared" si="681"/>
        <v>771132</v>
      </c>
      <c r="C2106" s="1" t="str">
        <f>"0498"</f>
        <v>0498</v>
      </c>
      <c r="D2106" s="1" t="str">
        <f>"CITIZENSHIP"</f>
        <v>CITIZENSHIP</v>
      </c>
      <c r="E2106" s="1" t="str">
        <f t="shared" si="682"/>
        <v>40R-COOP</v>
      </c>
      <c r="F2106" s="1" t="str">
        <f t="shared" si="683"/>
        <v>Cooper, Jennefer</v>
      </c>
      <c r="G2106" s="1" t="str">
        <f>"Period 07"</f>
        <v>Period 07</v>
      </c>
      <c r="H2106" s="1" t="str">
        <f t="shared" si="684"/>
        <v xml:space="preserve"> S</v>
      </c>
      <c r="I2106" s="1" t="str">
        <f t="shared" si="684"/>
        <v xml:space="preserve"> S</v>
      </c>
    </row>
    <row r="2107" spans="1:9">
      <c r="A2107" s="1" t="str">
        <f>""</f>
        <v/>
      </c>
      <c r="B2107" s="1">
        <f t="shared" si="681"/>
        <v>771132</v>
      </c>
      <c r="C2107" s="1" t="str">
        <f>"0451"</f>
        <v>0451</v>
      </c>
      <c r="D2107" s="1" t="str">
        <f>"HANDWRITING"</f>
        <v>HANDWRITING</v>
      </c>
      <c r="E2107" s="1" t="str">
        <f t="shared" si="682"/>
        <v>40R-COOP</v>
      </c>
      <c r="F2107" s="1" t="str">
        <f t="shared" si="683"/>
        <v>Cooper, Jennefer</v>
      </c>
      <c r="G2107" s="1" t="str">
        <f>"Period 08"</f>
        <v>Period 08</v>
      </c>
      <c r="H2107" s="1" t="str">
        <f t="shared" si="684"/>
        <v xml:space="preserve"> S</v>
      </c>
      <c r="I2107" s="1" t="str">
        <f t="shared" si="684"/>
        <v xml:space="preserve"> S</v>
      </c>
    </row>
    <row r="2108" spans="1:9">
      <c r="A2108" s="1" t="str">
        <f>""</f>
        <v/>
      </c>
      <c r="B2108" s="1">
        <f t="shared" si="681"/>
        <v>771132</v>
      </c>
      <c r="C2108" s="1" t="str">
        <f>"0461"</f>
        <v>0461</v>
      </c>
      <c r="D2108" s="1" t="str">
        <f>"FINE ARTS"</f>
        <v>FINE ARTS</v>
      </c>
      <c r="E2108" s="1" t="str">
        <f t="shared" si="682"/>
        <v>40R-COOP</v>
      </c>
      <c r="F2108" s="1" t="str">
        <f>"Shotlow, Misti"</f>
        <v>Shotlow, Misti</v>
      </c>
      <c r="G2108" s="1" t="str">
        <f>"Period 09"</f>
        <v>Period 09</v>
      </c>
      <c r="H2108" s="1" t="str">
        <f>" E"</f>
        <v xml:space="preserve"> E</v>
      </c>
      <c r="I2108" s="1" t="str">
        <f>" E"</f>
        <v xml:space="preserve"> E</v>
      </c>
    </row>
    <row r="2109" spans="1:9">
      <c r="A2109" s="1" t="str">
        <f>""</f>
        <v/>
      </c>
      <c r="B2109" s="1">
        <f t="shared" si="681"/>
        <v>771132</v>
      </c>
      <c r="C2109" s="1" t="str">
        <f>"0462"</f>
        <v>0462</v>
      </c>
      <c r="D2109" s="1" t="str">
        <f>"MUSIC"</f>
        <v>MUSIC</v>
      </c>
      <c r="E2109" s="1" t="str">
        <f>"4OR-COO"</f>
        <v>4OR-COO</v>
      </c>
      <c r="F2109" s="1" t="str">
        <f>"Murphy, Charmin"</f>
        <v>Murphy, Charmin</v>
      </c>
      <c r="G2109" s="1" t="str">
        <f>"Period 10"</f>
        <v>Period 10</v>
      </c>
      <c r="H2109" s="1" t="str">
        <f>" E"</f>
        <v xml:space="preserve"> E</v>
      </c>
      <c r="I2109" s="1" t="str">
        <f>" S"</f>
        <v xml:space="preserve"> S</v>
      </c>
    </row>
    <row r="2110" spans="1:9">
      <c r="A2110" s="1" t="str">
        <f>""</f>
        <v/>
      </c>
      <c r="B2110" s="1">
        <f t="shared" si="681"/>
        <v>771132</v>
      </c>
      <c r="C2110" s="1" t="str">
        <f>"0472"</f>
        <v>0472</v>
      </c>
      <c r="D2110" s="1" t="str">
        <f>"PHYSICAL ED"</f>
        <v>PHYSICAL ED</v>
      </c>
      <c r="E2110" s="1" t="str">
        <f>"40R-Coop"</f>
        <v>40R-Coop</v>
      </c>
      <c r="F2110" s="1" t="str">
        <f>"Lane, Gary"</f>
        <v>Lane, Gary</v>
      </c>
      <c r="G2110" s="1" t="str">
        <f>"Period 11"</f>
        <v>Period 11</v>
      </c>
      <c r="H2110" s="1" t="str">
        <f>" S"</f>
        <v xml:space="preserve"> S</v>
      </c>
      <c r="I2110" s="1" t="str">
        <f>" E"</f>
        <v xml:space="preserve"> E</v>
      </c>
    </row>
    <row r="2111" spans="1:9">
      <c r="A2111" s="1" t="str">
        <f>"Jaramillo, Sergio "</f>
        <v xml:space="preserve">Jaramillo, Sergio </v>
      </c>
      <c r="B2111" s="1">
        <f t="shared" ref="B2111:B2120" si="685">773396</f>
        <v>773396</v>
      </c>
      <c r="C2111" s="1" t="str">
        <f>"0411"</f>
        <v>0411</v>
      </c>
      <c r="D2111" s="1" t="str">
        <f>"LANGUAGE ARTS"</f>
        <v>LANGUAGE ARTS</v>
      </c>
      <c r="E2111" s="1" t="str">
        <f>"40B-OLIVO"</f>
        <v>40B-OLIVO</v>
      </c>
      <c r="F2111" s="1" t="str">
        <f t="shared" ref="F2111:F2117" si="686">"Olivo, Claudia"</f>
        <v>Olivo, Claudia</v>
      </c>
      <c r="G2111" s="1" t="str">
        <f>"Period 01"</f>
        <v>Period 01</v>
      </c>
      <c r="H2111" s="1">
        <f xml:space="preserve"> 94</f>
        <v>94</v>
      </c>
      <c r="I2111" s="1">
        <f xml:space="preserve"> 68</f>
        <v>68</v>
      </c>
    </row>
    <row r="2112" spans="1:9">
      <c r="A2112" s="1" t="str">
        <f>""</f>
        <v/>
      </c>
      <c r="B2112" s="1">
        <f t="shared" si="685"/>
        <v>773396</v>
      </c>
      <c r="C2112" s="1" t="str">
        <f>"0421"</f>
        <v>0421</v>
      </c>
      <c r="D2112" s="1" t="str">
        <f>"SOCIAL STUDIES"</f>
        <v>SOCIAL STUDIES</v>
      </c>
      <c r="E2112" s="1" t="str">
        <f t="shared" ref="E2112:E2120" si="687">"40B-OLI"</f>
        <v>40B-OLI</v>
      </c>
      <c r="F2112" s="1" t="str">
        <f t="shared" si="686"/>
        <v>Olivo, Claudia</v>
      </c>
      <c r="G2112" s="1" t="str">
        <f>"Period 03"</f>
        <v>Period 03</v>
      </c>
      <c r="H2112" s="1">
        <f xml:space="preserve"> 87</f>
        <v>87</v>
      </c>
      <c r="I2112" s="1">
        <f xml:space="preserve"> 72</f>
        <v>72</v>
      </c>
    </row>
    <row r="2113" spans="1:9">
      <c r="A2113" s="1" t="str">
        <f>""</f>
        <v/>
      </c>
      <c r="B2113" s="1">
        <f t="shared" si="685"/>
        <v>773396</v>
      </c>
      <c r="C2113" s="1" t="str">
        <f>"0431"</f>
        <v>0431</v>
      </c>
      <c r="D2113" s="1" t="str">
        <f>"MATH"</f>
        <v>MATH</v>
      </c>
      <c r="E2113" s="1" t="str">
        <f t="shared" si="687"/>
        <v>40B-OLI</v>
      </c>
      <c r="F2113" s="1" t="str">
        <f t="shared" si="686"/>
        <v>Olivo, Claudia</v>
      </c>
      <c r="G2113" s="1" t="str">
        <f>"Period 04"</f>
        <v>Period 04</v>
      </c>
      <c r="H2113" s="1">
        <f xml:space="preserve"> 86</f>
        <v>86</v>
      </c>
      <c r="I2113" s="1">
        <f xml:space="preserve"> 76</f>
        <v>76</v>
      </c>
    </row>
    <row r="2114" spans="1:9">
      <c r="A2114" s="1" t="str">
        <f>""</f>
        <v/>
      </c>
      <c r="B2114" s="1">
        <f t="shared" si="685"/>
        <v>773396</v>
      </c>
      <c r="C2114" s="1" t="str">
        <f>"0441"</f>
        <v>0441</v>
      </c>
      <c r="D2114" s="1" t="str">
        <f>"SCIENCE"</f>
        <v>SCIENCE</v>
      </c>
      <c r="E2114" s="1" t="str">
        <f t="shared" si="687"/>
        <v>40B-OLI</v>
      </c>
      <c r="F2114" s="1" t="str">
        <f t="shared" si="686"/>
        <v>Olivo, Claudia</v>
      </c>
      <c r="G2114" s="1" t="str">
        <f>"Period 05"</f>
        <v>Period 05</v>
      </c>
      <c r="H2114" s="1">
        <f xml:space="preserve"> 99</f>
        <v>99</v>
      </c>
      <c r="I2114" s="1">
        <f xml:space="preserve"> 80</f>
        <v>80</v>
      </c>
    </row>
    <row r="2115" spans="1:9">
      <c r="A2115" s="1" t="str">
        <f>""</f>
        <v/>
      </c>
      <c r="B2115" s="1">
        <f t="shared" si="685"/>
        <v>773396</v>
      </c>
      <c r="C2115" s="1" t="str">
        <f>"0471"</f>
        <v>0471</v>
      </c>
      <c r="D2115" s="1" t="str">
        <f>"HEALTH"</f>
        <v>HEALTH</v>
      </c>
      <c r="E2115" s="1" t="str">
        <f t="shared" si="687"/>
        <v>40B-OLI</v>
      </c>
      <c r="F2115" s="1" t="str">
        <f t="shared" si="686"/>
        <v>Olivo, Claudia</v>
      </c>
      <c r="G2115" s="1" t="str">
        <f>"Period 06"</f>
        <v>Period 06</v>
      </c>
      <c r="H2115" s="1" t="str">
        <f>" E"</f>
        <v xml:space="preserve"> E</v>
      </c>
      <c r="I2115" s="1" t="str">
        <f>" S"</f>
        <v xml:space="preserve"> S</v>
      </c>
    </row>
    <row r="2116" spans="1:9">
      <c r="A2116" s="1" t="str">
        <f>""</f>
        <v/>
      </c>
      <c r="B2116" s="1">
        <f t="shared" si="685"/>
        <v>773396</v>
      </c>
      <c r="C2116" s="1" t="str">
        <f>"0498"</f>
        <v>0498</v>
      </c>
      <c r="D2116" s="1" t="str">
        <f>"CITIZENSHIP"</f>
        <v>CITIZENSHIP</v>
      </c>
      <c r="E2116" s="1" t="str">
        <f t="shared" si="687"/>
        <v>40B-OLI</v>
      </c>
      <c r="F2116" s="1" t="str">
        <f t="shared" si="686"/>
        <v>Olivo, Claudia</v>
      </c>
      <c r="G2116" s="1" t="str">
        <f>"Period 07"</f>
        <v>Period 07</v>
      </c>
      <c r="H2116" s="1" t="str">
        <f>" E"</f>
        <v xml:space="preserve"> E</v>
      </c>
      <c r="I2116" s="1" t="str">
        <f>" S"</f>
        <v xml:space="preserve"> S</v>
      </c>
    </row>
    <row r="2117" spans="1:9">
      <c r="A2117" s="1" t="str">
        <f>""</f>
        <v/>
      </c>
      <c r="B2117" s="1">
        <f t="shared" si="685"/>
        <v>773396</v>
      </c>
      <c r="C2117" s="1" t="str">
        <f>"0451"</f>
        <v>0451</v>
      </c>
      <c r="D2117" s="1" t="str">
        <f>"HANDWRITING"</f>
        <v>HANDWRITING</v>
      </c>
      <c r="E2117" s="1" t="str">
        <f t="shared" si="687"/>
        <v>40B-OLI</v>
      </c>
      <c r="F2117" s="1" t="str">
        <f t="shared" si="686"/>
        <v>Olivo, Claudia</v>
      </c>
      <c r="G2117" s="1" t="str">
        <f>"Period 08"</f>
        <v>Period 08</v>
      </c>
      <c r="H2117" s="1" t="str">
        <f>" E"</f>
        <v xml:space="preserve"> E</v>
      </c>
      <c r="I2117" s="1" t="str">
        <f>" S"</f>
        <v xml:space="preserve"> S</v>
      </c>
    </row>
    <row r="2118" spans="1:9">
      <c r="A2118" s="1" t="str">
        <f>""</f>
        <v/>
      </c>
      <c r="B2118" s="1">
        <f t="shared" si="685"/>
        <v>773396</v>
      </c>
      <c r="C2118" s="1" t="str">
        <f>"0461"</f>
        <v>0461</v>
      </c>
      <c r="D2118" s="1" t="str">
        <f>"FINE ARTS"</f>
        <v>FINE ARTS</v>
      </c>
      <c r="E2118" s="1" t="str">
        <f t="shared" si="687"/>
        <v>40B-OLI</v>
      </c>
      <c r="F2118" s="1" t="str">
        <f>"Shotlow, Misti"</f>
        <v>Shotlow, Misti</v>
      </c>
      <c r="G2118" s="1" t="str">
        <f>"Period 09"</f>
        <v>Period 09</v>
      </c>
      <c r="H2118" s="1" t="str">
        <f>" E"</f>
        <v xml:space="preserve"> E</v>
      </c>
      <c r="I2118" s="1" t="str">
        <f>" E"</f>
        <v xml:space="preserve"> E</v>
      </c>
    </row>
    <row r="2119" spans="1:9">
      <c r="A2119" s="1" t="str">
        <f>""</f>
        <v/>
      </c>
      <c r="B2119" s="1">
        <f t="shared" si="685"/>
        <v>773396</v>
      </c>
      <c r="C2119" s="1" t="str">
        <f>"0462"</f>
        <v>0462</v>
      </c>
      <c r="D2119" s="1" t="str">
        <f>"MUSIC"</f>
        <v>MUSIC</v>
      </c>
      <c r="E2119" s="1" t="str">
        <f t="shared" si="687"/>
        <v>40B-OLI</v>
      </c>
      <c r="F2119" s="1" t="str">
        <f>"Murphy, Charmin"</f>
        <v>Murphy, Charmin</v>
      </c>
      <c r="G2119" s="1" t="str">
        <f>"Period 10"</f>
        <v>Period 10</v>
      </c>
      <c r="H2119" s="1" t="str">
        <f>" S"</f>
        <v xml:space="preserve"> S</v>
      </c>
      <c r="I2119" s="1" t="str">
        <f>" S"</f>
        <v xml:space="preserve"> S</v>
      </c>
    </row>
    <row r="2120" spans="1:9">
      <c r="A2120" s="1" t="str">
        <f>""</f>
        <v/>
      </c>
      <c r="B2120" s="1">
        <f t="shared" si="685"/>
        <v>773396</v>
      </c>
      <c r="C2120" s="1" t="str">
        <f>"0472"</f>
        <v>0472</v>
      </c>
      <c r="D2120" s="1" t="str">
        <f>"PHYSICAL ED"</f>
        <v>PHYSICAL ED</v>
      </c>
      <c r="E2120" s="1" t="str">
        <f t="shared" si="687"/>
        <v>40B-OLI</v>
      </c>
      <c r="F2120" s="1" t="str">
        <f>"Lane, Gary"</f>
        <v>Lane, Gary</v>
      </c>
      <c r="G2120" s="1" t="str">
        <f>"Period 11"</f>
        <v>Period 11</v>
      </c>
      <c r="H2120" s="1" t="str">
        <f>" S"</f>
        <v xml:space="preserve"> S</v>
      </c>
      <c r="I2120" s="1" t="str">
        <f>" E"</f>
        <v xml:space="preserve"> E</v>
      </c>
    </row>
    <row r="2121" spans="1:9">
      <c r="A2121" s="1" t="str">
        <f>"Jones, Karis Renae"</f>
        <v>Jones, Karis Renae</v>
      </c>
      <c r="B2121" s="1">
        <f t="shared" ref="B2121:B2130" si="688">774057</f>
        <v>774057</v>
      </c>
      <c r="C2121" s="1" t="str">
        <f>"0411"</f>
        <v>0411</v>
      </c>
      <c r="D2121" s="1" t="str">
        <f>"LANGUAGE ARTS"</f>
        <v>LANGUAGE ARTS</v>
      </c>
      <c r="E2121" s="1" t="str">
        <f t="shared" ref="E2121:E2150" si="689">"42R-HOR"</f>
        <v>42R-HOR</v>
      </c>
      <c r="F2121" s="1" t="str">
        <f t="shared" ref="F2121:F2127" si="690">"Horne, Jeremy"</f>
        <v>Horne, Jeremy</v>
      </c>
      <c r="G2121" s="1" t="str">
        <f>"Period 01"</f>
        <v>Period 01</v>
      </c>
      <c r="H2121" s="1">
        <f xml:space="preserve"> 87</f>
        <v>87</v>
      </c>
      <c r="I2121" s="1">
        <f xml:space="preserve"> 89</f>
        <v>89</v>
      </c>
    </row>
    <row r="2122" spans="1:9">
      <c r="A2122" s="1" t="str">
        <f>""</f>
        <v/>
      </c>
      <c r="B2122" s="1">
        <f t="shared" si="688"/>
        <v>774057</v>
      </c>
      <c r="C2122" s="1" t="str">
        <f>"0421"</f>
        <v>0421</v>
      </c>
      <c r="D2122" s="1" t="str">
        <f>"SOCIAL STUDIES"</f>
        <v>SOCIAL STUDIES</v>
      </c>
      <c r="E2122" s="1" t="str">
        <f t="shared" si="689"/>
        <v>42R-HOR</v>
      </c>
      <c r="F2122" s="1" t="str">
        <f t="shared" si="690"/>
        <v>Horne, Jeremy</v>
      </c>
      <c r="G2122" s="1" t="str">
        <f>"Period 03"</f>
        <v>Period 03</v>
      </c>
      <c r="H2122" s="1">
        <f xml:space="preserve"> 91</f>
        <v>91</v>
      </c>
      <c r="I2122" s="1">
        <f xml:space="preserve"> 89</f>
        <v>89</v>
      </c>
    </row>
    <row r="2123" spans="1:9">
      <c r="A2123" s="1" t="str">
        <f>""</f>
        <v/>
      </c>
      <c r="B2123" s="1">
        <f t="shared" si="688"/>
        <v>774057</v>
      </c>
      <c r="C2123" s="1" t="str">
        <f>"0431"</f>
        <v>0431</v>
      </c>
      <c r="D2123" s="1" t="str">
        <f>"MATH"</f>
        <v>MATH</v>
      </c>
      <c r="E2123" s="1" t="str">
        <f t="shared" si="689"/>
        <v>42R-HOR</v>
      </c>
      <c r="F2123" s="1" t="str">
        <f t="shared" si="690"/>
        <v>Horne, Jeremy</v>
      </c>
      <c r="G2123" s="1" t="str">
        <f>"Period 04"</f>
        <v>Period 04</v>
      </c>
      <c r="H2123" s="1">
        <f xml:space="preserve"> 79</f>
        <v>79</v>
      </c>
      <c r="I2123" s="1">
        <f xml:space="preserve"> 80</f>
        <v>80</v>
      </c>
    </row>
    <row r="2124" spans="1:9">
      <c r="A2124" s="1" t="str">
        <f>""</f>
        <v/>
      </c>
      <c r="B2124" s="1">
        <f t="shared" si="688"/>
        <v>774057</v>
      </c>
      <c r="C2124" s="1" t="str">
        <f>"0441"</f>
        <v>0441</v>
      </c>
      <c r="D2124" s="1" t="str">
        <f>"SCIENCE"</f>
        <v>SCIENCE</v>
      </c>
      <c r="E2124" s="1" t="str">
        <f t="shared" si="689"/>
        <v>42R-HOR</v>
      </c>
      <c r="F2124" s="1" t="str">
        <f t="shared" si="690"/>
        <v>Horne, Jeremy</v>
      </c>
      <c r="G2124" s="1" t="str">
        <f>"Period 05"</f>
        <v>Period 05</v>
      </c>
      <c r="H2124" s="1">
        <f xml:space="preserve"> 90</f>
        <v>90</v>
      </c>
      <c r="I2124" s="1">
        <f xml:space="preserve"> 91</f>
        <v>91</v>
      </c>
    </row>
    <row r="2125" spans="1:9">
      <c r="A2125" s="1" t="str">
        <f>""</f>
        <v/>
      </c>
      <c r="B2125" s="1">
        <f t="shared" si="688"/>
        <v>774057</v>
      </c>
      <c r="C2125" s="1" t="str">
        <f>"0471"</f>
        <v>0471</v>
      </c>
      <c r="D2125" s="1" t="str">
        <f>"HEALTH"</f>
        <v>HEALTH</v>
      </c>
      <c r="E2125" s="1" t="str">
        <f t="shared" si="689"/>
        <v>42R-HOR</v>
      </c>
      <c r="F2125" s="1" t="str">
        <f t="shared" si="690"/>
        <v>Horne, Jeremy</v>
      </c>
      <c r="G2125" s="1" t="str">
        <f>"Period 06"</f>
        <v>Period 06</v>
      </c>
      <c r="H2125" s="1" t="str">
        <f t="shared" ref="H2125:I2127" si="691">" S"</f>
        <v xml:space="preserve"> S</v>
      </c>
      <c r="I2125" s="1" t="str">
        <f t="shared" si="691"/>
        <v xml:space="preserve"> S</v>
      </c>
    </row>
    <row r="2126" spans="1:9">
      <c r="A2126" s="1" t="str">
        <f>""</f>
        <v/>
      </c>
      <c r="B2126" s="1">
        <f t="shared" si="688"/>
        <v>774057</v>
      </c>
      <c r="C2126" s="1" t="str">
        <f>"0498"</f>
        <v>0498</v>
      </c>
      <c r="D2126" s="1" t="str">
        <f>"CITIZENSHIP"</f>
        <v>CITIZENSHIP</v>
      </c>
      <c r="E2126" s="1" t="str">
        <f t="shared" si="689"/>
        <v>42R-HOR</v>
      </c>
      <c r="F2126" s="1" t="str">
        <f t="shared" si="690"/>
        <v>Horne, Jeremy</v>
      </c>
      <c r="G2126" s="1" t="str">
        <f>"Period 07"</f>
        <v>Period 07</v>
      </c>
      <c r="H2126" s="1" t="str">
        <f t="shared" si="691"/>
        <v xml:space="preserve"> S</v>
      </c>
      <c r="I2126" s="1" t="str">
        <f t="shared" si="691"/>
        <v xml:space="preserve"> S</v>
      </c>
    </row>
    <row r="2127" spans="1:9">
      <c r="A2127" s="1" t="str">
        <f>""</f>
        <v/>
      </c>
      <c r="B2127" s="1">
        <f t="shared" si="688"/>
        <v>774057</v>
      </c>
      <c r="C2127" s="1" t="str">
        <f>"0451"</f>
        <v>0451</v>
      </c>
      <c r="D2127" s="1" t="str">
        <f>"HANDWRITING"</f>
        <v>HANDWRITING</v>
      </c>
      <c r="E2127" s="1" t="str">
        <f t="shared" si="689"/>
        <v>42R-HOR</v>
      </c>
      <c r="F2127" s="1" t="str">
        <f t="shared" si="690"/>
        <v>Horne, Jeremy</v>
      </c>
      <c r="G2127" s="1" t="str">
        <f>"Period 08"</f>
        <v>Period 08</v>
      </c>
      <c r="H2127" s="1" t="str">
        <f t="shared" si="691"/>
        <v xml:space="preserve"> S</v>
      </c>
      <c r="I2127" s="1" t="str">
        <f t="shared" si="691"/>
        <v xml:space="preserve"> S</v>
      </c>
    </row>
    <row r="2128" spans="1:9">
      <c r="A2128" s="1" t="str">
        <f>""</f>
        <v/>
      </c>
      <c r="B2128" s="1">
        <f t="shared" si="688"/>
        <v>774057</v>
      </c>
      <c r="C2128" s="1" t="str">
        <f>"0461"</f>
        <v>0461</v>
      </c>
      <c r="D2128" s="1" t="str">
        <f>"FINE ARTS"</f>
        <v>FINE ARTS</v>
      </c>
      <c r="E2128" s="1" t="str">
        <f t="shared" si="689"/>
        <v>42R-HOR</v>
      </c>
      <c r="F2128" s="1" t="str">
        <f>"Shotlow, Misti"</f>
        <v>Shotlow, Misti</v>
      </c>
      <c r="G2128" s="1" t="str">
        <f>"Period 09"</f>
        <v>Period 09</v>
      </c>
      <c r="H2128" s="1" t="str">
        <f>" E"</f>
        <v xml:space="preserve"> E</v>
      </c>
      <c r="I2128" s="1" t="str">
        <f>" E"</f>
        <v xml:space="preserve"> E</v>
      </c>
    </row>
    <row r="2129" spans="1:9">
      <c r="A2129" s="1" t="str">
        <f>""</f>
        <v/>
      </c>
      <c r="B2129" s="1">
        <f t="shared" si="688"/>
        <v>774057</v>
      </c>
      <c r="C2129" s="1" t="str">
        <f>"0462"</f>
        <v>0462</v>
      </c>
      <c r="D2129" s="1" t="str">
        <f>"MUSIC"</f>
        <v>MUSIC</v>
      </c>
      <c r="E2129" s="1" t="str">
        <f t="shared" si="689"/>
        <v>42R-HOR</v>
      </c>
      <c r="F2129" s="1" t="str">
        <f>"Murphy, Charmin"</f>
        <v>Murphy, Charmin</v>
      </c>
      <c r="G2129" s="1" t="str">
        <f>"Period 10"</f>
        <v>Period 10</v>
      </c>
      <c r="H2129" s="1" t="str">
        <f>" E"</f>
        <v xml:space="preserve"> E</v>
      </c>
      <c r="I2129" s="1" t="str">
        <f>" S"</f>
        <v xml:space="preserve"> S</v>
      </c>
    </row>
    <row r="2130" spans="1:9">
      <c r="A2130" s="1" t="str">
        <f>""</f>
        <v/>
      </c>
      <c r="B2130" s="1">
        <f t="shared" si="688"/>
        <v>774057</v>
      </c>
      <c r="C2130" s="1" t="str">
        <f>"0472"</f>
        <v>0472</v>
      </c>
      <c r="D2130" s="1" t="str">
        <f>"PHYSICAL ED"</f>
        <v>PHYSICAL ED</v>
      </c>
      <c r="E2130" s="1" t="str">
        <f t="shared" si="689"/>
        <v>42R-HOR</v>
      </c>
      <c r="F2130" s="1" t="str">
        <f>"Lane, Gary"</f>
        <v>Lane, Gary</v>
      </c>
      <c r="G2130" s="1" t="str">
        <f>"Period 11"</f>
        <v>Period 11</v>
      </c>
      <c r="H2130" s="1" t="str">
        <f>" S"</f>
        <v xml:space="preserve"> S</v>
      </c>
      <c r="I2130" s="1" t="str">
        <f>" E"</f>
        <v xml:space="preserve"> E</v>
      </c>
    </row>
    <row r="2131" spans="1:9">
      <c r="A2131" s="1" t="str">
        <f>"Jones, Tamar Isaac"</f>
        <v>Jones, Tamar Isaac</v>
      </c>
      <c r="B2131" s="1">
        <f t="shared" ref="B2131:B2140" si="692">770144</f>
        <v>770144</v>
      </c>
      <c r="C2131" s="1" t="str">
        <f>"0411"</f>
        <v>0411</v>
      </c>
      <c r="D2131" s="1" t="str">
        <f>"LANGUAGE ARTS"</f>
        <v>LANGUAGE ARTS</v>
      </c>
      <c r="E2131" s="1" t="str">
        <f t="shared" si="689"/>
        <v>42R-HOR</v>
      </c>
      <c r="F2131" s="1" t="str">
        <f t="shared" ref="F2131:F2137" si="693">"Horne, Jeremy"</f>
        <v>Horne, Jeremy</v>
      </c>
      <c r="G2131" s="1" t="str">
        <f>"Period 01"</f>
        <v>Period 01</v>
      </c>
      <c r="H2131" s="1">
        <f xml:space="preserve"> 93</f>
        <v>93</v>
      </c>
      <c r="I2131" s="1">
        <f xml:space="preserve"> 90</f>
        <v>90</v>
      </c>
    </row>
    <row r="2132" spans="1:9">
      <c r="A2132" s="1" t="str">
        <f>""</f>
        <v/>
      </c>
      <c r="B2132" s="1">
        <f t="shared" si="692"/>
        <v>770144</v>
      </c>
      <c r="C2132" s="1" t="str">
        <f>"0421"</f>
        <v>0421</v>
      </c>
      <c r="D2132" s="1" t="str">
        <f>"SOCIAL STUDIES"</f>
        <v>SOCIAL STUDIES</v>
      </c>
      <c r="E2132" s="1" t="str">
        <f t="shared" si="689"/>
        <v>42R-HOR</v>
      </c>
      <c r="F2132" s="1" t="str">
        <f t="shared" si="693"/>
        <v>Horne, Jeremy</v>
      </c>
      <c r="G2132" s="1" t="str">
        <f>"Period 03"</f>
        <v>Period 03</v>
      </c>
      <c r="H2132" s="1">
        <f xml:space="preserve"> 94</f>
        <v>94</v>
      </c>
      <c r="I2132" s="1">
        <f xml:space="preserve"> 91</f>
        <v>91</v>
      </c>
    </row>
    <row r="2133" spans="1:9">
      <c r="A2133" s="1" t="str">
        <f>""</f>
        <v/>
      </c>
      <c r="B2133" s="1">
        <f t="shared" si="692"/>
        <v>770144</v>
      </c>
      <c r="C2133" s="1" t="str">
        <f>"0431"</f>
        <v>0431</v>
      </c>
      <c r="D2133" s="1" t="str">
        <f>"MATH"</f>
        <v>MATH</v>
      </c>
      <c r="E2133" s="1" t="str">
        <f t="shared" si="689"/>
        <v>42R-HOR</v>
      </c>
      <c r="F2133" s="1" t="str">
        <f t="shared" si="693"/>
        <v>Horne, Jeremy</v>
      </c>
      <c r="G2133" s="1" t="str">
        <f>"Period 04"</f>
        <v>Period 04</v>
      </c>
      <c r="H2133" s="1">
        <f xml:space="preserve"> 81</f>
        <v>81</v>
      </c>
      <c r="I2133" s="1">
        <f xml:space="preserve"> 88</f>
        <v>88</v>
      </c>
    </row>
    <row r="2134" spans="1:9">
      <c r="A2134" s="1" t="str">
        <f>""</f>
        <v/>
      </c>
      <c r="B2134" s="1">
        <f t="shared" si="692"/>
        <v>770144</v>
      </c>
      <c r="C2134" s="1" t="str">
        <f>"0441"</f>
        <v>0441</v>
      </c>
      <c r="D2134" s="1" t="str">
        <f>"SCIENCE"</f>
        <v>SCIENCE</v>
      </c>
      <c r="E2134" s="1" t="str">
        <f t="shared" si="689"/>
        <v>42R-HOR</v>
      </c>
      <c r="F2134" s="1" t="str">
        <f t="shared" si="693"/>
        <v>Horne, Jeremy</v>
      </c>
      <c r="G2134" s="1" t="str">
        <f>"Period 05"</f>
        <v>Period 05</v>
      </c>
      <c r="H2134" s="1">
        <f xml:space="preserve"> 91</f>
        <v>91</v>
      </c>
      <c r="I2134" s="1">
        <f xml:space="preserve"> 91</f>
        <v>91</v>
      </c>
    </row>
    <row r="2135" spans="1:9">
      <c r="A2135" s="1" t="str">
        <f>""</f>
        <v/>
      </c>
      <c r="B2135" s="1">
        <f t="shared" si="692"/>
        <v>770144</v>
      </c>
      <c r="C2135" s="1" t="str">
        <f>"0471"</f>
        <v>0471</v>
      </c>
      <c r="D2135" s="1" t="str">
        <f>"HEALTH"</f>
        <v>HEALTH</v>
      </c>
      <c r="E2135" s="1" t="str">
        <f t="shared" si="689"/>
        <v>42R-HOR</v>
      </c>
      <c r="F2135" s="1" t="str">
        <f t="shared" si="693"/>
        <v>Horne, Jeremy</v>
      </c>
      <c r="G2135" s="1" t="str">
        <f>"Period 06"</f>
        <v>Period 06</v>
      </c>
      <c r="H2135" s="1" t="str">
        <f>" S"</f>
        <v xml:space="preserve"> S</v>
      </c>
      <c r="I2135" s="1" t="str">
        <f>" S"</f>
        <v xml:space="preserve"> S</v>
      </c>
    </row>
    <row r="2136" spans="1:9">
      <c r="A2136" s="1" t="str">
        <f>""</f>
        <v/>
      </c>
      <c r="B2136" s="1">
        <f t="shared" si="692"/>
        <v>770144</v>
      </c>
      <c r="C2136" s="1" t="str">
        <f>"0498"</f>
        <v>0498</v>
      </c>
      <c r="D2136" s="1" t="str">
        <f>"CITIZENSHIP"</f>
        <v>CITIZENSHIP</v>
      </c>
      <c r="E2136" s="1" t="str">
        <f t="shared" si="689"/>
        <v>42R-HOR</v>
      </c>
      <c r="F2136" s="1" t="str">
        <f t="shared" si="693"/>
        <v>Horne, Jeremy</v>
      </c>
      <c r="G2136" s="1" t="str">
        <f>"Period 07"</f>
        <v>Period 07</v>
      </c>
      <c r="H2136" s="1" t="str">
        <f>" N"</f>
        <v xml:space="preserve"> N</v>
      </c>
      <c r="I2136" s="1" t="str">
        <f>" S"</f>
        <v xml:space="preserve"> S</v>
      </c>
    </row>
    <row r="2137" spans="1:9">
      <c r="A2137" s="1" t="str">
        <f>""</f>
        <v/>
      </c>
      <c r="B2137" s="1">
        <f t="shared" si="692"/>
        <v>770144</v>
      </c>
      <c r="C2137" s="1" t="str">
        <f>"0451"</f>
        <v>0451</v>
      </c>
      <c r="D2137" s="1" t="str">
        <f>"HANDWRITING"</f>
        <v>HANDWRITING</v>
      </c>
      <c r="E2137" s="1" t="str">
        <f t="shared" si="689"/>
        <v>42R-HOR</v>
      </c>
      <c r="F2137" s="1" t="str">
        <f t="shared" si="693"/>
        <v>Horne, Jeremy</v>
      </c>
      <c r="G2137" s="1" t="str">
        <f>"Period 08"</f>
        <v>Period 08</v>
      </c>
      <c r="H2137" s="1" t="str">
        <f>" S"</f>
        <v xml:space="preserve"> S</v>
      </c>
      <c r="I2137" s="1" t="str">
        <f>" S"</f>
        <v xml:space="preserve"> S</v>
      </c>
    </row>
    <row r="2138" spans="1:9">
      <c r="A2138" s="1" t="str">
        <f>""</f>
        <v/>
      </c>
      <c r="B2138" s="1">
        <f t="shared" si="692"/>
        <v>770144</v>
      </c>
      <c r="C2138" s="1" t="str">
        <f>"0461"</f>
        <v>0461</v>
      </c>
      <c r="D2138" s="1" t="str">
        <f>"FINE ARTS"</f>
        <v>FINE ARTS</v>
      </c>
      <c r="E2138" s="1" t="str">
        <f t="shared" si="689"/>
        <v>42R-HOR</v>
      </c>
      <c r="F2138" s="1" t="str">
        <f>"Shotlow, Misti"</f>
        <v>Shotlow, Misti</v>
      </c>
      <c r="G2138" s="1" t="str">
        <f>"Period 09"</f>
        <v>Period 09</v>
      </c>
      <c r="H2138" s="1" t="str">
        <f>" E"</f>
        <v xml:space="preserve"> E</v>
      </c>
      <c r="I2138" s="1" t="str">
        <f>" E"</f>
        <v xml:space="preserve"> E</v>
      </c>
    </row>
    <row r="2139" spans="1:9">
      <c r="A2139" s="1" t="str">
        <f>""</f>
        <v/>
      </c>
      <c r="B2139" s="1">
        <f t="shared" si="692"/>
        <v>770144</v>
      </c>
      <c r="C2139" s="1" t="str">
        <f>"0462"</f>
        <v>0462</v>
      </c>
      <c r="D2139" s="1" t="str">
        <f>"MUSIC"</f>
        <v>MUSIC</v>
      </c>
      <c r="E2139" s="1" t="str">
        <f t="shared" si="689"/>
        <v>42R-HOR</v>
      </c>
      <c r="F2139" s="1" t="str">
        <f>"Murphy, Charmin"</f>
        <v>Murphy, Charmin</v>
      </c>
      <c r="G2139" s="1" t="str">
        <f>"Period 10"</f>
        <v>Period 10</v>
      </c>
      <c r="H2139" s="1" t="str">
        <f>" S"</f>
        <v xml:space="preserve"> S</v>
      </c>
      <c r="I2139" s="1" t="str">
        <f>" S"</f>
        <v xml:space="preserve"> S</v>
      </c>
    </row>
    <row r="2140" spans="1:9">
      <c r="A2140" s="1" t="str">
        <f>""</f>
        <v/>
      </c>
      <c r="B2140" s="1">
        <f t="shared" si="692"/>
        <v>770144</v>
      </c>
      <c r="C2140" s="1" t="str">
        <f>"0472"</f>
        <v>0472</v>
      </c>
      <c r="D2140" s="1" t="str">
        <f>"PHYSICAL ED"</f>
        <v>PHYSICAL ED</v>
      </c>
      <c r="E2140" s="1" t="str">
        <f t="shared" si="689"/>
        <v>42R-HOR</v>
      </c>
      <c r="F2140" s="1" t="str">
        <f>"Lane, Gary"</f>
        <v>Lane, Gary</v>
      </c>
      <c r="G2140" s="1" t="str">
        <f>"Period 11"</f>
        <v>Period 11</v>
      </c>
      <c r="H2140" s="1" t="str">
        <f>" S"</f>
        <v xml:space="preserve"> S</v>
      </c>
      <c r="I2140" s="1" t="str">
        <f>" S"</f>
        <v xml:space="preserve"> S</v>
      </c>
    </row>
    <row r="2141" spans="1:9">
      <c r="A2141" s="1" t="str">
        <f>"Kunz, Bethany Joy"</f>
        <v>Kunz, Bethany Joy</v>
      </c>
      <c r="B2141" s="1">
        <f t="shared" ref="B2141:B2150" si="694">764554</f>
        <v>764554</v>
      </c>
      <c r="C2141" s="1" t="str">
        <f>"0411"</f>
        <v>0411</v>
      </c>
      <c r="D2141" s="1" t="str">
        <f>"LANGUAGE ARTS"</f>
        <v>LANGUAGE ARTS</v>
      </c>
      <c r="E2141" s="1" t="str">
        <f t="shared" si="689"/>
        <v>42R-HOR</v>
      </c>
      <c r="F2141" s="1" t="str">
        <f t="shared" ref="F2141:F2147" si="695">"Horne, Jeremy"</f>
        <v>Horne, Jeremy</v>
      </c>
      <c r="G2141" s="1" t="str">
        <f>"Period 01"</f>
        <v>Period 01</v>
      </c>
      <c r="H2141" s="1">
        <f xml:space="preserve"> 89</f>
        <v>89</v>
      </c>
      <c r="I2141" s="1">
        <f xml:space="preserve"> 87</f>
        <v>87</v>
      </c>
    </row>
    <row r="2142" spans="1:9">
      <c r="A2142" s="1" t="str">
        <f>""</f>
        <v/>
      </c>
      <c r="B2142" s="1">
        <f t="shared" si="694"/>
        <v>764554</v>
      </c>
      <c r="C2142" s="1" t="str">
        <f>"0421"</f>
        <v>0421</v>
      </c>
      <c r="D2142" s="1" t="str">
        <f>"SOCIAL STUDIES"</f>
        <v>SOCIAL STUDIES</v>
      </c>
      <c r="E2142" s="1" t="str">
        <f t="shared" si="689"/>
        <v>42R-HOR</v>
      </c>
      <c r="F2142" s="1" t="str">
        <f t="shared" si="695"/>
        <v>Horne, Jeremy</v>
      </c>
      <c r="G2142" s="1" t="str">
        <f>"Period 03"</f>
        <v>Period 03</v>
      </c>
      <c r="H2142" s="1">
        <f xml:space="preserve"> 90</f>
        <v>90</v>
      </c>
      <c r="I2142" s="1">
        <f xml:space="preserve"> 83</f>
        <v>83</v>
      </c>
    </row>
    <row r="2143" spans="1:9">
      <c r="A2143" s="1" t="str">
        <f>""</f>
        <v/>
      </c>
      <c r="B2143" s="1">
        <f t="shared" si="694"/>
        <v>764554</v>
      </c>
      <c r="C2143" s="1" t="str">
        <f>"0431"</f>
        <v>0431</v>
      </c>
      <c r="D2143" s="1" t="str">
        <f>"MATH"</f>
        <v>MATH</v>
      </c>
      <c r="E2143" s="1" t="str">
        <f t="shared" si="689"/>
        <v>42R-HOR</v>
      </c>
      <c r="F2143" s="1" t="str">
        <f t="shared" si="695"/>
        <v>Horne, Jeremy</v>
      </c>
      <c r="G2143" s="1" t="str">
        <f>"Period 04"</f>
        <v>Period 04</v>
      </c>
      <c r="H2143" s="1">
        <f xml:space="preserve"> 70</f>
        <v>70</v>
      </c>
      <c r="I2143" s="1">
        <f xml:space="preserve"> 74</f>
        <v>74</v>
      </c>
    </row>
    <row r="2144" spans="1:9">
      <c r="A2144" s="1" t="str">
        <f>""</f>
        <v/>
      </c>
      <c r="B2144" s="1">
        <f t="shared" si="694"/>
        <v>764554</v>
      </c>
      <c r="C2144" s="1" t="str">
        <f>"0441"</f>
        <v>0441</v>
      </c>
      <c r="D2144" s="1" t="str">
        <f>"SCIENCE"</f>
        <v>SCIENCE</v>
      </c>
      <c r="E2144" s="1" t="str">
        <f t="shared" si="689"/>
        <v>42R-HOR</v>
      </c>
      <c r="F2144" s="1" t="str">
        <f t="shared" si="695"/>
        <v>Horne, Jeremy</v>
      </c>
      <c r="G2144" s="1" t="str">
        <f>"Period 05"</f>
        <v>Period 05</v>
      </c>
      <c r="H2144" s="1">
        <f xml:space="preserve"> 85</f>
        <v>85</v>
      </c>
      <c r="I2144" s="1">
        <f xml:space="preserve"> 90</f>
        <v>90</v>
      </c>
    </row>
    <row r="2145" spans="1:9">
      <c r="A2145" s="1" t="str">
        <f>""</f>
        <v/>
      </c>
      <c r="B2145" s="1">
        <f t="shared" si="694"/>
        <v>764554</v>
      </c>
      <c r="C2145" s="1" t="str">
        <f>"0471"</f>
        <v>0471</v>
      </c>
      <c r="D2145" s="1" t="str">
        <f>"HEALTH"</f>
        <v>HEALTH</v>
      </c>
      <c r="E2145" s="1" t="str">
        <f t="shared" si="689"/>
        <v>42R-HOR</v>
      </c>
      <c r="F2145" s="1" t="str">
        <f t="shared" si="695"/>
        <v>Horne, Jeremy</v>
      </c>
      <c r="G2145" s="1" t="str">
        <f>"Period 06"</f>
        <v>Period 06</v>
      </c>
      <c r="H2145" s="1" t="str">
        <f>" S"</f>
        <v xml:space="preserve"> S</v>
      </c>
      <c r="I2145" s="1" t="str">
        <f>" S"</f>
        <v xml:space="preserve"> S</v>
      </c>
    </row>
    <row r="2146" spans="1:9">
      <c r="A2146" s="1" t="str">
        <f>""</f>
        <v/>
      </c>
      <c r="B2146" s="1">
        <f t="shared" si="694"/>
        <v>764554</v>
      </c>
      <c r="C2146" s="1" t="str">
        <f>"0498"</f>
        <v>0498</v>
      </c>
      <c r="D2146" s="1" t="str">
        <f>"CITIZENSHIP"</f>
        <v>CITIZENSHIP</v>
      </c>
      <c r="E2146" s="1" t="str">
        <f t="shared" si="689"/>
        <v>42R-HOR</v>
      </c>
      <c r="F2146" s="1" t="str">
        <f t="shared" si="695"/>
        <v>Horne, Jeremy</v>
      </c>
      <c r="G2146" s="1" t="str">
        <f>"Period 07"</f>
        <v>Period 07</v>
      </c>
      <c r="H2146" s="1" t="str">
        <f>" N"</f>
        <v xml:space="preserve"> N</v>
      </c>
      <c r="I2146" s="1" t="str">
        <f>" S"</f>
        <v xml:space="preserve"> S</v>
      </c>
    </row>
    <row r="2147" spans="1:9">
      <c r="A2147" s="1" t="str">
        <f>""</f>
        <v/>
      </c>
      <c r="B2147" s="1">
        <f t="shared" si="694"/>
        <v>764554</v>
      </c>
      <c r="C2147" s="1" t="str">
        <f>"0451"</f>
        <v>0451</v>
      </c>
      <c r="D2147" s="1" t="str">
        <f>"HANDWRITING"</f>
        <v>HANDWRITING</v>
      </c>
      <c r="E2147" s="1" t="str">
        <f t="shared" si="689"/>
        <v>42R-HOR</v>
      </c>
      <c r="F2147" s="1" t="str">
        <f t="shared" si="695"/>
        <v>Horne, Jeremy</v>
      </c>
      <c r="G2147" s="1" t="str">
        <f>"Period 08"</f>
        <v>Period 08</v>
      </c>
      <c r="H2147" s="1" t="str">
        <f>" S"</f>
        <v xml:space="preserve"> S</v>
      </c>
      <c r="I2147" s="1" t="str">
        <f>" N"</f>
        <v xml:space="preserve"> N</v>
      </c>
    </row>
    <row r="2148" spans="1:9">
      <c r="A2148" s="1" t="str">
        <f>""</f>
        <v/>
      </c>
      <c r="B2148" s="1">
        <f t="shared" si="694"/>
        <v>764554</v>
      </c>
      <c r="C2148" s="1" t="str">
        <f>"0461"</f>
        <v>0461</v>
      </c>
      <c r="D2148" s="1" t="str">
        <f>"FINE ARTS"</f>
        <v>FINE ARTS</v>
      </c>
      <c r="E2148" s="1" t="str">
        <f t="shared" si="689"/>
        <v>42R-HOR</v>
      </c>
      <c r="F2148" s="1" t="str">
        <f>"Shotlow, Misti"</f>
        <v>Shotlow, Misti</v>
      </c>
      <c r="G2148" s="1" t="str">
        <f>"Period 09"</f>
        <v>Period 09</v>
      </c>
      <c r="H2148" s="1" t="str">
        <f>" E"</f>
        <v xml:space="preserve"> E</v>
      </c>
      <c r="I2148" s="1" t="str">
        <f>" E"</f>
        <v xml:space="preserve"> E</v>
      </c>
    </row>
    <row r="2149" spans="1:9">
      <c r="A2149" s="1" t="str">
        <f>""</f>
        <v/>
      </c>
      <c r="B2149" s="1">
        <f t="shared" si="694"/>
        <v>764554</v>
      </c>
      <c r="C2149" s="1" t="str">
        <f>"0462"</f>
        <v>0462</v>
      </c>
      <c r="D2149" s="1" t="str">
        <f>"MUSIC"</f>
        <v>MUSIC</v>
      </c>
      <c r="E2149" s="1" t="str">
        <f t="shared" si="689"/>
        <v>42R-HOR</v>
      </c>
      <c r="F2149" s="1" t="str">
        <f>"Murphy, Charmin"</f>
        <v>Murphy, Charmin</v>
      </c>
      <c r="G2149" s="1" t="str">
        <f>"Period 10"</f>
        <v>Period 10</v>
      </c>
      <c r="H2149" s="1" t="str">
        <f>" S"</f>
        <v xml:space="preserve"> S</v>
      </c>
      <c r="I2149" s="1" t="str">
        <f>" S"</f>
        <v xml:space="preserve"> S</v>
      </c>
    </row>
    <row r="2150" spans="1:9">
      <c r="A2150" s="1" t="str">
        <f>""</f>
        <v/>
      </c>
      <c r="B2150" s="1">
        <f t="shared" si="694"/>
        <v>764554</v>
      </c>
      <c r="C2150" s="1" t="str">
        <f>"0472"</f>
        <v>0472</v>
      </c>
      <c r="D2150" s="1" t="str">
        <f>"PHYSICAL ED"</f>
        <v>PHYSICAL ED</v>
      </c>
      <c r="E2150" s="1" t="str">
        <f t="shared" si="689"/>
        <v>42R-HOR</v>
      </c>
      <c r="F2150" s="1" t="str">
        <f>"Lane, Gary"</f>
        <v>Lane, Gary</v>
      </c>
      <c r="G2150" s="1" t="str">
        <f>"Period 11"</f>
        <v>Period 11</v>
      </c>
      <c r="H2150" s="1" t="str">
        <f>" E"</f>
        <v xml:space="preserve"> E</v>
      </c>
      <c r="I2150" s="1" t="str">
        <f>" E"</f>
        <v xml:space="preserve"> E</v>
      </c>
    </row>
    <row r="2151" spans="1:9">
      <c r="A2151" s="1" t="str">
        <f>"Landin, Jacey Hector"</f>
        <v>Landin, Jacey Hector</v>
      </c>
      <c r="B2151" s="1">
        <f t="shared" ref="B2151:B2160" si="696">781502</f>
        <v>781502</v>
      </c>
      <c r="C2151" s="1" t="str">
        <f>"0411"</f>
        <v>0411</v>
      </c>
      <c r="D2151" s="1" t="str">
        <f>"LANGUAGE ARTS"</f>
        <v>LANGUAGE ARTS</v>
      </c>
      <c r="E2151" s="1" t="str">
        <f>"40B-OLIVO"</f>
        <v>40B-OLIVO</v>
      </c>
      <c r="F2151" s="1" t="str">
        <f t="shared" ref="F2151:F2157" si="697">"Olivo, Claudia"</f>
        <v>Olivo, Claudia</v>
      </c>
      <c r="G2151" s="1" t="str">
        <f>"Period 01"</f>
        <v>Period 01</v>
      </c>
      <c r="H2151" s="1">
        <f xml:space="preserve"> 91</f>
        <v>91</v>
      </c>
      <c r="I2151" s="1">
        <f xml:space="preserve"> 73</f>
        <v>73</v>
      </c>
    </row>
    <row r="2152" spans="1:9">
      <c r="A2152" s="1" t="str">
        <f>""</f>
        <v/>
      </c>
      <c r="B2152" s="1">
        <f t="shared" si="696"/>
        <v>781502</v>
      </c>
      <c r="C2152" s="1" t="str">
        <f>"0421"</f>
        <v>0421</v>
      </c>
      <c r="D2152" s="1" t="str">
        <f>"SOCIAL STUDIES"</f>
        <v>SOCIAL STUDIES</v>
      </c>
      <c r="E2152" s="1" t="str">
        <f t="shared" ref="E2152:E2160" si="698">"40B-OLI"</f>
        <v>40B-OLI</v>
      </c>
      <c r="F2152" s="1" t="str">
        <f t="shared" si="697"/>
        <v>Olivo, Claudia</v>
      </c>
      <c r="G2152" s="1" t="str">
        <f>"Period 03"</f>
        <v>Period 03</v>
      </c>
      <c r="H2152" s="1">
        <f xml:space="preserve"> 93</f>
        <v>93</v>
      </c>
      <c r="I2152" s="1">
        <f xml:space="preserve"> 76</f>
        <v>76</v>
      </c>
    </row>
    <row r="2153" spans="1:9">
      <c r="A2153" s="1" t="str">
        <f>""</f>
        <v/>
      </c>
      <c r="B2153" s="1">
        <f t="shared" si="696"/>
        <v>781502</v>
      </c>
      <c r="C2153" s="1" t="str">
        <f>"0431"</f>
        <v>0431</v>
      </c>
      <c r="D2153" s="1" t="str">
        <f>"MATH"</f>
        <v>MATH</v>
      </c>
      <c r="E2153" s="1" t="str">
        <f t="shared" si="698"/>
        <v>40B-OLI</v>
      </c>
      <c r="F2153" s="1" t="str">
        <f t="shared" si="697"/>
        <v>Olivo, Claudia</v>
      </c>
      <c r="G2153" s="1" t="str">
        <f>"Period 04"</f>
        <v>Period 04</v>
      </c>
      <c r="H2153" s="1">
        <f xml:space="preserve"> 91</f>
        <v>91</v>
      </c>
      <c r="I2153" s="1">
        <f xml:space="preserve"> 73</f>
        <v>73</v>
      </c>
    </row>
    <row r="2154" spans="1:9">
      <c r="A2154" s="1" t="str">
        <f>""</f>
        <v/>
      </c>
      <c r="B2154" s="1">
        <f t="shared" si="696"/>
        <v>781502</v>
      </c>
      <c r="C2154" s="1" t="str">
        <f>"0441"</f>
        <v>0441</v>
      </c>
      <c r="D2154" s="1" t="str">
        <f>"SCIENCE"</f>
        <v>SCIENCE</v>
      </c>
      <c r="E2154" s="1" t="str">
        <f t="shared" si="698"/>
        <v>40B-OLI</v>
      </c>
      <c r="F2154" s="1" t="str">
        <f t="shared" si="697"/>
        <v>Olivo, Claudia</v>
      </c>
      <c r="G2154" s="1" t="str">
        <f>"Period 05"</f>
        <v>Period 05</v>
      </c>
      <c r="H2154" s="1">
        <f xml:space="preserve"> 98</f>
        <v>98</v>
      </c>
      <c r="I2154" s="1">
        <f xml:space="preserve"> 86</f>
        <v>86</v>
      </c>
    </row>
    <row r="2155" spans="1:9">
      <c r="A2155" s="1" t="str">
        <f>""</f>
        <v/>
      </c>
      <c r="B2155" s="1">
        <f t="shared" si="696"/>
        <v>781502</v>
      </c>
      <c r="C2155" s="1" t="str">
        <f>"0471"</f>
        <v>0471</v>
      </c>
      <c r="D2155" s="1" t="str">
        <f>"HEALTH"</f>
        <v>HEALTH</v>
      </c>
      <c r="E2155" s="1" t="str">
        <f t="shared" si="698"/>
        <v>40B-OLI</v>
      </c>
      <c r="F2155" s="1" t="str">
        <f t="shared" si="697"/>
        <v>Olivo, Claudia</v>
      </c>
      <c r="G2155" s="1" t="str">
        <f>"Period 06"</f>
        <v>Period 06</v>
      </c>
      <c r="H2155" s="1" t="str">
        <f>" E"</f>
        <v xml:space="preserve"> E</v>
      </c>
      <c r="I2155" s="1" t="str">
        <f>" S"</f>
        <v xml:space="preserve"> S</v>
      </c>
    </row>
    <row r="2156" spans="1:9">
      <c r="A2156" s="1" t="str">
        <f>""</f>
        <v/>
      </c>
      <c r="B2156" s="1">
        <f t="shared" si="696"/>
        <v>781502</v>
      </c>
      <c r="C2156" s="1" t="str">
        <f>"0498"</f>
        <v>0498</v>
      </c>
      <c r="D2156" s="1" t="str">
        <f>"CITIZENSHIP"</f>
        <v>CITIZENSHIP</v>
      </c>
      <c r="E2156" s="1" t="str">
        <f t="shared" si="698"/>
        <v>40B-OLI</v>
      </c>
      <c r="F2156" s="1" t="str">
        <f t="shared" si="697"/>
        <v>Olivo, Claudia</v>
      </c>
      <c r="G2156" s="1" t="str">
        <f>"Period 07"</f>
        <v>Period 07</v>
      </c>
      <c r="H2156" s="1" t="str">
        <f>" E"</f>
        <v xml:space="preserve"> E</v>
      </c>
      <c r="I2156" s="1" t="str">
        <f>" S"</f>
        <v xml:space="preserve"> S</v>
      </c>
    </row>
    <row r="2157" spans="1:9">
      <c r="A2157" s="1" t="str">
        <f>""</f>
        <v/>
      </c>
      <c r="B2157" s="1">
        <f t="shared" si="696"/>
        <v>781502</v>
      </c>
      <c r="C2157" s="1" t="str">
        <f>"0451"</f>
        <v>0451</v>
      </c>
      <c r="D2157" s="1" t="str">
        <f>"HANDWRITING"</f>
        <v>HANDWRITING</v>
      </c>
      <c r="E2157" s="1" t="str">
        <f t="shared" si="698"/>
        <v>40B-OLI</v>
      </c>
      <c r="F2157" s="1" t="str">
        <f t="shared" si="697"/>
        <v>Olivo, Claudia</v>
      </c>
      <c r="G2157" s="1" t="str">
        <f>"Period 08"</f>
        <v>Period 08</v>
      </c>
      <c r="H2157" s="1" t="str">
        <f>" E"</f>
        <v xml:space="preserve"> E</v>
      </c>
      <c r="I2157" s="1" t="str">
        <f>" S"</f>
        <v xml:space="preserve"> S</v>
      </c>
    </row>
    <row r="2158" spans="1:9">
      <c r="A2158" s="1" t="str">
        <f>""</f>
        <v/>
      </c>
      <c r="B2158" s="1">
        <f t="shared" si="696"/>
        <v>781502</v>
      </c>
      <c r="C2158" s="1" t="str">
        <f>"0461"</f>
        <v>0461</v>
      </c>
      <c r="D2158" s="1" t="str">
        <f>"FINE ARTS"</f>
        <v>FINE ARTS</v>
      </c>
      <c r="E2158" s="1" t="str">
        <f t="shared" si="698"/>
        <v>40B-OLI</v>
      </c>
      <c r="F2158" s="1" t="str">
        <f>"Shotlow, Misti"</f>
        <v>Shotlow, Misti</v>
      </c>
      <c r="G2158" s="1" t="str">
        <f>"Period 09"</f>
        <v>Period 09</v>
      </c>
      <c r="H2158" s="1" t="str">
        <f>" E"</f>
        <v xml:space="preserve"> E</v>
      </c>
      <c r="I2158" s="1" t="str">
        <f>" E"</f>
        <v xml:space="preserve"> E</v>
      </c>
    </row>
    <row r="2159" spans="1:9">
      <c r="A2159" s="1" t="str">
        <f>""</f>
        <v/>
      </c>
      <c r="B2159" s="1">
        <f t="shared" si="696"/>
        <v>781502</v>
      </c>
      <c r="C2159" s="1" t="str">
        <f>"0462"</f>
        <v>0462</v>
      </c>
      <c r="D2159" s="1" t="str">
        <f>"MUSIC"</f>
        <v>MUSIC</v>
      </c>
      <c r="E2159" s="1" t="str">
        <f t="shared" si="698"/>
        <v>40B-OLI</v>
      </c>
      <c r="F2159" s="1" t="str">
        <f>"Murphy, Charmin"</f>
        <v>Murphy, Charmin</v>
      </c>
      <c r="G2159" s="1" t="str">
        <f>"Period 10"</f>
        <v>Period 10</v>
      </c>
      <c r="H2159" s="1" t="str">
        <f>" S"</f>
        <v xml:space="preserve"> S</v>
      </c>
      <c r="I2159" s="1" t="str">
        <f>" S"</f>
        <v xml:space="preserve"> S</v>
      </c>
    </row>
    <row r="2160" spans="1:9">
      <c r="A2160" s="1" t="str">
        <f>""</f>
        <v/>
      </c>
      <c r="B2160" s="1">
        <f t="shared" si="696"/>
        <v>781502</v>
      </c>
      <c r="C2160" s="1" t="str">
        <f>"0472"</f>
        <v>0472</v>
      </c>
      <c r="D2160" s="1" t="str">
        <f>"PHYSICAL ED"</f>
        <v>PHYSICAL ED</v>
      </c>
      <c r="E2160" s="1" t="str">
        <f t="shared" si="698"/>
        <v>40B-OLI</v>
      </c>
      <c r="F2160" s="1" t="str">
        <f>"Lane, Gary"</f>
        <v>Lane, Gary</v>
      </c>
      <c r="G2160" s="1" t="str">
        <f>"Period 11"</f>
        <v>Period 11</v>
      </c>
      <c r="H2160" s="1" t="str">
        <f>" E"</f>
        <v xml:space="preserve"> E</v>
      </c>
      <c r="I2160" s="1" t="str">
        <f>" E"</f>
        <v xml:space="preserve"> E</v>
      </c>
    </row>
    <row r="2161" spans="1:9">
      <c r="A2161" s="1" t="str">
        <f>"Lopez-Reyes, America Ixtzel"</f>
        <v>Lopez-Reyes, America Ixtzel</v>
      </c>
      <c r="B2161" s="1">
        <f t="shared" ref="B2161:B2170" si="699">786318</f>
        <v>786318</v>
      </c>
      <c r="C2161" s="1" t="str">
        <f>"0411"</f>
        <v>0411</v>
      </c>
      <c r="D2161" s="1" t="str">
        <f>"LANGUAGE ARTS"</f>
        <v>LANGUAGE ARTS</v>
      </c>
      <c r="E2161" s="1" t="str">
        <f t="shared" ref="E2161:E2170" si="700">"42R-HOR"</f>
        <v>42R-HOR</v>
      </c>
      <c r="F2161" s="1" t="str">
        <f t="shared" ref="F2161:F2167" si="701">"Horne, Jeremy"</f>
        <v>Horne, Jeremy</v>
      </c>
      <c r="G2161" s="1" t="str">
        <f>"Period 01"</f>
        <v>Period 01</v>
      </c>
      <c r="H2161" s="1">
        <f xml:space="preserve"> 70</f>
        <v>70</v>
      </c>
      <c r="I2161" s="1">
        <f xml:space="preserve"> 72</f>
        <v>72</v>
      </c>
    </row>
    <row r="2162" spans="1:9">
      <c r="A2162" s="1" t="str">
        <f>""</f>
        <v/>
      </c>
      <c r="B2162" s="1">
        <f t="shared" si="699"/>
        <v>786318</v>
      </c>
      <c r="C2162" s="1" t="str">
        <f>"0421"</f>
        <v>0421</v>
      </c>
      <c r="D2162" s="1" t="str">
        <f>"SOCIAL STUDIES"</f>
        <v>SOCIAL STUDIES</v>
      </c>
      <c r="E2162" s="1" t="str">
        <f t="shared" si="700"/>
        <v>42R-HOR</v>
      </c>
      <c r="F2162" s="1" t="str">
        <f t="shared" si="701"/>
        <v>Horne, Jeremy</v>
      </c>
      <c r="G2162" s="1" t="str">
        <f>"Period 03"</f>
        <v>Period 03</v>
      </c>
      <c r="H2162" s="1">
        <f xml:space="preserve"> 89</f>
        <v>89</v>
      </c>
      <c r="I2162" s="1">
        <f xml:space="preserve"> 86</f>
        <v>86</v>
      </c>
    </row>
    <row r="2163" spans="1:9">
      <c r="A2163" s="1" t="str">
        <f>""</f>
        <v/>
      </c>
      <c r="B2163" s="1">
        <f t="shared" si="699"/>
        <v>786318</v>
      </c>
      <c r="C2163" s="1" t="str">
        <f>"0431"</f>
        <v>0431</v>
      </c>
      <c r="D2163" s="1" t="str">
        <f>"MATH"</f>
        <v>MATH</v>
      </c>
      <c r="E2163" s="1" t="str">
        <f t="shared" si="700"/>
        <v>42R-HOR</v>
      </c>
      <c r="F2163" s="1" t="str">
        <f t="shared" si="701"/>
        <v>Horne, Jeremy</v>
      </c>
      <c r="G2163" s="1" t="str">
        <f>"Period 04"</f>
        <v>Period 04</v>
      </c>
      <c r="H2163" s="1">
        <f xml:space="preserve"> 70</f>
        <v>70</v>
      </c>
      <c r="I2163" s="1">
        <f xml:space="preserve"> 78</f>
        <v>78</v>
      </c>
    </row>
    <row r="2164" spans="1:9">
      <c r="A2164" s="1" t="str">
        <f>""</f>
        <v/>
      </c>
      <c r="B2164" s="1">
        <f t="shared" si="699"/>
        <v>786318</v>
      </c>
      <c r="C2164" s="1" t="str">
        <f>"0441"</f>
        <v>0441</v>
      </c>
      <c r="D2164" s="1" t="str">
        <f>"SCIENCE"</f>
        <v>SCIENCE</v>
      </c>
      <c r="E2164" s="1" t="str">
        <f t="shared" si="700"/>
        <v>42R-HOR</v>
      </c>
      <c r="F2164" s="1" t="str">
        <f t="shared" si="701"/>
        <v>Horne, Jeremy</v>
      </c>
      <c r="G2164" s="1" t="str">
        <f>"Period 05"</f>
        <v>Period 05</v>
      </c>
      <c r="H2164" s="1">
        <f xml:space="preserve"> 88</f>
        <v>88</v>
      </c>
      <c r="I2164" s="1">
        <f xml:space="preserve"> 86</f>
        <v>86</v>
      </c>
    </row>
    <row r="2165" spans="1:9">
      <c r="A2165" s="1" t="str">
        <f>""</f>
        <v/>
      </c>
      <c r="B2165" s="1">
        <f t="shared" si="699"/>
        <v>786318</v>
      </c>
      <c r="C2165" s="1" t="str">
        <f>"0471"</f>
        <v>0471</v>
      </c>
      <c r="D2165" s="1" t="str">
        <f>"HEALTH"</f>
        <v>HEALTH</v>
      </c>
      <c r="E2165" s="1" t="str">
        <f t="shared" si="700"/>
        <v>42R-HOR</v>
      </c>
      <c r="F2165" s="1" t="str">
        <f t="shared" si="701"/>
        <v>Horne, Jeremy</v>
      </c>
      <c r="G2165" s="1" t="str">
        <f>"Period 06"</f>
        <v>Period 06</v>
      </c>
      <c r="H2165" s="1" t="str">
        <f>" S"</f>
        <v xml:space="preserve"> S</v>
      </c>
      <c r="I2165" s="1" t="str">
        <f>" S"</f>
        <v xml:space="preserve"> S</v>
      </c>
    </row>
    <row r="2166" spans="1:9">
      <c r="A2166" s="1" t="str">
        <f>""</f>
        <v/>
      </c>
      <c r="B2166" s="1">
        <f t="shared" si="699"/>
        <v>786318</v>
      </c>
      <c r="C2166" s="1" t="str">
        <f>"0498"</f>
        <v>0498</v>
      </c>
      <c r="D2166" s="1" t="str">
        <f>"CITIZENSHIP"</f>
        <v>CITIZENSHIP</v>
      </c>
      <c r="E2166" s="1" t="str">
        <f t="shared" si="700"/>
        <v>42R-HOR</v>
      </c>
      <c r="F2166" s="1" t="str">
        <f t="shared" si="701"/>
        <v>Horne, Jeremy</v>
      </c>
      <c r="G2166" s="1" t="str">
        <f>"Period 07"</f>
        <v>Period 07</v>
      </c>
      <c r="H2166" s="1" t="str">
        <f>" S"</f>
        <v xml:space="preserve"> S</v>
      </c>
      <c r="I2166" s="1" t="str">
        <f>" S"</f>
        <v xml:space="preserve"> S</v>
      </c>
    </row>
    <row r="2167" spans="1:9">
      <c r="A2167" s="1" t="str">
        <f>""</f>
        <v/>
      </c>
      <c r="B2167" s="1">
        <f t="shared" si="699"/>
        <v>786318</v>
      </c>
      <c r="C2167" s="1" t="str">
        <f>"0451"</f>
        <v>0451</v>
      </c>
      <c r="D2167" s="1" t="str">
        <f>"HANDWRITING"</f>
        <v>HANDWRITING</v>
      </c>
      <c r="E2167" s="1" t="str">
        <f t="shared" si="700"/>
        <v>42R-HOR</v>
      </c>
      <c r="F2167" s="1" t="str">
        <f t="shared" si="701"/>
        <v>Horne, Jeremy</v>
      </c>
      <c r="G2167" s="1" t="str">
        <f>"Period 08"</f>
        <v>Period 08</v>
      </c>
      <c r="H2167" s="1" t="str">
        <f>" S"</f>
        <v xml:space="preserve"> S</v>
      </c>
      <c r="I2167" s="1" t="str">
        <f>" N"</f>
        <v xml:space="preserve"> N</v>
      </c>
    </row>
    <row r="2168" spans="1:9">
      <c r="A2168" s="1" t="str">
        <f>""</f>
        <v/>
      </c>
      <c r="B2168" s="1">
        <f t="shared" si="699"/>
        <v>786318</v>
      </c>
      <c r="C2168" s="1" t="str">
        <f>"0461"</f>
        <v>0461</v>
      </c>
      <c r="D2168" s="1" t="str">
        <f>"FINE ARTS"</f>
        <v>FINE ARTS</v>
      </c>
      <c r="E2168" s="1" t="str">
        <f t="shared" si="700"/>
        <v>42R-HOR</v>
      </c>
      <c r="F2168" s="1" t="str">
        <f>"Shotlow, Misti"</f>
        <v>Shotlow, Misti</v>
      </c>
      <c r="G2168" s="1" t="str">
        <f>"Period 09"</f>
        <v>Period 09</v>
      </c>
      <c r="H2168" s="1" t="str">
        <f>" E"</f>
        <v xml:space="preserve"> E</v>
      </c>
      <c r="I2168" s="1" t="str">
        <f>" E"</f>
        <v xml:space="preserve"> E</v>
      </c>
    </row>
    <row r="2169" spans="1:9">
      <c r="A2169" s="1" t="str">
        <f>""</f>
        <v/>
      </c>
      <c r="B2169" s="1">
        <f t="shared" si="699"/>
        <v>786318</v>
      </c>
      <c r="C2169" s="1" t="str">
        <f>"0462"</f>
        <v>0462</v>
      </c>
      <c r="D2169" s="1" t="str">
        <f>"MUSIC"</f>
        <v>MUSIC</v>
      </c>
      <c r="E2169" s="1" t="str">
        <f t="shared" si="700"/>
        <v>42R-HOR</v>
      </c>
      <c r="F2169" s="1" t="str">
        <f>"Murphy, Charmin"</f>
        <v>Murphy, Charmin</v>
      </c>
      <c r="G2169" s="1" t="str">
        <f>"Period 10"</f>
        <v>Period 10</v>
      </c>
      <c r="H2169" s="1" t="str">
        <f>" S"</f>
        <v xml:space="preserve"> S</v>
      </c>
      <c r="I2169" s="1" t="str">
        <f>" S"</f>
        <v xml:space="preserve"> S</v>
      </c>
    </row>
    <row r="2170" spans="1:9">
      <c r="A2170" s="1" t="str">
        <f>""</f>
        <v/>
      </c>
      <c r="B2170" s="1">
        <f t="shared" si="699"/>
        <v>786318</v>
      </c>
      <c r="C2170" s="1" t="str">
        <f>"0472"</f>
        <v>0472</v>
      </c>
      <c r="D2170" s="1" t="str">
        <f>"PHYSICAL ED"</f>
        <v>PHYSICAL ED</v>
      </c>
      <c r="E2170" s="1" t="str">
        <f t="shared" si="700"/>
        <v>42R-HOR</v>
      </c>
      <c r="F2170" s="1" t="str">
        <f>"Lane, Gary"</f>
        <v>Lane, Gary</v>
      </c>
      <c r="G2170" s="1" t="str">
        <f>"Period 11"</f>
        <v>Period 11</v>
      </c>
      <c r="H2170" s="1" t="str">
        <f>" E"</f>
        <v xml:space="preserve"> E</v>
      </c>
      <c r="I2170" s="1" t="str">
        <f>" E"</f>
        <v xml:space="preserve"> E</v>
      </c>
    </row>
    <row r="2171" spans="1:9">
      <c r="A2171" s="1" t="str">
        <f>"Macario-Herrera, Juan Carlos"</f>
        <v>Macario-Herrera, Juan Carlos</v>
      </c>
      <c r="B2171" s="1">
        <f t="shared" ref="B2171:B2180" si="702">1801442</f>
        <v>1801442</v>
      </c>
      <c r="C2171" s="1" t="str">
        <f>"0411"</f>
        <v>0411</v>
      </c>
      <c r="D2171" s="1" t="str">
        <f>"LANGUAGE ARTS"</f>
        <v>LANGUAGE ARTS</v>
      </c>
      <c r="E2171" s="1" t="str">
        <f>"40B-OLIVO"</f>
        <v>40B-OLIVO</v>
      </c>
      <c r="F2171" s="1" t="str">
        <f t="shared" ref="F2171:F2177" si="703">"Olivo, Claudia"</f>
        <v>Olivo, Claudia</v>
      </c>
      <c r="G2171" s="1" t="str">
        <f>"Period 01"</f>
        <v>Period 01</v>
      </c>
      <c r="H2171" s="1">
        <f xml:space="preserve"> 94</f>
        <v>94</v>
      </c>
      <c r="I2171" s="1">
        <f xml:space="preserve"> 83</f>
        <v>83</v>
      </c>
    </row>
    <row r="2172" spans="1:9">
      <c r="A2172" s="1" t="str">
        <f>""</f>
        <v/>
      </c>
      <c r="B2172" s="1">
        <f t="shared" si="702"/>
        <v>1801442</v>
      </c>
      <c r="C2172" s="1" t="str">
        <f>"0421"</f>
        <v>0421</v>
      </c>
      <c r="D2172" s="1" t="str">
        <f>"SOCIAL STUDIES"</f>
        <v>SOCIAL STUDIES</v>
      </c>
      <c r="E2172" s="1" t="str">
        <f t="shared" ref="E2172:E2180" si="704">"40B-OLI"</f>
        <v>40B-OLI</v>
      </c>
      <c r="F2172" s="1" t="str">
        <f t="shared" si="703"/>
        <v>Olivo, Claudia</v>
      </c>
      <c r="G2172" s="1" t="str">
        <f>"Period 03"</f>
        <v>Period 03</v>
      </c>
      <c r="H2172" s="1">
        <f xml:space="preserve"> 94</f>
        <v>94</v>
      </c>
      <c r="I2172" s="1">
        <f xml:space="preserve"> 87</f>
        <v>87</v>
      </c>
    </row>
    <row r="2173" spans="1:9">
      <c r="A2173" s="1" t="str">
        <f>""</f>
        <v/>
      </c>
      <c r="B2173" s="1">
        <f t="shared" si="702"/>
        <v>1801442</v>
      </c>
      <c r="C2173" s="1" t="str">
        <f>"0431"</f>
        <v>0431</v>
      </c>
      <c r="D2173" s="1" t="str">
        <f>"MATH"</f>
        <v>MATH</v>
      </c>
      <c r="E2173" s="1" t="str">
        <f t="shared" si="704"/>
        <v>40B-OLI</v>
      </c>
      <c r="F2173" s="1" t="str">
        <f t="shared" si="703"/>
        <v>Olivo, Claudia</v>
      </c>
      <c r="G2173" s="1" t="str">
        <f>"Period 04"</f>
        <v>Period 04</v>
      </c>
      <c r="H2173" s="1">
        <f xml:space="preserve"> 85</f>
        <v>85</v>
      </c>
      <c r="I2173" s="1">
        <f xml:space="preserve"> 90</f>
        <v>90</v>
      </c>
    </row>
    <row r="2174" spans="1:9">
      <c r="A2174" s="1" t="str">
        <f>""</f>
        <v/>
      </c>
      <c r="B2174" s="1">
        <f t="shared" si="702"/>
        <v>1801442</v>
      </c>
      <c r="C2174" s="1" t="str">
        <f>"0441"</f>
        <v>0441</v>
      </c>
      <c r="D2174" s="1" t="str">
        <f>"SCIENCE"</f>
        <v>SCIENCE</v>
      </c>
      <c r="E2174" s="1" t="str">
        <f t="shared" si="704"/>
        <v>40B-OLI</v>
      </c>
      <c r="F2174" s="1" t="str">
        <f t="shared" si="703"/>
        <v>Olivo, Claudia</v>
      </c>
      <c r="G2174" s="1" t="str">
        <f>"Period 05"</f>
        <v>Period 05</v>
      </c>
      <c r="H2174" s="1">
        <f xml:space="preserve"> 96</f>
        <v>96</v>
      </c>
      <c r="I2174" s="1">
        <f xml:space="preserve"> 92</f>
        <v>92</v>
      </c>
    </row>
    <row r="2175" spans="1:9">
      <c r="A2175" s="1" t="str">
        <f>""</f>
        <v/>
      </c>
      <c r="B2175" s="1">
        <f t="shared" si="702"/>
        <v>1801442</v>
      </c>
      <c r="C2175" s="1" t="str">
        <f>"0471"</f>
        <v>0471</v>
      </c>
      <c r="D2175" s="1" t="str">
        <f>"HEALTH"</f>
        <v>HEALTH</v>
      </c>
      <c r="E2175" s="1" t="str">
        <f t="shared" si="704"/>
        <v>40B-OLI</v>
      </c>
      <c r="F2175" s="1" t="str">
        <f t="shared" si="703"/>
        <v>Olivo, Claudia</v>
      </c>
      <c r="G2175" s="1" t="str">
        <f>"Period 06"</f>
        <v>Period 06</v>
      </c>
      <c r="H2175" s="1" t="str">
        <f>" E"</f>
        <v xml:space="preserve"> E</v>
      </c>
      <c r="I2175" s="1" t="str">
        <f>" S"</f>
        <v xml:space="preserve"> S</v>
      </c>
    </row>
    <row r="2176" spans="1:9">
      <c r="A2176" s="1" t="str">
        <f>""</f>
        <v/>
      </c>
      <c r="B2176" s="1">
        <f t="shared" si="702"/>
        <v>1801442</v>
      </c>
      <c r="C2176" s="1" t="str">
        <f>"0498"</f>
        <v>0498</v>
      </c>
      <c r="D2176" s="1" t="str">
        <f>"CITIZENSHIP"</f>
        <v>CITIZENSHIP</v>
      </c>
      <c r="E2176" s="1" t="str">
        <f t="shared" si="704"/>
        <v>40B-OLI</v>
      </c>
      <c r="F2176" s="1" t="str">
        <f t="shared" si="703"/>
        <v>Olivo, Claudia</v>
      </c>
      <c r="G2176" s="1" t="str">
        <f>"Period 07"</f>
        <v>Period 07</v>
      </c>
      <c r="H2176" s="1" t="str">
        <f>" E"</f>
        <v xml:space="preserve"> E</v>
      </c>
      <c r="I2176" s="1" t="str">
        <f>" S"</f>
        <v xml:space="preserve"> S</v>
      </c>
    </row>
    <row r="2177" spans="1:9">
      <c r="A2177" s="1" t="str">
        <f>""</f>
        <v/>
      </c>
      <c r="B2177" s="1">
        <f t="shared" si="702"/>
        <v>1801442</v>
      </c>
      <c r="C2177" s="1" t="str">
        <f>"0451"</f>
        <v>0451</v>
      </c>
      <c r="D2177" s="1" t="str">
        <f>"HANDWRITING"</f>
        <v>HANDWRITING</v>
      </c>
      <c r="E2177" s="1" t="str">
        <f t="shared" si="704"/>
        <v>40B-OLI</v>
      </c>
      <c r="F2177" s="1" t="str">
        <f t="shared" si="703"/>
        <v>Olivo, Claudia</v>
      </c>
      <c r="G2177" s="1" t="str">
        <f>"Period 08"</f>
        <v>Period 08</v>
      </c>
      <c r="H2177" s="1" t="str">
        <f>" E"</f>
        <v xml:space="preserve"> E</v>
      </c>
      <c r="I2177" s="1" t="str">
        <f>" S"</f>
        <v xml:space="preserve"> S</v>
      </c>
    </row>
    <row r="2178" spans="1:9">
      <c r="A2178" s="1" t="str">
        <f>""</f>
        <v/>
      </c>
      <c r="B2178" s="1">
        <f t="shared" si="702"/>
        <v>1801442</v>
      </c>
      <c r="C2178" s="1" t="str">
        <f>"0461"</f>
        <v>0461</v>
      </c>
      <c r="D2178" s="1" t="str">
        <f>"FINE ARTS"</f>
        <v>FINE ARTS</v>
      </c>
      <c r="E2178" s="1" t="str">
        <f t="shared" si="704"/>
        <v>40B-OLI</v>
      </c>
      <c r="F2178" s="1" t="str">
        <f>"Shotlow, Misti"</f>
        <v>Shotlow, Misti</v>
      </c>
      <c r="G2178" s="1" t="str">
        <f>"Period 09"</f>
        <v>Period 09</v>
      </c>
      <c r="H2178" s="1" t="str">
        <f>" E"</f>
        <v xml:space="preserve"> E</v>
      </c>
      <c r="I2178" s="1" t="str">
        <f>" E"</f>
        <v xml:space="preserve"> E</v>
      </c>
    </row>
    <row r="2179" spans="1:9">
      <c r="A2179" s="1" t="str">
        <f>""</f>
        <v/>
      </c>
      <c r="B2179" s="1">
        <f t="shared" si="702"/>
        <v>1801442</v>
      </c>
      <c r="C2179" s="1" t="str">
        <f>"0462"</f>
        <v>0462</v>
      </c>
      <c r="D2179" s="1" t="str">
        <f>"MUSIC"</f>
        <v>MUSIC</v>
      </c>
      <c r="E2179" s="1" t="str">
        <f t="shared" si="704"/>
        <v>40B-OLI</v>
      </c>
      <c r="F2179" s="1" t="str">
        <f>"Murphy, Charmin"</f>
        <v>Murphy, Charmin</v>
      </c>
      <c r="G2179" s="1" t="str">
        <f>"Period 10"</f>
        <v>Period 10</v>
      </c>
      <c r="H2179" s="1" t="str">
        <f>" S"</f>
        <v xml:space="preserve"> S</v>
      </c>
      <c r="I2179" s="1" t="str">
        <f>" S"</f>
        <v xml:space="preserve"> S</v>
      </c>
    </row>
    <row r="2180" spans="1:9">
      <c r="A2180" s="1" t="str">
        <f>""</f>
        <v/>
      </c>
      <c r="B2180" s="1">
        <f t="shared" si="702"/>
        <v>1801442</v>
      </c>
      <c r="C2180" s="1" t="str">
        <f>"0472"</f>
        <v>0472</v>
      </c>
      <c r="D2180" s="1" t="str">
        <f>"PHYSICAL ED"</f>
        <v>PHYSICAL ED</v>
      </c>
      <c r="E2180" s="1" t="str">
        <f t="shared" si="704"/>
        <v>40B-OLI</v>
      </c>
      <c r="F2180" s="1" t="str">
        <f>"Lane, Gary"</f>
        <v>Lane, Gary</v>
      </c>
      <c r="G2180" s="1" t="str">
        <f>"Period 11"</f>
        <v>Period 11</v>
      </c>
      <c r="H2180" s="1" t="str">
        <f>" S"</f>
        <v xml:space="preserve"> S</v>
      </c>
      <c r="I2180" s="1" t="str">
        <f>" E"</f>
        <v xml:space="preserve"> E</v>
      </c>
    </row>
    <row r="2181" spans="1:9">
      <c r="A2181" s="1" t="str">
        <f>"Maldonado-Coahuilas, Miriam "</f>
        <v xml:space="preserve">Maldonado-Coahuilas, Miriam </v>
      </c>
      <c r="B2181" s="1">
        <f t="shared" ref="B2181:B2190" si="705">1822671</f>
        <v>1822671</v>
      </c>
      <c r="C2181" s="1" t="str">
        <f>"0411"</f>
        <v>0411</v>
      </c>
      <c r="D2181" s="1" t="str">
        <f>"LANGUAGE ARTS"</f>
        <v>LANGUAGE ARTS</v>
      </c>
      <c r="E2181" s="1" t="str">
        <f>"40B-OLIVO"</f>
        <v>40B-OLIVO</v>
      </c>
      <c r="F2181" s="1" t="str">
        <f t="shared" ref="F2181:F2187" si="706">"Olivo, Claudia"</f>
        <v>Olivo, Claudia</v>
      </c>
      <c r="G2181" s="1" t="str">
        <f>"Period 01"</f>
        <v>Period 01</v>
      </c>
      <c r="H2181" s="1">
        <f xml:space="preserve"> 92</f>
        <v>92</v>
      </c>
      <c r="I2181" s="1">
        <f xml:space="preserve"> 71</f>
        <v>71</v>
      </c>
    </row>
    <row r="2182" spans="1:9">
      <c r="A2182" s="1" t="str">
        <f>""</f>
        <v/>
      </c>
      <c r="B2182" s="1">
        <f t="shared" si="705"/>
        <v>1822671</v>
      </c>
      <c r="C2182" s="1" t="str">
        <f>"0421"</f>
        <v>0421</v>
      </c>
      <c r="D2182" s="1" t="str">
        <f>"SOCIAL STUDIES"</f>
        <v>SOCIAL STUDIES</v>
      </c>
      <c r="E2182" s="1" t="str">
        <f t="shared" ref="E2182:E2190" si="707">"40B-OLI"</f>
        <v>40B-OLI</v>
      </c>
      <c r="F2182" s="1" t="str">
        <f t="shared" si="706"/>
        <v>Olivo, Claudia</v>
      </c>
      <c r="G2182" s="1" t="str">
        <f>"Period 03"</f>
        <v>Period 03</v>
      </c>
      <c r="H2182" s="1">
        <f xml:space="preserve"> 87</f>
        <v>87</v>
      </c>
      <c r="I2182" s="1">
        <f xml:space="preserve"> 89</f>
        <v>89</v>
      </c>
    </row>
    <row r="2183" spans="1:9">
      <c r="A2183" s="1" t="str">
        <f>""</f>
        <v/>
      </c>
      <c r="B2183" s="1">
        <f t="shared" si="705"/>
        <v>1822671</v>
      </c>
      <c r="C2183" s="1" t="str">
        <f>"0431"</f>
        <v>0431</v>
      </c>
      <c r="D2183" s="1" t="str">
        <f>"MATH"</f>
        <v>MATH</v>
      </c>
      <c r="E2183" s="1" t="str">
        <f t="shared" si="707"/>
        <v>40B-OLI</v>
      </c>
      <c r="F2183" s="1" t="str">
        <f t="shared" si="706"/>
        <v>Olivo, Claudia</v>
      </c>
      <c r="G2183" s="1" t="str">
        <f>"Period 04"</f>
        <v>Period 04</v>
      </c>
      <c r="H2183" s="1">
        <f xml:space="preserve"> 96</f>
        <v>96</v>
      </c>
      <c r="I2183" s="1">
        <f xml:space="preserve"> 73</f>
        <v>73</v>
      </c>
    </row>
    <row r="2184" spans="1:9">
      <c r="A2184" s="1" t="str">
        <f>""</f>
        <v/>
      </c>
      <c r="B2184" s="1">
        <f t="shared" si="705"/>
        <v>1822671</v>
      </c>
      <c r="C2184" s="1" t="str">
        <f>"0441"</f>
        <v>0441</v>
      </c>
      <c r="D2184" s="1" t="str">
        <f>"SCIENCE"</f>
        <v>SCIENCE</v>
      </c>
      <c r="E2184" s="1" t="str">
        <f t="shared" si="707"/>
        <v>40B-OLI</v>
      </c>
      <c r="F2184" s="1" t="str">
        <f t="shared" si="706"/>
        <v>Olivo, Claudia</v>
      </c>
      <c r="G2184" s="1" t="str">
        <f>"Period 05"</f>
        <v>Period 05</v>
      </c>
      <c r="H2184" s="1">
        <f xml:space="preserve"> 100</f>
        <v>100</v>
      </c>
      <c r="I2184" s="1">
        <f xml:space="preserve"> 86</f>
        <v>86</v>
      </c>
    </row>
    <row r="2185" spans="1:9">
      <c r="A2185" s="1" t="str">
        <f>""</f>
        <v/>
      </c>
      <c r="B2185" s="1">
        <f t="shared" si="705"/>
        <v>1822671</v>
      </c>
      <c r="C2185" s="1" t="str">
        <f>"0471"</f>
        <v>0471</v>
      </c>
      <c r="D2185" s="1" t="str">
        <f>"HEALTH"</f>
        <v>HEALTH</v>
      </c>
      <c r="E2185" s="1" t="str">
        <f t="shared" si="707"/>
        <v>40B-OLI</v>
      </c>
      <c r="F2185" s="1" t="str">
        <f t="shared" si="706"/>
        <v>Olivo, Claudia</v>
      </c>
      <c r="G2185" s="1" t="str">
        <f>"Period 06"</f>
        <v>Period 06</v>
      </c>
      <c r="H2185" s="1" t="str">
        <f>" E"</f>
        <v xml:space="preserve"> E</v>
      </c>
      <c r="I2185" s="1" t="str">
        <f>" S"</f>
        <v xml:space="preserve"> S</v>
      </c>
    </row>
    <row r="2186" spans="1:9">
      <c r="A2186" s="1" t="str">
        <f>""</f>
        <v/>
      </c>
      <c r="B2186" s="1">
        <f t="shared" si="705"/>
        <v>1822671</v>
      </c>
      <c r="C2186" s="1" t="str">
        <f>"0498"</f>
        <v>0498</v>
      </c>
      <c r="D2186" s="1" t="str">
        <f>"CITIZENSHIP"</f>
        <v>CITIZENSHIP</v>
      </c>
      <c r="E2186" s="1" t="str">
        <f t="shared" si="707"/>
        <v>40B-OLI</v>
      </c>
      <c r="F2186" s="1" t="str">
        <f t="shared" si="706"/>
        <v>Olivo, Claudia</v>
      </c>
      <c r="G2186" s="1" t="str">
        <f>"Period 07"</f>
        <v>Period 07</v>
      </c>
      <c r="H2186" s="1" t="str">
        <f>" E"</f>
        <v xml:space="preserve"> E</v>
      </c>
      <c r="I2186" s="1" t="str">
        <f>" S"</f>
        <v xml:space="preserve"> S</v>
      </c>
    </row>
    <row r="2187" spans="1:9">
      <c r="A2187" s="1" t="str">
        <f>""</f>
        <v/>
      </c>
      <c r="B2187" s="1">
        <f t="shared" si="705"/>
        <v>1822671</v>
      </c>
      <c r="C2187" s="1" t="str">
        <f>"0451"</f>
        <v>0451</v>
      </c>
      <c r="D2187" s="1" t="str">
        <f>"HANDWRITING"</f>
        <v>HANDWRITING</v>
      </c>
      <c r="E2187" s="1" t="str">
        <f t="shared" si="707"/>
        <v>40B-OLI</v>
      </c>
      <c r="F2187" s="1" t="str">
        <f t="shared" si="706"/>
        <v>Olivo, Claudia</v>
      </c>
      <c r="G2187" s="1" t="str">
        <f>"Period 08"</f>
        <v>Period 08</v>
      </c>
      <c r="H2187" s="1" t="str">
        <f>" E"</f>
        <v xml:space="preserve"> E</v>
      </c>
      <c r="I2187" s="1" t="str">
        <f>" S"</f>
        <v xml:space="preserve"> S</v>
      </c>
    </row>
    <row r="2188" spans="1:9">
      <c r="A2188" s="1" t="str">
        <f>""</f>
        <v/>
      </c>
      <c r="B2188" s="1">
        <f t="shared" si="705"/>
        <v>1822671</v>
      </c>
      <c r="C2188" s="1" t="str">
        <f>"0461"</f>
        <v>0461</v>
      </c>
      <c r="D2188" s="1" t="str">
        <f>"FINE ARTS"</f>
        <v>FINE ARTS</v>
      </c>
      <c r="E2188" s="1" t="str">
        <f t="shared" si="707"/>
        <v>40B-OLI</v>
      </c>
      <c r="F2188" s="1" t="str">
        <f>"Shotlow, Misti"</f>
        <v>Shotlow, Misti</v>
      </c>
      <c r="G2188" s="1" t="str">
        <f>"Period 09"</f>
        <v>Period 09</v>
      </c>
      <c r="H2188" s="1" t="str">
        <f>" E"</f>
        <v xml:space="preserve"> E</v>
      </c>
      <c r="I2188" s="1" t="str">
        <f>" E"</f>
        <v xml:space="preserve"> E</v>
      </c>
    </row>
    <row r="2189" spans="1:9">
      <c r="A2189" s="1" t="str">
        <f>""</f>
        <v/>
      </c>
      <c r="B2189" s="1">
        <f t="shared" si="705"/>
        <v>1822671</v>
      </c>
      <c r="C2189" s="1" t="str">
        <f>"0462"</f>
        <v>0462</v>
      </c>
      <c r="D2189" s="1" t="str">
        <f>"MUSIC"</f>
        <v>MUSIC</v>
      </c>
      <c r="E2189" s="1" t="str">
        <f t="shared" si="707"/>
        <v>40B-OLI</v>
      </c>
      <c r="F2189" s="1" t="str">
        <f>"Murphy, Charmin"</f>
        <v>Murphy, Charmin</v>
      </c>
      <c r="G2189" s="1" t="str">
        <f>"Period 10"</f>
        <v>Period 10</v>
      </c>
      <c r="H2189" s="1" t="str">
        <f>" S"</f>
        <v xml:space="preserve"> S</v>
      </c>
      <c r="I2189" s="1" t="str">
        <f>" S"</f>
        <v xml:space="preserve"> S</v>
      </c>
    </row>
    <row r="2190" spans="1:9">
      <c r="A2190" s="1" t="str">
        <f>""</f>
        <v/>
      </c>
      <c r="B2190" s="1">
        <f t="shared" si="705"/>
        <v>1822671</v>
      </c>
      <c r="C2190" s="1" t="str">
        <f>"0472"</f>
        <v>0472</v>
      </c>
      <c r="D2190" s="1" t="str">
        <f>"PHYSICAL ED"</f>
        <v>PHYSICAL ED</v>
      </c>
      <c r="E2190" s="1" t="str">
        <f t="shared" si="707"/>
        <v>40B-OLI</v>
      </c>
      <c r="F2190" s="1" t="str">
        <f>"Lane, Gary"</f>
        <v>Lane, Gary</v>
      </c>
      <c r="G2190" s="1" t="str">
        <f>"Period 11"</f>
        <v>Period 11</v>
      </c>
      <c r="H2190" s="1" t="str">
        <f>" E"</f>
        <v xml:space="preserve"> E</v>
      </c>
      <c r="I2190" s="1" t="str">
        <f>" E"</f>
        <v xml:space="preserve"> E</v>
      </c>
    </row>
    <row r="2191" spans="1:9">
      <c r="A2191" s="1" t="str">
        <f>"Martinez Guzman, Cristina Xiomara"</f>
        <v>Martinez Guzman, Cristina Xiomara</v>
      </c>
      <c r="B2191" s="1">
        <f t="shared" ref="B2191:B2200" si="708">762839</f>
        <v>762839</v>
      </c>
      <c r="C2191" s="1" t="str">
        <f>"0411"</f>
        <v>0411</v>
      </c>
      <c r="D2191" s="1" t="str">
        <f>"LANGUAGE ARTS"</f>
        <v>LANGUAGE ARTS</v>
      </c>
      <c r="E2191" s="1" t="str">
        <f>"40B-OLIVO"</f>
        <v>40B-OLIVO</v>
      </c>
      <c r="F2191" s="1" t="str">
        <f t="shared" ref="F2191:F2197" si="709">"Olivo, Claudia"</f>
        <v>Olivo, Claudia</v>
      </c>
      <c r="G2191" s="1" t="str">
        <f>"Period 01"</f>
        <v>Period 01</v>
      </c>
      <c r="H2191" s="1">
        <f xml:space="preserve"> 96</f>
        <v>96</v>
      </c>
      <c r="I2191" s="1">
        <f xml:space="preserve"> 79</f>
        <v>79</v>
      </c>
    </row>
    <row r="2192" spans="1:9">
      <c r="A2192" s="1" t="str">
        <f>""</f>
        <v/>
      </c>
      <c r="B2192" s="1">
        <f t="shared" si="708"/>
        <v>762839</v>
      </c>
      <c r="C2192" s="1" t="str">
        <f>"0421"</f>
        <v>0421</v>
      </c>
      <c r="D2192" s="1" t="str">
        <f>"SOCIAL STUDIES"</f>
        <v>SOCIAL STUDIES</v>
      </c>
      <c r="E2192" s="1" t="str">
        <f t="shared" ref="E2192:E2200" si="710">"40B-OLI"</f>
        <v>40B-OLI</v>
      </c>
      <c r="F2192" s="1" t="str">
        <f t="shared" si="709"/>
        <v>Olivo, Claudia</v>
      </c>
      <c r="G2192" s="1" t="str">
        <f>"Period 03"</f>
        <v>Period 03</v>
      </c>
      <c r="H2192" s="1">
        <f xml:space="preserve"> 93</f>
        <v>93</v>
      </c>
      <c r="I2192" s="1">
        <f xml:space="preserve"> 76</f>
        <v>76</v>
      </c>
    </row>
    <row r="2193" spans="1:9">
      <c r="A2193" s="1" t="str">
        <f>""</f>
        <v/>
      </c>
      <c r="B2193" s="1">
        <f t="shared" si="708"/>
        <v>762839</v>
      </c>
      <c r="C2193" s="1" t="str">
        <f>"0431"</f>
        <v>0431</v>
      </c>
      <c r="D2193" s="1" t="str">
        <f>"MATH"</f>
        <v>MATH</v>
      </c>
      <c r="E2193" s="1" t="str">
        <f t="shared" si="710"/>
        <v>40B-OLI</v>
      </c>
      <c r="F2193" s="1" t="str">
        <f t="shared" si="709"/>
        <v>Olivo, Claudia</v>
      </c>
      <c r="G2193" s="1" t="str">
        <f>"Period 04"</f>
        <v>Period 04</v>
      </c>
      <c r="H2193" s="1">
        <f xml:space="preserve"> 80</f>
        <v>80</v>
      </c>
      <c r="I2193" s="1">
        <f xml:space="preserve"> 80</f>
        <v>80</v>
      </c>
    </row>
    <row r="2194" spans="1:9">
      <c r="A2194" s="1" t="str">
        <f>""</f>
        <v/>
      </c>
      <c r="B2194" s="1">
        <f t="shared" si="708"/>
        <v>762839</v>
      </c>
      <c r="C2194" s="1" t="str">
        <f>"0441"</f>
        <v>0441</v>
      </c>
      <c r="D2194" s="1" t="str">
        <f>"SCIENCE"</f>
        <v>SCIENCE</v>
      </c>
      <c r="E2194" s="1" t="str">
        <f t="shared" si="710"/>
        <v>40B-OLI</v>
      </c>
      <c r="F2194" s="1" t="str">
        <f t="shared" si="709"/>
        <v>Olivo, Claudia</v>
      </c>
      <c r="G2194" s="1" t="str">
        <f>"Period 05"</f>
        <v>Period 05</v>
      </c>
      <c r="H2194" s="1">
        <f xml:space="preserve"> 100</f>
        <v>100</v>
      </c>
      <c r="I2194" s="1">
        <f xml:space="preserve"> 79</f>
        <v>79</v>
      </c>
    </row>
    <row r="2195" spans="1:9">
      <c r="A2195" s="1" t="str">
        <f>""</f>
        <v/>
      </c>
      <c r="B2195" s="1">
        <f t="shared" si="708"/>
        <v>762839</v>
      </c>
      <c r="C2195" s="1" t="str">
        <f>"0471"</f>
        <v>0471</v>
      </c>
      <c r="D2195" s="1" t="str">
        <f>"HEALTH"</f>
        <v>HEALTH</v>
      </c>
      <c r="E2195" s="1" t="str">
        <f t="shared" si="710"/>
        <v>40B-OLI</v>
      </c>
      <c r="F2195" s="1" t="str">
        <f t="shared" si="709"/>
        <v>Olivo, Claudia</v>
      </c>
      <c r="G2195" s="1" t="str">
        <f>"Period 06"</f>
        <v>Period 06</v>
      </c>
      <c r="H2195" s="1" t="str">
        <f t="shared" ref="H2195:H2200" si="711">" E"</f>
        <v xml:space="preserve"> E</v>
      </c>
      <c r="I2195" s="1" t="str">
        <f>" S"</f>
        <v xml:space="preserve"> S</v>
      </c>
    </row>
    <row r="2196" spans="1:9">
      <c r="A2196" s="1" t="str">
        <f>""</f>
        <v/>
      </c>
      <c r="B2196" s="1">
        <f t="shared" si="708"/>
        <v>762839</v>
      </c>
      <c r="C2196" s="1" t="str">
        <f>"0498"</f>
        <v>0498</v>
      </c>
      <c r="D2196" s="1" t="str">
        <f>"CITIZENSHIP"</f>
        <v>CITIZENSHIP</v>
      </c>
      <c r="E2196" s="1" t="str">
        <f t="shared" si="710"/>
        <v>40B-OLI</v>
      </c>
      <c r="F2196" s="1" t="str">
        <f t="shared" si="709"/>
        <v>Olivo, Claudia</v>
      </c>
      <c r="G2196" s="1" t="str">
        <f>"Period 07"</f>
        <v>Period 07</v>
      </c>
      <c r="H2196" s="1" t="str">
        <f t="shared" si="711"/>
        <v xml:space="preserve"> E</v>
      </c>
      <c r="I2196" s="1" t="str">
        <f>" S"</f>
        <v xml:space="preserve"> S</v>
      </c>
    </row>
    <row r="2197" spans="1:9">
      <c r="A2197" s="1" t="str">
        <f>""</f>
        <v/>
      </c>
      <c r="B2197" s="1">
        <f t="shared" si="708"/>
        <v>762839</v>
      </c>
      <c r="C2197" s="1" t="str">
        <f>"0451"</f>
        <v>0451</v>
      </c>
      <c r="D2197" s="1" t="str">
        <f>"HANDWRITING"</f>
        <v>HANDWRITING</v>
      </c>
      <c r="E2197" s="1" t="str">
        <f t="shared" si="710"/>
        <v>40B-OLI</v>
      </c>
      <c r="F2197" s="1" t="str">
        <f t="shared" si="709"/>
        <v>Olivo, Claudia</v>
      </c>
      <c r="G2197" s="1" t="str">
        <f>"Period 08"</f>
        <v>Period 08</v>
      </c>
      <c r="H2197" s="1" t="str">
        <f t="shared" si="711"/>
        <v xml:space="preserve"> E</v>
      </c>
      <c r="I2197" s="1" t="str">
        <f>" S"</f>
        <v xml:space="preserve"> S</v>
      </c>
    </row>
    <row r="2198" spans="1:9">
      <c r="A2198" s="1" t="str">
        <f>""</f>
        <v/>
      </c>
      <c r="B2198" s="1">
        <f t="shared" si="708"/>
        <v>762839</v>
      </c>
      <c r="C2198" s="1" t="str">
        <f>"0461"</f>
        <v>0461</v>
      </c>
      <c r="D2198" s="1" t="str">
        <f>"FINE ARTS"</f>
        <v>FINE ARTS</v>
      </c>
      <c r="E2198" s="1" t="str">
        <f t="shared" si="710"/>
        <v>40B-OLI</v>
      </c>
      <c r="F2198" s="1" t="str">
        <f>"Shotlow, Misti"</f>
        <v>Shotlow, Misti</v>
      </c>
      <c r="G2198" s="1" t="str">
        <f>"Period 09"</f>
        <v>Period 09</v>
      </c>
      <c r="H2198" s="1" t="str">
        <f t="shared" si="711"/>
        <v xml:space="preserve"> E</v>
      </c>
      <c r="I2198" s="1" t="str">
        <f>" E"</f>
        <v xml:space="preserve"> E</v>
      </c>
    </row>
    <row r="2199" spans="1:9">
      <c r="A2199" s="1" t="str">
        <f>""</f>
        <v/>
      </c>
      <c r="B2199" s="1">
        <f t="shared" si="708"/>
        <v>762839</v>
      </c>
      <c r="C2199" s="1" t="str">
        <f>"0462"</f>
        <v>0462</v>
      </c>
      <c r="D2199" s="1" t="str">
        <f>"MUSIC"</f>
        <v>MUSIC</v>
      </c>
      <c r="E2199" s="1" t="str">
        <f t="shared" si="710"/>
        <v>40B-OLI</v>
      </c>
      <c r="F2199" s="1" t="str">
        <f>"Murphy, Charmin"</f>
        <v>Murphy, Charmin</v>
      </c>
      <c r="G2199" s="1" t="str">
        <f>"Period 10"</f>
        <v>Period 10</v>
      </c>
      <c r="H2199" s="1" t="str">
        <f t="shared" si="711"/>
        <v xml:space="preserve"> E</v>
      </c>
      <c r="I2199" s="1" t="str">
        <f>" S"</f>
        <v xml:space="preserve"> S</v>
      </c>
    </row>
    <row r="2200" spans="1:9">
      <c r="A2200" s="1" t="str">
        <f>""</f>
        <v/>
      </c>
      <c r="B2200" s="1">
        <f t="shared" si="708"/>
        <v>762839</v>
      </c>
      <c r="C2200" s="1" t="str">
        <f>"0472"</f>
        <v>0472</v>
      </c>
      <c r="D2200" s="1" t="str">
        <f>"PHYSICAL ED"</f>
        <v>PHYSICAL ED</v>
      </c>
      <c r="E2200" s="1" t="str">
        <f t="shared" si="710"/>
        <v>40B-OLI</v>
      </c>
      <c r="F2200" s="1" t="str">
        <f>"Lane, Gary"</f>
        <v>Lane, Gary</v>
      </c>
      <c r="G2200" s="1" t="str">
        <f>"Period 11"</f>
        <v>Period 11</v>
      </c>
      <c r="H2200" s="1" t="str">
        <f t="shared" si="711"/>
        <v xml:space="preserve"> E</v>
      </c>
      <c r="I2200" s="1" t="str">
        <f>" E"</f>
        <v xml:space="preserve"> E</v>
      </c>
    </row>
    <row r="2201" spans="1:9">
      <c r="A2201" s="1" t="str">
        <f>"Martinez Rodriguez, Ashley Mitzi"</f>
        <v>Martinez Rodriguez, Ashley Mitzi</v>
      </c>
      <c r="B2201" s="1">
        <f t="shared" ref="B2201:B2210" si="712">786812</f>
        <v>786812</v>
      </c>
      <c r="C2201" s="1" t="str">
        <f>"0411"</f>
        <v>0411</v>
      </c>
      <c r="D2201" s="1" t="str">
        <f>"LANGUAGE ARTS"</f>
        <v>LANGUAGE ARTS</v>
      </c>
      <c r="E2201" s="1" t="str">
        <f>"40B-OLIVO"</f>
        <v>40B-OLIVO</v>
      </c>
      <c r="F2201" s="1" t="str">
        <f t="shared" ref="F2201:F2207" si="713">"Olivo, Claudia"</f>
        <v>Olivo, Claudia</v>
      </c>
      <c r="G2201" s="1" t="str">
        <f>"Period 01"</f>
        <v>Period 01</v>
      </c>
      <c r="H2201" s="1">
        <f xml:space="preserve"> 98</f>
        <v>98</v>
      </c>
      <c r="I2201" s="1">
        <f xml:space="preserve"> 81</f>
        <v>81</v>
      </c>
    </row>
    <row r="2202" spans="1:9">
      <c r="A2202" s="1" t="str">
        <f>""</f>
        <v/>
      </c>
      <c r="B2202" s="1">
        <f t="shared" si="712"/>
        <v>786812</v>
      </c>
      <c r="C2202" s="1" t="str">
        <f>"0421"</f>
        <v>0421</v>
      </c>
      <c r="D2202" s="1" t="str">
        <f>"SOCIAL STUDIES"</f>
        <v>SOCIAL STUDIES</v>
      </c>
      <c r="E2202" s="1" t="str">
        <f t="shared" ref="E2202:E2210" si="714">"40B-OLI"</f>
        <v>40B-OLI</v>
      </c>
      <c r="F2202" s="1" t="str">
        <f t="shared" si="713"/>
        <v>Olivo, Claudia</v>
      </c>
      <c r="G2202" s="1" t="str">
        <f>"Period 03"</f>
        <v>Period 03</v>
      </c>
      <c r="H2202" s="1">
        <f xml:space="preserve"> 92</f>
        <v>92</v>
      </c>
      <c r="I2202" s="1">
        <f xml:space="preserve"> 87</f>
        <v>87</v>
      </c>
    </row>
    <row r="2203" spans="1:9">
      <c r="A2203" s="1" t="str">
        <f>""</f>
        <v/>
      </c>
      <c r="B2203" s="1">
        <f t="shared" si="712"/>
        <v>786812</v>
      </c>
      <c r="C2203" s="1" t="str">
        <f>"0431"</f>
        <v>0431</v>
      </c>
      <c r="D2203" s="1" t="str">
        <f>"MATH"</f>
        <v>MATH</v>
      </c>
      <c r="E2203" s="1" t="str">
        <f t="shared" si="714"/>
        <v>40B-OLI</v>
      </c>
      <c r="F2203" s="1" t="str">
        <f t="shared" si="713"/>
        <v>Olivo, Claudia</v>
      </c>
      <c r="G2203" s="1" t="str">
        <f>"Period 04"</f>
        <v>Period 04</v>
      </c>
      <c r="H2203" s="1">
        <f xml:space="preserve"> 91</f>
        <v>91</v>
      </c>
      <c r="I2203" s="1">
        <f xml:space="preserve"> 88</f>
        <v>88</v>
      </c>
    </row>
    <row r="2204" spans="1:9">
      <c r="A2204" s="1" t="str">
        <f>""</f>
        <v/>
      </c>
      <c r="B2204" s="1">
        <f t="shared" si="712"/>
        <v>786812</v>
      </c>
      <c r="C2204" s="1" t="str">
        <f>"0441"</f>
        <v>0441</v>
      </c>
      <c r="D2204" s="1" t="str">
        <f>"SCIENCE"</f>
        <v>SCIENCE</v>
      </c>
      <c r="E2204" s="1" t="str">
        <f t="shared" si="714"/>
        <v>40B-OLI</v>
      </c>
      <c r="F2204" s="1" t="str">
        <f t="shared" si="713"/>
        <v>Olivo, Claudia</v>
      </c>
      <c r="G2204" s="1" t="str">
        <f>"Period 05"</f>
        <v>Period 05</v>
      </c>
      <c r="H2204" s="1">
        <f xml:space="preserve"> 100</f>
        <v>100</v>
      </c>
      <c r="I2204" s="1">
        <f xml:space="preserve"> 92</f>
        <v>92</v>
      </c>
    </row>
    <row r="2205" spans="1:9">
      <c r="A2205" s="1" t="str">
        <f>""</f>
        <v/>
      </c>
      <c r="B2205" s="1">
        <f t="shared" si="712"/>
        <v>786812</v>
      </c>
      <c r="C2205" s="1" t="str">
        <f>"0471"</f>
        <v>0471</v>
      </c>
      <c r="D2205" s="1" t="str">
        <f>"HEALTH"</f>
        <v>HEALTH</v>
      </c>
      <c r="E2205" s="1" t="str">
        <f t="shared" si="714"/>
        <v>40B-OLI</v>
      </c>
      <c r="F2205" s="1" t="str">
        <f t="shared" si="713"/>
        <v>Olivo, Claudia</v>
      </c>
      <c r="G2205" s="1" t="str">
        <f>"Period 06"</f>
        <v>Period 06</v>
      </c>
      <c r="H2205" s="1" t="str">
        <f t="shared" ref="H2205:H2210" si="715">" E"</f>
        <v xml:space="preserve"> E</v>
      </c>
      <c r="I2205" s="1" t="str">
        <f>" S"</f>
        <v xml:space="preserve"> S</v>
      </c>
    </row>
    <row r="2206" spans="1:9">
      <c r="A2206" s="1" t="str">
        <f>""</f>
        <v/>
      </c>
      <c r="B2206" s="1">
        <f t="shared" si="712"/>
        <v>786812</v>
      </c>
      <c r="C2206" s="1" t="str">
        <f>"0498"</f>
        <v>0498</v>
      </c>
      <c r="D2206" s="1" t="str">
        <f>"CITIZENSHIP"</f>
        <v>CITIZENSHIP</v>
      </c>
      <c r="E2206" s="1" t="str">
        <f t="shared" si="714"/>
        <v>40B-OLI</v>
      </c>
      <c r="F2206" s="1" t="str">
        <f t="shared" si="713"/>
        <v>Olivo, Claudia</v>
      </c>
      <c r="G2206" s="1" t="str">
        <f>"Period 07"</f>
        <v>Period 07</v>
      </c>
      <c r="H2206" s="1" t="str">
        <f t="shared" si="715"/>
        <v xml:space="preserve"> E</v>
      </c>
      <c r="I2206" s="1" t="str">
        <f>" S"</f>
        <v xml:space="preserve"> S</v>
      </c>
    </row>
    <row r="2207" spans="1:9">
      <c r="A2207" s="1" t="str">
        <f>""</f>
        <v/>
      </c>
      <c r="B2207" s="1">
        <f t="shared" si="712"/>
        <v>786812</v>
      </c>
      <c r="C2207" s="1" t="str">
        <f>"0451"</f>
        <v>0451</v>
      </c>
      <c r="D2207" s="1" t="str">
        <f>"HANDWRITING"</f>
        <v>HANDWRITING</v>
      </c>
      <c r="E2207" s="1" t="str">
        <f t="shared" si="714"/>
        <v>40B-OLI</v>
      </c>
      <c r="F2207" s="1" t="str">
        <f t="shared" si="713"/>
        <v>Olivo, Claudia</v>
      </c>
      <c r="G2207" s="1" t="str">
        <f>"Period 08"</f>
        <v>Period 08</v>
      </c>
      <c r="H2207" s="1" t="str">
        <f t="shared" si="715"/>
        <v xml:space="preserve"> E</v>
      </c>
      <c r="I2207" s="1" t="str">
        <f>" S"</f>
        <v xml:space="preserve"> S</v>
      </c>
    </row>
    <row r="2208" spans="1:9">
      <c r="A2208" s="1" t="str">
        <f>""</f>
        <v/>
      </c>
      <c r="B2208" s="1">
        <f t="shared" si="712"/>
        <v>786812</v>
      </c>
      <c r="C2208" s="1" t="str">
        <f>"0461"</f>
        <v>0461</v>
      </c>
      <c r="D2208" s="1" t="str">
        <f>"FINE ARTS"</f>
        <v>FINE ARTS</v>
      </c>
      <c r="E2208" s="1" t="str">
        <f t="shared" si="714"/>
        <v>40B-OLI</v>
      </c>
      <c r="F2208" s="1" t="str">
        <f>"Shotlow, Misti"</f>
        <v>Shotlow, Misti</v>
      </c>
      <c r="G2208" s="1" t="str">
        <f>"Period 09"</f>
        <v>Period 09</v>
      </c>
      <c r="H2208" s="1" t="str">
        <f t="shared" si="715"/>
        <v xml:space="preserve"> E</v>
      </c>
      <c r="I2208" s="1" t="str">
        <f>" E"</f>
        <v xml:space="preserve"> E</v>
      </c>
    </row>
    <row r="2209" spans="1:9">
      <c r="A2209" s="1" t="str">
        <f>""</f>
        <v/>
      </c>
      <c r="B2209" s="1">
        <f t="shared" si="712"/>
        <v>786812</v>
      </c>
      <c r="C2209" s="1" t="str">
        <f>"0462"</f>
        <v>0462</v>
      </c>
      <c r="D2209" s="1" t="str">
        <f>"MUSIC"</f>
        <v>MUSIC</v>
      </c>
      <c r="E2209" s="1" t="str">
        <f t="shared" si="714"/>
        <v>40B-OLI</v>
      </c>
      <c r="F2209" s="1" t="str">
        <f>"Murphy, Charmin"</f>
        <v>Murphy, Charmin</v>
      </c>
      <c r="G2209" s="1" t="str">
        <f>"Period 10"</f>
        <v>Period 10</v>
      </c>
      <c r="H2209" s="1" t="str">
        <f t="shared" si="715"/>
        <v xml:space="preserve"> E</v>
      </c>
      <c r="I2209" s="1" t="str">
        <f>" S"</f>
        <v xml:space="preserve"> S</v>
      </c>
    </row>
    <row r="2210" spans="1:9">
      <c r="A2210" s="1" t="str">
        <f>""</f>
        <v/>
      </c>
      <c r="B2210" s="1">
        <f t="shared" si="712"/>
        <v>786812</v>
      </c>
      <c r="C2210" s="1" t="str">
        <f>"0472"</f>
        <v>0472</v>
      </c>
      <c r="D2210" s="1" t="str">
        <f>"PHYSICAL ED"</f>
        <v>PHYSICAL ED</v>
      </c>
      <c r="E2210" s="1" t="str">
        <f t="shared" si="714"/>
        <v>40B-OLI</v>
      </c>
      <c r="F2210" s="1" t="str">
        <f>"Lane, Gary"</f>
        <v>Lane, Gary</v>
      </c>
      <c r="G2210" s="1" t="str">
        <f>"Period 11"</f>
        <v>Period 11</v>
      </c>
      <c r="H2210" s="1" t="str">
        <f t="shared" si="715"/>
        <v xml:space="preserve"> E</v>
      </c>
      <c r="I2210" s="1" t="str">
        <f>" E"</f>
        <v xml:space="preserve"> E</v>
      </c>
    </row>
    <row r="2211" spans="1:9">
      <c r="A2211" s="1" t="str">
        <f>"Matos, Jaden "</f>
        <v xml:space="preserve">Matos, Jaden </v>
      </c>
      <c r="B2211" s="1">
        <f>759211</f>
        <v>759211</v>
      </c>
      <c r="C2211" s="1" t="str">
        <f>"0411"</f>
        <v>0411</v>
      </c>
      <c r="D2211" s="1" t="str">
        <f>"LANGUAGE ARTS"</f>
        <v>LANGUAGE ARTS</v>
      </c>
      <c r="E2211" s="1" t="str">
        <f>"40S-COL"</f>
        <v>40S-COL</v>
      </c>
      <c r="F2211" s="1" t="str">
        <f>"Blair, Travis"</f>
        <v>Blair, Travis</v>
      </c>
      <c r="G2211" s="1" t="str">
        <f>"Period 01"</f>
        <v>Period 01</v>
      </c>
      <c r="H2211" s="1">
        <f xml:space="preserve"> 80</f>
        <v>80</v>
      </c>
      <c r="I2211" s="1">
        <f xml:space="preserve"> 80</f>
        <v>80</v>
      </c>
    </row>
    <row r="2212" spans="1:9">
      <c r="A2212" s="1" t="str">
        <f>""</f>
        <v/>
      </c>
      <c r="B2212" s="1">
        <f>759211</f>
        <v>759211</v>
      </c>
      <c r="C2212" s="1" t="str">
        <f>"0421"</f>
        <v>0421</v>
      </c>
      <c r="D2212" s="1" t="str">
        <f>"SOCIAL STUDIES"</f>
        <v>SOCIAL STUDIES</v>
      </c>
      <c r="E2212" s="1" t="str">
        <f>"40S-COL"</f>
        <v>40S-COL</v>
      </c>
      <c r="F2212" s="1" t="str">
        <f>"Blair, Travis"</f>
        <v>Blair, Travis</v>
      </c>
      <c r="G2212" s="1" t="str">
        <f>"Period 03"</f>
        <v>Period 03</v>
      </c>
      <c r="H2212" s="1">
        <f xml:space="preserve"> 80</f>
        <v>80</v>
      </c>
      <c r="I2212" s="1">
        <f xml:space="preserve"> 81</f>
        <v>81</v>
      </c>
    </row>
    <row r="2213" spans="1:9">
      <c r="A2213" s="1" t="str">
        <f>""</f>
        <v/>
      </c>
      <c r="B2213" s="1">
        <f>759211</f>
        <v>759211</v>
      </c>
      <c r="C2213" s="1" t="str">
        <f>"0431"</f>
        <v>0431</v>
      </c>
      <c r="D2213" s="1" t="str">
        <f>"MATH"</f>
        <v>MATH</v>
      </c>
      <c r="E2213" s="1" t="str">
        <f>"40S-COL"</f>
        <v>40S-COL</v>
      </c>
      <c r="F2213" s="1" t="str">
        <f>"Blair, Travis"</f>
        <v>Blair, Travis</v>
      </c>
      <c r="G2213" s="1" t="str">
        <f>"Period 04"</f>
        <v>Period 04</v>
      </c>
      <c r="H2213" s="1">
        <f xml:space="preserve"> 84</f>
        <v>84</v>
      </c>
      <c r="I2213" s="1">
        <f xml:space="preserve"> 81</f>
        <v>81</v>
      </c>
    </row>
    <row r="2214" spans="1:9">
      <c r="A2214" s="1" t="str">
        <f>""</f>
        <v/>
      </c>
      <c r="B2214" s="1">
        <f>759211</f>
        <v>759211</v>
      </c>
      <c r="C2214" s="1" t="str">
        <f>"0441"</f>
        <v>0441</v>
      </c>
      <c r="D2214" s="1" t="str">
        <f>"SCIENCE"</f>
        <v>SCIENCE</v>
      </c>
      <c r="E2214" s="1" t="str">
        <f>"40S-COL"</f>
        <v>40S-COL</v>
      </c>
      <c r="F2214" s="1" t="str">
        <f>"Blair, Travis"</f>
        <v>Blair, Travis</v>
      </c>
      <c r="G2214" s="1" t="str">
        <f>"Period 05"</f>
        <v>Period 05</v>
      </c>
      <c r="H2214" s="1">
        <f xml:space="preserve"> 80</f>
        <v>80</v>
      </c>
      <c r="I2214" s="1">
        <f xml:space="preserve"> 80</f>
        <v>80</v>
      </c>
    </row>
    <row r="2215" spans="1:9">
      <c r="A2215" s="1" t="str">
        <f>"Mendoza-Ramirez, Janette "</f>
        <v xml:space="preserve">Mendoza-Ramirez, Janette </v>
      </c>
      <c r="B2215" s="1">
        <f t="shared" ref="B2215:B2224" si="716">765787</f>
        <v>765787</v>
      </c>
      <c r="C2215" s="1" t="str">
        <f>"0411"</f>
        <v>0411</v>
      </c>
      <c r="D2215" s="1" t="str">
        <f>"LANGUAGE ARTS"</f>
        <v>LANGUAGE ARTS</v>
      </c>
      <c r="E2215" s="1" t="str">
        <f>"40B-OLIVO"</f>
        <v>40B-OLIVO</v>
      </c>
      <c r="F2215" s="1" t="str">
        <f t="shared" ref="F2215:F2221" si="717">"Olivo, Claudia"</f>
        <v>Olivo, Claudia</v>
      </c>
      <c r="G2215" s="1" t="str">
        <f>"Period 01"</f>
        <v>Period 01</v>
      </c>
      <c r="H2215" s="1">
        <f xml:space="preserve"> 89</f>
        <v>89</v>
      </c>
      <c r="I2215" s="1">
        <f xml:space="preserve"> 77</f>
        <v>77</v>
      </c>
    </row>
    <row r="2216" spans="1:9">
      <c r="A2216" s="1" t="str">
        <f>""</f>
        <v/>
      </c>
      <c r="B2216" s="1">
        <f t="shared" si="716"/>
        <v>765787</v>
      </c>
      <c r="C2216" s="1" t="str">
        <f>"0421"</f>
        <v>0421</v>
      </c>
      <c r="D2216" s="1" t="str">
        <f>"SOCIAL STUDIES"</f>
        <v>SOCIAL STUDIES</v>
      </c>
      <c r="E2216" s="1" t="str">
        <f t="shared" ref="E2216:E2224" si="718">"40B-OLI"</f>
        <v>40B-OLI</v>
      </c>
      <c r="F2216" s="1" t="str">
        <f t="shared" si="717"/>
        <v>Olivo, Claudia</v>
      </c>
      <c r="G2216" s="1" t="str">
        <f>"Period 03"</f>
        <v>Period 03</v>
      </c>
      <c r="H2216" s="1">
        <f xml:space="preserve"> 91</f>
        <v>91</v>
      </c>
      <c r="I2216" s="1">
        <f xml:space="preserve"> 70</f>
        <v>70</v>
      </c>
    </row>
    <row r="2217" spans="1:9">
      <c r="A2217" s="1" t="str">
        <f>""</f>
        <v/>
      </c>
      <c r="B2217" s="1">
        <f t="shared" si="716"/>
        <v>765787</v>
      </c>
      <c r="C2217" s="1" t="str">
        <f>"0431"</f>
        <v>0431</v>
      </c>
      <c r="D2217" s="1" t="str">
        <f>"MATH"</f>
        <v>MATH</v>
      </c>
      <c r="E2217" s="1" t="str">
        <f t="shared" si="718"/>
        <v>40B-OLI</v>
      </c>
      <c r="F2217" s="1" t="str">
        <f t="shared" si="717"/>
        <v>Olivo, Claudia</v>
      </c>
      <c r="G2217" s="1" t="str">
        <f>"Period 04"</f>
        <v>Period 04</v>
      </c>
      <c r="H2217" s="1">
        <f xml:space="preserve"> 87</f>
        <v>87</v>
      </c>
      <c r="I2217" s="1">
        <f xml:space="preserve"> 70</f>
        <v>70</v>
      </c>
    </row>
    <row r="2218" spans="1:9">
      <c r="A2218" s="1" t="str">
        <f>""</f>
        <v/>
      </c>
      <c r="B2218" s="1">
        <f t="shared" si="716"/>
        <v>765787</v>
      </c>
      <c r="C2218" s="1" t="str">
        <f>"0441"</f>
        <v>0441</v>
      </c>
      <c r="D2218" s="1" t="str">
        <f>"SCIENCE"</f>
        <v>SCIENCE</v>
      </c>
      <c r="E2218" s="1" t="str">
        <f t="shared" si="718"/>
        <v>40B-OLI</v>
      </c>
      <c r="F2218" s="1" t="str">
        <f t="shared" si="717"/>
        <v>Olivo, Claudia</v>
      </c>
      <c r="G2218" s="1" t="str">
        <f>"Period 05"</f>
        <v>Period 05</v>
      </c>
      <c r="H2218" s="1">
        <f xml:space="preserve"> 100</f>
        <v>100</v>
      </c>
      <c r="I2218" s="1">
        <f xml:space="preserve"> 79</f>
        <v>79</v>
      </c>
    </row>
    <row r="2219" spans="1:9">
      <c r="A2219" s="1" t="str">
        <f>""</f>
        <v/>
      </c>
      <c r="B2219" s="1">
        <f t="shared" si="716"/>
        <v>765787</v>
      </c>
      <c r="C2219" s="1" t="str">
        <f>"0471"</f>
        <v>0471</v>
      </c>
      <c r="D2219" s="1" t="str">
        <f>"HEALTH"</f>
        <v>HEALTH</v>
      </c>
      <c r="E2219" s="1" t="str">
        <f t="shared" si="718"/>
        <v>40B-OLI</v>
      </c>
      <c r="F2219" s="1" t="str">
        <f t="shared" si="717"/>
        <v>Olivo, Claudia</v>
      </c>
      <c r="G2219" s="1" t="str">
        <f>"Period 06"</f>
        <v>Period 06</v>
      </c>
      <c r="H2219" s="1" t="str">
        <f>" E"</f>
        <v xml:space="preserve"> E</v>
      </c>
      <c r="I2219" s="1" t="str">
        <f>" S"</f>
        <v xml:space="preserve"> S</v>
      </c>
    </row>
    <row r="2220" spans="1:9">
      <c r="A2220" s="1" t="str">
        <f>""</f>
        <v/>
      </c>
      <c r="B2220" s="1">
        <f t="shared" si="716"/>
        <v>765787</v>
      </c>
      <c r="C2220" s="1" t="str">
        <f>"0498"</f>
        <v>0498</v>
      </c>
      <c r="D2220" s="1" t="str">
        <f>"CITIZENSHIP"</f>
        <v>CITIZENSHIP</v>
      </c>
      <c r="E2220" s="1" t="str">
        <f t="shared" si="718"/>
        <v>40B-OLI</v>
      </c>
      <c r="F2220" s="1" t="str">
        <f t="shared" si="717"/>
        <v>Olivo, Claudia</v>
      </c>
      <c r="G2220" s="1" t="str">
        <f>"Period 07"</f>
        <v>Period 07</v>
      </c>
      <c r="H2220" s="1" t="str">
        <f>" E"</f>
        <v xml:space="preserve"> E</v>
      </c>
      <c r="I2220" s="1" t="str">
        <f>" S"</f>
        <v xml:space="preserve"> S</v>
      </c>
    </row>
    <row r="2221" spans="1:9">
      <c r="A2221" s="1" t="str">
        <f>""</f>
        <v/>
      </c>
      <c r="B2221" s="1">
        <f t="shared" si="716"/>
        <v>765787</v>
      </c>
      <c r="C2221" s="1" t="str">
        <f>"0451"</f>
        <v>0451</v>
      </c>
      <c r="D2221" s="1" t="str">
        <f>"HANDWRITING"</f>
        <v>HANDWRITING</v>
      </c>
      <c r="E2221" s="1" t="str">
        <f t="shared" si="718"/>
        <v>40B-OLI</v>
      </c>
      <c r="F2221" s="1" t="str">
        <f t="shared" si="717"/>
        <v>Olivo, Claudia</v>
      </c>
      <c r="G2221" s="1" t="str">
        <f>"Period 08"</f>
        <v>Period 08</v>
      </c>
      <c r="H2221" s="1" t="str">
        <f>" E"</f>
        <v xml:space="preserve"> E</v>
      </c>
      <c r="I2221" s="1" t="str">
        <f>" S"</f>
        <v xml:space="preserve"> S</v>
      </c>
    </row>
    <row r="2222" spans="1:9">
      <c r="A2222" s="1" t="str">
        <f>""</f>
        <v/>
      </c>
      <c r="B2222" s="1">
        <f t="shared" si="716"/>
        <v>765787</v>
      </c>
      <c r="C2222" s="1" t="str">
        <f>"0461"</f>
        <v>0461</v>
      </c>
      <c r="D2222" s="1" t="str">
        <f>"FINE ARTS"</f>
        <v>FINE ARTS</v>
      </c>
      <c r="E2222" s="1" t="str">
        <f t="shared" si="718"/>
        <v>40B-OLI</v>
      </c>
      <c r="F2222" s="1" t="str">
        <f>"Shotlow, Misti"</f>
        <v>Shotlow, Misti</v>
      </c>
      <c r="G2222" s="1" t="str">
        <f>"Period 09"</f>
        <v>Period 09</v>
      </c>
      <c r="H2222" s="1" t="str">
        <f>" E"</f>
        <v xml:space="preserve"> E</v>
      </c>
      <c r="I2222" s="1" t="str">
        <f>" E"</f>
        <v xml:space="preserve"> E</v>
      </c>
    </row>
    <row r="2223" spans="1:9">
      <c r="A2223" s="1" t="str">
        <f>""</f>
        <v/>
      </c>
      <c r="B2223" s="1">
        <f t="shared" si="716"/>
        <v>765787</v>
      </c>
      <c r="C2223" s="1" t="str">
        <f>"0462"</f>
        <v>0462</v>
      </c>
      <c r="D2223" s="1" t="str">
        <f>"MUSIC"</f>
        <v>MUSIC</v>
      </c>
      <c r="E2223" s="1" t="str">
        <f t="shared" si="718"/>
        <v>40B-OLI</v>
      </c>
      <c r="F2223" s="1" t="str">
        <f>"Murphy, Charmin"</f>
        <v>Murphy, Charmin</v>
      </c>
      <c r="G2223" s="1" t="str">
        <f>"Period 10"</f>
        <v>Period 10</v>
      </c>
      <c r="H2223" s="1" t="str">
        <f>" S"</f>
        <v xml:space="preserve"> S</v>
      </c>
      <c r="I2223" s="1" t="str">
        <f>" S"</f>
        <v xml:space="preserve"> S</v>
      </c>
    </row>
    <row r="2224" spans="1:9">
      <c r="A2224" s="1" t="str">
        <f>""</f>
        <v/>
      </c>
      <c r="B2224" s="1">
        <f t="shared" si="716"/>
        <v>765787</v>
      </c>
      <c r="C2224" s="1" t="str">
        <f>"0472"</f>
        <v>0472</v>
      </c>
      <c r="D2224" s="1" t="str">
        <f>"PHYSICAL ED"</f>
        <v>PHYSICAL ED</v>
      </c>
      <c r="E2224" s="1" t="str">
        <f t="shared" si="718"/>
        <v>40B-OLI</v>
      </c>
      <c r="F2224" s="1" t="str">
        <f>"Lane, Gary"</f>
        <v>Lane, Gary</v>
      </c>
      <c r="G2224" s="1" t="str">
        <f>"Period 11"</f>
        <v>Period 11</v>
      </c>
      <c r="H2224" s="1" t="str">
        <f>" E"</f>
        <v xml:space="preserve"> E</v>
      </c>
      <c r="I2224" s="1" t="str">
        <f>" E"</f>
        <v xml:space="preserve"> E</v>
      </c>
    </row>
    <row r="2225" spans="1:9">
      <c r="A2225" s="1" t="str">
        <f>"Miller, Carmen Jame"</f>
        <v>Miller, Carmen Jame</v>
      </c>
      <c r="B2225" s="1">
        <f t="shared" ref="B2225:B2234" si="719">779756</f>
        <v>779756</v>
      </c>
      <c r="C2225" s="1" t="str">
        <f>"0411"</f>
        <v>0411</v>
      </c>
      <c r="D2225" s="1" t="str">
        <f>"LANGUAGE ARTS"</f>
        <v>LANGUAGE ARTS</v>
      </c>
      <c r="E2225" s="1" t="str">
        <f t="shared" ref="E2225:E2232" si="720">"40R-COOP"</f>
        <v>40R-COOP</v>
      </c>
      <c r="F2225" s="1" t="str">
        <f t="shared" ref="F2225:F2231" si="721">"Cooper, Jennefer"</f>
        <v>Cooper, Jennefer</v>
      </c>
      <c r="G2225" s="1" t="str">
        <f>"Period 01"</f>
        <v>Period 01</v>
      </c>
      <c r="H2225" s="1">
        <f xml:space="preserve"> 79</f>
        <v>79</v>
      </c>
      <c r="I2225" s="1">
        <f xml:space="preserve"> 76</f>
        <v>76</v>
      </c>
    </row>
    <row r="2226" spans="1:9">
      <c r="A2226" s="1" t="str">
        <f>""</f>
        <v/>
      </c>
      <c r="B2226" s="1">
        <f t="shared" si="719"/>
        <v>779756</v>
      </c>
      <c r="C2226" s="1" t="str">
        <f>"0421"</f>
        <v>0421</v>
      </c>
      <c r="D2226" s="1" t="str">
        <f>"SOCIAL STUDIES"</f>
        <v>SOCIAL STUDIES</v>
      </c>
      <c r="E2226" s="1" t="str">
        <f t="shared" si="720"/>
        <v>40R-COOP</v>
      </c>
      <c r="F2226" s="1" t="str">
        <f t="shared" si="721"/>
        <v>Cooper, Jennefer</v>
      </c>
      <c r="G2226" s="1" t="str">
        <f>"Period 03"</f>
        <v>Period 03</v>
      </c>
      <c r="H2226" s="1">
        <f xml:space="preserve"> 81</f>
        <v>81</v>
      </c>
      <c r="I2226" s="1">
        <f xml:space="preserve"> 75</f>
        <v>75</v>
      </c>
    </row>
    <row r="2227" spans="1:9">
      <c r="A2227" s="1" t="str">
        <f>""</f>
        <v/>
      </c>
      <c r="B2227" s="1">
        <f t="shared" si="719"/>
        <v>779756</v>
      </c>
      <c r="C2227" s="1" t="str">
        <f>"0431"</f>
        <v>0431</v>
      </c>
      <c r="D2227" s="1" t="str">
        <f>"MATH"</f>
        <v>MATH</v>
      </c>
      <c r="E2227" s="1" t="str">
        <f t="shared" si="720"/>
        <v>40R-COOP</v>
      </c>
      <c r="F2227" s="1" t="str">
        <f t="shared" si="721"/>
        <v>Cooper, Jennefer</v>
      </c>
      <c r="G2227" s="1" t="str">
        <f>"Period 04"</f>
        <v>Period 04</v>
      </c>
      <c r="H2227" s="1">
        <f xml:space="preserve"> 71</f>
        <v>71</v>
      </c>
      <c r="I2227" s="1">
        <f xml:space="preserve"> 72</f>
        <v>72</v>
      </c>
    </row>
    <row r="2228" spans="1:9">
      <c r="A2228" s="1" t="str">
        <f>""</f>
        <v/>
      </c>
      <c r="B2228" s="1">
        <f t="shared" si="719"/>
        <v>779756</v>
      </c>
      <c r="C2228" s="1" t="str">
        <f>"0441"</f>
        <v>0441</v>
      </c>
      <c r="D2228" s="1" t="str">
        <f>"SCIENCE"</f>
        <v>SCIENCE</v>
      </c>
      <c r="E2228" s="1" t="str">
        <f t="shared" si="720"/>
        <v>40R-COOP</v>
      </c>
      <c r="F2228" s="1" t="str">
        <f t="shared" si="721"/>
        <v>Cooper, Jennefer</v>
      </c>
      <c r="G2228" s="1" t="str">
        <f>"Period 05"</f>
        <v>Period 05</v>
      </c>
      <c r="H2228" s="1">
        <f xml:space="preserve"> 82</f>
        <v>82</v>
      </c>
      <c r="I2228" s="1">
        <f xml:space="preserve"> 80</f>
        <v>80</v>
      </c>
    </row>
    <row r="2229" spans="1:9">
      <c r="A2229" s="1" t="str">
        <f>""</f>
        <v/>
      </c>
      <c r="B2229" s="1">
        <f t="shared" si="719"/>
        <v>779756</v>
      </c>
      <c r="C2229" s="1" t="str">
        <f>"0471"</f>
        <v>0471</v>
      </c>
      <c r="D2229" s="1" t="str">
        <f>"HEALTH"</f>
        <v>HEALTH</v>
      </c>
      <c r="E2229" s="1" t="str">
        <f t="shared" si="720"/>
        <v>40R-COOP</v>
      </c>
      <c r="F2229" s="1" t="str">
        <f t="shared" si="721"/>
        <v>Cooper, Jennefer</v>
      </c>
      <c r="G2229" s="1" t="str">
        <f>"Period 06"</f>
        <v>Period 06</v>
      </c>
      <c r="H2229" s="1" t="str">
        <f>" S"</f>
        <v xml:space="preserve"> S</v>
      </c>
      <c r="I2229" s="1" t="str">
        <f>" S"</f>
        <v xml:space="preserve"> S</v>
      </c>
    </row>
    <row r="2230" spans="1:9">
      <c r="A2230" s="1" t="str">
        <f>""</f>
        <v/>
      </c>
      <c r="B2230" s="1">
        <f t="shared" si="719"/>
        <v>779756</v>
      </c>
      <c r="C2230" s="1" t="str">
        <f>"0498"</f>
        <v>0498</v>
      </c>
      <c r="D2230" s="1" t="str">
        <f>"CITIZENSHIP"</f>
        <v>CITIZENSHIP</v>
      </c>
      <c r="E2230" s="1" t="str">
        <f t="shared" si="720"/>
        <v>40R-COOP</v>
      </c>
      <c r="F2230" s="1" t="str">
        <f t="shared" si="721"/>
        <v>Cooper, Jennefer</v>
      </c>
      <c r="G2230" s="1" t="str">
        <f>"Period 07"</f>
        <v>Period 07</v>
      </c>
      <c r="H2230" s="1" t="str">
        <f>" S"</f>
        <v xml:space="preserve"> S</v>
      </c>
      <c r="I2230" s="1" t="str">
        <f>" E"</f>
        <v xml:space="preserve"> E</v>
      </c>
    </row>
    <row r="2231" spans="1:9">
      <c r="A2231" s="1" t="str">
        <f>""</f>
        <v/>
      </c>
      <c r="B2231" s="1">
        <f t="shared" si="719"/>
        <v>779756</v>
      </c>
      <c r="C2231" s="1" t="str">
        <f>"0451"</f>
        <v>0451</v>
      </c>
      <c r="D2231" s="1" t="str">
        <f>"HANDWRITING"</f>
        <v>HANDWRITING</v>
      </c>
      <c r="E2231" s="1" t="str">
        <f t="shared" si="720"/>
        <v>40R-COOP</v>
      </c>
      <c r="F2231" s="1" t="str">
        <f t="shared" si="721"/>
        <v>Cooper, Jennefer</v>
      </c>
      <c r="G2231" s="1" t="str">
        <f>"Period 08"</f>
        <v>Period 08</v>
      </c>
      <c r="H2231" s="1" t="str">
        <f>" S"</f>
        <v xml:space="preserve"> S</v>
      </c>
      <c r="I2231" s="1" t="str">
        <f>" S"</f>
        <v xml:space="preserve"> S</v>
      </c>
    </row>
    <row r="2232" spans="1:9">
      <c r="A2232" s="1" t="str">
        <f>""</f>
        <v/>
      </c>
      <c r="B2232" s="1">
        <f t="shared" si="719"/>
        <v>779756</v>
      </c>
      <c r="C2232" s="1" t="str">
        <f>"0461"</f>
        <v>0461</v>
      </c>
      <c r="D2232" s="1" t="str">
        <f>"FINE ARTS"</f>
        <v>FINE ARTS</v>
      </c>
      <c r="E2232" s="1" t="str">
        <f t="shared" si="720"/>
        <v>40R-COOP</v>
      </c>
      <c r="F2232" s="1" t="str">
        <f>"Shotlow, Misti"</f>
        <v>Shotlow, Misti</v>
      </c>
      <c r="G2232" s="1" t="str">
        <f>"Period 09"</f>
        <v>Period 09</v>
      </c>
      <c r="H2232" s="1" t="str">
        <f>" E"</f>
        <v xml:space="preserve"> E</v>
      </c>
      <c r="I2232" s="1" t="str">
        <f>" E"</f>
        <v xml:space="preserve"> E</v>
      </c>
    </row>
    <row r="2233" spans="1:9">
      <c r="A2233" s="1" t="str">
        <f>""</f>
        <v/>
      </c>
      <c r="B2233" s="1">
        <f t="shared" si="719"/>
        <v>779756</v>
      </c>
      <c r="C2233" s="1" t="str">
        <f>"0462"</f>
        <v>0462</v>
      </c>
      <c r="D2233" s="1" t="str">
        <f>"MUSIC"</f>
        <v>MUSIC</v>
      </c>
      <c r="E2233" s="1" t="str">
        <f>"4OR-COO"</f>
        <v>4OR-COO</v>
      </c>
      <c r="F2233" s="1" t="str">
        <f>"Murphy, Charmin"</f>
        <v>Murphy, Charmin</v>
      </c>
      <c r="G2233" s="1" t="str">
        <f>"Period 10"</f>
        <v>Period 10</v>
      </c>
      <c r="H2233" s="1" t="str">
        <f>" E"</f>
        <v xml:space="preserve"> E</v>
      </c>
      <c r="I2233" s="1" t="str">
        <f>" S"</f>
        <v xml:space="preserve"> S</v>
      </c>
    </row>
    <row r="2234" spans="1:9">
      <c r="A2234" s="1" t="str">
        <f>""</f>
        <v/>
      </c>
      <c r="B2234" s="1">
        <f t="shared" si="719"/>
        <v>779756</v>
      </c>
      <c r="C2234" s="1" t="str">
        <f>"0472"</f>
        <v>0472</v>
      </c>
      <c r="D2234" s="1" t="str">
        <f>"PHYSICAL ED"</f>
        <v>PHYSICAL ED</v>
      </c>
      <c r="E2234" s="1" t="str">
        <f>"40R-Coop"</f>
        <v>40R-Coop</v>
      </c>
      <c r="F2234" s="1" t="str">
        <f>"Lane, Gary"</f>
        <v>Lane, Gary</v>
      </c>
      <c r="G2234" s="1" t="str">
        <f>"Period 11"</f>
        <v>Period 11</v>
      </c>
      <c r="H2234" s="1" t="str">
        <f>" S"</f>
        <v xml:space="preserve"> S</v>
      </c>
      <c r="I2234" s="1" t="str">
        <f>" E"</f>
        <v xml:space="preserve"> E</v>
      </c>
    </row>
    <row r="2235" spans="1:9">
      <c r="A2235" s="1" t="str">
        <f>"Navarro-Perez, Tammie Reinae"</f>
        <v>Navarro-Perez, Tammie Reinae</v>
      </c>
      <c r="B2235" s="1">
        <f t="shared" ref="B2235:B2244" si="722">779388</f>
        <v>779388</v>
      </c>
      <c r="C2235" s="1" t="str">
        <f>"0411"</f>
        <v>0411</v>
      </c>
      <c r="D2235" s="1" t="str">
        <f>"LANGUAGE ARTS"</f>
        <v>LANGUAGE ARTS</v>
      </c>
      <c r="E2235" s="1" t="str">
        <f t="shared" ref="E2235:E2242" si="723">"40R-COOP"</f>
        <v>40R-COOP</v>
      </c>
      <c r="F2235" s="1" t="str">
        <f t="shared" ref="F2235:F2241" si="724">"Cooper, Jennefer"</f>
        <v>Cooper, Jennefer</v>
      </c>
      <c r="G2235" s="1" t="str">
        <f>"Period 01"</f>
        <v>Period 01</v>
      </c>
      <c r="H2235" s="1">
        <f xml:space="preserve"> 94</f>
        <v>94</v>
      </c>
      <c r="I2235" s="1">
        <f xml:space="preserve"> 96</f>
        <v>96</v>
      </c>
    </row>
    <row r="2236" spans="1:9">
      <c r="A2236" s="1" t="str">
        <f>""</f>
        <v/>
      </c>
      <c r="B2236" s="1">
        <f t="shared" si="722"/>
        <v>779388</v>
      </c>
      <c r="C2236" s="1" t="str">
        <f>"0421"</f>
        <v>0421</v>
      </c>
      <c r="D2236" s="1" t="str">
        <f>"SOCIAL STUDIES"</f>
        <v>SOCIAL STUDIES</v>
      </c>
      <c r="E2236" s="1" t="str">
        <f t="shared" si="723"/>
        <v>40R-COOP</v>
      </c>
      <c r="F2236" s="1" t="str">
        <f t="shared" si="724"/>
        <v>Cooper, Jennefer</v>
      </c>
      <c r="G2236" s="1" t="str">
        <f>"Period 03"</f>
        <v>Period 03</v>
      </c>
      <c r="H2236" s="1">
        <f xml:space="preserve"> 99</f>
        <v>99</v>
      </c>
      <c r="I2236" s="1">
        <f xml:space="preserve"> 96</f>
        <v>96</v>
      </c>
    </row>
    <row r="2237" spans="1:9">
      <c r="A2237" s="1" t="str">
        <f>""</f>
        <v/>
      </c>
      <c r="B2237" s="1">
        <f t="shared" si="722"/>
        <v>779388</v>
      </c>
      <c r="C2237" s="1" t="str">
        <f>"0431"</f>
        <v>0431</v>
      </c>
      <c r="D2237" s="1" t="str">
        <f>"MATH"</f>
        <v>MATH</v>
      </c>
      <c r="E2237" s="1" t="str">
        <f t="shared" si="723"/>
        <v>40R-COOP</v>
      </c>
      <c r="F2237" s="1" t="str">
        <f t="shared" si="724"/>
        <v>Cooper, Jennefer</v>
      </c>
      <c r="G2237" s="1" t="str">
        <f>"Period 04"</f>
        <v>Period 04</v>
      </c>
      <c r="H2237" s="1">
        <f xml:space="preserve"> 90</f>
        <v>90</v>
      </c>
      <c r="I2237" s="1">
        <f xml:space="preserve"> 94</f>
        <v>94</v>
      </c>
    </row>
    <row r="2238" spans="1:9">
      <c r="A2238" s="1" t="str">
        <f>""</f>
        <v/>
      </c>
      <c r="B2238" s="1">
        <f t="shared" si="722"/>
        <v>779388</v>
      </c>
      <c r="C2238" s="1" t="str">
        <f>"0441"</f>
        <v>0441</v>
      </c>
      <c r="D2238" s="1" t="str">
        <f>"SCIENCE"</f>
        <v>SCIENCE</v>
      </c>
      <c r="E2238" s="1" t="str">
        <f t="shared" si="723"/>
        <v>40R-COOP</v>
      </c>
      <c r="F2238" s="1" t="str">
        <f t="shared" si="724"/>
        <v>Cooper, Jennefer</v>
      </c>
      <c r="G2238" s="1" t="str">
        <f>"Period 05"</f>
        <v>Period 05</v>
      </c>
      <c r="H2238" s="1">
        <f xml:space="preserve"> 97</f>
        <v>97</v>
      </c>
      <c r="I2238" s="1">
        <f xml:space="preserve"> 98</f>
        <v>98</v>
      </c>
    </row>
    <row r="2239" spans="1:9">
      <c r="A2239" s="1" t="str">
        <f>""</f>
        <v/>
      </c>
      <c r="B2239" s="1">
        <f t="shared" si="722"/>
        <v>779388</v>
      </c>
      <c r="C2239" s="1" t="str">
        <f>"0471"</f>
        <v>0471</v>
      </c>
      <c r="D2239" s="1" t="str">
        <f>"HEALTH"</f>
        <v>HEALTH</v>
      </c>
      <c r="E2239" s="1" t="str">
        <f t="shared" si="723"/>
        <v>40R-COOP</v>
      </c>
      <c r="F2239" s="1" t="str">
        <f t="shared" si="724"/>
        <v>Cooper, Jennefer</v>
      </c>
      <c r="G2239" s="1" t="str">
        <f>"Period 06"</f>
        <v>Period 06</v>
      </c>
      <c r="H2239" s="1" t="str">
        <f t="shared" ref="H2239:I2241" si="725">" S"</f>
        <v xml:space="preserve"> S</v>
      </c>
      <c r="I2239" s="1" t="str">
        <f t="shared" si="725"/>
        <v xml:space="preserve"> S</v>
      </c>
    </row>
    <row r="2240" spans="1:9">
      <c r="A2240" s="1" t="str">
        <f>""</f>
        <v/>
      </c>
      <c r="B2240" s="1">
        <f t="shared" si="722"/>
        <v>779388</v>
      </c>
      <c r="C2240" s="1" t="str">
        <f>"0498"</f>
        <v>0498</v>
      </c>
      <c r="D2240" s="1" t="str">
        <f>"CITIZENSHIP"</f>
        <v>CITIZENSHIP</v>
      </c>
      <c r="E2240" s="1" t="str">
        <f t="shared" si="723"/>
        <v>40R-COOP</v>
      </c>
      <c r="F2240" s="1" t="str">
        <f t="shared" si="724"/>
        <v>Cooper, Jennefer</v>
      </c>
      <c r="G2240" s="1" t="str">
        <f>"Period 07"</f>
        <v>Period 07</v>
      </c>
      <c r="H2240" s="1" t="str">
        <f t="shared" si="725"/>
        <v xml:space="preserve"> S</v>
      </c>
      <c r="I2240" s="1" t="str">
        <f t="shared" si="725"/>
        <v xml:space="preserve"> S</v>
      </c>
    </row>
    <row r="2241" spans="1:9">
      <c r="A2241" s="1" t="str">
        <f>""</f>
        <v/>
      </c>
      <c r="B2241" s="1">
        <f t="shared" si="722"/>
        <v>779388</v>
      </c>
      <c r="C2241" s="1" t="str">
        <f>"0451"</f>
        <v>0451</v>
      </c>
      <c r="D2241" s="1" t="str">
        <f>"HANDWRITING"</f>
        <v>HANDWRITING</v>
      </c>
      <c r="E2241" s="1" t="str">
        <f t="shared" si="723"/>
        <v>40R-COOP</v>
      </c>
      <c r="F2241" s="1" t="str">
        <f t="shared" si="724"/>
        <v>Cooper, Jennefer</v>
      </c>
      <c r="G2241" s="1" t="str">
        <f>"Period 08"</f>
        <v>Period 08</v>
      </c>
      <c r="H2241" s="1" t="str">
        <f t="shared" si="725"/>
        <v xml:space="preserve"> S</v>
      </c>
      <c r="I2241" s="1" t="str">
        <f t="shared" si="725"/>
        <v xml:space="preserve"> S</v>
      </c>
    </row>
    <row r="2242" spans="1:9">
      <c r="A2242" s="1" t="str">
        <f>""</f>
        <v/>
      </c>
      <c r="B2242" s="1">
        <f t="shared" si="722"/>
        <v>779388</v>
      </c>
      <c r="C2242" s="1" t="str">
        <f>"0461"</f>
        <v>0461</v>
      </c>
      <c r="D2242" s="1" t="str">
        <f>"FINE ARTS"</f>
        <v>FINE ARTS</v>
      </c>
      <c r="E2242" s="1" t="str">
        <f t="shared" si="723"/>
        <v>40R-COOP</v>
      </c>
      <c r="F2242" s="1" t="str">
        <f>"Shotlow, Misti"</f>
        <v>Shotlow, Misti</v>
      </c>
      <c r="G2242" s="1" t="str">
        <f>"Period 09"</f>
        <v>Period 09</v>
      </c>
      <c r="H2242" s="1" t="str">
        <f>" E"</f>
        <v xml:space="preserve"> E</v>
      </c>
      <c r="I2242" s="1" t="str">
        <f>" E"</f>
        <v xml:space="preserve"> E</v>
      </c>
    </row>
    <row r="2243" spans="1:9">
      <c r="A2243" s="1" t="str">
        <f>""</f>
        <v/>
      </c>
      <c r="B2243" s="1">
        <f t="shared" si="722"/>
        <v>779388</v>
      </c>
      <c r="C2243" s="1" t="str">
        <f>"0462"</f>
        <v>0462</v>
      </c>
      <c r="D2243" s="1" t="str">
        <f>"MUSIC"</f>
        <v>MUSIC</v>
      </c>
      <c r="E2243" s="1" t="str">
        <f>"4OR-COO"</f>
        <v>4OR-COO</v>
      </c>
      <c r="F2243" s="1" t="str">
        <f>"Murphy, Charmin"</f>
        <v>Murphy, Charmin</v>
      </c>
      <c r="G2243" s="1" t="str">
        <f>"Period 10"</f>
        <v>Period 10</v>
      </c>
      <c r="H2243" s="1" t="str">
        <f>" S"</f>
        <v xml:space="preserve"> S</v>
      </c>
      <c r="I2243" s="1" t="str">
        <f>" S"</f>
        <v xml:space="preserve"> S</v>
      </c>
    </row>
    <row r="2244" spans="1:9">
      <c r="A2244" s="1" t="str">
        <f>""</f>
        <v/>
      </c>
      <c r="B2244" s="1">
        <f t="shared" si="722"/>
        <v>779388</v>
      </c>
      <c r="C2244" s="1" t="str">
        <f>"0472"</f>
        <v>0472</v>
      </c>
      <c r="D2244" s="1" t="str">
        <f>"PHYSICAL ED"</f>
        <v>PHYSICAL ED</v>
      </c>
      <c r="E2244" s="1" t="str">
        <f>"40R-Coop"</f>
        <v>40R-Coop</v>
      </c>
      <c r="F2244" s="1" t="str">
        <f>"Lane, Gary"</f>
        <v>Lane, Gary</v>
      </c>
      <c r="G2244" s="1" t="str">
        <f>"Period 11"</f>
        <v>Period 11</v>
      </c>
      <c r="H2244" s="1" t="str">
        <f>" S"</f>
        <v xml:space="preserve"> S</v>
      </c>
      <c r="I2244" s="1" t="str">
        <f>" S"</f>
        <v xml:space="preserve"> S</v>
      </c>
    </row>
    <row r="2245" spans="1:9">
      <c r="A2245" s="1" t="str">
        <f>"Ortiz Almendariz, Yuridia "</f>
        <v xml:space="preserve">Ortiz Almendariz, Yuridia </v>
      </c>
      <c r="B2245" s="1">
        <f t="shared" ref="B2245:B2254" si="726">1801438</f>
        <v>1801438</v>
      </c>
      <c r="C2245" s="1" t="str">
        <f>"0411"</f>
        <v>0411</v>
      </c>
      <c r="D2245" s="1" t="str">
        <f>"LANGUAGE ARTS"</f>
        <v>LANGUAGE ARTS</v>
      </c>
      <c r="E2245" s="1" t="str">
        <f>"40B-OLIVO"</f>
        <v>40B-OLIVO</v>
      </c>
      <c r="F2245" s="1" t="str">
        <f t="shared" ref="F2245:F2251" si="727">"Olivo, Claudia"</f>
        <v>Olivo, Claudia</v>
      </c>
      <c r="G2245" s="1" t="str">
        <f>"Period 01"</f>
        <v>Period 01</v>
      </c>
      <c r="H2245" s="1">
        <f xml:space="preserve"> 90</f>
        <v>90</v>
      </c>
      <c r="I2245" s="1">
        <f xml:space="preserve"> 75</f>
        <v>75</v>
      </c>
    </row>
    <row r="2246" spans="1:9">
      <c r="A2246" s="1" t="str">
        <f>""</f>
        <v/>
      </c>
      <c r="B2246" s="1">
        <f t="shared" si="726"/>
        <v>1801438</v>
      </c>
      <c r="C2246" s="1" t="str">
        <f>"0421"</f>
        <v>0421</v>
      </c>
      <c r="D2246" s="1" t="str">
        <f>"SOCIAL STUDIES"</f>
        <v>SOCIAL STUDIES</v>
      </c>
      <c r="E2246" s="1" t="str">
        <f t="shared" ref="E2246:E2254" si="728">"40B-OLI"</f>
        <v>40B-OLI</v>
      </c>
      <c r="F2246" s="1" t="str">
        <f t="shared" si="727"/>
        <v>Olivo, Claudia</v>
      </c>
      <c r="G2246" s="1" t="str">
        <f>"Period 03"</f>
        <v>Period 03</v>
      </c>
      <c r="H2246" s="1">
        <f xml:space="preserve"> 100</f>
        <v>100</v>
      </c>
      <c r="I2246" s="1">
        <f xml:space="preserve"> 89</f>
        <v>89</v>
      </c>
    </row>
    <row r="2247" spans="1:9">
      <c r="A2247" s="1" t="str">
        <f>""</f>
        <v/>
      </c>
      <c r="B2247" s="1">
        <f t="shared" si="726"/>
        <v>1801438</v>
      </c>
      <c r="C2247" s="1" t="str">
        <f>"0431"</f>
        <v>0431</v>
      </c>
      <c r="D2247" s="1" t="str">
        <f>"MATH"</f>
        <v>MATH</v>
      </c>
      <c r="E2247" s="1" t="str">
        <f t="shared" si="728"/>
        <v>40B-OLI</v>
      </c>
      <c r="F2247" s="1" t="str">
        <f t="shared" si="727"/>
        <v>Olivo, Claudia</v>
      </c>
      <c r="G2247" s="1" t="str">
        <f>"Period 04"</f>
        <v>Period 04</v>
      </c>
      <c r="H2247" s="1">
        <f xml:space="preserve"> 94</f>
        <v>94</v>
      </c>
      <c r="I2247" s="1">
        <f xml:space="preserve"> 84</f>
        <v>84</v>
      </c>
    </row>
    <row r="2248" spans="1:9">
      <c r="A2248" s="1" t="str">
        <f>""</f>
        <v/>
      </c>
      <c r="B2248" s="1">
        <f t="shared" si="726"/>
        <v>1801438</v>
      </c>
      <c r="C2248" s="1" t="str">
        <f>"0441"</f>
        <v>0441</v>
      </c>
      <c r="D2248" s="1" t="str">
        <f>"SCIENCE"</f>
        <v>SCIENCE</v>
      </c>
      <c r="E2248" s="1" t="str">
        <f t="shared" si="728"/>
        <v>40B-OLI</v>
      </c>
      <c r="F2248" s="1" t="str">
        <f t="shared" si="727"/>
        <v>Olivo, Claudia</v>
      </c>
      <c r="G2248" s="1" t="str">
        <f>"Period 05"</f>
        <v>Period 05</v>
      </c>
      <c r="H2248" s="1">
        <f xml:space="preserve"> 100</f>
        <v>100</v>
      </c>
      <c r="I2248" s="1">
        <f xml:space="preserve"> 80</f>
        <v>80</v>
      </c>
    </row>
    <row r="2249" spans="1:9">
      <c r="A2249" s="1" t="str">
        <f>""</f>
        <v/>
      </c>
      <c r="B2249" s="1">
        <f t="shared" si="726"/>
        <v>1801438</v>
      </c>
      <c r="C2249" s="1" t="str">
        <f>"0471"</f>
        <v>0471</v>
      </c>
      <c r="D2249" s="1" t="str">
        <f>"HEALTH"</f>
        <v>HEALTH</v>
      </c>
      <c r="E2249" s="1" t="str">
        <f t="shared" si="728"/>
        <v>40B-OLI</v>
      </c>
      <c r="F2249" s="1" t="str">
        <f t="shared" si="727"/>
        <v>Olivo, Claudia</v>
      </c>
      <c r="G2249" s="1" t="str">
        <f>"Period 06"</f>
        <v>Period 06</v>
      </c>
      <c r="H2249" s="1" t="str">
        <f>" E"</f>
        <v xml:space="preserve"> E</v>
      </c>
      <c r="I2249" s="1" t="str">
        <f>" S"</f>
        <v xml:space="preserve"> S</v>
      </c>
    </row>
    <row r="2250" spans="1:9">
      <c r="A2250" s="1" t="str">
        <f>""</f>
        <v/>
      </c>
      <c r="B2250" s="1">
        <f t="shared" si="726"/>
        <v>1801438</v>
      </c>
      <c r="C2250" s="1" t="str">
        <f>"0498"</f>
        <v>0498</v>
      </c>
      <c r="D2250" s="1" t="str">
        <f>"CITIZENSHIP"</f>
        <v>CITIZENSHIP</v>
      </c>
      <c r="E2250" s="1" t="str">
        <f t="shared" si="728"/>
        <v>40B-OLI</v>
      </c>
      <c r="F2250" s="1" t="str">
        <f t="shared" si="727"/>
        <v>Olivo, Claudia</v>
      </c>
      <c r="G2250" s="1" t="str">
        <f>"Period 07"</f>
        <v>Period 07</v>
      </c>
      <c r="H2250" s="1" t="str">
        <f>" E"</f>
        <v xml:space="preserve"> E</v>
      </c>
      <c r="I2250" s="1" t="str">
        <f>" S"</f>
        <v xml:space="preserve"> S</v>
      </c>
    </row>
    <row r="2251" spans="1:9">
      <c r="A2251" s="1" t="str">
        <f>""</f>
        <v/>
      </c>
      <c r="B2251" s="1">
        <f t="shared" si="726"/>
        <v>1801438</v>
      </c>
      <c r="C2251" s="1" t="str">
        <f>"0451"</f>
        <v>0451</v>
      </c>
      <c r="D2251" s="1" t="str">
        <f>"HANDWRITING"</f>
        <v>HANDWRITING</v>
      </c>
      <c r="E2251" s="1" t="str">
        <f t="shared" si="728"/>
        <v>40B-OLI</v>
      </c>
      <c r="F2251" s="1" t="str">
        <f t="shared" si="727"/>
        <v>Olivo, Claudia</v>
      </c>
      <c r="G2251" s="1" t="str">
        <f>"Period 08"</f>
        <v>Period 08</v>
      </c>
      <c r="H2251" s="1" t="str">
        <f>" E"</f>
        <v xml:space="preserve"> E</v>
      </c>
      <c r="I2251" s="1" t="str">
        <f>" S"</f>
        <v xml:space="preserve"> S</v>
      </c>
    </row>
    <row r="2252" spans="1:9">
      <c r="A2252" s="1" t="str">
        <f>""</f>
        <v/>
      </c>
      <c r="B2252" s="1">
        <f t="shared" si="726"/>
        <v>1801438</v>
      </c>
      <c r="C2252" s="1" t="str">
        <f>"0461"</f>
        <v>0461</v>
      </c>
      <c r="D2252" s="1" t="str">
        <f>"FINE ARTS"</f>
        <v>FINE ARTS</v>
      </c>
      <c r="E2252" s="1" t="str">
        <f t="shared" si="728"/>
        <v>40B-OLI</v>
      </c>
      <c r="F2252" s="1" t="str">
        <f>"Shotlow, Misti"</f>
        <v>Shotlow, Misti</v>
      </c>
      <c r="G2252" s="1" t="str">
        <f>"Period 09"</f>
        <v>Period 09</v>
      </c>
      <c r="H2252" s="1" t="str">
        <f>" E"</f>
        <v xml:space="preserve"> E</v>
      </c>
      <c r="I2252" s="1" t="str">
        <f>" E"</f>
        <v xml:space="preserve"> E</v>
      </c>
    </row>
    <row r="2253" spans="1:9">
      <c r="A2253" s="1" t="str">
        <f>""</f>
        <v/>
      </c>
      <c r="B2253" s="1">
        <f t="shared" si="726"/>
        <v>1801438</v>
      </c>
      <c r="C2253" s="1" t="str">
        <f>"0462"</f>
        <v>0462</v>
      </c>
      <c r="D2253" s="1" t="str">
        <f>"MUSIC"</f>
        <v>MUSIC</v>
      </c>
      <c r="E2253" s="1" t="str">
        <f t="shared" si="728"/>
        <v>40B-OLI</v>
      </c>
      <c r="F2253" s="1" t="str">
        <f>"Murphy, Charmin"</f>
        <v>Murphy, Charmin</v>
      </c>
      <c r="G2253" s="1" t="str">
        <f>"Period 10"</f>
        <v>Period 10</v>
      </c>
      <c r="H2253" s="1" t="str">
        <f>" S"</f>
        <v xml:space="preserve"> S</v>
      </c>
      <c r="I2253" s="1" t="str">
        <f>" S"</f>
        <v xml:space="preserve"> S</v>
      </c>
    </row>
    <row r="2254" spans="1:9">
      <c r="A2254" s="1" t="str">
        <f>""</f>
        <v/>
      </c>
      <c r="B2254" s="1">
        <f t="shared" si="726"/>
        <v>1801438</v>
      </c>
      <c r="C2254" s="1" t="str">
        <f>"0472"</f>
        <v>0472</v>
      </c>
      <c r="D2254" s="1" t="str">
        <f>"PHYSICAL ED"</f>
        <v>PHYSICAL ED</v>
      </c>
      <c r="E2254" s="1" t="str">
        <f t="shared" si="728"/>
        <v>40B-OLI</v>
      </c>
      <c r="F2254" s="1" t="str">
        <f>"Lane, Gary"</f>
        <v>Lane, Gary</v>
      </c>
      <c r="G2254" s="1" t="str">
        <f>"Period 11"</f>
        <v>Period 11</v>
      </c>
      <c r="H2254" s="1" t="str">
        <f>" E"</f>
        <v xml:space="preserve"> E</v>
      </c>
      <c r="I2254" s="1" t="str">
        <f>" E"</f>
        <v xml:space="preserve"> E</v>
      </c>
    </row>
    <row r="2255" spans="1:9">
      <c r="A2255" s="1" t="str">
        <f>"Paredes-Chavez, Ibecsy Alexandra"</f>
        <v>Paredes-Chavez, Ibecsy Alexandra</v>
      </c>
      <c r="B2255" s="1">
        <f t="shared" ref="B2255:B2264" si="729">766311</f>
        <v>766311</v>
      </c>
      <c r="C2255" s="1" t="str">
        <f>"0411"</f>
        <v>0411</v>
      </c>
      <c r="D2255" s="1" t="str">
        <f>"LANGUAGE ARTS"</f>
        <v>LANGUAGE ARTS</v>
      </c>
      <c r="E2255" s="1" t="str">
        <f>"40B-OLIVO"</f>
        <v>40B-OLIVO</v>
      </c>
      <c r="F2255" s="1" t="str">
        <f t="shared" ref="F2255:F2261" si="730">"Olivo, Claudia"</f>
        <v>Olivo, Claudia</v>
      </c>
      <c r="G2255" s="1" t="str">
        <f>"Period 01"</f>
        <v>Period 01</v>
      </c>
      <c r="H2255" s="1">
        <f xml:space="preserve"> 88</f>
        <v>88</v>
      </c>
      <c r="I2255" s="1">
        <f xml:space="preserve"> 74</f>
        <v>74</v>
      </c>
    </row>
    <row r="2256" spans="1:9">
      <c r="A2256" s="1" t="str">
        <f>""</f>
        <v/>
      </c>
      <c r="B2256" s="1">
        <f t="shared" si="729"/>
        <v>766311</v>
      </c>
      <c r="C2256" s="1" t="str">
        <f>"0421"</f>
        <v>0421</v>
      </c>
      <c r="D2256" s="1" t="str">
        <f>"SOCIAL STUDIES"</f>
        <v>SOCIAL STUDIES</v>
      </c>
      <c r="E2256" s="1" t="str">
        <f t="shared" ref="E2256:E2264" si="731">"40B-OLI"</f>
        <v>40B-OLI</v>
      </c>
      <c r="F2256" s="1" t="str">
        <f t="shared" si="730"/>
        <v>Olivo, Claudia</v>
      </c>
      <c r="G2256" s="1" t="str">
        <f>"Period 03"</f>
        <v>Period 03</v>
      </c>
      <c r="H2256" s="1">
        <f xml:space="preserve"> 89</f>
        <v>89</v>
      </c>
      <c r="I2256" s="1">
        <f xml:space="preserve"> 71</f>
        <v>71</v>
      </c>
    </row>
    <row r="2257" spans="1:9">
      <c r="A2257" s="1" t="str">
        <f>""</f>
        <v/>
      </c>
      <c r="B2257" s="1">
        <f t="shared" si="729"/>
        <v>766311</v>
      </c>
      <c r="C2257" s="1" t="str">
        <f>"0431"</f>
        <v>0431</v>
      </c>
      <c r="D2257" s="1" t="str">
        <f>"MATH"</f>
        <v>MATH</v>
      </c>
      <c r="E2257" s="1" t="str">
        <f t="shared" si="731"/>
        <v>40B-OLI</v>
      </c>
      <c r="F2257" s="1" t="str">
        <f t="shared" si="730"/>
        <v>Olivo, Claudia</v>
      </c>
      <c r="G2257" s="1" t="str">
        <f>"Period 04"</f>
        <v>Period 04</v>
      </c>
      <c r="H2257" s="1">
        <f xml:space="preserve"> 93</f>
        <v>93</v>
      </c>
      <c r="I2257" s="1">
        <f xml:space="preserve"> 73</f>
        <v>73</v>
      </c>
    </row>
    <row r="2258" spans="1:9">
      <c r="A2258" s="1" t="str">
        <f>""</f>
        <v/>
      </c>
      <c r="B2258" s="1">
        <f t="shared" si="729"/>
        <v>766311</v>
      </c>
      <c r="C2258" s="1" t="str">
        <f>"0441"</f>
        <v>0441</v>
      </c>
      <c r="D2258" s="1" t="str">
        <f>"SCIENCE"</f>
        <v>SCIENCE</v>
      </c>
      <c r="E2258" s="1" t="str">
        <f t="shared" si="731"/>
        <v>40B-OLI</v>
      </c>
      <c r="F2258" s="1" t="str">
        <f t="shared" si="730"/>
        <v>Olivo, Claudia</v>
      </c>
      <c r="G2258" s="1" t="str">
        <f>"Period 05"</f>
        <v>Period 05</v>
      </c>
      <c r="H2258" s="1">
        <f xml:space="preserve"> 100</f>
        <v>100</v>
      </c>
      <c r="I2258" s="1">
        <f xml:space="preserve"> 79</f>
        <v>79</v>
      </c>
    </row>
    <row r="2259" spans="1:9">
      <c r="A2259" s="1" t="str">
        <f>""</f>
        <v/>
      </c>
      <c r="B2259" s="1">
        <f t="shared" si="729"/>
        <v>766311</v>
      </c>
      <c r="C2259" s="1" t="str">
        <f>"0471"</f>
        <v>0471</v>
      </c>
      <c r="D2259" s="1" t="str">
        <f>"HEALTH"</f>
        <v>HEALTH</v>
      </c>
      <c r="E2259" s="1" t="str">
        <f t="shared" si="731"/>
        <v>40B-OLI</v>
      </c>
      <c r="F2259" s="1" t="str">
        <f t="shared" si="730"/>
        <v>Olivo, Claudia</v>
      </c>
      <c r="G2259" s="1" t="str">
        <f>"Period 06"</f>
        <v>Period 06</v>
      </c>
      <c r="H2259" s="1" t="str">
        <f>" E"</f>
        <v xml:space="preserve"> E</v>
      </c>
      <c r="I2259" s="1" t="str">
        <f>" S"</f>
        <v xml:space="preserve"> S</v>
      </c>
    </row>
    <row r="2260" spans="1:9">
      <c r="A2260" s="1" t="str">
        <f>""</f>
        <v/>
      </c>
      <c r="B2260" s="1">
        <f t="shared" si="729"/>
        <v>766311</v>
      </c>
      <c r="C2260" s="1" t="str">
        <f>"0498"</f>
        <v>0498</v>
      </c>
      <c r="D2260" s="1" t="str">
        <f>"CITIZENSHIP"</f>
        <v>CITIZENSHIP</v>
      </c>
      <c r="E2260" s="1" t="str">
        <f t="shared" si="731"/>
        <v>40B-OLI</v>
      </c>
      <c r="F2260" s="1" t="str">
        <f t="shared" si="730"/>
        <v>Olivo, Claudia</v>
      </c>
      <c r="G2260" s="1" t="str">
        <f>"Period 07"</f>
        <v>Period 07</v>
      </c>
      <c r="H2260" s="1" t="str">
        <f>" E"</f>
        <v xml:space="preserve"> E</v>
      </c>
      <c r="I2260" s="1" t="str">
        <f>" S"</f>
        <v xml:space="preserve"> S</v>
      </c>
    </row>
    <row r="2261" spans="1:9">
      <c r="A2261" s="1" t="str">
        <f>""</f>
        <v/>
      </c>
      <c r="B2261" s="1">
        <f t="shared" si="729"/>
        <v>766311</v>
      </c>
      <c r="C2261" s="1" t="str">
        <f>"0451"</f>
        <v>0451</v>
      </c>
      <c r="D2261" s="1" t="str">
        <f>"HANDWRITING"</f>
        <v>HANDWRITING</v>
      </c>
      <c r="E2261" s="1" t="str">
        <f t="shared" si="731"/>
        <v>40B-OLI</v>
      </c>
      <c r="F2261" s="1" t="str">
        <f t="shared" si="730"/>
        <v>Olivo, Claudia</v>
      </c>
      <c r="G2261" s="1" t="str">
        <f>"Period 08"</f>
        <v>Period 08</v>
      </c>
      <c r="H2261" s="1" t="str">
        <f>" E"</f>
        <v xml:space="preserve"> E</v>
      </c>
      <c r="I2261" s="1" t="str">
        <f>" S"</f>
        <v xml:space="preserve"> S</v>
      </c>
    </row>
    <row r="2262" spans="1:9">
      <c r="A2262" s="1" t="str">
        <f>""</f>
        <v/>
      </c>
      <c r="B2262" s="1">
        <f t="shared" si="729"/>
        <v>766311</v>
      </c>
      <c r="C2262" s="1" t="str">
        <f>"0461"</f>
        <v>0461</v>
      </c>
      <c r="D2262" s="1" t="str">
        <f>"FINE ARTS"</f>
        <v>FINE ARTS</v>
      </c>
      <c r="E2262" s="1" t="str">
        <f t="shared" si="731"/>
        <v>40B-OLI</v>
      </c>
      <c r="F2262" s="1" t="str">
        <f>"Shotlow, Misti"</f>
        <v>Shotlow, Misti</v>
      </c>
      <c r="G2262" s="1" t="str">
        <f>"Period 09"</f>
        <v>Period 09</v>
      </c>
      <c r="H2262" s="1" t="str">
        <f>" E"</f>
        <v xml:space="preserve"> E</v>
      </c>
      <c r="I2262" s="1" t="str">
        <f>" E"</f>
        <v xml:space="preserve"> E</v>
      </c>
    </row>
    <row r="2263" spans="1:9">
      <c r="A2263" s="1" t="str">
        <f>""</f>
        <v/>
      </c>
      <c r="B2263" s="1">
        <f t="shared" si="729"/>
        <v>766311</v>
      </c>
      <c r="C2263" s="1" t="str">
        <f>"0462"</f>
        <v>0462</v>
      </c>
      <c r="D2263" s="1" t="str">
        <f>"MUSIC"</f>
        <v>MUSIC</v>
      </c>
      <c r="E2263" s="1" t="str">
        <f t="shared" si="731"/>
        <v>40B-OLI</v>
      </c>
      <c r="F2263" s="1" t="str">
        <f>"Murphy, Charmin"</f>
        <v>Murphy, Charmin</v>
      </c>
      <c r="G2263" s="1" t="str">
        <f>"Period 10"</f>
        <v>Period 10</v>
      </c>
      <c r="H2263" s="1" t="str">
        <f>" S"</f>
        <v xml:space="preserve"> S</v>
      </c>
      <c r="I2263" s="1" t="str">
        <f>" S"</f>
        <v xml:space="preserve"> S</v>
      </c>
    </row>
    <row r="2264" spans="1:9">
      <c r="A2264" s="1" t="str">
        <f>""</f>
        <v/>
      </c>
      <c r="B2264" s="1">
        <f t="shared" si="729"/>
        <v>766311</v>
      </c>
      <c r="C2264" s="1" t="str">
        <f>"0472"</f>
        <v>0472</v>
      </c>
      <c r="D2264" s="1" t="str">
        <f>"PHYSICAL ED"</f>
        <v>PHYSICAL ED</v>
      </c>
      <c r="E2264" s="1" t="str">
        <f t="shared" si="731"/>
        <v>40B-OLI</v>
      </c>
      <c r="F2264" s="1" t="str">
        <f>"Lane, Gary"</f>
        <v>Lane, Gary</v>
      </c>
      <c r="G2264" s="1" t="str">
        <f>"Period 11"</f>
        <v>Period 11</v>
      </c>
      <c r="H2264" s="1" t="str">
        <f>" E"</f>
        <v xml:space="preserve"> E</v>
      </c>
      <c r="I2264" s="1" t="str">
        <f>" E"</f>
        <v xml:space="preserve"> E</v>
      </c>
    </row>
    <row r="2265" spans="1:9">
      <c r="A2265" s="1" t="str">
        <f>"Pate, Krystiana Alexis"</f>
        <v>Pate, Krystiana Alexis</v>
      </c>
      <c r="B2265" s="1">
        <f t="shared" ref="B2265:B2274" si="732">776496</f>
        <v>776496</v>
      </c>
      <c r="C2265" s="1" t="str">
        <f>"0411"</f>
        <v>0411</v>
      </c>
      <c r="D2265" s="1" t="str">
        <f>"LANGUAGE ARTS"</f>
        <v>LANGUAGE ARTS</v>
      </c>
      <c r="E2265" s="1" t="str">
        <f t="shared" ref="E2265:E2272" si="733">"41R-GUL"</f>
        <v>41R-GUL</v>
      </c>
      <c r="F2265" s="1" t="str">
        <f t="shared" ref="F2265:F2271" si="734">"Gula, Andrew"</f>
        <v>Gula, Andrew</v>
      </c>
      <c r="G2265" s="1" t="str">
        <f>"Period 01"</f>
        <v>Period 01</v>
      </c>
      <c r="H2265" s="1">
        <f xml:space="preserve"> 81</f>
        <v>81</v>
      </c>
      <c r="I2265" s="1">
        <f xml:space="preserve"> 75</f>
        <v>75</v>
      </c>
    </row>
    <row r="2266" spans="1:9">
      <c r="A2266" s="1" t="str">
        <f>""</f>
        <v/>
      </c>
      <c r="B2266" s="1">
        <f t="shared" si="732"/>
        <v>776496</v>
      </c>
      <c r="C2266" s="1" t="str">
        <f>"0421"</f>
        <v>0421</v>
      </c>
      <c r="D2266" s="1" t="str">
        <f>"SOCIAL STUDIES"</f>
        <v>SOCIAL STUDIES</v>
      </c>
      <c r="E2266" s="1" t="str">
        <f t="shared" si="733"/>
        <v>41R-GUL</v>
      </c>
      <c r="F2266" s="1" t="str">
        <f t="shared" si="734"/>
        <v>Gula, Andrew</v>
      </c>
      <c r="G2266" s="1" t="str">
        <f>"Period 03"</f>
        <v>Period 03</v>
      </c>
      <c r="H2266" s="1">
        <f xml:space="preserve"> 83</f>
        <v>83</v>
      </c>
      <c r="I2266" s="1">
        <f xml:space="preserve"> 81</f>
        <v>81</v>
      </c>
    </row>
    <row r="2267" spans="1:9">
      <c r="A2267" s="1" t="str">
        <f>""</f>
        <v/>
      </c>
      <c r="B2267" s="1">
        <f t="shared" si="732"/>
        <v>776496</v>
      </c>
      <c r="C2267" s="1" t="str">
        <f>"0431"</f>
        <v>0431</v>
      </c>
      <c r="D2267" s="1" t="str">
        <f>"MATH"</f>
        <v>MATH</v>
      </c>
      <c r="E2267" s="1" t="str">
        <f t="shared" si="733"/>
        <v>41R-GUL</v>
      </c>
      <c r="F2267" s="1" t="str">
        <f t="shared" si="734"/>
        <v>Gula, Andrew</v>
      </c>
      <c r="G2267" s="1" t="str">
        <f>"Period 04"</f>
        <v>Period 04</v>
      </c>
      <c r="H2267" s="1">
        <f xml:space="preserve"> 75</f>
        <v>75</v>
      </c>
      <c r="I2267" s="1">
        <f xml:space="preserve"> 75</f>
        <v>75</v>
      </c>
    </row>
    <row r="2268" spans="1:9">
      <c r="A2268" s="1" t="str">
        <f>""</f>
        <v/>
      </c>
      <c r="B2268" s="1">
        <f t="shared" si="732"/>
        <v>776496</v>
      </c>
      <c r="C2268" s="1" t="str">
        <f>"0441"</f>
        <v>0441</v>
      </c>
      <c r="D2268" s="1" t="str">
        <f>"SCIENCE"</f>
        <v>SCIENCE</v>
      </c>
      <c r="E2268" s="1" t="str">
        <f t="shared" si="733"/>
        <v>41R-GUL</v>
      </c>
      <c r="F2268" s="1" t="str">
        <f t="shared" si="734"/>
        <v>Gula, Andrew</v>
      </c>
      <c r="G2268" s="1" t="str">
        <f>"Period 05"</f>
        <v>Period 05</v>
      </c>
      <c r="H2268" s="1">
        <f xml:space="preserve"> 80</f>
        <v>80</v>
      </c>
      <c r="I2268" s="1">
        <f xml:space="preserve"> 82</f>
        <v>82</v>
      </c>
    </row>
    <row r="2269" spans="1:9">
      <c r="A2269" s="1" t="str">
        <f>""</f>
        <v/>
      </c>
      <c r="B2269" s="1">
        <f t="shared" si="732"/>
        <v>776496</v>
      </c>
      <c r="C2269" s="1" t="str">
        <f>"0471"</f>
        <v>0471</v>
      </c>
      <c r="D2269" s="1" t="str">
        <f>"HEALTH"</f>
        <v>HEALTH</v>
      </c>
      <c r="E2269" s="1" t="str">
        <f t="shared" si="733"/>
        <v>41R-GUL</v>
      </c>
      <c r="F2269" s="1" t="str">
        <f t="shared" si="734"/>
        <v>Gula, Andrew</v>
      </c>
      <c r="G2269" s="1" t="str">
        <f>"Period 06"</f>
        <v>Period 06</v>
      </c>
      <c r="H2269" s="1" t="str">
        <f>" S"</f>
        <v xml:space="preserve"> S</v>
      </c>
      <c r="I2269" s="1" t="str">
        <f>" S"</f>
        <v xml:space="preserve"> S</v>
      </c>
    </row>
    <row r="2270" spans="1:9">
      <c r="A2270" s="1" t="str">
        <f>""</f>
        <v/>
      </c>
      <c r="B2270" s="1">
        <f t="shared" si="732"/>
        <v>776496</v>
      </c>
      <c r="C2270" s="1" t="str">
        <f>"0498"</f>
        <v>0498</v>
      </c>
      <c r="D2270" s="1" t="str">
        <f>"CITIZENSHIP"</f>
        <v>CITIZENSHIP</v>
      </c>
      <c r="E2270" s="1" t="str">
        <f t="shared" si="733"/>
        <v>41R-GUL</v>
      </c>
      <c r="F2270" s="1" t="str">
        <f t="shared" si="734"/>
        <v>Gula, Andrew</v>
      </c>
      <c r="G2270" s="1" t="str">
        <f>"Period 07"</f>
        <v>Period 07</v>
      </c>
      <c r="H2270" s="1" t="str">
        <f>" S"</f>
        <v xml:space="preserve"> S</v>
      </c>
      <c r="I2270" s="1" t="str">
        <f>" S"</f>
        <v xml:space="preserve"> S</v>
      </c>
    </row>
    <row r="2271" spans="1:9">
      <c r="A2271" s="1" t="str">
        <f>""</f>
        <v/>
      </c>
      <c r="B2271" s="1">
        <f t="shared" si="732"/>
        <v>776496</v>
      </c>
      <c r="C2271" s="1" t="str">
        <f>"0451"</f>
        <v>0451</v>
      </c>
      <c r="D2271" s="1" t="str">
        <f>"HANDWRITING"</f>
        <v>HANDWRITING</v>
      </c>
      <c r="E2271" s="1" t="str">
        <f t="shared" si="733"/>
        <v>41R-GUL</v>
      </c>
      <c r="F2271" s="1" t="str">
        <f t="shared" si="734"/>
        <v>Gula, Andrew</v>
      </c>
      <c r="G2271" s="1" t="str">
        <f>"Period 08"</f>
        <v>Period 08</v>
      </c>
      <c r="H2271" s="1" t="str">
        <f>" N"</f>
        <v xml:space="preserve"> N</v>
      </c>
      <c r="I2271" s="1" t="str">
        <f>" S"</f>
        <v xml:space="preserve"> S</v>
      </c>
    </row>
    <row r="2272" spans="1:9">
      <c r="A2272" s="1" t="str">
        <f>""</f>
        <v/>
      </c>
      <c r="B2272" s="1">
        <f t="shared" si="732"/>
        <v>776496</v>
      </c>
      <c r="C2272" s="1" t="str">
        <f>"0461"</f>
        <v>0461</v>
      </c>
      <c r="D2272" s="1" t="str">
        <f>"FINE ARTS"</f>
        <v>FINE ARTS</v>
      </c>
      <c r="E2272" s="1" t="str">
        <f t="shared" si="733"/>
        <v>41R-GUL</v>
      </c>
      <c r="F2272" s="1" t="str">
        <f>"Shotlow, Misti"</f>
        <v>Shotlow, Misti</v>
      </c>
      <c r="G2272" s="1" t="str">
        <f>"Period 09"</f>
        <v>Period 09</v>
      </c>
      <c r="H2272" s="1" t="str">
        <f>" E"</f>
        <v xml:space="preserve"> E</v>
      </c>
      <c r="I2272" s="1" t="str">
        <f>" E"</f>
        <v xml:space="preserve"> E</v>
      </c>
    </row>
    <row r="2273" spans="1:9">
      <c r="A2273" s="1" t="str">
        <f>""</f>
        <v/>
      </c>
      <c r="B2273" s="1">
        <f t="shared" si="732"/>
        <v>776496</v>
      </c>
      <c r="C2273" s="1" t="str">
        <f>"0462"</f>
        <v>0462</v>
      </c>
      <c r="D2273" s="1" t="str">
        <f>"MUSIC"</f>
        <v>MUSIC</v>
      </c>
      <c r="E2273" s="1" t="str">
        <f>"41GUL1R-"</f>
        <v>41GUL1R-</v>
      </c>
      <c r="F2273" s="1" t="str">
        <f>"Murphy, Charmin"</f>
        <v>Murphy, Charmin</v>
      </c>
      <c r="G2273" s="1" t="str">
        <f>"Period 10"</f>
        <v>Period 10</v>
      </c>
      <c r="H2273" s="1" t="str">
        <f>" S"</f>
        <v xml:space="preserve"> S</v>
      </c>
      <c r="I2273" s="1" t="str">
        <f>" S"</f>
        <v xml:space="preserve"> S</v>
      </c>
    </row>
    <row r="2274" spans="1:9">
      <c r="A2274" s="1" t="str">
        <f>""</f>
        <v/>
      </c>
      <c r="B2274" s="1">
        <f t="shared" si="732"/>
        <v>776496</v>
      </c>
      <c r="C2274" s="1" t="str">
        <f>"0472"</f>
        <v>0472</v>
      </c>
      <c r="D2274" s="1" t="str">
        <f>"PHYSICAL ED"</f>
        <v>PHYSICAL ED</v>
      </c>
      <c r="E2274" s="1" t="str">
        <f>"41R-Gul"</f>
        <v>41R-Gul</v>
      </c>
      <c r="F2274" s="1" t="str">
        <f>"Lane, Gary"</f>
        <v>Lane, Gary</v>
      </c>
      <c r="G2274" s="1" t="str">
        <f>"Period 11"</f>
        <v>Period 11</v>
      </c>
      <c r="H2274" s="1" t="str">
        <f>" S"</f>
        <v xml:space="preserve"> S</v>
      </c>
      <c r="I2274" s="1" t="str">
        <f>" S"</f>
        <v xml:space="preserve"> S</v>
      </c>
    </row>
    <row r="2275" spans="1:9">
      <c r="A2275" s="1" t="str">
        <f>"Peterson, Chloe Peyton"</f>
        <v>Peterson, Chloe Peyton</v>
      </c>
      <c r="B2275" s="1">
        <f t="shared" ref="B2275:B2284" si="735">765808</f>
        <v>765808</v>
      </c>
      <c r="C2275" s="1" t="str">
        <f>"0411"</f>
        <v>0411</v>
      </c>
      <c r="D2275" s="1" t="str">
        <f>"LANGUAGE ARTS"</f>
        <v>LANGUAGE ARTS</v>
      </c>
      <c r="E2275" s="1" t="str">
        <f t="shared" ref="E2275:E2282" si="736">"40R-COOP"</f>
        <v>40R-COOP</v>
      </c>
      <c r="F2275" s="1" t="str">
        <f t="shared" ref="F2275:F2281" si="737">"Cooper, Jennefer"</f>
        <v>Cooper, Jennefer</v>
      </c>
      <c r="G2275" s="1" t="str">
        <f>"Period 01"</f>
        <v>Period 01</v>
      </c>
      <c r="H2275" s="1">
        <f xml:space="preserve"> 96</f>
        <v>96</v>
      </c>
      <c r="I2275" s="1">
        <f xml:space="preserve"> 91</f>
        <v>91</v>
      </c>
    </row>
    <row r="2276" spans="1:9">
      <c r="A2276" s="1" t="str">
        <f>""</f>
        <v/>
      </c>
      <c r="B2276" s="1">
        <f t="shared" si="735"/>
        <v>765808</v>
      </c>
      <c r="C2276" s="1" t="str">
        <f>"0421"</f>
        <v>0421</v>
      </c>
      <c r="D2276" s="1" t="str">
        <f>"SOCIAL STUDIES"</f>
        <v>SOCIAL STUDIES</v>
      </c>
      <c r="E2276" s="1" t="str">
        <f t="shared" si="736"/>
        <v>40R-COOP</v>
      </c>
      <c r="F2276" s="1" t="str">
        <f t="shared" si="737"/>
        <v>Cooper, Jennefer</v>
      </c>
      <c r="G2276" s="1" t="str">
        <f>"Period 03"</f>
        <v>Period 03</v>
      </c>
      <c r="H2276" s="1">
        <f xml:space="preserve"> 96</f>
        <v>96</v>
      </c>
      <c r="I2276" s="1">
        <f xml:space="preserve"> 95</f>
        <v>95</v>
      </c>
    </row>
    <row r="2277" spans="1:9">
      <c r="A2277" s="1" t="str">
        <f>""</f>
        <v/>
      </c>
      <c r="B2277" s="1">
        <f t="shared" si="735"/>
        <v>765808</v>
      </c>
      <c r="C2277" s="1" t="str">
        <f>"0431"</f>
        <v>0431</v>
      </c>
      <c r="D2277" s="1" t="str">
        <f>"MATH"</f>
        <v>MATH</v>
      </c>
      <c r="E2277" s="1" t="str">
        <f t="shared" si="736"/>
        <v>40R-COOP</v>
      </c>
      <c r="F2277" s="1" t="str">
        <f t="shared" si="737"/>
        <v>Cooper, Jennefer</v>
      </c>
      <c r="G2277" s="1" t="str">
        <f>"Period 04"</f>
        <v>Period 04</v>
      </c>
      <c r="H2277" s="1">
        <f xml:space="preserve"> 95</f>
        <v>95</v>
      </c>
      <c r="I2277" s="1">
        <f xml:space="preserve"> 86</f>
        <v>86</v>
      </c>
    </row>
    <row r="2278" spans="1:9">
      <c r="A2278" s="1" t="str">
        <f>""</f>
        <v/>
      </c>
      <c r="B2278" s="1">
        <f t="shared" si="735"/>
        <v>765808</v>
      </c>
      <c r="C2278" s="1" t="str">
        <f>"0441"</f>
        <v>0441</v>
      </c>
      <c r="D2278" s="1" t="str">
        <f>"SCIENCE"</f>
        <v>SCIENCE</v>
      </c>
      <c r="E2278" s="1" t="str">
        <f t="shared" si="736"/>
        <v>40R-COOP</v>
      </c>
      <c r="F2278" s="1" t="str">
        <f t="shared" si="737"/>
        <v>Cooper, Jennefer</v>
      </c>
      <c r="G2278" s="1" t="str">
        <f>"Period 05"</f>
        <v>Period 05</v>
      </c>
      <c r="H2278" s="1">
        <f xml:space="preserve"> 97</f>
        <v>97</v>
      </c>
      <c r="I2278" s="1">
        <f xml:space="preserve"> 98</f>
        <v>98</v>
      </c>
    </row>
    <row r="2279" spans="1:9">
      <c r="A2279" s="1" t="str">
        <f>""</f>
        <v/>
      </c>
      <c r="B2279" s="1">
        <f t="shared" si="735"/>
        <v>765808</v>
      </c>
      <c r="C2279" s="1" t="str">
        <f>"0471"</f>
        <v>0471</v>
      </c>
      <c r="D2279" s="1" t="str">
        <f>"HEALTH"</f>
        <v>HEALTH</v>
      </c>
      <c r="E2279" s="1" t="str">
        <f t="shared" si="736"/>
        <v>40R-COOP</v>
      </c>
      <c r="F2279" s="1" t="str">
        <f t="shared" si="737"/>
        <v>Cooper, Jennefer</v>
      </c>
      <c r="G2279" s="1" t="str">
        <f>"Period 06"</f>
        <v>Period 06</v>
      </c>
      <c r="H2279" s="1" t="str">
        <f>" E"</f>
        <v xml:space="preserve"> E</v>
      </c>
      <c r="I2279" s="1" t="str">
        <f>" S"</f>
        <v xml:space="preserve"> S</v>
      </c>
    </row>
    <row r="2280" spans="1:9">
      <c r="A2280" s="1" t="str">
        <f>""</f>
        <v/>
      </c>
      <c r="B2280" s="1">
        <f t="shared" si="735"/>
        <v>765808</v>
      </c>
      <c r="C2280" s="1" t="str">
        <f>"0498"</f>
        <v>0498</v>
      </c>
      <c r="D2280" s="1" t="str">
        <f>"CITIZENSHIP"</f>
        <v>CITIZENSHIP</v>
      </c>
      <c r="E2280" s="1" t="str">
        <f t="shared" si="736"/>
        <v>40R-COOP</v>
      </c>
      <c r="F2280" s="1" t="str">
        <f t="shared" si="737"/>
        <v>Cooper, Jennefer</v>
      </c>
      <c r="G2280" s="1" t="str">
        <f>"Period 07"</f>
        <v>Period 07</v>
      </c>
      <c r="H2280" s="1" t="str">
        <f>" E"</f>
        <v xml:space="preserve"> E</v>
      </c>
      <c r="I2280" s="1" t="str">
        <f>" S"</f>
        <v xml:space="preserve"> S</v>
      </c>
    </row>
    <row r="2281" spans="1:9">
      <c r="A2281" s="1" t="str">
        <f>""</f>
        <v/>
      </c>
      <c r="B2281" s="1">
        <f t="shared" si="735"/>
        <v>765808</v>
      </c>
      <c r="C2281" s="1" t="str">
        <f>"0451"</f>
        <v>0451</v>
      </c>
      <c r="D2281" s="1" t="str">
        <f>"HANDWRITING"</f>
        <v>HANDWRITING</v>
      </c>
      <c r="E2281" s="1" t="str">
        <f t="shared" si="736"/>
        <v>40R-COOP</v>
      </c>
      <c r="F2281" s="1" t="str">
        <f t="shared" si="737"/>
        <v>Cooper, Jennefer</v>
      </c>
      <c r="G2281" s="1" t="str">
        <f>"Period 08"</f>
        <v>Period 08</v>
      </c>
      <c r="H2281" s="1" t="str">
        <f>" S"</f>
        <v xml:space="preserve"> S</v>
      </c>
      <c r="I2281" s="1" t="str">
        <f>" E"</f>
        <v xml:space="preserve"> E</v>
      </c>
    </row>
    <row r="2282" spans="1:9">
      <c r="A2282" s="1" t="str">
        <f>""</f>
        <v/>
      </c>
      <c r="B2282" s="1">
        <f t="shared" si="735"/>
        <v>765808</v>
      </c>
      <c r="C2282" s="1" t="str">
        <f>"0461"</f>
        <v>0461</v>
      </c>
      <c r="D2282" s="1" t="str">
        <f>"FINE ARTS"</f>
        <v>FINE ARTS</v>
      </c>
      <c r="E2282" s="1" t="str">
        <f t="shared" si="736"/>
        <v>40R-COOP</v>
      </c>
      <c r="F2282" s="1" t="str">
        <f>"Shotlow, Misti"</f>
        <v>Shotlow, Misti</v>
      </c>
      <c r="G2282" s="1" t="str">
        <f>"Period 09"</f>
        <v>Period 09</v>
      </c>
      <c r="H2282" s="1" t="str">
        <f>" E"</f>
        <v xml:space="preserve"> E</v>
      </c>
      <c r="I2282" s="1" t="str">
        <f>" E"</f>
        <v xml:space="preserve"> E</v>
      </c>
    </row>
    <row r="2283" spans="1:9">
      <c r="A2283" s="1" t="str">
        <f>""</f>
        <v/>
      </c>
      <c r="B2283" s="1">
        <f t="shared" si="735"/>
        <v>765808</v>
      </c>
      <c r="C2283" s="1" t="str">
        <f>"0462"</f>
        <v>0462</v>
      </c>
      <c r="D2283" s="1" t="str">
        <f>"MUSIC"</f>
        <v>MUSIC</v>
      </c>
      <c r="E2283" s="1" t="str">
        <f>"4OR-COO"</f>
        <v>4OR-COO</v>
      </c>
      <c r="F2283" s="1" t="str">
        <f>"Murphy, Charmin"</f>
        <v>Murphy, Charmin</v>
      </c>
      <c r="G2283" s="1" t="str">
        <f>"Period 10"</f>
        <v>Period 10</v>
      </c>
      <c r="H2283" s="1" t="str">
        <f>" E"</f>
        <v xml:space="preserve"> E</v>
      </c>
      <c r="I2283" s="1" t="str">
        <f>" S"</f>
        <v xml:space="preserve"> S</v>
      </c>
    </row>
    <row r="2284" spans="1:9">
      <c r="A2284" s="1" t="str">
        <f>""</f>
        <v/>
      </c>
      <c r="B2284" s="1">
        <f t="shared" si="735"/>
        <v>765808</v>
      </c>
      <c r="C2284" s="1" t="str">
        <f>"0472"</f>
        <v>0472</v>
      </c>
      <c r="D2284" s="1" t="str">
        <f>"PHYSICAL ED"</f>
        <v>PHYSICAL ED</v>
      </c>
      <c r="E2284" s="1" t="str">
        <f>"40R-Coop"</f>
        <v>40R-Coop</v>
      </c>
      <c r="F2284" s="1" t="str">
        <f>"Lane, Gary"</f>
        <v>Lane, Gary</v>
      </c>
      <c r="G2284" s="1" t="str">
        <f>"Period 11"</f>
        <v>Period 11</v>
      </c>
      <c r="H2284" s="1" t="str">
        <f>" E"</f>
        <v xml:space="preserve"> E</v>
      </c>
      <c r="I2284" s="1" t="str">
        <f>" E"</f>
        <v xml:space="preserve"> E</v>
      </c>
    </row>
    <row r="2285" spans="1:9">
      <c r="A2285" s="1" t="str">
        <f>"Porter, Kayden Daniel"</f>
        <v>Porter, Kayden Daniel</v>
      </c>
      <c r="B2285" s="1">
        <f t="shared" ref="B2285:B2294" si="738">1801487</f>
        <v>1801487</v>
      </c>
      <c r="C2285" s="1" t="str">
        <f>"0411"</f>
        <v>0411</v>
      </c>
      <c r="D2285" s="1" t="str">
        <f>"LANGUAGE ARTS"</f>
        <v>LANGUAGE ARTS</v>
      </c>
      <c r="E2285" s="1" t="str">
        <f t="shared" ref="E2285:E2292" si="739">"41R-GUL"</f>
        <v>41R-GUL</v>
      </c>
      <c r="F2285" s="1" t="str">
        <f t="shared" ref="F2285:F2291" si="740">"Gula, Andrew"</f>
        <v>Gula, Andrew</v>
      </c>
      <c r="G2285" s="1" t="str">
        <f>"Period 01"</f>
        <v>Period 01</v>
      </c>
      <c r="H2285" s="1">
        <f xml:space="preserve"> 92</f>
        <v>92</v>
      </c>
      <c r="I2285" s="1">
        <f xml:space="preserve"> 93</f>
        <v>93</v>
      </c>
    </row>
    <row r="2286" spans="1:9">
      <c r="A2286" s="1" t="str">
        <f>""</f>
        <v/>
      </c>
      <c r="B2286" s="1">
        <f t="shared" si="738"/>
        <v>1801487</v>
      </c>
      <c r="C2286" s="1" t="str">
        <f>"0421"</f>
        <v>0421</v>
      </c>
      <c r="D2286" s="1" t="str">
        <f>"SOCIAL STUDIES"</f>
        <v>SOCIAL STUDIES</v>
      </c>
      <c r="E2286" s="1" t="str">
        <f t="shared" si="739"/>
        <v>41R-GUL</v>
      </c>
      <c r="F2286" s="1" t="str">
        <f t="shared" si="740"/>
        <v>Gula, Andrew</v>
      </c>
      <c r="G2286" s="1" t="str">
        <f>"Period 03"</f>
        <v>Period 03</v>
      </c>
      <c r="H2286" s="1">
        <f xml:space="preserve"> 93</f>
        <v>93</v>
      </c>
      <c r="I2286" s="1">
        <f xml:space="preserve"> 95</f>
        <v>95</v>
      </c>
    </row>
    <row r="2287" spans="1:9">
      <c r="A2287" s="1" t="str">
        <f>""</f>
        <v/>
      </c>
      <c r="B2287" s="1">
        <f t="shared" si="738"/>
        <v>1801487</v>
      </c>
      <c r="C2287" s="1" t="str">
        <f>"0431"</f>
        <v>0431</v>
      </c>
      <c r="D2287" s="1" t="str">
        <f>"MATH"</f>
        <v>MATH</v>
      </c>
      <c r="E2287" s="1" t="str">
        <f t="shared" si="739"/>
        <v>41R-GUL</v>
      </c>
      <c r="F2287" s="1" t="str">
        <f t="shared" si="740"/>
        <v>Gula, Andrew</v>
      </c>
      <c r="G2287" s="1" t="str">
        <f>"Period 04"</f>
        <v>Period 04</v>
      </c>
      <c r="H2287" s="1">
        <f xml:space="preserve"> 93</f>
        <v>93</v>
      </c>
      <c r="I2287" s="1">
        <f xml:space="preserve"> 92</f>
        <v>92</v>
      </c>
    </row>
    <row r="2288" spans="1:9">
      <c r="A2288" s="1" t="str">
        <f>""</f>
        <v/>
      </c>
      <c r="B2288" s="1">
        <f t="shared" si="738"/>
        <v>1801487</v>
      </c>
      <c r="C2288" s="1" t="str">
        <f>"0441"</f>
        <v>0441</v>
      </c>
      <c r="D2288" s="1" t="str">
        <f>"SCIENCE"</f>
        <v>SCIENCE</v>
      </c>
      <c r="E2288" s="1" t="str">
        <f t="shared" si="739"/>
        <v>41R-GUL</v>
      </c>
      <c r="F2288" s="1" t="str">
        <f t="shared" si="740"/>
        <v>Gula, Andrew</v>
      </c>
      <c r="G2288" s="1" t="str">
        <f>"Period 05"</f>
        <v>Period 05</v>
      </c>
      <c r="H2288" s="1">
        <f xml:space="preserve"> 93</f>
        <v>93</v>
      </c>
      <c r="I2288" s="1">
        <f xml:space="preserve"> 96</f>
        <v>96</v>
      </c>
    </row>
    <row r="2289" spans="1:9">
      <c r="A2289" s="1" t="str">
        <f>""</f>
        <v/>
      </c>
      <c r="B2289" s="1">
        <f t="shared" si="738"/>
        <v>1801487</v>
      </c>
      <c r="C2289" s="1" t="str">
        <f>"0471"</f>
        <v>0471</v>
      </c>
      <c r="D2289" s="1" t="str">
        <f>"HEALTH"</f>
        <v>HEALTH</v>
      </c>
      <c r="E2289" s="1" t="str">
        <f t="shared" si="739"/>
        <v>41R-GUL</v>
      </c>
      <c r="F2289" s="1" t="str">
        <f t="shared" si="740"/>
        <v>Gula, Andrew</v>
      </c>
      <c r="G2289" s="1" t="str">
        <f>"Period 06"</f>
        <v>Period 06</v>
      </c>
      <c r="H2289" s="1" t="str">
        <f>" S"</f>
        <v xml:space="preserve"> S</v>
      </c>
      <c r="I2289" s="1" t="str">
        <f>" S"</f>
        <v xml:space="preserve"> S</v>
      </c>
    </row>
    <row r="2290" spans="1:9">
      <c r="A2290" s="1" t="str">
        <f>""</f>
        <v/>
      </c>
      <c r="B2290" s="1">
        <f t="shared" si="738"/>
        <v>1801487</v>
      </c>
      <c r="C2290" s="1" t="str">
        <f>"0498"</f>
        <v>0498</v>
      </c>
      <c r="D2290" s="1" t="str">
        <f>"CITIZENSHIP"</f>
        <v>CITIZENSHIP</v>
      </c>
      <c r="E2290" s="1" t="str">
        <f t="shared" si="739"/>
        <v>41R-GUL</v>
      </c>
      <c r="F2290" s="1" t="str">
        <f t="shared" si="740"/>
        <v>Gula, Andrew</v>
      </c>
      <c r="G2290" s="1" t="str">
        <f>"Period 07"</f>
        <v>Period 07</v>
      </c>
      <c r="H2290" s="1" t="str">
        <f>" S"</f>
        <v xml:space="preserve"> S</v>
      </c>
      <c r="I2290" s="1" t="str">
        <f>" S"</f>
        <v xml:space="preserve"> S</v>
      </c>
    </row>
    <row r="2291" spans="1:9">
      <c r="A2291" s="1" t="str">
        <f>""</f>
        <v/>
      </c>
      <c r="B2291" s="1">
        <f t="shared" si="738"/>
        <v>1801487</v>
      </c>
      <c r="C2291" s="1" t="str">
        <f>"0451"</f>
        <v>0451</v>
      </c>
      <c r="D2291" s="1" t="str">
        <f>"HANDWRITING"</f>
        <v>HANDWRITING</v>
      </c>
      <c r="E2291" s="1" t="str">
        <f t="shared" si="739"/>
        <v>41R-GUL</v>
      </c>
      <c r="F2291" s="1" t="str">
        <f t="shared" si="740"/>
        <v>Gula, Andrew</v>
      </c>
      <c r="G2291" s="1" t="str">
        <f>"Period 08"</f>
        <v>Period 08</v>
      </c>
      <c r="H2291" s="1" t="str">
        <f>" N"</f>
        <v xml:space="preserve"> N</v>
      </c>
      <c r="I2291" s="1" t="str">
        <f>" S"</f>
        <v xml:space="preserve"> S</v>
      </c>
    </row>
    <row r="2292" spans="1:9">
      <c r="A2292" s="1" t="str">
        <f>""</f>
        <v/>
      </c>
      <c r="B2292" s="1">
        <f t="shared" si="738"/>
        <v>1801487</v>
      </c>
      <c r="C2292" s="1" t="str">
        <f>"0461"</f>
        <v>0461</v>
      </c>
      <c r="D2292" s="1" t="str">
        <f>"FINE ARTS"</f>
        <v>FINE ARTS</v>
      </c>
      <c r="E2292" s="1" t="str">
        <f t="shared" si="739"/>
        <v>41R-GUL</v>
      </c>
      <c r="F2292" s="1" t="str">
        <f>"Shotlow, Misti"</f>
        <v>Shotlow, Misti</v>
      </c>
      <c r="G2292" s="1" t="str">
        <f>"Period 09"</f>
        <v>Period 09</v>
      </c>
      <c r="H2292" s="1" t="str">
        <f>" E"</f>
        <v xml:space="preserve"> E</v>
      </c>
      <c r="I2292" s="1" t="str">
        <f>" E"</f>
        <v xml:space="preserve"> E</v>
      </c>
    </row>
    <row r="2293" spans="1:9">
      <c r="A2293" s="1" t="str">
        <f>""</f>
        <v/>
      </c>
      <c r="B2293" s="1">
        <f t="shared" si="738"/>
        <v>1801487</v>
      </c>
      <c r="C2293" s="1" t="str">
        <f>"0462"</f>
        <v>0462</v>
      </c>
      <c r="D2293" s="1" t="str">
        <f>"MUSIC"</f>
        <v>MUSIC</v>
      </c>
      <c r="E2293" s="1" t="str">
        <f>"41GUL1R-"</f>
        <v>41GUL1R-</v>
      </c>
      <c r="F2293" s="1" t="str">
        <f>"Murphy, Charmin"</f>
        <v>Murphy, Charmin</v>
      </c>
      <c r="G2293" s="1" t="str">
        <f>"Period 10"</f>
        <v>Period 10</v>
      </c>
      <c r="H2293" s="1" t="str">
        <f>" S"</f>
        <v xml:space="preserve"> S</v>
      </c>
      <c r="I2293" s="1" t="str">
        <f>" S"</f>
        <v xml:space="preserve"> S</v>
      </c>
    </row>
    <row r="2294" spans="1:9">
      <c r="A2294" s="1" t="str">
        <f>""</f>
        <v/>
      </c>
      <c r="B2294" s="1">
        <f t="shared" si="738"/>
        <v>1801487</v>
      </c>
      <c r="C2294" s="1" t="str">
        <f>"0472"</f>
        <v>0472</v>
      </c>
      <c r="D2294" s="1" t="str">
        <f>"PHYSICAL ED"</f>
        <v>PHYSICAL ED</v>
      </c>
      <c r="E2294" s="1" t="str">
        <f>"41R-Gul"</f>
        <v>41R-Gul</v>
      </c>
      <c r="F2294" s="1" t="str">
        <f>"Lane, Gary"</f>
        <v>Lane, Gary</v>
      </c>
      <c r="G2294" s="1" t="str">
        <f>"Period 11"</f>
        <v>Period 11</v>
      </c>
      <c r="H2294" s="1" t="str">
        <f>" E"</f>
        <v xml:space="preserve"> E</v>
      </c>
      <c r="I2294" s="1" t="str">
        <f>" E"</f>
        <v xml:space="preserve"> E</v>
      </c>
    </row>
    <row r="2295" spans="1:9">
      <c r="A2295" s="1" t="str">
        <f>"Rashid, Hiba Ali"</f>
        <v>Rashid, Hiba Ali</v>
      </c>
      <c r="B2295" s="1">
        <f t="shared" ref="B2295:B2303" si="741">1823161</f>
        <v>1823161</v>
      </c>
      <c r="C2295" s="1" t="str">
        <f>"0411"</f>
        <v>0411</v>
      </c>
      <c r="D2295" s="1" t="str">
        <f>"LANGUAGE ARTS"</f>
        <v>LANGUAGE ARTS</v>
      </c>
      <c r="E2295" s="1" t="str">
        <f t="shared" ref="E2295:E2301" si="742">"41R-GUL"</f>
        <v>41R-GUL</v>
      </c>
      <c r="F2295" s="1" t="str">
        <f t="shared" ref="F2295:F2300" si="743">"Gula, Andrew"</f>
        <v>Gula, Andrew</v>
      </c>
      <c r="G2295" s="1" t="str">
        <f>"Period 01"</f>
        <v>Period 01</v>
      </c>
      <c r="H2295" s="1" t="str">
        <f>""</f>
        <v/>
      </c>
      <c r="I2295" s="1">
        <f xml:space="preserve"> 0</f>
        <v>0</v>
      </c>
    </row>
    <row r="2296" spans="1:9">
      <c r="A2296" s="1" t="str">
        <f>""</f>
        <v/>
      </c>
      <c r="B2296" s="1">
        <f t="shared" si="741"/>
        <v>1823161</v>
      </c>
      <c r="C2296" s="1" t="str">
        <f>"0431"</f>
        <v>0431</v>
      </c>
      <c r="D2296" s="1" t="str">
        <f>"MATH"</f>
        <v>MATH</v>
      </c>
      <c r="E2296" s="1" t="str">
        <f t="shared" si="742"/>
        <v>41R-GUL</v>
      </c>
      <c r="F2296" s="1" t="str">
        <f t="shared" si="743"/>
        <v>Gula, Andrew</v>
      </c>
      <c r="G2296" s="1" t="str">
        <f>"Period 04"</f>
        <v>Period 04</v>
      </c>
      <c r="H2296" s="1" t="str">
        <f>""</f>
        <v/>
      </c>
      <c r="I2296" s="1">
        <f xml:space="preserve"> 0</f>
        <v>0</v>
      </c>
    </row>
    <row r="2297" spans="1:9">
      <c r="A2297" s="1" t="str">
        <f>""</f>
        <v/>
      </c>
      <c r="B2297" s="1">
        <f t="shared" si="741"/>
        <v>1823161</v>
      </c>
      <c r="C2297" s="1" t="str">
        <f>"0441"</f>
        <v>0441</v>
      </c>
      <c r="D2297" s="1" t="str">
        <f>"SCIENCE"</f>
        <v>SCIENCE</v>
      </c>
      <c r="E2297" s="1" t="str">
        <f t="shared" si="742"/>
        <v>41R-GUL</v>
      </c>
      <c r="F2297" s="1" t="str">
        <f t="shared" si="743"/>
        <v>Gula, Andrew</v>
      </c>
      <c r="G2297" s="1" t="str">
        <f>"Period 05"</f>
        <v>Period 05</v>
      </c>
      <c r="H2297" s="1" t="str">
        <f>""</f>
        <v/>
      </c>
      <c r="I2297" s="1">
        <f xml:space="preserve"> 0</f>
        <v>0</v>
      </c>
    </row>
    <row r="2298" spans="1:9">
      <c r="A2298" s="1" t="str">
        <f>""</f>
        <v/>
      </c>
      <c r="B2298" s="1">
        <f t="shared" si="741"/>
        <v>1823161</v>
      </c>
      <c r="C2298" s="1" t="str">
        <f>"0471"</f>
        <v>0471</v>
      </c>
      <c r="D2298" s="1" t="str">
        <f>"HEALTH"</f>
        <v>HEALTH</v>
      </c>
      <c r="E2298" s="1" t="str">
        <f t="shared" si="742"/>
        <v>41R-GUL</v>
      </c>
      <c r="F2298" s="1" t="str">
        <f t="shared" si="743"/>
        <v>Gula, Andrew</v>
      </c>
      <c r="G2298" s="1" t="str">
        <f>"Period 06"</f>
        <v>Period 06</v>
      </c>
      <c r="H2298" s="1" t="str">
        <f>""</f>
        <v/>
      </c>
      <c r="I2298" s="1" t="str">
        <f>" S"</f>
        <v xml:space="preserve"> S</v>
      </c>
    </row>
    <row r="2299" spans="1:9">
      <c r="A2299" s="1" t="str">
        <f>""</f>
        <v/>
      </c>
      <c r="B2299" s="1">
        <f t="shared" si="741"/>
        <v>1823161</v>
      </c>
      <c r="C2299" s="1" t="str">
        <f>"0498"</f>
        <v>0498</v>
      </c>
      <c r="D2299" s="1" t="str">
        <f>"CITIZENSHIP"</f>
        <v>CITIZENSHIP</v>
      </c>
      <c r="E2299" s="1" t="str">
        <f t="shared" si="742"/>
        <v>41R-GUL</v>
      </c>
      <c r="F2299" s="1" t="str">
        <f t="shared" si="743"/>
        <v>Gula, Andrew</v>
      </c>
      <c r="G2299" s="1" t="str">
        <f>"Period 07"</f>
        <v>Period 07</v>
      </c>
      <c r="H2299" s="1" t="str">
        <f>""</f>
        <v/>
      </c>
      <c r="I2299" s="1" t="str">
        <f>" S"</f>
        <v xml:space="preserve"> S</v>
      </c>
    </row>
    <row r="2300" spans="1:9">
      <c r="A2300" s="1" t="str">
        <f>""</f>
        <v/>
      </c>
      <c r="B2300" s="1">
        <f t="shared" si="741"/>
        <v>1823161</v>
      </c>
      <c r="C2300" s="1" t="str">
        <f>"0451"</f>
        <v>0451</v>
      </c>
      <c r="D2300" s="1" t="str">
        <f>"HANDWRITING"</f>
        <v>HANDWRITING</v>
      </c>
      <c r="E2300" s="1" t="str">
        <f t="shared" si="742"/>
        <v>41R-GUL</v>
      </c>
      <c r="F2300" s="1" t="str">
        <f t="shared" si="743"/>
        <v>Gula, Andrew</v>
      </c>
      <c r="G2300" s="1" t="str">
        <f>"Period 08"</f>
        <v>Period 08</v>
      </c>
      <c r="H2300" s="1" t="str">
        <f>""</f>
        <v/>
      </c>
      <c r="I2300" s="1" t="str">
        <f>" S"</f>
        <v xml:space="preserve"> S</v>
      </c>
    </row>
    <row r="2301" spans="1:9">
      <c r="A2301" s="1" t="str">
        <f>""</f>
        <v/>
      </c>
      <c r="B2301" s="1">
        <f t="shared" si="741"/>
        <v>1823161</v>
      </c>
      <c r="C2301" s="1" t="str">
        <f>"0461"</f>
        <v>0461</v>
      </c>
      <c r="D2301" s="1" t="str">
        <f>"FINE ARTS"</f>
        <v>FINE ARTS</v>
      </c>
      <c r="E2301" s="1" t="str">
        <f t="shared" si="742"/>
        <v>41R-GUL</v>
      </c>
      <c r="F2301" s="1" t="str">
        <f>"Shotlow, Misti"</f>
        <v>Shotlow, Misti</v>
      </c>
      <c r="G2301" s="1" t="str">
        <f>"Period 09"</f>
        <v>Period 09</v>
      </c>
      <c r="H2301" s="1" t="str">
        <f>""</f>
        <v/>
      </c>
      <c r="I2301" s="1" t="str">
        <f>" E"</f>
        <v xml:space="preserve"> E</v>
      </c>
    </row>
    <row r="2302" spans="1:9">
      <c r="A2302" s="1" t="str">
        <f>""</f>
        <v/>
      </c>
      <c r="B2302" s="1">
        <f t="shared" si="741"/>
        <v>1823161</v>
      </c>
      <c r="C2302" s="1" t="str">
        <f>"0462"</f>
        <v>0462</v>
      </c>
      <c r="D2302" s="1" t="str">
        <f>"MUSIC"</f>
        <v>MUSIC</v>
      </c>
      <c r="E2302" s="1" t="str">
        <f>"41GUL1R-"</f>
        <v>41GUL1R-</v>
      </c>
      <c r="F2302" s="1" t="str">
        <f>"Murphy, Charmin"</f>
        <v>Murphy, Charmin</v>
      </c>
      <c r="G2302" s="1" t="str">
        <f>"Period 10"</f>
        <v>Period 10</v>
      </c>
      <c r="H2302" s="1" t="str">
        <f>""</f>
        <v/>
      </c>
      <c r="I2302" s="1" t="str">
        <f>" S"</f>
        <v xml:space="preserve"> S</v>
      </c>
    </row>
    <row r="2303" spans="1:9">
      <c r="A2303" s="1" t="str">
        <f>""</f>
        <v/>
      </c>
      <c r="B2303" s="1">
        <f t="shared" si="741"/>
        <v>1823161</v>
      </c>
      <c r="C2303" s="1" t="str">
        <f>"0472"</f>
        <v>0472</v>
      </c>
      <c r="D2303" s="1" t="str">
        <f>"PHYSICAL ED"</f>
        <v>PHYSICAL ED</v>
      </c>
      <c r="E2303" s="1" t="str">
        <f>"41R-Gul"</f>
        <v>41R-Gul</v>
      </c>
      <c r="F2303" s="1" t="str">
        <f>"Lane, Gary"</f>
        <v>Lane, Gary</v>
      </c>
      <c r="G2303" s="1" t="str">
        <f>"Period 11"</f>
        <v>Period 11</v>
      </c>
      <c r="H2303" s="1" t="str">
        <f>""</f>
        <v/>
      </c>
      <c r="I2303" s="1" t="str">
        <f>" E"</f>
        <v xml:space="preserve"> E</v>
      </c>
    </row>
    <row r="2304" spans="1:9">
      <c r="A2304" s="1" t="str">
        <f>"Reh, Pay "</f>
        <v xml:space="preserve">Reh, Pay </v>
      </c>
      <c r="B2304" s="1">
        <f t="shared" ref="B2304:B2313" si="744">1822739</f>
        <v>1822739</v>
      </c>
      <c r="C2304" s="1" t="str">
        <f>"0411"</f>
        <v>0411</v>
      </c>
      <c r="D2304" s="1" t="str">
        <f>"LANGUAGE ARTS"</f>
        <v>LANGUAGE ARTS</v>
      </c>
      <c r="E2304" s="1" t="str">
        <f t="shared" ref="E2304:E2311" si="745">"40R-COOP"</f>
        <v>40R-COOP</v>
      </c>
      <c r="F2304" s="1" t="str">
        <f t="shared" ref="F2304:F2310" si="746">"Cooper, Jennefer"</f>
        <v>Cooper, Jennefer</v>
      </c>
      <c r="G2304" s="1" t="str">
        <f>"Period 01"</f>
        <v>Period 01</v>
      </c>
      <c r="H2304" s="1">
        <f xml:space="preserve"> 81</f>
        <v>81</v>
      </c>
      <c r="I2304" s="1">
        <f xml:space="preserve"> 83</f>
        <v>83</v>
      </c>
    </row>
    <row r="2305" spans="1:9">
      <c r="A2305" s="1" t="str">
        <f>""</f>
        <v/>
      </c>
      <c r="B2305" s="1">
        <f t="shared" si="744"/>
        <v>1822739</v>
      </c>
      <c r="C2305" s="1" t="str">
        <f>"0421"</f>
        <v>0421</v>
      </c>
      <c r="D2305" s="1" t="str">
        <f>"SOCIAL STUDIES"</f>
        <v>SOCIAL STUDIES</v>
      </c>
      <c r="E2305" s="1" t="str">
        <f t="shared" si="745"/>
        <v>40R-COOP</v>
      </c>
      <c r="F2305" s="1" t="str">
        <f t="shared" si="746"/>
        <v>Cooper, Jennefer</v>
      </c>
      <c r="G2305" s="1" t="str">
        <f>"Period 03"</f>
        <v>Period 03</v>
      </c>
      <c r="H2305" s="1">
        <f xml:space="preserve"> 75</f>
        <v>75</v>
      </c>
      <c r="I2305" s="1">
        <f xml:space="preserve"> 72</f>
        <v>72</v>
      </c>
    </row>
    <row r="2306" spans="1:9">
      <c r="A2306" s="1" t="str">
        <f>""</f>
        <v/>
      </c>
      <c r="B2306" s="1">
        <f t="shared" si="744"/>
        <v>1822739</v>
      </c>
      <c r="C2306" s="1" t="str">
        <f>"0431"</f>
        <v>0431</v>
      </c>
      <c r="D2306" s="1" t="str">
        <f>"MATH"</f>
        <v>MATH</v>
      </c>
      <c r="E2306" s="1" t="str">
        <f t="shared" si="745"/>
        <v>40R-COOP</v>
      </c>
      <c r="F2306" s="1" t="str">
        <f t="shared" si="746"/>
        <v>Cooper, Jennefer</v>
      </c>
      <c r="G2306" s="1" t="str">
        <f>"Period 04"</f>
        <v>Period 04</v>
      </c>
      <c r="H2306" s="1">
        <f xml:space="preserve"> 80</f>
        <v>80</v>
      </c>
      <c r="I2306" s="1">
        <f xml:space="preserve"> 70</f>
        <v>70</v>
      </c>
    </row>
    <row r="2307" spans="1:9">
      <c r="A2307" s="1" t="str">
        <f>""</f>
        <v/>
      </c>
      <c r="B2307" s="1">
        <f t="shared" si="744"/>
        <v>1822739</v>
      </c>
      <c r="C2307" s="1" t="str">
        <f>"0441"</f>
        <v>0441</v>
      </c>
      <c r="D2307" s="1" t="str">
        <f>"SCIENCE"</f>
        <v>SCIENCE</v>
      </c>
      <c r="E2307" s="1" t="str">
        <f t="shared" si="745"/>
        <v>40R-COOP</v>
      </c>
      <c r="F2307" s="1" t="str">
        <f t="shared" si="746"/>
        <v>Cooper, Jennefer</v>
      </c>
      <c r="G2307" s="1" t="str">
        <f>"Period 05"</f>
        <v>Period 05</v>
      </c>
      <c r="H2307" s="1">
        <f xml:space="preserve"> 80</f>
        <v>80</v>
      </c>
      <c r="I2307" s="1">
        <f xml:space="preserve"> 81</f>
        <v>81</v>
      </c>
    </row>
    <row r="2308" spans="1:9">
      <c r="A2308" s="1" t="str">
        <f>""</f>
        <v/>
      </c>
      <c r="B2308" s="1">
        <f t="shared" si="744"/>
        <v>1822739</v>
      </c>
      <c r="C2308" s="1" t="str">
        <f>"0471"</f>
        <v>0471</v>
      </c>
      <c r="D2308" s="1" t="str">
        <f>"HEALTH"</f>
        <v>HEALTH</v>
      </c>
      <c r="E2308" s="1" t="str">
        <f t="shared" si="745"/>
        <v>40R-COOP</v>
      </c>
      <c r="F2308" s="1" t="str">
        <f t="shared" si="746"/>
        <v>Cooper, Jennefer</v>
      </c>
      <c r="G2308" s="1" t="str">
        <f>"Period 06"</f>
        <v>Period 06</v>
      </c>
      <c r="H2308" s="1" t="str">
        <f>" S"</f>
        <v xml:space="preserve"> S</v>
      </c>
      <c r="I2308" s="1" t="str">
        <f>" S"</f>
        <v xml:space="preserve"> S</v>
      </c>
    </row>
    <row r="2309" spans="1:9">
      <c r="A2309" s="1" t="str">
        <f>""</f>
        <v/>
      </c>
      <c r="B2309" s="1">
        <f t="shared" si="744"/>
        <v>1822739</v>
      </c>
      <c r="C2309" s="1" t="str">
        <f>"0498"</f>
        <v>0498</v>
      </c>
      <c r="D2309" s="1" t="str">
        <f>"CITIZENSHIP"</f>
        <v>CITIZENSHIP</v>
      </c>
      <c r="E2309" s="1" t="str">
        <f t="shared" si="745"/>
        <v>40R-COOP</v>
      </c>
      <c r="F2309" s="1" t="str">
        <f t="shared" si="746"/>
        <v>Cooper, Jennefer</v>
      </c>
      <c r="G2309" s="1" t="str">
        <f>"Period 07"</f>
        <v>Period 07</v>
      </c>
      <c r="H2309" s="1" t="str">
        <f>" E"</f>
        <v xml:space="preserve"> E</v>
      </c>
      <c r="I2309" s="1" t="str">
        <f>" E"</f>
        <v xml:space="preserve"> E</v>
      </c>
    </row>
    <row r="2310" spans="1:9">
      <c r="A2310" s="1" t="str">
        <f>""</f>
        <v/>
      </c>
      <c r="B2310" s="1">
        <f t="shared" si="744"/>
        <v>1822739</v>
      </c>
      <c r="C2310" s="1" t="str">
        <f>"0451"</f>
        <v>0451</v>
      </c>
      <c r="D2310" s="1" t="str">
        <f>"HANDWRITING"</f>
        <v>HANDWRITING</v>
      </c>
      <c r="E2310" s="1" t="str">
        <f t="shared" si="745"/>
        <v>40R-COOP</v>
      </c>
      <c r="F2310" s="1" t="str">
        <f t="shared" si="746"/>
        <v>Cooper, Jennefer</v>
      </c>
      <c r="G2310" s="1" t="str">
        <f>"Period 08"</f>
        <v>Period 08</v>
      </c>
      <c r="H2310" s="1" t="str">
        <f>" S"</f>
        <v xml:space="preserve"> S</v>
      </c>
      <c r="I2310" s="1" t="str">
        <f>" S"</f>
        <v xml:space="preserve"> S</v>
      </c>
    </row>
    <row r="2311" spans="1:9">
      <c r="A2311" s="1" t="str">
        <f>""</f>
        <v/>
      </c>
      <c r="B2311" s="1">
        <f t="shared" si="744"/>
        <v>1822739</v>
      </c>
      <c r="C2311" s="1" t="str">
        <f>"0461"</f>
        <v>0461</v>
      </c>
      <c r="D2311" s="1" t="str">
        <f>"FINE ARTS"</f>
        <v>FINE ARTS</v>
      </c>
      <c r="E2311" s="1" t="str">
        <f t="shared" si="745"/>
        <v>40R-COOP</v>
      </c>
      <c r="F2311" s="1" t="str">
        <f>"Shotlow, Misti"</f>
        <v>Shotlow, Misti</v>
      </c>
      <c r="G2311" s="1" t="str">
        <f>"Period 09"</f>
        <v>Period 09</v>
      </c>
      <c r="H2311" s="1" t="str">
        <f>" S"</f>
        <v xml:space="preserve"> S</v>
      </c>
      <c r="I2311" s="1" t="str">
        <f>" E"</f>
        <v xml:space="preserve"> E</v>
      </c>
    </row>
    <row r="2312" spans="1:9">
      <c r="A2312" s="1" t="str">
        <f>""</f>
        <v/>
      </c>
      <c r="B2312" s="1">
        <f t="shared" si="744"/>
        <v>1822739</v>
      </c>
      <c r="C2312" s="1" t="str">
        <f>"0462"</f>
        <v>0462</v>
      </c>
      <c r="D2312" s="1" t="str">
        <f>"MUSIC"</f>
        <v>MUSIC</v>
      </c>
      <c r="E2312" s="1" t="str">
        <f>"4OR-COO"</f>
        <v>4OR-COO</v>
      </c>
      <c r="F2312" s="1" t="str">
        <f>"Murphy, Charmin"</f>
        <v>Murphy, Charmin</v>
      </c>
      <c r="G2312" s="1" t="str">
        <f>"Period 10"</f>
        <v>Period 10</v>
      </c>
      <c r="H2312" s="1" t="str">
        <f>" N"</f>
        <v xml:space="preserve"> N</v>
      </c>
      <c r="I2312" s="1" t="str">
        <f>" S"</f>
        <v xml:space="preserve"> S</v>
      </c>
    </row>
    <row r="2313" spans="1:9">
      <c r="A2313" s="1" t="str">
        <f>""</f>
        <v/>
      </c>
      <c r="B2313" s="1">
        <f t="shared" si="744"/>
        <v>1822739</v>
      </c>
      <c r="C2313" s="1" t="str">
        <f>"0472"</f>
        <v>0472</v>
      </c>
      <c r="D2313" s="1" t="str">
        <f>"PHYSICAL ED"</f>
        <v>PHYSICAL ED</v>
      </c>
      <c r="E2313" s="1" t="str">
        <f>"40R-Coop"</f>
        <v>40R-Coop</v>
      </c>
      <c r="F2313" s="1" t="str">
        <f>"Lane, Gary"</f>
        <v>Lane, Gary</v>
      </c>
      <c r="G2313" s="1" t="str">
        <f>"Period 11"</f>
        <v>Period 11</v>
      </c>
      <c r="H2313" s="1" t="str">
        <f>" E"</f>
        <v xml:space="preserve"> E</v>
      </c>
      <c r="I2313" s="1" t="str">
        <f>" E"</f>
        <v xml:space="preserve"> E</v>
      </c>
    </row>
    <row r="2314" spans="1:9">
      <c r="A2314" s="1" t="str">
        <f>"Rodriguez, Natalie Stephanie"</f>
        <v>Rodriguez, Natalie Stephanie</v>
      </c>
      <c r="B2314" s="1">
        <f t="shared" ref="B2314:B2323" si="747">765738</f>
        <v>765738</v>
      </c>
      <c r="C2314" s="1" t="str">
        <f>"0411"</f>
        <v>0411</v>
      </c>
      <c r="D2314" s="1" t="str">
        <f>"LANGUAGE ARTS"</f>
        <v>LANGUAGE ARTS</v>
      </c>
      <c r="E2314" s="1" t="str">
        <f>"40B-OLIVO"</f>
        <v>40B-OLIVO</v>
      </c>
      <c r="F2314" s="1" t="str">
        <f t="shared" ref="F2314:F2320" si="748">"Olivo, Claudia"</f>
        <v>Olivo, Claudia</v>
      </c>
      <c r="G2314" s="1" t="str">
        <f>"Period 01"</f>
        <v>Period 01</v>
      </c>
      <c r="H2314" s="1">
        <f xml:space="preserve"> 93</f>
        <v>93</v>
      </c>
      <c r="I2314" s="1">
        <f xml:space="preserve"> 74</f>
        <v>74</v>
      </c>
    </row>
    <row r="2315" spans="1:9">
      <c r="A2315" s="1" t="str">
        <f>""</f>
        <v/>
      </c>
      <c r="B2315" s="1">
        <f t="shared" si="747"/>
        <v>765738</v>
      </c>
      <c r="C2315" s="1" t="str">
        <f>"0421"</f>
        <v>0421</v>
      </c>
      <c r="D2315" s="1" t="str">
        <f>"SOCIAL STUDIES"</f>
        <v>SOCIAL STUDIES</v>
      </c>
      <c r="E2315" s="1" t="str">
        <f t="shared" ref="E2315:E2323" si="749">"40B-OLI"</f>
        <v>40B-OLI</v>
      </c>
      <c r="F2315" s="1" t="str">
        <f t="shared" si="748"/>
        <v>Olivo, Claudia</v>
      </c>
      <c r="G2315" s="1" t="str">
        <f>"Period 03"</f>
        <v>Period 03</v>
      </c>
      <c r="H2315" s="1">
        <f xml:space="preserve"> 85</f>
        <v>85</v>
      </c>
      <c r="I2315" s="1">
        <f xml:space="preserve"> 83</f>
        <v>83</v>
      </c>
    </row>
    <row r="2316" spans="1:9">
      <c r="A2316" s="1" t="str">
        <f>""</f>
        <v/>
      </c>
      <c r="B2316" s="1">
        <f t="shared" si="747"/>
        <v>765738</v>
      </c>
      <c r="C2316" s="1" t="str">
        <f>"0431"</f>
        <v>0431</v>
      </c>
      <c r="D2316" s="1" t="str">
        <f>"MATH"</f>
        <v>MATH</v>
      </c>
      <c r="E2316" s="1" t="str">
        <f t="shared" si="749"/>
        <v>40B-OLI</v>
      </c>
      <c r="F2316" s="1" t="str">
        <f t="shared" si="748"/>
        <v>Olivo, Claudia</v>
      </c>
      <c r="G2316" s="1" t="str">
        <f>"Period 04"</f>
        <v>Period 04</v>
      </c>
      <c r="H2316" s="1">
        <f xml:space="preserve"> 96</f>
        <v>96</v>
      </c>
      <c r="I2316" s="1">
        <f xml:space="preserve"> 85</f>
        <v>85</v>
      </c>
    </row>
    <row r="2317" spans="1:9">
      <c r="A2317" s="1" t="str">
        <f>""</f>
        <v/>
      </c>
      <c r="B2317" s="1">
        <f t="shared" si="747"/>
        <v>765738</v>
      </c>
      <c r="C2317" s="1" t="str">
        <f>"0441"</f>
        <v>0441</v>
      </c>
      <c r="D2317" s="1" t="str">
        <f>"SCIENCE"</f>
        <v>SCIENCE</v>
      </c>
      <c r="E2317" s="1" t="str">
        <f t="shared" si="749"/>
        <v>40B-OLI</v>
      </c>
      <c r="F2317" s="1" t="str">
        <f t="shared" si="748"/>
        <v>Olivo, Claudia</v>
      </c>
      <c r="G2317" s="1" t="str">
        <f>"Period 05"</f>
        <v>Period 05</v>
      </c>
      <c r="H2317" s="1">
        <f xml:space="preserve"> 100</f>
        <v>100</v>
      </c>
      <c r="I2317" s="1">
        <f xml:space="preserve"> 85</f>
        <v>85</v>
      </c>
    </row>
    <row r="2318" spans="1:9">
      <c r="A2318" s="1" t="str">
        <f>""</f>
        <v/>
      </c>
      <c r="B2318" s="1">
        <f t="shared" si="747"/>
        <v>765738</v>
      </c>
      <c r="C2318" s="1" t="str">
        <f>"0471"</f>
        <v>0471</v>
      </c>
      <c r="D2318" s="1" t="str">
        <f>"HEALTH"</f>
        <v>HEALTH</v>
      </c>
      <c r="E2318" s="1" t="str">
        <f t="shared" si="749"/>
        <v>40B-OLI</v>
      </c>
      <c r="F2318" s="1" t="str">
        <f t="shared" si="748"/>
        <v>Olivo, Claudia</v>
      </c>
      <c r="G2318" s="1" t="str">
        <f>"Period 06"</f>
        <v>Period 06</v>
      </c>
      <c r="H2318" s="1" t="str">
        <f t="shared" ref="H2318:H2323" si="750">" E"</f>
        <v xml:space="preserve"> E</v>
      </c>
      <c r="I2318" s="1" t="str">
        <f>" S"</f>
        <v xml:space="preserve"> S</v>
      </c>
    </row>
    <row r="2319" spans="1:9">
      <c r="A2319" s="1" t="str">
        <f>""</f>
        <v/>
      </c>
      <c r="B2319" s="1">
        <f t="shared" si="747"/>
        <v>765738</v>
      </c>
      <c r="C2319" s="1" t="str">
        <f>"0498"</f>
        <v>0498</v>
      </c>
      <c r="D2319" s="1" t="str">
        <f>"CITIZENSHIP"</f>
        <v>CITIZENSHIP</v>
      </c>
      <c r="E2319" s="1" t="str">
        <f t="shared" si="749"/>
        <v>40B-OLI</v>
      </c>
      <c r="F2319" s="1" t="str">
        <f t="shared" si="748"/>
        <v>Olivo, Claudia</v>
      </c>
      <c r="G2319" s="1" t="str">
        <f>"Period 07"</f>
        <v>Period 07</v>
      </c>
      <c r="H2319" s="1" t="str">
        <f t="shared" si="750"/>
        <v xml:space="preserve"> E</v>
      </c>
      <c r="I2319" s="1" t="str">
        <f>" S"</f>
        <v xml:space="preserve"> S</v>
      </c>
    </row>
    <row r="2320" spans="1:9">
      <c r="A2320" s="1" t="str">
        <f>""</f>
        <v/>
      </c>
      <c r="B2320" s="1">
        <f t="shared" si="747"/>
        <v>765738</v>
      </c>
      <c r="C2320" s="1" t="str">
        <f>"0451"</f>
        <v>0451</v>
      </c>
      <c r="D2320" s="1" t="str">
        <f>"HANDWRITING"</f>
        <v>HANDWRITING</v>
      </c>
      <c r="E2320" s="1" t="str">
        <f t="shared" si="749"/>
        <v>40B-OLI</v>
      </c>
      <c r="F2320" s="1" t="str">
        <f t="shared" si="748"/>
        <v>Olivo, Claudia</v>
      </c>
      <c r="G2320" s="1" t="str">
        <f>"Period 08"</f>
        <v>Period 08</v>
      </c>
      <c r="H2320" s="1" t="str">
        <f t="shared" si="750"/>
        <v xml:space="preserve"> E</v>
      </c>
      <c r="I2320" s="1" t="str">
        <f>" S"</f>
        <v xml:space="preserve"> S</v>
      </c>
    </row>
    <row r="2321" spans="1:9">
      <c r="A2321" s="1" t="str">
        <f>""</f>
        <v/>
      </c>
      <c r="B2321" s="1">
        <f t="shared" si="747"/>
        <v>765738</v>
      </c>
      <c r="C2321" s="1" t="str">
        <f>"0461"</f>
        <v>0461</v>
      </c>
      <c r="D2321" s="1" t="str">
        <f>"FINE ARTS"</f>
        <v>FINE ARTS</v>
      </c>
      <c r="E2321" s="1" t="str">
        <f t="shared" si="749"/>
        <v>40B-OLI</v>
      </c>
      <c r="F2321" s="1" t="str">
        <f>"Shotlow, Misti"</f>
        <v>Shotlow, Misti</v>
      </c>
      <c r="G2321" s="1" t="str">
        <f>"Period 09"</f>
        <v>Period 09</v>
      </c>
      <c r="H2321" s="1" t="str">
        <f t="shared" si="750"/>
        <v xml:space="preserve"> E</v>
      </c>
      <c r="I2321" s="1" t="str">
        <f>" E"</f>
        <v xml:space="preserve"> E</v>
      </c>
    </row>
    <row r="2322" spans="1:9">
      <c r="A2322" s="1" t="str">
        <f>""</f>
        <v/>
      </c>
      <c r="B2322" s="1">
        <f t="shared" si="747"/>
        <v>765738</v>
      </c>
      <c r="C2322" s="1" t="str">
        <f>"0462"</f>
        <v>0462</v>
      </c>
      <c r="D2322" s="1" t="str">
        <f>"MUSIC"</f>
        <v>MUSIC</v>
      </c>
      <c r="E2322" s="1" t="str">
        <f t="shared" si="749"/>
        <v>40B-OLI</v>
      </c>
      <c r="F2322" s="1" t="str">
        <f>"Murphy, Charmin"</f>
        <v>Murphy, Charmin</v>
      </c>
      <c r="G2322" s="1" t="str">
        <f>"Period 10"</f>
        <v>Period 10</v>
      </c>
      <c r="H2322" s="1" t="str">
        <f t="shared" si="750"/>
        <v xml:space="preserve"> E</v>
      </c>
      <c r="I2322" s="1" t="str">
        <f>" S"</f>
        <v xml:space="preserve"> S</v>
      </c>
    </row>
    <row r="2323" spans="1:9">
      <c r="A2323" s="1" t="str">
        <f>""</f>
        <v/>
      </c>
      <c r="B2323" s="1">
        <f t="shared" si="747"/>
        <v>765738</v>
      </c>
      <c r="C2323" s="1" t="str">
        <f>"0472"</f>
        <v>0472</v>
      </c>
      <c r="D2323" s="1" t="str">
        <f>"PHYSICAL ED"</f>
        <v>PHYSICAL ED</v>
      </c>
      <c r="E2323" s="1" t="str">
        <f t="shared" si="749"/>
        <v>40B-OLI</v>
      </c>
      <c r="F2323" s="1" t="str">
        <f>"Lane, Gary"</f>
        <v>Lane, Gary</v>
      </c>
      <c r="G2323" s="1" t="str">
        <f>"Period 11"</f>
        <v>Period 11</v>
      </c>
      <c r="H2323" s="1" t="str">
        <f t="shared" si="750"/>
        <v xml:space="preserve"> E</v>
      </c>
      <c r="I2323" s="1" t="str">
        <f>" E"</f>
        <v xml:space="preserve"> E</v>
      </c>
    </row>
    <row r="2324" spans="1:9">
      <c r="A2324" s="1" t="str">
        <f>"Rodriguez-Martinez, Jose Luis"</f>
        <v>Rodriguez-Martinez, Jose Luis</v>
      </c>
      <c r="B2324" s="1">
        <f t="shared" ref="B2324:B2333" si="751">786499</f>
        <v>786499</v>
      </c>
      <c r="C2324" s="1" t="str">
        <f>"0411"</f>
        <v>0411</v>
      </c>
      <c r="D2324" s="1" t="str">
        <f>"LANGUAGE ARTS"</f>
        <v>LANGUAGE ARTS</v>
      </c>
      <c r="E2324" s="1" t="str">
        <f>"40B-OLIVO"</f>
        <v>40B-OLIVO</v>
      </c>
      <c r="F2324" s="1" t="str">
        <f t="shared" ref="F2324:F2330" si="752">"Olivo, Claudia"</f>
        <v>Olivo, Claudia</v>
      </c>
      <c r="G2324" s="1" t="str">
        <f>"Period 01"</f>
        <v>Period 01</v>
      </c>
      <c r="H2324" s="1">
        <f xml:space="preserve"> 76</f>
        <v>76</v>
      </c>
      <c r="I2324" s="1">
        <f xml:space="preserve"> 81</f>
        <v>81</v>
      </c>
    </row>
    <row r="2325" spans="1:9">
      <c r="A2325" s="1" t="str">
        <f>""</f>
        <v/>
      </c>
      <c r="B2325" s="1">
        <f t="shared" si="751"/>
        <v>786499</v>
      </c>
      <c r="C2325" s="1" t="str">
        <f>"0421"</f>
        <v>0421</v>
      </c>
      <c r="D2325" s="1" t="str">
        <f>"SOCIAL STUDIES"</f>
        <v>SOCIAL STUDIES</v>
      </c>
      <c r="E2325" s="1" t="str">
        <f t="shared" ref="E2325:E2333" si="753">"40B-OLI"</f>
        <v>40B-OLI</v>
      </c>
      <c r="F2325" s="1" t="str">
        <f t="shared" si="752"/>
        <v>Olivo, Claudia</v>
      </c>
      <c r="G2325" s="1" t="str">
        <f>"Period 03"</f>
        <v>Period 03</v>
      </c>
      <c r="H2325" s="1">
        <f xml:space="preserve"> 87</f>
        <v>87</v>
      </c>
      <c r="I2325" s="1">
        <f xml:space="preserve"> 69</f>
        <v>69</v>
      </c>
    </row>
    <row r="2326" spans="1:9">
      <c r="A2326" s="1" t="str">
        <f>""</f>
        <v/>
      </c>
      <c r="B2326" s="1">
        <f t="shared" si="751"/>
        <v>786499</v>
      </c>
      <c r="C2326" s="1" t="str">
        <f>"0431"</f>
        <v>0431</v>
      </c>
      <c r="D2326" s="1" t="str">
        <f>"MATH"</f>
        <v>MATH</v>
      </c>
      <c r="E2326" s="1" t="str">
        <f t="shared" si="753"/>
        <v>40B-OLI</v>
      </c>
      <c r="F2326" s="1" t="str">
        <f t="shared" si="752"/>
        <v>Olivo, Claudia</v>
      </c>
      <c r="G2326" s="1" t="str">
        <f>"Period 04"</f>
        <v>Period 04</v>
      </c>
      <c r="H2326" s="1">
        <f xml:space="preserve"> 75</f>
        <v>75</v>
      </c>
      <c r="I2326" s="1">
        <f xml:space="preserve"> 78</f>
        <v>78</v>
      </c>
    </row>
    <row r="2327" spans="1:9">
      <c r="A2327" s="1" t="str">
        <f>""</f>
        <v/>
      </c>
      <c r="B2327" s="1">
        <f t="shared" si="751"/>
        <v>786499</v>
      </c>
      <c r="C2327" s="1" t="str">
        <f>"0441"</f>
        <v>0441</v>
      </c>
      <c r="D2327" s="1" t="str">
        <f>"SCIENCE"</f>
        <v>SCIENCE</v>
      </c>
      <c r="E2327" s="1" t="str">
        <f t="shared" si="753"/>
        <v>40B-OLI</v>
      </c>
      <c r="F2327" s="1" t="str">
        <f t="shared" si="752"/>
        <v>Olivo, Claudia</v>
      </c>
      <c r="G2327" s="1" t="str">
        <f>"Period 05"</f>
        <v>Period 05</v>
      </c>
      <c r="H2327" s="1">
        <f xml:space="preserve"> 96</f>
        <v>96</v>
      </c>
      <c r="I2327" s="1">
        <f xml:space="preserve"> 80</f>
        <v>80</v>
      </c>
    </row>
    <row r="2328" spans="1:9">
      <c r="A2328" s="1" t="str">
        <f>""</f>
        <v/>
      </c>
      <c r="B2328" s="1">
        <f t="shared" si="751"/>
        <v>786499</v>
      </c>
      <c r="C2328" s="1" t="str">
        <f>"0471"</f>
        <v>0471</v>
      </c>
      <c r="D2328" s="1" t="str">
        <f>"HEALTH"</f>
        <v>HEALTH</v>
      </c>
      <c r="E2328" s="1" t="str">
        <f t="shared" si="753"/>
        <v>40B-OLI</v>
      </c>
      <c r="F2328" s="1" t="str">
        <f t="shared" si="752"/>
        <v>Olivo, Claudia</v>
      </c>
      <c r="G2328" s="1" t="str">
        <f>"Period 06"</f>
        <v>Period 06</v>
      </c>
      <c r="H2328" s="1" t="str">
        <f>" E"</f>
        <v xml:space="preserve"> E</v>
      </c>
      <c r="I2328" s="1" t="str">
        <f>" S"</f>
        <v xml:space="preserve"> S</v>
      </c>
    </row>
    <row r="2329" spans="1:9">
      <c r="A2329" s="1" t="str">
        <f>""</f>
        <v/>
      </c>
      <c r="B2329" s="1">
        <f t="shared" si="751"/>
        <v>786499</v>
      </c>
      <c r="C2329" s="1" t="str">
        <f>"0498"</f>
        <v>0498</v>
      </c>
      <c r="D2329" s="1" t="str">
        <f>"CITIZENSHIP"</f>
        <v>CITIZENSHIP</v>
      </c>
      <c r="E2329" s="1" t="str">
        <f t="shared" si="753"/>
        <v>40B-OLI</v>
      </c>
      <c r="F2329" s="1" t="str">
        <f t="shared" si="752"/>
        <v>Olivo, Claudia</v>
      </c>
      <c r="G2329" s="1" t="str">
        <f>"Period 07"</f>
        <v>Period 07</v>
      </c>
      <c r="H2329" s="1" t="str">
        <f>" E"</f>
        <v xml:space="preserve"> E</v>
      </c>
      <c r="I2329" s="1" t="str">
        <f>" S"</f>
        <v xml:space="preserve"> S</v>
      </c>
    </row>
    <row r="2330" spans="1:9">
      <c r="A2330" s="1" t="str">
        <f>""</f>
        <v/>
      </c>
      <c r="B2330" s="1">
        <f t="shared" si="751"/>
        <v>786499</v>
      </c>
      <c r="C2330" s="1" t="str">
        <f>"0451"</f>
        <v>0451</v>
      </c>
      <c r="D2330" s="1" t="str">
        <f>"HANDWRITING"</f>
        <v>HANDWRITING</v>
      </c>
      <c r="E2330" s="1" t="str">
        <f t="shared" si="753"/>
        <v>40B-OLI</v>
      </c>
      <c r="F2330" s="1" t="str">
        <f t="shared" si="752"/>
        <v>Olivo, Claudia</v>
      </c>
      <c r="G2330" s="1" t="str">
        <f>"Period 08"</f>
        <v>Period 08</v>
      </c>
      <c r="H2330" s="1" t="str">
        <f>" E"</f>
        <v xml:space="preserve"> E</v>
      </c>
      <c r="I2330" s="1" t="str">
        <f>" S"</f>
        <v xml:space="preserve"> S</v>
      </c>
    </row>
    <row r="2331" spans="1:9">
      <c r="A2331" s="1" t="str">
        <f>""</f>
        <v/>
      </c>
      <c r="B2331" s="1">
        <f t="shared" si="751"/>
        <v>786499</v>
      </c>
      <c r="C2331" s="1" t="str">
        <f>"0461"</f>
        <v>0461</v>
      </c>
      <c r="D2331" s="1" t="str">
        <f>"FINE ARTS"</f>
        <v>FINE ARTS</v>
      </c>
      <c r="E2331" s="1" t="str">
        <f t="shared" si="753"/>
        <v>40B-OLI</v>
      </c>
      <c r="F2331" s="1" t="str">
        <f>"Shotlow, Misti"</f>
        <v>Shotlow, Misti</v>
      </c>
      <c r="G2331" s="1" t="str">
        <f>"Period 09"</f>
        <v>Period 09</v>
      </c>
      <c r="H2331" s="1" t="str">
        <f>" E"</f>
        <v xml:space="preserve"> E</v>
      </c>
      <c r="I2331" s="1" t="str">
        <f>" E"</f>
        <v xml:space="preserve"> E</v>
      </c>
    </row>
    <row r="2332" spans="1:9">
      <c r="A2332" s="1" t="str">
        <f>""</f>
        <v/>
      </c>
      <c r="B2332" s="1">
        <f t="shared" si="751"/>
        <v>786499</v>
      </c>
      <c r="C2332" s="1" t="str">
        <f>"0462"</f>
        <v>0462</v>
      </c>
      <c r="D2332" s="1" t="str">
        <f>"MUSIC"</f>
        <v>MUSIC</v>
      </c>
      <c r="E2332" s="1" t="str">
        <f t="shared" si="753"/>
        <v>40B-OLI</v>
      </c>
      <c r="F2332" s="1" t="str">
        <f>"Murphy, Charmin"</f>
        <v>Murphy, Charmin</v>
      </c>
      <c r="G2332" s="1" t="str">
        <f>"Period 10"</f>
        <v>Period 10</v>
      </c>
      <c r="H2332" s="1" t="str">
        <f>" S"</f>
        <v xml:space="preserve"> S</v>
      </c>
      <c r="I2332" s="1" t="str">
        <f>" S"</f>
        <v xml:space="preserve"> S</v>
      </c>
    </row>
    <row r="2333" spans="1:9">
      <c r="A2333" s="1" t="str">
        <f>""</f>
        <v/>
      </c>
      <c r="B2333" s="1">
        <f t="shared" si="751"/>
        <v>786499</v>
      </c>
      <c r="C2333" s="1" t="str">
        <f>"0472"</f>
        <v>0472</v>
      </c>
      <c r="D2333" s="1" t="str">
        <f>"PHYSICAL ED"</f>
        <v>PHYSICAL ED</v>
      </c>
      <c r="E2333" s="1" t="str">
        <f t="shared" si="753"/>
        <v>40B-OLI</v>
      </c>
      <c r="F2333" s="1" t="str">
        <f>"Lane, Gary"</f>
        <v>Lane, Gary</v>
      </c>
      <c r="G2333" s="1" t="str">
        <f>"Period 11"</f>
        <v>Period 11</v>
      </c>
      <c r="H2333" s="1" t="str">
        <f>" S"</f>
        <v xml:space="preserve"> S</v>
      </c>
      <c r="I2333" s="1" t="str">
        <f>" E"</f>
        <v xml:space="preserve"> E</v>
      </c>
    </row>
    <row r="2334" spans="1:9">
      <c r="A2334" s="1" t="str">
        <f>"Salih, Zahraa Mahdi Salih"</f>
        <v>Salih, Zahraa Mahdi Salih</v>
      </c>
      <c r="B2334" s="1">
        <f t="shared" ref="B2334:B2343" si="754">1822743</f>
        <v>1822743</v>
      </c>
      <c r="C2334" s="1" t="str">
        <f>"0411"</f>
        <v>0411</v>
      </c>
      <c r="D2334" s="1" t="str">
        <f>"LANGUAGE ARTS"</f>
        <v>LANGUAGE ARTS</v>
      </c>
      <c r="E2334" s="1" t="str">
        <f t="shared" ref="E2334:E2341" si="755">"41R-GUL"</f>
        <v>41R-GUL</v>
      </c>
      <c r="F2334" s="1" t="str">
        <f t="shared" ref="F2334:F2340" si="756">"Gula, Andrew"</f>
        <v>Gula, Andrew</v>
      </c>
      <c r="G2334" s="1" t="str">
        <f>"Period 01"</f>
        <v>Period 01</v>
      </c>
      <c r="H2334" s="1">
        <f xml:space="preserve"> 92</f>
        <v>92</v>
      </c>
      <c r="I2334" s="1">
        <f xml:space="preserve"> 87</f>
        <v>87</v>
      </c>
    </row>
    <row r="2335" spans="1:9">
      <c r="A2335" s="1" t="str">
        <f>""</f>
        <v/>
      </c>
      <c r="B2335" s="1">
        <f t="shared" si="754"/>
        <v>1822743</v>
      </c>
      <c r="C2335" s="1" t="str">
        <f>"0421"</f>
        <v>0421</v>
      </c>
      <c r="D2335" s="1" t="str">
        <f>"SOCIAL STUDIES"</f>
        <v>SOCIAL STUDIES</v>
      </c>
      <c r="E2335" s="1" t="str">
        <f t="shared" si="755"/>
        <v>41R-GUL</v>
      </c>
      <c r="F2335" s="1" t="str">
        <f t="shared" si="756"/>
        <v>Gula, Andrew</v>
      </c>
      <c r="G2335" s="1" t="str">
        <f>"Period 03"</f>
        <v>Period 03</v>
      </c>
      <c r="H2335" s="1">
        <f xml:space="preserve"> 92</f>
        <v>92</v>
      </c>
      <c r="I2335" s="1">
        <f xml:space="preserve"> 91</f>
        <v>91</v>
      </c>
    </row>
    <row r="2336" spans="1:9">
      <c r="A2336" s="1" t="str">
        <f>""</f>
        <v/>
      </c>
      <c r="B2336" s="1">
        <f t="shared" si="754"/>
        <v>1822743</v>
      </c>
      <c r="C2336" s="1" t="str">
        <f>"0431"</f>
        <v>0431</v>
      </c>
      <c r="D2336" s="1" t="str">
        <f>"MATH"</f>
        <v>MATH</v>
      </c>
      <c r="E2336" s="1" t="str">
        <f t="shared" si="755"/>
        <v>41R-GUL</v>
      </c>
      <c r="F2336" s="1" t="str">
        <f t="shared" si="756"/>
        <v>Gula, Andrew</v>
      </c>
      <c r="G2336" s="1" t="str">
        <f>"Period 04"</f>
        <v>Period 04</v>
      </c>
      <c r="H2336" s="1">
        <f xml:space="preserve"> 90</f>
        <v>90</v>
      </c>
      <c r="I2336" s="1">
        <f xml:space="preserve"> 86</f>
        <v>86</v>
      </c>
    </row>
    <row r="2337" spans="1:9">
      <c r="A2337" s="1" t="str">
        <f>""</f>
        <v/>
      </c>
      <c r="B2337" s="1">
        <f t="shared" si="754"/>
        <v>1822743</v>
      </c>
      <c r="C2337" s="1" t="str">
        <f>"0441"</f>
        <v>0441</v>
      </c>
      <c r="D2337" s="1" t="str">
        <f>"SCIENCE"</f>
        <v>SCIENCE</v>
      </c>
      <c r="E2337" s="1" t="str">
        <f t="shared" si="755"/>
        <v>41R-GUL</v>
      </c>
      <c r="F2337" s="1" t="str">
        <f t="shared" si="756"/>
        <v>Gula, Andrew</v>
      </c>
      <c r="G2337" s="1" t="str">
        <f>"Period 05"</f>
        <v>Period 05</v>
      </c>
      <c r="H2337" s="1">
        <f xml:space="preserve"> 94</f>
        <v>94</v>
      </c>
      <c r="I2337" s="1">
        <f xml:space="preserve"> 90</f>
        <v>90</v>
      </c>
    </row>
    <row r="2338" spans="1:9">
      <c r="A2338" s="1" t="str">
        <f>""</f>
        <v/>
      </c>
      <c r="B2338" s="1">
        <f t="shared" si="754"/>
        <v>1822743</v>
      </c>
      <c r="C2338" s="1" t="str">
        <f>"0471"</f>
        <v>0471</v>
      </c>
      <c r="D2338" s="1" t="str">
        <f>"HEALTH"</f>
        <v>HEALTH</v>
      </c>
      <c r="E2338" s="1" t="str">
        <f t="shared" si="755"/>
        <v>41R-GUL</v>
      </c>
      <c r="F2338" s="1" t="str">
        <f t="shared" si="756"/>
        <v>Gula, Andrew</v>
      </c>
      <c r="G2338" s="1" t="str">
        <f>"Period 06"</f>
        <v>Period 06</v>
      </c>
      <c r="H2338" s="1" t="str">
        <f t="shared" ref="H2338:I2340" si="757">" S"</f>
        <v xml:space="preserve"> S</v>
      </c>
      <c r="I2338" s="1" t="str">
        <f t="shared" si="757"/>
        <v xml:space="preserve"> S</v>
      </c>
    </row>
    <row r="2339" spans="1:9">
      <c r="A2339" s="1" t="str">
        <f>""</f>
        <v/>
      </c>
      <c r="B2339" s="1">
        <f t="shared" si="754"/>
        <v>1822743</v>
      </c>
      <c r="C2339" s="1" t="str">
        <f>"0498"</f>
        <v>0498</v>
      </c>
      <c r="D2339" s="1" t="str">
        <f>"CITIZENSHIP"</f>
        <v>CITIZENSHIP</v>
      </c>
      <c r="E2339" s="1" t="str">
        <f t="shared" si="755"/>
        <v>41R-GUL</v>
      </c>
      <c r="F2339" s="1" t="str">
        <f t="shared" si="756"/>
        <v>Gula, Andrew</v>
      </c>
      <c r="G2339" s="1" t="str">
        <f>"Period 07"</f>
        <v>Period 07</v>
      </c>
      <c r="H2339" s="1" t="str">
        <f t="shared" si="757"/>
        <v xml:space="preserve"> S</v>
      </c>
      <c r="I2339" s="1" t="str">
        <f t="shared" si="757"/>
        <v xml:space="preserve"> S</v>
      </c>
    </row>
    <row r="2340" spans="1:9">
      <c r="A2340" s="1" t="str">
        <f>""</f>
        <v/>
      </c>
      <c r="B2340" s="1">
        <f t="shared" si="754"/>
        <v>1822743</v>
      </c>
      <c r="C2340" s="1" t="str">
        <f>"0451"</f>
        <v>0451</v>
      </c>
      <c r="D2340" s="1" t="str">
        <f>"HANDWRITING"</f>
        <v>HANDWRITING</v>
      </c>
      <c r="E2340" s="1" t="str">
        <f t="shared" si="755"/>
        <v>41R-GUL</v>
      </c>
      <c r="F2340" s="1" t="str">
        <f t="shared" si="756"/>
        <v>Gula, Andrew</v>
      </c>
      <c r="G2340" s="1" t="str">
        <f>"Period 08"</f>
        <v>Period 08</v>
      </c>
      <c r="H2340" s="1" t="str">
        <f t="shared" si="757"/>
        <v xml:space="preserve"> S</v>
      </c>
      <c r="I2340" s="1" t="str">
        <f t="shared" si="757"/>
        <v xml:space="preserve"> S</v>
      </c>
    </row>
    <row r="2341" spans="1:9">
      <c r="A2341" s="1" t="str">
        <f>""</f>
        <v/>
      </c>
      <c r="B2341" s="1">
        <f t="shared" si="754"/>
        <v>1822743</v>
      </c>
      <c r="C2341" s="1" t="str">
        <f>"0461"</f>
        <v>0461</v>
      </c>
      <c r="D2341" s="1" t="str">
        <f>"FINE ARTS"</f>
        <v>FINE ARTS</v>
      </c>
      <c r="E2341" s="1" t="str">
        <f t="shared" si="755"/>
        <v>41R-GUL</v>
      </c>
      <c r="F2341" s="1" t="str">
        <f>"Shotlow, Misti"</f>
        <v>Shotlow, Misti</v>
      </c>
      <c r="G2341" s="1" t="str">
        <f>"Period 09"</f>
        <v>Period 09</v>
      </c>
      <c r="H2341" s="1" t="str">
        <f>" E"</f>
        <v xml:space="preserve"> E</v>
      </c>
      <c r="I2341" s="1" t="str">
        <f>" E"</f>
        <v xml:space="preserve"> E</v>
      </c>
    </row>
    <row r="2342" spans="1:9">
      <c r="A2342" s="1" t="str">
        <f>""</f>
        <v/>
      </c>
      <c r="B2342" s="1">
        <f t="shared" si="754"/>
        <v>1822743</v>
      </c>
      <c r="C2342" s="1" t="str">
        <f>"0462"</f>
        <v>0462</v>
      </c>
      <c r="D2342" s="1" t="str">
        <f>"MUSIC"</f>
        <v>MUSIC</v>
      </c>
      <c r="E2342" s="1" t="str">
        <f>"41GUL1R-"</f>
        <v>41GUL1R-</v>
      </c>
      <c r="F2342" s="1" t="str">
        <f>"Murphy, Charmin"</f>
        <v>Murphy, Charmin</v>
      </c>
      <c r="G2342" s="1" t="str">
        <f>"Period 10"</f>
        <v>Period 10</v>
      </c>
      <c r="H2342" s="1" t="str">
        <f>" S"</f>
        <v xml:space="preserve"> S</v>
      </c>
      <c r="I2342" s="1" t="str">
        <f>" S"</f>
        <v xml:space="preserve"> S</v>
      </c>
    </row>
    <row r="2343" spans="1:9">
      <c r="A2343" s="1" t="str">
        <f>""</f>
        <v/>
      </c>
      <c r="B2343" s="1">
        <f t="shared" si="754"/>
        <v>1822743</v>
      </c>
      <c r="C2343" s="1" t="str">
        <f>"0472"</f>
        <v>0472</v>
      </c>
      <c r="D2343" s="1" t="str">
        <f>"PHYSICAL ED"</f>
        <v>PHYSICAL ED</v>
      </c>
      <c r="E2343" s="1" t="str">
        <f>"41R-Gul"</f>
        <v>41R-Gul</v>
      </c>
      <c r="F2343" s="1" t="str">
        <f>"Lane, Gary"</f>
        <v>Lane, Gary</v>
      </c>
      <c r="G2343" s="1" t="str">
        <f>"Period 11"</f>
        <v>Period 11</v>
      </c>
      <c r="H2343" s="1" t="str">
        <f>" E"</f>
        <v xml:space="preserve"> E</v>
      </c>
      <c r="I2343" s="1" t="str">
        <f>" S"</f>
        <v xml:space="preserve"> S</v>
      </c>
    </row>
    <row r="2344" spans="1:9">
      <c r="A2344" s="1" t="str">
        <f>"Sanchez, Gabriella Michelle"</f>
        <v>Sanchez, Gabriella Michelle</v>
      </c>
      <c r="B2344" s="1">
        <f t="shared" ref="B2344:B2353" si="758">765766</f>
        <v>765766</v>
      </c>
      <c r="C2344" s="1" t="str">
        <f>"0411"</f>
        <v>0411</v>
      </c>
      <c r="D2344" s="1" t="str">
        <f>"LANGUAGE ARTS"</f>
        <v>LANGUAGE ARTS</v>
      </c>
      <c r="E2344" s="1" t="str">
        <f t="shared" ref="E2344:E2353" si="759">"42R-HOR"</f>
        <v>42R-HOR</v>
      </c>
      <c r="F2344" s="1" t="str">
        <f t="shared" ref="F2344:F2350" si="760">"Horne, Jeremy"</f>
        <v>Horne, Jeremy</v>
      </c>
      <c r="G2344" s="1" t="str">
        <f>"Period 01"</f>
        <v>Period 01</v>
      </c>
      <c r="H2344" s="1">
        <f xml:space="preserve"> 76</f>
        <v>76</v>
      </c>
      <c r="I2344" s="1">
        <f xml:space="preserve"> 87</f>
        <v>87</v>
      </c>
    </row>
    <row r="2345" spans="1:9">
      <c r="A2345" s="1" t="str">
        <f>""</f>
        <v/>
      </c>
      <c r="B2345" s="1">
        <f t="shared" si="758"/>
        <v>765766</v>
      </c>
      <c r="C2345" s="1" t="str">
        <f>"0421"</f>
        <v>0421</v>
      </c>
      <c r="D2345" s="1" t="str">
        <f>"SOCIAL STUDIES"</f>
        <v>SOCIAL STUDIES</v>
      </c>
      <c r="E2345" s="1" t="str">
        <f t="shared" si="759"/>
        <v>42R-HOR</v>
      </c>
      <c r="F2345" s="1" t="str">
        <f t="shared" si="760"/>
        <v>Horne, Jeremy</v>
      </c>
      <c r="G2345" s="1" t="str">
        <f>"Period 03"</f>
        <v>Period 03</v>
      </c>
      <c r="H2345" s="1">
        <f xml:space="preserve"> 89</f>
        <v>89</v>
      </c>
      <c r="I2345" s="1">
        <f xml:space="preserve"> 89</f>
        <v>89</v>
      </c>
    </row>
    <row r="2346" spans="1:9">
      <c r="A2346" s="1" t="str">
        <f>""</f>
        <v/>
      </c>
      <c r="B2346" s="1">
        <f t="shared" si="758"/>
        <v>765766</v>
      </c>
      <c r="C2346" s="1" t="str">
        <f>"0431"</f>
        <v>0431</v>
      </c>
      <c r="D2346" s="1" t="str">
        <f>"MATH"</f>
        <v>MATH</v>
      </c>
      <c r="E2346" s="1" t="str">
        <f t="shared" si="759"/>
        <v>42R-HOR</v>
      </c>
      <c r="F2346" s="1" t="str">
        <f t="shared" si="760"/>
        <v>Horne, Jeremy</v>
      </c>
      <c r="G2346" s="1" t="str">
        <f>"Period 04"</f>
        <v>Period 04</v>
      </c>
      <c r="H2346" s="1">
        <f xml:space="preserve"> 79</f>
        <v>79</v>
      </c>
      <c r="I2346" s="1">
        <f xml:space="preserve"> 80</f>
        <v>80</v>
      </c>
    </row>
    <row r="2347" spans="1:9">
      <c r="A2347" s="1" t="str">
        <f>""</f>
        <v/>
      </c>
      <c r="B2347" s="1">
        <f t="shared" si="758"/>
        <v>765766</v>
      </c>
      <c r="C2347" s="1" t="str">
        <f>"0441"</f>
        <v>0441</v>
      </c>
      <c r="D2347" s="1" t="str">
        <f>"SCIENCE"</f>
        <v>SCIENCE</v>
      </c>
      <c r="E2347" s="1" t="str">
        <f t="shared" si="759"/>
        <v>42R-HOR</v>
      </c>
      <c r="F2347" s="1" t="str">
        <f t="shared" si="760"/>
        <v>Horne, Jeremy</v>
      </c>
      <c r="G2347" s="1" t="str">
        <f>"Period 05"</f>
        <v>Period 05</v>
      </c>
      <c r="H2347" s="1">
        <f xml:space="preserve"> 89</f>
        <v>89</v>
      </c>
      <c r="I2347" s="1">
        <f xml:space="preserve"> 93</f>
        <v>93</v>
      </c>
    </row>
    <row r="2348" spans="1:9">
      <c r="A2348" s="1" t="str">
        <f>""</f>
        <v/>
      </c>
      <c r="B2348" s="1">
        <f t="shared" si="758"/>
        <v>765766</v>
      </c>
      <c r="C2348" s="1" t="str">
        <f>"0471"</f>
        <v>0471</v>
      </c>
      <c r="D2348" s="1" t="str">
        <f>"HEALTH"</f>
        <v>HEALTH</v>
      </c>
      <c r="E2348" s="1" t="str">
        <f t="shared" si="759"/>
        <v>42R-HOR</v>
      </c>
      <c r="F2348" s="1" t="str">
        <f t="shared" si="760"/>
        <v>Horne, Jeremy</v>
      </c>
      <c r="G2348" s="1" t="str">
        <f>"Period 06"</f>
        <v>Period 06</v>
      </c>
      <c r="H2348" s="1" t="str">
        <f t="shared" ref="H2348:I2350" si="761">" S"</f>
        <v xml:space="preserve"> S</v>
      </c>
      <c r="I2348" s="1" t="str">
        <f t="shared" si="761"/>
        <v xml:space="preserve"> S</v>
      </c>
    </row>
    <row r="2349" spans="1:9">
      <c r="A2349" s="1" t="str">
        <f>""</f>
        <v/>
      </c>
      <c r="B2349" s="1">
        <f t="shared" si="758"/>
        <v>765766</v>
      </c>
      <c r="C2349" s="1" t="str">
        <f>"0498"</f>
        <v>0498</v>
      </c>
      <c r="D2349" s="1" t="str">
        <f>"CITIZENSHIP"</f>
        <v>CITIZENSHIP</v>
      </c>
      <c r="E2349" s="1" t="str">
        <f t="shared" si="759"/>
        <v>42R-HOR</v>
      </c>
      <c r="F2349" s="1" t="str">
        <f t="shared" si="760"/>
        <v>Horne, Jeremy</v>
      </c>
      <c r="G2349" s="1" t="str">
        <f>"Period 07"</f>
        <v>Period 07</v>
      </c>
      <c r="H2349" s="1" t="str">
        <f t="shared" si="761"/>
        <v xml:space="preserve"> S</v>
      </c>
      <c r="I2349" s="1" t="str">
        <f t="shared" si="761"/>
        <v xml:space="preserve"> S</v>
      </c>
    </row>
    <row r="2350" spans="1:9">
      <c r="A2350" s="1" t="str">
        <f>""</f>
        <v/>
      </c>
      <c r="B2350" s="1">
        <f t="shared" si="758"/>
        <v>765766</v>
      </c>
      <c r="C2350" s="1" t="str">
        <f>"0451"</f>
        <v>0451</v>
      </c>
      <c r="D2350" s="1" t="str">
        <f>"HANDWRITING"</f>
        <v>HANDWRITING</v>
      </c>
      <c r="E2350" s="1" t="str">
        <f t="shared" si="759"/>
        <v>42R-HOR</v>
      </c>
      <c r="F2350" s="1" t="str">
        <f t="shared" si="760"/>
        <v>Horne, Jeremy</v>
      </c>
      <c r="G2350" s="1" t="str">
        <f>"Period 08"</f>
        <v>Period 08</v>
      </c>
      <c r="H2350" s="1" t="str">
        <f t="shared" si="761"/>
        <v xml:space="preserve"> S</v>
      </c>
      <c r="I2350" s="1" t="str">
        <f t="shared" si="761"/>
        <v xml:space="preserve"> S</v>
      </c>
    </row>
    <row r="2351" spans="1:9">
      <c r="A2351" s="1" t="str">
        <f>""</f>
        <v/>
      </c>
      <c r="B2351" s="1">
        <f t="shared" si="758"/>
        <v>765766</v>
      </c>
      <c r="C2351" s="1" t="str">
        <f>"0461"</f>
        <v>0461</v>
      </c>
      <c r="D2351" s="1" t="str">
        <f>"FINE ARTS"</f>
        <v>FINE ARTS</v>
      </c>
      <c r="E2351" s="1" t="str">
        <f t="shared" si="759"/>
        <v>42R-HOR</v>
      </c>
      <c r="F2351" s="1" t="str">
        <f>"Shotlow, Misti"</f>
        <v>Shotlow, Misti</v>
      </c>
      <c r="G2351" s="1" t="str">
        <f>"Period 09"</f>
        <v>Period 09</v>
      </c>
      <c r="H2351" s="1" t="str">
        <f>" E"</f>
        <v xml:space="preserve"> E</v>
      </c>
      <c r="I2351" s="1" t="str">
        <f>" E"</f>
        <v xml:space="preserve"> E</v>
      </c>
    </row>
    <row r="2352" spans="1:9">
      <c r="A2352" s="1" t="str">
        <f>""</f>
        <v/>
      </c>
      <c r="B2352" s="1">
        <f t="shared" si="758"/>
        <v>765766</v>
      </c>
      <c r="C2352" s="1" t="str">
        <f>"0462"</f>
        <v>0462</v>
      </c>
      <c r="D2352" s="1" t="str">
        <f>"MUSIC"</f>
        <v>MUSIC</v>
      </c>
      <c r="E2352" s="1" t="str">
        <f t="shared" si="759"/>
        <v>42R-HOR</v>
      </c>
      <c r="F2352" s="1" t="str">
        <f>"Murphy, Charmin"</f>
        <v>Murphy, Charmin</v>
      </c>
      <c r="G2352" s="1" t="str">
        <f>"Period 10"</f>
        <v>Period 10</v>
      </c>
      <c r="H2352" s="1" t="str">
        <f>" S"</f>
        <v xml:space="preserve"> S</v>
      </c>
      <c r="I2352" s="1" t="str">
        <f>" S"</f>
        <v xml:space="preserve"> S</v>
      </c>
    </row>
    <row r="2353" spans="1:9">
      <c r="A2353" s="1" t="str">
        <f>""</f>
        <v/>
      </c>
      <c r="B2353" s="1">
        <f t="shared" si="758"/>
        <v>765766</v>
      </c>
      <c r="C2353" s="1" t="str">
        <f>"0472"</f>
        <v>0472</v>
      </c>
      <c r="D2353" s="1" t="str">
        <f>"PHYSICAL ED"</f>
        <v>PHYSICAL ED</v>
      </c>
      <c r="E2353" s="1" t="str">
        <f t="shared" si="759"/>
        <v>42R-HOR</v>
      </c>
      <c r="F2353" s="1" t="str">
        <f>"Lane, Gary"</f>
        <v>Lane, Gary</v>
      </c>
      <c r="G2353" s="1" t="str">
        <f>"Period 11"</f>
        <v>Period 11</v>
      </c>
      <c r="H2353" s="1" t="str">
        <f>" E"</f>
        <v xml:space="preserve"> E</v>
      </c>
      <c r="I2353" s="1" t="str">
        <f>" E"</f>
        <v xml:space="preserve"> E</v>
      </c>
    </row>
    <row r="2354" spans="1:9">
      <c r="A2354" s="1" t="str">
        <f>"Saucedo Villarreal, Emily "</f>
        <v xml:space="preserve">Saucedo Villarreal, Emily </v>
      </c>
      <c r="B2354" s="1">
        <f t="shared" ref="B2354:B2363" si="762">765736</f>
        <v>765736</v>
      </c>
      <c r="C2354" s="1" t="str">
        <f>"0411"</f>
        <v>0411</v>
      </c>
      <c r="D2354" s="1" t="str">
        <f>"LANGUAGE ARTS"</f>
        <v>LANGUAGE ARTS</v>
      </c>
      <c r="E2354" s="1" t="str">
        <f>"40B-OLIVO"</f>
        <v>40B-OLIVO</v>
      </c>
      <c r="F2354" s="1" t="str">
        <f t="shared" ref="F2354:F2360" si="763">"Olivo, Claudia"</f>
        <v>Olivo, Claudia</v>
      </c>
      <c r="G2354" s="1" t="str">
        <f>"Period 01"</f>
        <v>Period 01</v>
      </c>
      <c r="H2354" s="1">
        <f xml:space="preserve"> 94</f>
        <v>94</v>
      </c>
      <c r="I2354" s="1">
        <f xml:space="preserve"> 70</f>
        <v>70</v>
      </c>
    </row>
    <row r="2355" spans="1:9">
      <c r="A2355" s="1" t="str">
        <f>""</f>
        <v/>
      </c>
      <c r="B2355" s="1">
        <f t="shared" si="762"/>
        <v>765736</v>
      </c>
      <c r="C2355" s="1" t="str">
        <f>"0421"</f>
        <v>0421</v>
      </c>
      <c r="D2355" s="1" t="str">
        <f>"SOCIAL STUDIES"</f>
        <v>SOCIAL STUDIES</v>
      </c>
      <c r="E2355" s="1" t="str">
        <f t="shared" ref="E2355:E2363" si="764">"40B-OLI"</f>
        <v>40B-OLI</v>
      </c>
      <c r="F2355" s="1" t="str">
        <f t="shared" si="763"/>
        <v>Olivo, Claudia</v>
      </c>
      <c r="G2355" s="1" t="str">
        <f>"Period 03"</f>
        <v>Period 03</v>
      </c>
      <c r="H2355" s="1">
        <f xml:space="preserve"> 91</f>
        <v>91</v>
      </c>
      <c r="I2355" s="1">
        <f xml:space="preserve"> 90</f>
        <v>90</v>
      </c>
    </row>
    <row r="2356" spans="1:9">
      <c r="A2356" s="1" t="str">
        <f>""</f>
        <v/>
      </c>
      <c r="B2356" s="1">
        <f t="shared" si="762"/>
        <v>765736</v>
      </c>
      <c r="C2356" s="1" t="str">
        <f>"0431"</f>
        <v>0431</v>
      </c>
      <c r="D2356" s="1" t="str">
        <f>"MATH"</f>
        <v>MATH</v>
      </c>
      <c r="E2356" s="1" t="str">
        <f t="shared" si="764"/>
        <v>40B-OLI</v>
      </c>
      <c r="F2356" s="1" t="str">
        <f t="shared" si="763"/>
        <v>Olivo, Claudia</v>
      </c>
      <c r="G2356" s="1" t="str">
        <f>"Period 04"</f>
        <v>Period 04</v>
      </c>
      <c r="H2356" s="1">
        <f xml:space="preserve"> 97</f>
        <v>97</v>
      </c>
      <c r="I2356" s="1">
        <f xml:space="preserve"> 85</f>
        <v>85</v>
      </c>
    </row>
    <row r="2357" spans="1:9">
      <c r="A2357" s="1" t="str">
        <f>""</f>
        <v/>
      </c>
      <c r="B2357" s="1">
        <f t="shared" si="762"/>
        <v>765736</v>
      </c>
      <c r="C2357" s="1" t="str">
        <f>"0441"</f>
        <v>0441</v>
      </c>
      <c r="D2357" s="1" t="str">
        <f>"SCIENCE"</f>
        <v>SCIENCE</v>
      </c>
      <c r="E2357" s="1" t="str">
        <f t="shared" si="764"/>
        <v>40B-OLI</v>
      </c>
      <c r="F2357" s="1" t="str">
        <f t="shared" si="763"/>
        <v>Olivo, Claudia</v>
      </c>
      <c r="G2357" s="1" t="str">
        <f>"Period 05"</f>
        <v>Period 05</v>
      </c>
      <c r="H2357" s="1">
        <f xml:space="preserve"> 100</f>
        <v>100</v>
      </c>
      <c r="I2357" s="1">
        <f xml:space="preserve"> 95</f>
        <v>95</v>
      </c>
    </row>
    <row r="2358" spans="1:9">
      <c r="A2358" s="1" t="str">
        <f>""</f>
        <v/>
      </c>
      <c r="B2358" s="1">
        <f t="shared" si="762"/>
        <v>765736</v>
      </c>
      <c r="C2358" s="1" t="str">
        <f>"0471"</f>
        <v>0471</v>
      </c>
      <c r="D2358" s="1" t="str">
        <f>"HEALTH"</f>
        <v>HEALTH</v>
      </c>
      <c r="E2358" s="1" t="str">
        <f t="shared" si="764"/>
        <v>40B-OLI</v>
      </c>
      <c r="F2358" s="1" t="str">
        <f t="shared" si="763"/>
        <v>Olivo, Claudia</v>
      </c>
      <c r="G2358" s="1" t="str">
        <f>"Period 06"</f>
        <v>Period 06</v>
      </c>
      <c r="H2358" s="1" t="str">
        <f>" E"</f>
        <v xml:space="preserve"> E</v>
      </c>
      <c r="I2358" s="1" t="str">
        <f>" S"</f>
        <v xml:space="preserve"> S</v>
      </c>
    </row>
    <row r="2359" spans="1:9">
      <c r="A2359" s="1" t="str">
        <f>""</f>
        <v/>
      </c>
      <c r="B2359" s="1">
        <f t="shared" si="762"/>
        <v>765736</v>
      </c>
      <c r="C2359" s="1" t="str">
        <f>"0498"</f>
        <v>0498</v>
      </c>
      <c r="D2359" s="1" t="str">
        <f>"CITIZENSHIP"</f>
        <v>CITIZENSHIP</v>
      </c>
      <c r="E2359" s="1" t="str">
        <f t="shared" si="764"/>
        <v>40B-OLI</v>
      </c>
      <c r="F2359" s="1" t="str">
        <f t="shared" si="763"/>
        <v>Olivo, Claudia</v>
      </c>
      <c r="G2359" s="1" t="str">
        <f>"Period 07"</f>
        <v>Period 07</v>
      </c>
      <c r="H2359" s="1" t="str">
        <f>" E"</f>
        <v xml:space="preserve"> E</v>
      </c>
      <c r="I2359" s="1" t="str">
        <f>" S"</f>
        <v xml:space="preserve"> S</v>
      </c>
    </row>
    <row r="2360" spans="1:9">
      <c r="A2360" s="1" t="str">
        <f>""</f>
        <v/>
      </c>
      <c r="B2360" s="1">
        <f t="shared" si="762"/>
        <v>765736</v>
      </c>
      <c r="C2360" s="1" t="str">
        <f>"0451"</f>
        <v>0451</v>
      </c>
      <c r="D2360" s="1" t="str">
        <f>"HANDWRITING"</f>
        <v>HANDWRITING</v>
      </c>
      <c r="E2360" s="1" t="str">
        <f t="shared" si="764"/>
        <v>40B-OLI</v>
      </c>
      <c r="F2360" s="1" t="str">
        <f t="shared" si="763"/>
        <v>Olivo, Claudia</v>
      </c>
      <c r="G2360" s="1" t="str">
        <f>"Period 08"</f>
        <v>Period 08</v>
      </c>
      <c r="H2360" s="1" t="str">
        <f>" E"</f>
        <v xml:space="preserve"> E</v>
      </c>
      <c r="I2360" s="1" t="str">
        <f>" S"</f>
        <v xml:space="preserve"> S</v>
      </c>
    </row>
    <row r="2361" spans="1:9">
      <c r="A2361" s="1" t="str">
        <f>""</f>
        <v/>
      </c>
      <c r="B2361" s="1">
        <f t="shared" si="762"/>
        <v>765736</v>
      </c>
      <c r="C2361" s="1" t="str">
        <f>"0461"</f>
        <v>0461</v>
      </c>
      <c r="D2361" s="1" t="str">
        <f>"FINE ARTS"</f>
        <v>FINE ARTS</v>
      </c>
      <c r="E2361" s="1" t="str">
        <f t="shared" si="764"/>
        <v>40B-OLI</v>
      </c>
      <c r="F2361" s="1" t="str">
        <f>"Shotlow, Misti"</f>
        <v>Shotlow, Misti</v>
      </c>
      <c r="G2361" s="1" t="str">
        <f>"Period 09"</f>
        <v>Period 09</v>
      </c>
      <c r="H2361" s="1" t="str">
        <f>" E"</f>
        <v xml:space="preserve"> E</v>
      </c>
      <c r="I2361" s="1" t="str">
        <f>" E"</f>
        <v xml:space="preserve"> E</v>
      </c>
    </row>
    <row r="2362" spans="1:9">
      <c r="A2362" s="1" t="str">
        <f>""</f>
        <v/>
      </c>
      <c r="B2362" s="1">
        <f t="shared" si="762"/>
        <v>765736</v>
      </c>
      <c r="C2362" s="1" t="str">
        <f>"0462"</f>
        <v>0462</v>
      </c>
      <c r="D2362" s="1" t="str">
        <f>"MUSIC"</f>
        <v>MUSIC</v>
      </c>
      <c r="E2362" s="1" t="str">
        <f t="shared" si="764"/>
        <v>40B-OLI</v>
      </c>
      <c r="F2362" s="1" t="str">
        <f>"Murphy, Charmin"</f>
        <v>Murphy, Charmin</v>
      </c>
      <c r="G2362" s="1" t="str">
        <f>"Period 10"</f>
        <v>Period 10</v>
      </c>
      <c r="H2362" s="1" t="str">
        <f>" S"</f>
        <v xml:space="preserve"> S</v>
      </c>
      <c r="I2362" s="1" t="str">
        <f>" S"</f>
        <v xml:space="preserve"> S</v>
      </c>
    </row>
    <row r="2363" spans="1:9">
      <c r="A2363" s="1" t="str">
        <f>""</f>
        <v/>
      </c>
      <c r="B2363" s="1">
        <f t="shared" si="762"/>
        <v>765736</v>
      </c>
      <c r="C2363" s="1" t="str">
        <f>"0472"</f>
        <v>0472</v>
      </c>
      <c r="D2363" s="1" t="str">
        <f>"PHYSICAL ED"</f>
        <v>PHYSICAL ED</v>
      </c>
      <c r="E2363" s="1" t="str">
        <f t="shared" si="764"/>
        <v>40B-OLI</v>
      </c>
      <c r="F2363" s="1" t="str">
        <f>"Lane, Gary"</f>
        <v>Lane, Gary</v>
      </c>
      <c r="G2363" s="1" t="str">
        <f>"Period 11"</f>
        <v>Period 11</v>
      </c>
      <c r="H2363" s="1" t="str">
        <f>" E"</f>
        <v xml:space="preserve"> E</v>
      </c>
      <c r="I2363" s="1" t="str">
        <f>" E"</f>
        <v xml:space="preserve"> E</v>
      </c>
    </row>
    <row r="2364" spans="1:9">
      <c r="A2364" s="1" t="str">
        <f>"Saucedo Villarreal, Evelyn "</f>
        <v xml:space="preserve">Saucedo Villarreal, Evelyn </v>
      </c>
      <c r="B2364" s="1">
        <f t="shared" ref="B2364:B2373" si="765">765734</f>
        <v>765734</v>
      </c>
      <c r="C2364" s="1" t="str">
        <f>"0411"</f>
        <v>0411</v>
      </c>
      <c r="D2364" s="1" t="str">
        <f>"LANGUAGE ARTS"</f>
        <v>LANGUAGE ARTS</v>
      </c>
      <c r="E2364" s="1" t="str">
        <f>"40B-OLIVO"</f>
        <v>40B-OLIVO</v>
      </c>
      <c r="F2364" s="1" t="str">
        <f t="shared" ref="F2364:F2370" si="766">"Olivo, Claudia"</f>
        <v>Olivo, Claudia</v>
      </c>
      <c r="G2364" s="1" t="str">
        <f>"Period 01"</f>
        <v>Period 01</v>
      </c>
      <c r="H2364" s="1">
        <f xml:space="preserve"> 90</f>
        <v>90</v>
      </c>
      <c r="I2364" s="1">
        <f xml:space="preserve"> 80</f>
        <v>80</v>
      </c>
    </row>
    <row r="2365" spans="1:9">
      <c r="A2365" s="1" t="str">
        <f>""</f>
        <v/>
      </c>
      <c r="B2365" s="1">
        <f t="shared" si="765"/>
        <v>765734</v>
      </c>
      <c r="C2365" s="1" t="str">
        <f>"0421"</f>
        <v>0421</v>
      </c>
      <c r="D2365" s="1" t="str">
        <f>"SOCIAL STUDIES"</f>
        <v>SOCIAL STUDIES</v>
      </c>
      <c r="E2365" s="1" t="str">
        <f t="shared" ref="E2365:E2373" si="767">"40B-OLI"</f>
        <v>40B-OLI</v>
      </c>
      <c r="F2365" s="1" t="str">
        <f t="shared" si="766"/>
        <v>Olivo, Claudia</v>
      </c>
      <c r="G2365" s="1" t="str">
        <f>"Period 03"</f>
        <v>Period 03</v>
      </c>
      <c r="H2365" s="1">
        <f xml:space="preserve"> 96</f>
        <v>96</v>
      </c>
      <c r="I2365" s="1">
        <f xml:space="preserve"> 90</f>
        <v>90</v>
      </c>
    </row>
    <row r="2366" spans="1:9">
      <c r="A2366" s="1" t="str">
        <f>""</f>
        <v/>
      </c>
      <c r="B2366" s="1">
        <f t="shared" si="765"/>
        <v>765734</v>
      </c>
      <c r="C2366" s="1" t="str">
        <f>"0431"</f>
        <v>0431</v>
      </c>
      <c r="D2366" s="1" t="str">
        <f>"MATH"</f>
        <v>MATH</v>
      </c>
      <c r="E2366" s="1" t="str">
        <f t="shared" si="767"/>
        <v>40B-OLI</v>
      </c>
      <c r="F2366" s="1" t="str">
        <f t="shared" si="766"/>
        <v>Olivo, Claudia</v>
      </c>
      <c r="G2366" s="1" t="str">
        <f>"Period 04"</f>
        <v>Period 04</v>
      </c>
      <c r="H2366" s="1">
        <f xml:space="preserve"> 99</f>
        <v>99</v>
      </c>
      <c r="I2366" s="1">
        <f xml:space="preserve"> 84</f>
        <v>84</v>
      </c>
    </row>
    <row r="2367" spans="1:9">
      <c r="A2367" s="1" t="str">
        <f>""</f>
        <v/>
      </c>
      <c r="B2367" s="1">
        <f t="shared" si="765"/>
        <v>765734</v>
      </c>
      <c r="C2367" s="1" t="str">
        <f>"0441"</f>
        <v>0441</v>
      </c>
      <c r="D2367" s="1" t="str">
        <f>"SCIENCE"</f>
        <v>SCIENCE</v>
      </c>
      <c r="E2367" s="1" t="str">
        <f t="shared" si="767"/>
        <v>40B-OLI</v>
      </c>
      <c r="F2367" s="1" t="str">
        <f t="shared" si="766"/>
        <v>Olivo, Claudia</v>
      </c>
      <c r="G2367" s="1" t="str">
        <f>"Period 05"</f>
        <v>Period 05</v>
      </c>
      <c r="H2367" s="1">
        <f xml:space="preserve"> 100</f>
        <v>100</v>
      </c>
      <c r="I2367" s="1">
        <f xml:space="preserve"> 87</f>
        <v>87</v>
      </c>
    </row>
    <row r="2368" spans="1:9">
      <c r="A2368" s="1" t="str">
        <f>""</f>
        <v/>
      </c>
      <c r="B2368" s="1">
        <f t="shared" si="765"/>
        <v>765734</v>
      </c>
      <c r="C2368" s="1" t="str">
        <f>"0471"</f>
        <v>0471</v>
      </c>
      <c r="D2368" s="1" t="str">
        <f>"HEALTH"</f>
        <v>HEALTH</v>
      </c>
      <c r="E2368" s="1" t="str">
        <f t="shared" si="767"/>
        <v>40B-OLI</v>
      </c>
      <c r="F2368" s="1" t="str">
        <f t="shared" si="766"/>
        <v>Olivo, Claudia</v>
      </c>
      <c r="G2368" s="1" t="str">
        <f>"Period 06"</f>
        <v>Period 06</v>
      </c>
      <c r="H2368" s="1" t="str">
        <f>" E"</f>
        <v xml:space="preserve"> E</v>
      </c>
      <c r="I2368" s="1" t="str">
        <f>" S"</f>
        <v xml:space="preserve"> S</v>
      </c>
    </row>
    <row r="2369" spans="1:9">
      <c r="A2369" s="1" t="str">
        <f>""</f>
        <v/>
      </c>
      <c r="B2369" s="1">
        <f t="shared" si="765"/>
        <v>765734</v>
      </c>
      <c r="C2369" s="1" t="str">
        <f>"0498"</f>
        <v>0498</v>
      </c>
      <c r="D2369" s="1" t="str">
        <f>"CITIZENSHIP"</f>
        <v>CITIZENSHIP</v>
      </c>
      <c r="E2369" s="1" t="str">
        <f t="shared" si="767"/>
        <v>40B-OLI</v>
      </c>
      <c r="F2369" s="1" t="str">
        <f t="shared" si="766"/>
        <v>Olivo, Claudia</v>
      </c>
      <c r="G2369" s="1" t="str">
        <f>"Period 07"</f>
        <v>Period 07</v>
      </c>
      <c r="H2369" s="1" t="str">
        <f>" E"</f>
        <v xml:space="preserve"> E</v>
      </c>
      <c r="I2369" s="1" t="str">
        <f>" S"</f>
        <v xml:space="preserve"> S</v>
      </c>
    </row>
    <row r="2370" spans="1:9">
      <c r="A2370" s="1" t="str">
        <f>""</f>
        <v/>
      </c>
      <c r="B2370" s="1">
        <f t="shared" si="765"/>
        <v>765734</v>
      </c>
      <c r="C2370" s="1" t="str">
        <f>"0451"</f>
        <v>0451</v>
      </c>
      <c r="D2370" s="1" t="str">
        <f>"HANDWRITING"</f>
        <v>HANDWRITING</v>
      </c>
      <c r="E2370" s="1" t="str">
        <f t="shared" si="767"/>
        <v>40B-OLI</v>
      </c>
      <c r="F2370" s="1" t="str">
        <f t="shared" si="766"/>
        <v>Olivo, Claudia</v>
      </c>
      <c r="G2370" s="1" t="str">
        <f>"Period 08"</f>
        <v>Period 08</v>
      </c>
      <c r="H2370" s="1" t="str">
        <f>" E"</f>
        <v xml:space="preserve"> E</v>
      </c>
      <c r="I2370" s="1" t="str">
        <f>" S"</f>
        <v xml:space="preserve"> S</v>
      </c>
    </row>
    <row r="2371" spans="1:9">
      <c r="A2371" s="1" t="str">
        <f>""</f>
        <v/>
      </c>
      <c r="B2371" s="1">
        <f t="shared" si="765"/>
        <v>765734</v>
      </c>
      <c r="C2371" s="1" t="str">
        <f>"0461"</f>
        <v>0461</v>
      </c>
      <c r="D2371" s="1" t="str">
        <f>"FINE ARTS"</f>
        <v>FINE ARTS</v>
      </c>
      <c r="E2371" s="1" t="str">
        <f t="shared" si="767"/>
        <v>40B-OLI</v>
      </c>
      <c r="F2371" s="1" t="str">
        <f>"Shotlow, Misti"</f>
        <v>Shotlow, Misti</v>
      </c>
      <c r="G2371" s="1" t="str">
        <f>"Period 09"</f>
        <v>Period 09</v>
      </c>
      <c r="H2371" s="1" t="str">
        <f>" E"</f>
        <v xml:space="preserve"> E</v>
      </c>
      <c r="I2371" s="1" t="str">
        <f>" E"</f>
        <v xml:space="preserve"> E</v>
      </c>
    </row>
    <row r="2372" spans="1:9">
      <c r="A2372" s="1" t="str">
        <f>""</f>
        <v/>
      </c>
      <c r="B2372" s="1">
        <f t="shared" si="765"/>
        <v>765734</v>
      </c>
      <c r="C2372" s="1" t="str">
        <f>"0462"</f>
        <v>0462</v>
      </c>
      <c r="D2372" s="1" t="str">
        <f>"MUSIC"</f>
        <v>MUSIC</v>
      </c>
      <c r="E2372" s="1" t="str">
        <f t="shared" si="767"/>
        <v>40B-OLI</v>
      </c>
      <c r="F2372" s="1" t="str">
        <f>"Murphy, Charmin"</f>
        <v>Murphy, Charmin</v>
      </c>
      <c r="G2372" s="1" t="str">
        <f>"Period 10"</f>
        <v>Period 10</v>
      </c>
      <c r="H2372" s="1" t="str">
        <f>" S"</f>
        <v xml:space="preserve"> S</v>
      </c>
      <c r="I2372" s="1" t="str">
        <f>" S"</f>
        <v xml:space="preserve"> S</v>
      </c>
    </row>
    <row r="2373" spans="1:9">
      <c r="A2373" s="1" t="str">
        <f>""</f>
        <v/>
      </c>
      <c r="B2373" s="1">
        <f t="shared" si="765"/>
        <v>765734</v>
      </c>
      <c r="C2373" s="1" t="str">
        <f>"0472"</f>
        <v>0472</v>
      </c>
      <c r="D2373" s="1" t="str">
        <f>"PHYSICAL ED"</f>
        <v>PHYSICAL ED</v>
      </c>
      <c r="E2373" s="1" t="str">
        <f t="shared" si="767"/>
        <v>40B-OLI</v>
      </c>
      <c r="F2373" s="1" t="str">
        <f>"Lane, Gary"</f>
        <v>Lane, Gary</v>
      </c>
      <c r="G2373" s="1" t="str">
        <f>"Period 11"</f>
        <v>Period 11</v>
      </c>
      <c r="H2373" s="1" t="str">
        <f>" E"</f>
        <v xml:space="preserve"> E</v>
      </c>
      <c r="I2373" s="1" t="str">
        <f>" E"</f>
        <v xml:space="preserve"> E</v>
      </c>
    </row>
    <row r="2374" spans="1:9">
      <c r="A2374" s="1" t="str">
        <f>"Scott, Alyssa Ellen"</f>
        <v>Scott, Alyssa Ellen</v>
      </c>
      <c r="B2374" s="1">
        <f t="shared" ref="B2374:B2383" si="768">772313</f>
        <v>772313</v>
      </c>
      <c r="C2374" s="1" t="str">
        <f>"0411"</f>
        <v>0411</v>
      </c>
      <c r="D2374" s="1" t="str">
        <f>"LANGUAGE ARTS"</f>
        <v>LANGUAGE ARTS</v>
      </c>
      <c r="E2374" s="1" t="str">
        <f t="shared" ref="E2374:E2393" si="769">"42R-HOR"</f>
        <v>42R-HOR</v>
      </c>
      <c r="F2374" s="1" t="str">
        <f t="shared" ref="F2374:F2380" si="770">"Horne, Jeremy"</f>
        <v>Horne, Jeremy</v>
      </c>
      <c r="G2374" s="1" t="str">
        <f>"Period 01"</f>
        <v>Period 01</v>
      </c>
      <c r="H2374" s="1">
        <f xml:space="preserve"> 94</f>
        <v>94</v>
      </c>
      <c r="I2374" s="1">
        <f xml:space="preserve"> 91</f>
        <v>91</v>
      </c>
    </row>
    <row r="2375" spans="1:9">
      <c r="A2375" s="1" t="str">
        <f>""</f>
        <v/>
      </c>
      <c r="B2375" s="1">
        <f t="shared" si="768"/>
        <v>772313</v>
      </c>
      <c r="C2375" s="1" t="str">
        <f>"0421"</f>
        <v>0421</v>
      </c>
      <c r="D2375" s="1" t="str">
        <f>"SOCIAL STUDIES"</f>
        <v>SOCIAL STUDIES</v>
      </c>
      <c r="E2375" s="1" t="str">
        <f t="shared" si="769"/>
        <v>42R-HOR</v>
      </c>
      <c r="F2375" s="1" t="str">
        <f t="shared" si="770"/>
        <v>Horne, Jeremy</v>
      </c>
      <c r="G2375" s="1" t="str">
        <f>"Period 03"</f>
        <v>Period 03</v>
      </c>
      <c r="H2375" s="1">
        <f xml:space="preserve"> 93</f>
        <v>93</v>
      </c>
      <c r="I2375" s="1">
        <f xml:space="preserve"> 92</f>
        <v>92</v>
      </c>
    </row>
    <row r="2376" spans="1:9">
      <c r="A2376" s="1" t="str">
        <f>""</f>
        <v/>
      </c>
      <c r="B2376" s="1">
        <f t="shared" si="768"/>
        <v>772313</v>
      </c>
      <c r="C2376" s="1" t="str">
        <f>"0431"</f>
        <v>0431</v>
      </c>
      <c r="D2376" s="1" t="str">
        <f>"MATH"</f>
        <v>MATH</v>
      </c>
      <c r="E2376" s="1" t="str">
        <f t="shared" si="769"/>
        <v>42R-HOR</v>
      </c>
      <c r="F2376" s="1" t="str">
        <f t="shared" si="770"/>
        <v>Horne, Jeremy</v>
      </c>
      <c r="G2376" s="1" t="str">
        <f>"Period 04"</f>
        <v>Period 04</v>
      </c>
      <c r="H2376" s="1">
        <f xml:space="preserve"> 82</f>
        <v>82</v>
      </c>
      <c r="I2376" s="1">
        <f xml:space="preserve"> 90</f>
        <v>90</v>
      </c>
    </row>
    <row r="2377" spans="1:9">
      <c r="A2377" s="1" t="str">
        <f>""</f>
        <v/>
      </c>
      <c r="B2377" s="1">
        <f t="shared" si="768"/>
        <v>772313</v>
      </c>
      <c r="C2377" s="1" t="str">
        <f>"0441"</f>
        <v>0441</v>
      </c>
      <c r="D2377" s="1" t="str">
        <f>"SCIENCE"</f>
        <v>SCIENCE</v>
      </c>
      <c r="E2377" s="1" t="str">
        <f t="shared" si="769"/>
        <v>42R-HOR</v>
      </c>
      <c r="F2377" s="1" t="str">
        <f t="shared" si="770"/>
        <v>Horne, Jeremy</v>
      </c>
      <c r="G2377" s="1" t="str">
        <f>"Period 05"</f>
        <v>Period 05</v>
      </c>
      <c r="H2377" s="1">
        <f xml:space="preserve"> 93</f>
        <v>93</v>
      </c>
      <c r="I2377" s="1">
        <f xml:space="preserve"> 94</f>
        <v>94</v>
      </c>
    </row>
    <row r="2378" spans="1:9">
      <c r="A2378" s="1" t="str">
        <f>""</f>
        <v/>
      </c>
      <c r="B2378" s="1">
        <f t="shared" si="768"/>
        <v>772313</v>
      </c>
      <c r="C2378" s="1" t="str">
        <f>"0471"</f>
        <v>0471</v>
      </c>
      <c r="D2378" s="1" t="str">
        <f>"HEALTH"</f>
        <v>HEALTH</v>
      </c>
      <c r="E2378" s="1" t="str">
        <f t="shared" si="769"/>
        <v>42R-HOR</v>
      </c>
      <c r="F2378" s="1" t="str">
        <f t="shared" si="770"/>
        <v>Horne, Jeremy</v>
      </c>
      <c r="G2378" s="1" t="str">
        <f>"Period 06"</f>
        <v>Period 06</v>
      </c>
      <c r="H2378" s="1" t="str">
        <f t="shared" ref="H2378:I2380" si="771">" S"</f>
        <v xml:space="preserve"> S</v>
      </c>
      <c r="I2378" s="1" t="str">
        <f t="shared" si="771"/>
        <v xml:space="preserve"> S</v>
      </c>
    </row>
    <row r="2379" spans="1:9">
      <c r="A2379" s="1" t="str">
        <f>""</f>
        <v/>
      </c>
      <c r="B2379" s="1">
        <f t="shared" si="768"/>
        <v>772313</v>
      </c>
      <c r="C2379" s="1" t="str">
        <f>"0498"</f>
        <v>0498</v>
      </c>
      <c r="D2379" s="1" t="str">
        <f>"CITIZENSHIP"</f>
        <v>CITIZENSHIP</v>
      </c>
      <c r="E2379" s="1" t="str">
        <f t="shared" si="769"/>
        <v>42R-HOR</v>
      </c>
      <c r="F2379" s="1" t="str">
        <f t="shared" si="770"/>
        <v>Horne, Jeremy</v>
      </c>
      <c r="G2379" s="1" t="str">
        <f>"Period 07"</f>
        <v>Period 07</v>
      </c>
      <c r="H2379" s="1" t="str">
        <f t="shared" si="771"/>
        <v xml:space="preserve"> S</v>
      </c>
      <c r="I2379" s="1" t="str">
        <f t="shared" si="771"/>
        <v xml:space="preserve"> S</v>
      </c>
    </row>
    <row r="2380" spans="1:9">
      <c r="A2380" s="1" t="str">
        <f>""</f>
        <v/>
      </c>
      <c r="B2380" s="1">
        <f t="shared" si="768"/>
        <v>772313</v>
      </c>
      <c r="C2380" s="1" t="str">
        <f>"0451"</f>
        <v>0451</v>
      </c>
      <c r="D2380" s="1" t="str">
        <f>"HANDWRITING"</f>
        <v>HANDWRITING</v>
      </c>
      <c r="E2380" s="1" t="str">
        <f t="shared" si="769"/>
        <v>42R-HOR</v>
      </c>
      <c r="F2380" s="1" t="str">
        <f t="shared" si="770"/>
        <v>Horne, Jeremy</v>
      </c>
      <c r="G2380" s="1" t="str">
        <f>"Period 08"</f>
        <v>Period 08</v>
      </c>
      <c r="H2380" s="1" t="str">
        <f t="shared" si="771"/>
        <v xml:space="preserve"> S</v>
      </c>
      <c r="I2380" s="1" t="str">
        <f t="shared" si="771"/>
        <v xml:space="preserve"> S</v>
      </c>
    </row>
    <row r="2381" spans="1:9">
      <c r="A2381" s="1" t="str">
        <f>""</f>
        <v/>
      </c>
      <c r="B2381" s="1">
        <f t="shared" si="768"/>
        <v>772313</v>
      </c>
      <c r="C2381" s="1" t="str">
        <f>"0461"</f>
        <v>0461</v>
      </c>
      <c r="D2381" s="1" t="str">
        <f>"FINE ARTS"</f>
        <v>FINE ARTS</v>
      </c>
      <c r="E2381" s="1" t="str">
        <f t="shared" si="769"/>
        <v>42R-HOR</v>
      </c>
      <c r="F2381" s="1" t="str">
        <f>"Shotlow, Misti"</f>
        <v>Shotlow, Misti</v>
      </c>
      <c r="G2381" s="1" t="str">
        <f>"Period 09"</f>
        <v>Period 09</v>
      </c>
      <c r="H2381" s="1" t="str">
        <f>" E"</f>
        <v xml:space="preserve"> E</v>
      </c>
      <c r="I2381" s="1" t="str">
        <f>" E"</f>
        <v xml:space="preserve"> E</v>
      </c>
    </row>
    <row r="2382" spans="1:9">
      <c r="A2382" s="1" t="str">
        <f>""</f>
        <v/>
      </c>
      <c r="B2382" s="1">
        <f t="shared" si="768"/>
        <v>772313</v>
      </c>
      <c r="C2382" s="1" t="str">
        <f>"0462"</f>
        <v>0462</v>
      </c>
      <c r="D2382" s="1" t="str">
        <f>"MUSIC"</f>
        <v>MUSIC</v>
      </c>
      <c r="E2382" s="1" t="str">
        <f t="shared" si="769"/>
        <v>42R-HOR</v>
      </c>
      <c r="F2382" s="1" t="str">
        <f>"Murphy, Charmin"</f>
        <v>Murphy, Charmin</v>
      </c>
      <c r="G2382" s="1" t="str">
        <f>"Period 10"</f>
        <v>Period 10</v>
      </c>
      <c r="H2382" s="1" t="str">
        <f>" S"</f>
        <v xml:space="preserve"> S</v>
      </c>
      <c r="I2382" s="1" t="str">
        <f>" S"</f>
        <v xml:space="preserve"> S</v>
      </c>
    </row>
    <row r="2383" spans="1:9">
      <c r="A2383" s="1" t="str">
        <f>""</f>
        <v/>
      </c>
      <c r="B2383" s="1">
        <f t="shared" si="768"/>
        <v>772313</v>
      </c>
      <c r="C2383" s="1" t="str">
        <f>"0472"</f>
        <v>0472</v>
      </c>
      <c r="D2383" s="1" t="str">
        <f>"PHYSICAL ED"</f>
        <v>PHYSICAL ED</v>
      </c>
      <c r="E2383" s="1" t="str">
        <f t="shared" si="769"/>
        <v>42R-HOR</v>
      </c>
      <c r="F2383" s="1" t="str">
        <f>"Lane, Gary"</f>
        <v>Lane, Gary</v>
      </c>
      <c r="G2383" s="1" t="str">
        <f>"Period 11"</f>
        <v>Period 11</v>
      </c>
      <c r="H2383" s="1" t="str">
        <f>" E"</f>
        <v xml:space="preserve"> E</v>
      </c>
      <c r="I2383" s="1" t="str">
        <f>" E"</f>
        <v xml:space="preserve"> E</v>
      </c>
    </row>
    <row r="2384" spans="1:9">
      <c r="A2384" s="1" t="str">
        <f>"Shaw, Andrea Dionne"</f>
        <v>Shaw, Andrea Dionne</v>
      </c>
      <c r="B2384" s="1">
        <f t="shared" ref="B2384:B2393" si="772">774138</f>
        <v>774138</v>
      </c>
      <c r="C2384" s="1" t="str">
        <f>"0411"</f>
        <v>0411</v>
      </c>
      <c r="D2384" s="1" t="str">
        <f>"LANGUAGE ARTS"</f>
        <v>LANGUAGE ARTS</v>
      </c>
      <c r="E2384" s="1" t="str">
        <f t="shared" si="769"/>
        <v>42R-HOR</v>
      </c>
      <c r="F2384" s="1" t="str">
        <f t="shared" ref="F2384:F2390" si="773">"Horne, Jeremy"</f>
        <v>Horne, Jeremy</v>
      </c>
      <c r="G2384" s="1" t="str">
        <f>"Period 01"</f>
        <v>Period 01</v>
      </c>
      <c r="H2384" s="1">
        <f xml:space="preserve"> 87</f>
        <v>87</v>
      </c>
      <c r="I2384" s="1">
        <f xml:space="preserve"> 91</f>
        <v>91</v>
      </c>
    </row>
    <row r="2385" spans="1:9">
      <c r="A2385" s="1" t="str">
        <f>""</f>
        <v/>
      </c>
      <c r="B2385" s="1">
        <f t="shared" si="772"/>
        <v>774138</v>
      </c>
      <c r="C2385" s="1" t="str">
        <f>"0421"</f>
        <v>0421</v>
      </c>
      <c r="D2385" s="1" t="str">
        <f>"SOCIAL STUDIES"</f>
        <v>SOCIAL STUDIES</v>
      </c>
      <c r="E2385" s="1" t="str">
        <f t="shared" si="769"/>
        <v>42R-HOR</v>
      </c>
      <c r="F2385" s="1" t="str">
        <f t="shared" si="773"/>
        <v>Horne, Jeremy</v>
      </c>
      <c r="G2385" s="1" t="str">
        <f>"Period 03"</f>
        <v>Period 03</v>
      </c>
      <c r="H2385" s="1">
        <f xml:space="preserve"> 93</f>
        <v>93</v>
      </c>
      <c r="I2385" s="1">
        <f xml:space="preserve"> 91</f>
        <v>91</v>
      </c>
    </row>
    <row r="2386" spans="1:9">
      <c r="A2386" s="1" t="str">
        <f>""</f>
        <v/>
      </c>
      <c r="B2386" s="1">
        <f t="shared" si="772"/>
        <v>774138</v>
      </c>
      <c r="C2386" s="1" t="str">
        <f>"0431"</f>
        <v>0431</v>
      </c>
      <c r="D2386" s="1" t="str">
        <f>"MATH"</f>
        <v>MATH</v>
      </c>
      <c r="E2386" s="1" t="str">
        <f t="shared" si="769"/>
        <v>42R-HOR</v>
      </c>
      <c r="F2386" s="1" t="str">
        <f t="shared" si="773"/>
        <v>Horne, Jeremy</v>
      </c>
      <c r="G2386" s="1" t="str">
        <f>"Period 04"</f>
        <v>Period 04</v>
      </c>
      <c r="H2386" s="1">
        <f xml:space="preserve"> 83</f>
        <v>83</v>
      </c>
      <c r="I2386" s="1">
        <f xml:space="preserve"> 89</f>
        <v>89</v>
      </c>
    </row>
    <row r="2387" spans="1:9">
      <c r="A2387" s="1" t="str">
        <f>""</f>
        <v/>
      </c>
      <c r="B2387" s="1">
        <f t="shared" si="772"/>
        <v>774138</v>
      </c>
      <c r="C2387" s="1" t="str">
        <f>"0441"</f>
        <v>0441</v>
      </c>
      <c r="D2387" s="1" t="str">
        <f>"SCIENCE"</f>
        <v>SCIENCE</v>
      </c>
      <c r="E2387" s="1" t="str">
        <f t="shared" si="769"/>
        <v>42R-HOR</v>
      </c>
      <c r="F2387" s="1" t="str">
        <f t="shared" si="773"/>
        <v>Horne, Jeremy</v>
      </c>
      <c r="G2387" s="1" t="str">
        <f>"Period 05"</f>
        <v>Period 05</v>
      </c>
      <c r="H2387" s="1">
        <f xml:space="preserve"> 92</f>
        <v>92</v>
      </c>
      <c r="I2387" s="1">
        <f xml:space="preserve"> 94</f>
        <v>94</v>
      </c>
    </row>
    <row r="2388" spans="1:9">
      <c r="A2388" s="1" t="str">
        <f>""</f>
        <v/>
      </c>
      <c r="B2388" s="1">
        <f t="shared" si="772"/>
        <v>774138</v>
      </c>
      <c r="C2388" s="1" t="str">
        <f>"0471"</f>
        <v>0471</v>
      </c>
      <c r="D2388" s="1" t="str">
        <f>"HEALTH"</f>
        <v>HEALTH</v>
      </c>
      <c r="E2388" s="1" t="str">
        <f t="shared" si="769"/>
        <v>42R-HOR</v>
      </c>
      <c r="F2388" s="1" t="str">
        <f t="shared" si="773"/>
        <v>Horne, Jeremy</v>
      </c>
      <c r="G2388" s="1" t="str">
        <f>"Period 06"</f>
        <v>Period 06</v>
      </c>
      <c r="H2388" s="1" t="str">
        <f t="shared" ref="H2388:I2390" si="774">" S"</f>
        <v xml:space="preserve"> S</v>
      </c>
      <c r="I2388" s="1" t="str">
        <f t="shared" si="774"/>
        <v xml:space="preserve"> S</v>
      </c>
    </row>
    <row r="2389" spans="1:9">
      <c r="A2389" s="1" t="str">
        <f>""</f>
        <v/>
      </c>
      <c r="B2389" s="1">
        <f t="shared" si="772"/>
        <v>774138</v>
      </c>
      <c r="C2389" s="1" t="str">
        <f>"0498"</f>
        <v>0498</v>
      </c>
      <c r="D2389" s="1" t="str">
        <f>"CITIZENSHIP"</f>
        <v>CITIZENSHIP</v>
      </c>
      <c r="E2389" s="1" t="str">
        <f t="shared" si="769"/>
        <v>42R-HOR</v>
      </c>
      <c r="F2389" s="1" t="str">
        <f t="shared" si="773"/>
        <v>Horne, Jeremy</v>
      </c>
      <c r="G2389" s="1" t="str">
        <f>"Period 07"</f>
        <v>Period 07</v>
      </c>
      <c r="H2389" s="1" t="str">
        <f t="shared" si="774"/>
        <v xml:space="preserve"> S</v>
      </c>
      <c r="I2389" s="1" t="str">
        <f t="shared" si="774"/>
        <v xml:space="preserve"> S</v>
      </c>
    </row>
    <row r="2390" spans="1:9">
      <c r="A2390" s="1" t="str">
        <f>""</f>
        <v/>
      </c>
      <c r="B2390" s="1">
        <f t="shared" si="772"/>
        <v>774138</v>
      </c>
      <c r="C2390" s="1" t="str">
        <f>"0451"</f>
        <v>0451</v>
      </c>
      <c r="D2390" s="1" t="str">
        <f>"HANDWRITING"</f>
        <v>HANDWRITING</v>
      </c>
      <c r="E2390" s="1" t="str">
        <f t="shared" si="769"/>
        <v>42R-HOR</v>
      </c>
      <c r="F2390" s="1" t="str">
        <f t="shared" si="773"/>
        <v>Horne, Jeremy</v>
      </c>
      <c r="G2390" s="1" t="str">
        <f>"Period 08"</f>
        <v>Period 08</v>
      </c>
      <c r="H2390" s="1" t="str">
        <f t="shared" si="774"/>
        <v xml:space="preserve"> S</v>
      </c>
      <c r="I2390" s="1" t="str">
        <f t="shared" si="774"/>
        <v xml:space="preserve"> S</v>
      </c>
    </row>
    <row r="2391" spans="1:9">
      <c r="A2391" s="1" t="str">
        <f>""</f>
        <v/>
      </c>
      <c r="B2391" s="1">
        <f t="shared" si="772"/>
        <v>774138</v>
      </c>
      <c r="C2391" s="1" t="str">
        <f>"0461"</f>
        <v>0461</v>
      </c>
      <c r="D2391" s="1" t="str">
        <f>"FINE ARTS"</f>
        <v>FINE ARTS</v>
      </c>
      <c r="E2391" s="1" t="str">
        <f t="shared" si="769"/>
        <v>42R-HOR</v>
      </c>
      <c r="F2391" s="1" t="str">
        <f>"Shotlow, Misti"</f>
        <v>Shotlow, Misti</v>
      </c>
      <c r="G2391" s="1" t="str">
        <f>"Period 09"</f>
        <v>Period 09</v>
      </c>
      <c r="H2391" s="1" t="str">
        <f>" E"</f>
        <v xml:space="preserve"> E</v>
      </c>
      <c r="I2391" s="1" t="str">
        <f>" E"</f>
        <v xml:space="preserve"> E</v>
      </c>
    </row>
    <row r="2392" spans="1:9">
      <c r="A2392" s="1" t="str">
        <f>""</f>
        <v/>
      </c>
      <c r="B2392" s="1">
        <f t="shared" si="772"/>
        <v>774138</v>
      </c>
      <c r="C2392" s="1" t="str">
        <f>"0462"</f>
        <v>0462</v>
      </c>
      <c r="D2392" s="1" t="str">
        <f>"MUSIC"</f>
        <v>MUSIC</v>
      </c>
      <c r="E2392" s="1" t="str">
        <f t="shared" si="769"/>
        <v>42R-HOR</v>
      </c>
      <c r="F2392" s="1" t="str">
        <f>"Murphy, Charmin"</f>
        <v>Murphy, Charmin</v>
      </c>
      <c r="G2392" s="1" t="str">
        <f>"Period 10"</f>
        <v>Period 10</v>
      </c>
      <c r="H2392" s="1" t="str">
        <f>" E"</f>
        <v xml:space="preserve"> E</v>
      </c>
      <c r="I2392" s="1" t="str">
        <f>" S"</f>
        <v xml:space="preserve"> S</v>
      </c>
    </row>
    <row r="2393" spans="1:9">
      <c r="A2393" s="1" t="str">
        <f>""</f>
        <v/>
      </c>
      <c r="B2393" s="1">
        <f t="shared" si="772"/>
        <v>774138</v>
      </c>
      <c r="C2393" s="1" t="str">
        <f>"0472"</f>
        <v>0472</v>
      </c>
      <c r="D2393" s="1" t="str">
        <f>"PHYSICAL ED"</f>
        <v>PHYSICAL ED</v>
      </c>
      <c r="E2393" s="1" t="str">
        <f t="shared" si="769"/>
        <v>42R-HOR</v>
      </c>
      <c r="F2393" s="1" t="str">
        <f>"Lane, Gary"</f>
        <v>Lane, Gary</v>
      </c>
      <c r="G2393" s="1" t="str">
        <f>"Period 11"</f>
        <v>Period 11</v>
      </c>
      <c r="H2393" s="1" t="str">
        <f>" E"</f>
        <v xml:space="preserve"> E</v>
      </c>
      <c r="I2393" s="1" t="str">
        <f>" E"</f>
        <v xml:space="preserve"> E</v>
      </c>
    </row>
    <row r="2394" spans="1:9">
      <c r="A2394" s="1" t="str">
        <f>"Smith, Christopher Oneal"</f>
        <v>Smith, Christopher Oneal</v>
      </c>
      <c r="B2394" s="1">
        <f t="shared" ref="B2394:B2403" si="775">788784</f>
        <v>788784</v>
      </c>
      <c r="C2394" s="1" t="str">
        <f>"0411"</f>
        <v>0411</v>
      </c>
      <c r="D2394" s="1" t="str">
        <f>"LANGUAGE ARTS"</f>
        <v>LANGUAGE ARTS</v>
      </c>
      <c r="E2394" s="1" t="str">
        <f t="shared" ref="E2394:E2401" si="776">"40R-COOP"</f>
        <v>40R-COOP</v>
      </c>
      <c r="F2394" s="1" t="str">
        <f t="shared" ref="F2394:F2400" si="777">"Cooper, Jennefer"</f>
        <v>Cooper, Jennefer</v>
      </c>
      <c r="G2394" s="1" t="str">
        <f>"Period 01"</f>
        <v>Period 01</v>
      </c>
      <c r="H2394" s="1">
        <f xml:space="preserve"> 73</f>
        <v>73</v>
      </c>
      <c r="I2394" s="1">
        <f xml:space="preserve"> 81</f>
        <v>81</v>
      </c>
    </row>
    <row r="2395" spans="1:9">
      <c r="A2395" s="1" t="str">
        <f>""</f>
        <v/>
      </c>
      <c r="B2395" s="1">
        <f t="shared" si="775"/>
        <v>788784</v>
      </c>
      <c r="C2395" s="1" t="str">
        <f>"0421"</f>
        <v>0421</v>
      </c>
      <c r="D2395" s="1" t="str">
        <f>"SOCIAL STUDIES"</f>
        <v>SOCIAL STUDIES</v>
      </c>
      <c r="E2395" s="1" t="str">
        <f t="shared" si="776"/>
        <v>40R-COOP</v>
      </c>
      <c r="F2395" s="1" t="str">
        <f t="shared" si="777"/>
        <v>Cooper, Jennefer</v>
      </c>
      <c r="G2395" s="1" t="str">
        <f>"Period 03"</f>
        <v>Period 03</v>
      </c>
      <c r="H2395" s="1">
        <f xml:space="preserve"> 78</f>
        <v>78</v>
      </c>
      <c r="I2395" s="1">
        <f xml:space="preserve"> 75</f>
        <v>75</v>
      </c>
    </row>
    <row r="2396" spans="1:9">
      <c r="A2396" s="1" t="str">
        <f>""</f>
        <v/>
      </c>
      <c r="B2396" s="1">
        <f t="shared" si="775"/>
        <v>788784</v>
      </c>
      <c r="C2396" s="1" t="str">
        <f>"0431"</f>
        <v>0431</v>
      </c>
      <c r="D2396" s="1" t="str">
        <f>"MATH"</f>
        <v>MATH</v>
      </c>
      <c r="E2396" s="1" t="str">
        <f t="shared" si="776"/>
        <v>40R-COOP</v>
      </c>
      <c r="F2396" s="1" t="str">
        <f t="shared" si="777"/>
        <v>Cooper, Jennefer</v>
      </c>
      <c r="G2396" s="1" t="str">
        <f>"Period 04"</f>
        <v>Period 04</v>
      </c>
      <c r="H2396" s="1">
        <f xml:space="preserve"> 72</f>
        <v>72</v>
      </c>
      <c r="I2396" s="1">
        <f xml:space="preserve"> 73</f>
        <v>73</v>
      </c>
    </row>
    <row r="2397" spans="1:9">
      <c r="A2397" s="1" t="str">
        <f>""</f>
        <v/>
      </c>
      <c r="B2397" s="1">
        <f t="shared" si="775"/>
        <v>788784</v>
      </c>
      <c r="C2397" s="1" t="str">
        <f>"0441"</f>
        <v>0441</v>
      </c>
      <c r="D2397" s="1" t="str">
        <f>"SCIENCE"</f>
        <v>SCIENCE</v>
      </c>
      <c r="E2397" s="1" t="str">
        <f t="shared" si="776"/>
        <v>40R-COOP</v>
      </c>
      <c r="F2397" s="1" t="str">
        <f t="shared" si="777"/>
        <v>Cooper, Jennefer</v>
      </c>
      <c r="G2397" s="1" t="str">
        <f>"Period 05"</f>
        <v>Period 05</v>
      </c>
      <c r="H2397" s="1">
        <f xml:space="preserve"> 75</f>
        <v>75</v>
      </c>
      <c r="I2397" s="1">
        <f xml:space="preserve"> 75</f>
        <v>75</v>
      </c>
    </row>
    <row r="2398" spans="1:9">
      <c r="A2398" s="1" t="str">
        <f>""</f>
        <v/>
      </c>
      <c r="B2398" s="1">
        <f t="shared" si="775"/>
        <v>788784</v>
      </c>
      <c r="C2398" s="1" t="str">
        <f>"0471"</f>
        <v>0471</v>
      </c>
      <c r="D2398" s="1" t="str">
        <f>"HEALTH"</f>
        <v>HEALTH</v>
      </c>
      <c r="E2398" s="1" t="str">
        <f t="shared" si="776"/>
        <v>40R-COOP</v>
      </c>
      <c r="F2398" s="1" t="str">
        <f t="shared" si="777"/>
        <v>Cooper, Jennefer</v>
      </c>
      <c r="G2398" s="1" t="str">
        <f>"Period 06"</f>
        <v>Period 06</v>
      </c>
      <c r="H2398" s="1" t="str">
        <f>" S"</f>
        <v xml:space="preserve"> S</v>
      </c>
      <c r="I2398" s="1" t="str">
        <f>" S"</f>
        <v xml:space="preserve"> S</v>
      </c>
    </row>
    <row r="2399" spans="1:9">
      <c r="A2399" s="1" t="str">
        <f>""</f>
        <v/>
      </c>
      <c r="B2399" s="1">
        <f t="shared" si="775"/>
        <v>788784</v>
      </c>
      <c r="C2399" s="1" t="str">
        <f>"0498"</f>
        <v>0498</v>
      </c>
      <c r="D2399" s="1" t="str">
        <f>"CITIZENSHIP"</f>
        <v>CITIZENSHIP</v>
      </c>
      <c r="E2399" s="1" t="str">
        <f t="shared" si="776"/>
        <v>40R-COOP</v>
      </c>
      <c r="F2399" s="1" t="str">
        <f t="shared" si="777"/>
        <v>Cooper, Jennefer</v>
      </c>
      <c r="G2399" s="1" t="str">
        <f>"Period 07"</f>
        <v>Period 07</v>
      </c>
      <c r="H2399" s="1" t="str">
        <f>" S"</f>
        <v xml:space="preserve"> S</v>
      </c>
      <c r="I2399" s="1" t="str">
        <f>" N"</f>
        <v xml:space="preserve"> N</v>
      </c>
    </row>
    <row r="2400" spans="1:9">
      <c r="A2400" s="1" t="str">
        <f>""</f>
        <v/>
      </c>
      <c r="B2400" s="1">
        <f t="shared" si="775"/>
        <v>788784</v>
      </c>
      <c r="C2400" s="1" t="str">
        <f>"0451"</f>
        <v>0451</v>
      </c>
      <c r="D2400" s="1" t="str">
        <f>"HANDWRITING"</f>
        <v>HANDWRITING</v>
      </c>
      <c r="E2400" s="1" t="str">
        <f t="shared" si="776"/>
        <v>40R-COOP</v>
      </c>
      <c r="F2400" s="1" t="str">
        <f t="shared" si="777"/>
        <v>Cooper, Jennefer</v>
      </c>
      <c r="G2400" s="1" t="str">
        <f>"Period 08"</f>
        <v>Period 08</v>
      </c>
      <c r="H2400" s="1" t="str">
        <f>" S"</f>
        <v xml:space="preserve"> S</v>
      </c>
      <c r="I2400" s="1" t="str">
        <f>" S"</f>
        <v xml:space="preserve"> S</v>
      </c>
    </row>
    <row r="2401" spans="1:9">
      <c r="A2401" s="1" t="str">
        <f>""</f>
        <v/>
      </c>
      <c r="B2401" s="1">
        <f t="shared" si="775"/>
        <v>788784</v>
      </c>
      <c r="C2401" s="1" t="str">
        <f>"0461"</f>
        <v>0461</v>
      </c>
      <c r="D2401" s="1" t="str">
        <f>"FINE ARTS"</f>
        <v>FINE ARTS</v>
      </c>
      <c r="E2401" s="1" t="str">
        <f t="shared" si="776"/>
        <v>40R-COOP</v>
      </c>
      <c r="F2401" s="1" t="str">
        <f>"Shotlow, Misti"</f>
        <v>Shotlow, Misti</v>
      </c>
      <c r="G2401" s="1" t="str">
        <f>"Period 09"</f>
        <v>Period 09</v>
      </c>
      <c r="H2401" s="1" t="str">
        <f>" E"</f>
        <v xml:space="preserve"> E</v>
      </c>
      <c r="I2401" s="1" t="str">
        <f>" S"</f>
        <v xml:space="preserve"> S</v>
      </c>
    </row>
    <row r="2402" spans="1:9">
      <c r="A2402" s="1" t="str">
        <f>""</f>
        <v/>
      </c>
      <c r="B2402" s="1">
        <f t="shared" si="775"/>
        <v>788784</v>
      </c>
      <c r="C2402" s="1" t="str">
        <f>"0462"</f>
        <v>0462</v>
      </c>
      <c r="D2402" s="1" t="str">
        <f>"MUSIC"</f>
        <v>MUSIC</v>
      </c>
      <c r="E2402" s="1" t="str">
        <f>"4OR-COO"</f>
        <v>4OR-COO</v>
      </c>
      <c r="F2402" s="1" t="str">
        <f>"Murphy, Charmin"</f>
        <v>Murphy, Charmin</v>
      </c>
      <c r="G2402" s="1" t="str">
        <f>"Period 10"</f>
        <v>Period 10</v>
      </c>
      <c r="H2402" s="1" t="str">
        <f>" S"</f>
        <v xml:space="preserve"> S</v>
      </c>
      <c r="I2402" s="1" t="str">
        <f>" S"</f>
        <v xml:space="preserve"> S</v>
      </c>
    </row>
    <row r="2403" spans="1:9">
      <c r="A2403" s="1" t="str">
        <f>""</f>
        <v/>
      </c>
      <c r="B2403" s="1">
        <f t="shared" si="775"/>
        <v>788784</v>
      </c>
      <c r="C2403" s="1" t="str">
        <f>"0472"</f>
        <v>0472</v>
      </c>
      <c r="D2403" s="1" t="str">
        <f>"PHYSICAL ED"</f>
        <v>PHYSICAL ED</v>
      </c>
      <c r="E2403" s="1" t="str">
        <f>"40R-Coop"</f>
        <v>40R-Coop</v>
      </c>
      <c r="F2403" s="1" t="str">
        <f>"Lane, Gary"</f>
        <v>Lane, Gary</v>
      </c>
      <c r="G2403" s="1" t="str">
        <f>"Period 11"</f>
        <v>Period 11</v>
      </c>
      <c r="H2403" s="1" t="str">
        <f>" S"</f>
        <v xml:space="preserve"> S</v>
      </c>
      <c r="I2403" s="1" t="str">
        <f>" S"</f>
        <v xml:space="preserve"> S</v>
      </c>
    </row>
    <row r="2404" spans="1:9">
      <c r="A2404" s="1" t="str">
        <f>"Smith, Gabriel Mathias"</f>
        <v>Smith, Gabriel Mathias</v>
      </c>
      <c r="B2404" s="1">
        <f t="shared" ref="B2404:B2413" si="778">1801888</f>
        <v>1801888</v>
      </c>
      <c r="C2404" s="1" t="str">
        <f>"0411"</f>
        <v>0411</v>
      </c>
      <c r="D2404" s="1" t="str">
        <f>"LANGUAGE ARTS"</f>
        <v>LANGUAGE ARTS</v>
      </c>
      <c r="E2404" s="1" t="str">
        <f t="shared" ref="E2404:E2411" si="779">"40R-COOP"</f>
        <v>40R-COOP</v>
      </c>
      <c r="F2404" s="1" t="str">
        <f t="shared" ref="F2404:F2410" si="780">"Cooper, Jennefer"</f>
        <v>Cooper, Jennefer</v>
      </c>
      <c r="G2404" s="1" t="str">
        <f>"Period 01"</f>
        <v>Period 01</v>
      </c>
      <c r="H2404" s="1">
        <f xml:space="preserve"> 90</f>
        <v>90</v>
      </c>
      <c r="I2404" s="1">
        <f xml:space="preserve"> 84</f>
        <v>84</v>
      </c>
    </row>
    <row r="2405" spans="1:9">
      <c r="A2405" s="1" t="str">
        <f>""</f>
        <v/>
      </c>
      <c r="B2405" s="1">
        <f t="shared" si="778"/>
        <v>1801888</v>
      </c>
      <c r="C2405" s="1" t="str">
        <f>"0421"</f>
        <v>0421</v>
      </c>
      <c r="D2405" s="1" t="str">
        <f>"SOCIAL STUDIES"</f>
        <v>SOCIAL STUDIES</v>
      </c>
      <c r="E2405" s="1" t="str">
        <f t="shared" si="779"/>
        <v>40R-COOP</v>
      </c>
      <c r="F2405" s="1" t="str">
        <f t="shared" si="780"/>
        <v>Cooper, Jennefer</v>
      </c>
      <c r="G2405" s="1" t="str">
        <f>"Period 03"</f>
        <v>Period 03</v>
      </c>
      <c r="H2405" s="1">
        <f xml:space="preserve"> 86</f>
        <v>86</v>
      </c>
      <c r="I2405" s="1">
        <f xml:space="preserve"> 80</f>
        <v>80</v>
      </c>
    </row>
    <row r="2406" spans="1:9">
      <c r="A2406" s="1" t="str">
        <f>""</f>
        <v/>
      </c>
      <c r="B2406" s="1">
        <f t="shared" si="778"/>
        <v>1801888</v>
      </c>
      <c r="C2406" s="1" t="str">
        <f>"0431"</f>
        <v>0431</v>
      </c>
      <c r="D2406" s="1" t="str">
        <f>"MATH"</f>
        <v>MATH</v>
      </c>
      <c r="E2406" s="1" t="str">
        <f t="shared" si="779"/>
        <v>40R-COOP</v>
      </c>
      <c r="F2406" s="1" t="str">
        <f t="shared" si="780"/>
        <v>Cooper, Jennefer</v>
      </c>
      <c r="G2406" s="1" t="str">
        <f>"Period 04"</f>
        <v>Period 04</v>
      </c>
      <c r="H2406" s="1">
        <f xml:space="preserve"> 80</f>
        <v>80</v>
      </c>
      <c r="I2406" s="1">
        <f xml:space="preserve"> 73</f>
        <v>73</v>
      </c>
    </row>
    <row r="2407" spans="1:9">
      <c r="A2407" s="1" t="str">
        <f>""</f>
        <v/>
      </c>
      <c r="B2407" s="1">
        <f t="shared" si="778"/>
        <v>1801888</v>
      </c>
      <c r="C2407" s="1" t="str">
        <f>"0441"</f>
        <v>0441</v>
      </c>
      <c r="D2407" s="1" t="str">
        <f>"SCIENCE"</f>
        <v>SCIENCE</v>
      </c>
      <c r="E2407" s="1" t="str">
        <f t="shared" si="779"/>
        <v>40R-COOP</v>
      </c>
      <c r="F2407" s="1" t="str">
        <f t="shared" si="780"/>
        <v>Cooper, Jennefer</v>
      </c>
      <c r="G2407" s="1" t="str">
        <f>"Period 05"</f>
        <v>Period 05</v>
      </c>
      <c r="H2407" s="1">
        <f xml:space="preserve"> 90</f>
        <v>90</v>
      </c>
      <c r="I2407" s="1">
        <f xml:space="preserve"> 82</f>
        <v>82</v>
      </c>
    </row>
    <row r="2408" spans="1:9">
      <c r="A2408" s="1" t="str">
        <f>""</f>
        <v/>
      </c>
      <c r="B2408" s="1">
        <f t="shared" si="778"/>
        <v>1801888</v>
      </c>
      <c r="C2408" s="1" t="str">
        <f>"0471"</f>
        <v>0471</v>
      </c>
      <c r="D2408" s="1" t="str">
        <f>"HEALTH"</f>
        <v>HEALTH</v>
      </c>
      <c r="E2408" s="1" t="str">
        <f t="shared" si="779"/>
        <v>40R-COOP</v>
      </c>
      <c r="F2408" s="1" t="str">
        <f t="shared" si="780"/>
        <v>Cooper, Jennefer</v>
      </c>
      <c r="G2408" s="1" t="str">
        <f>"Period 06"</f>
        <v>Period 06</v>
      </c>
      <c r="H2408" s="1" t="str">
        <f t="shared" ref="H2408:I2410" si="781">" S"</f>
        <v xml:space="preserve"> S</v>
      </c>
      <c r="I2408" s="1" t="str">
        <f t="shared" si="781"/>
        <v xml:space="preserve"> S</v>
      </c>
    </row>
    <row r="2409" spans="1:9">
      <c r="A2409" s="1" t="str">
        <f>""</f>
        <v/>
      </c>
      <c r="B2409" s="1">
        <f t="shared" si="778"/>
        <v>1801888</v>
      </c>
      <c r="C2409" s="1" t="str">
        <f>"0498"</f>
        <v>0498</v>
      </c>
      <c r="D2409" s="1" t="str">
        <f>"CITIZENSHIP"</f>
        <v>CITIZENSHIP</v>
      </c>
      <c r="E2409" s="1" t="str">
        <f t="shared" si="779"/>
        <v>40R-COOP</v>
      </c>
      <c r="F2409" s="1" t="str">
        <f t="shared" si="780"/>
        <v>Cooper, Jennefer</v>
      </c>
      <c r="G2409" s="1" t="str">
        <f>"Period 07"</f>
        <v>Period 07</v>
      </c>
      <c r="H2409" s="1" t="str">
        <f t="shared" si="781"/>
        <v xml:space="preserve"> S</v>
      </c>
      <c r="I2409" s="1" t="str">
        <f t="shared" si="781"/>
        <v xml:space="preserve"> S</v>
      </c>
    </row>
    <row r="2410" spans="1:9">
      <c r="A2410" s="1" t="str">
        <f>""</f>
        <v/>
      </c>
      <c r="B2410" s="1">
        <f t="shared" si="778"/>
        <v>1801888</v>
      </c>
      <c r="C2410" s="1" t="str">
        <f>"0451"</f>
        <v>0451</v>
      </c>
      <c r="D2410" s="1" t="str">
        <f>"HANDWRITING"</f>
        <v>HANDWRITING</v>
      </c>
      <c r="E2410" s="1" t="str">
        <f t="shared" si="779"/>
        <v>40R-COOP</v>
      </c>
      <c r="F2410" s="1" t="str">
        <f t="shared" si="780"/>
        <v>Cooper, Jennefer</v>
      </c>
      <c r="G2410" s="1" t="str">
        <f>"Period 08"</f>
        <v>Period 08</v>
      </c>
      <c r="H2410" s="1" t="str">
        <f t="shared" si="781"/>
        <v xml:space="preserve"> S</v>
      </c>
      <c r="I2410" s="1" t="str">
        <f t="shared" si="781"/>
        <v xml:space="preserve"> S</v>
      </c>
    </row>
    <row r="2411" spans="1:9">
      <c r="A2411" s="1" t="str">
        <f>""</f>
        <v/>
      </c>
      <c r="B2411" s="1">
        <f t="shared" si="778"/>
        <v>1801888</v>
      </c>
      <c r="C2411" s="1" t="str">
        <f>"0461"</f>
        <v>0461</v>
      </c>
      <c r="D2411" s="1" t="str">
        <f>"FINE ARTS"</f>
        <v>FINE ARTS</v>
      </c>
      <c r="E2411" s="1" t="str">
        <f t="shared" si="779"/>
        <v>40R-COOP</v>
      </c>
      <c r="F2411" s="1" t="str">
        <f>"Shotlow, Misti"</f>
        <v>Shotlow, Misti</v>
      </c>
      <c r="G2411" s="1" t="str">
        <f>"Period 09"</f>
        <v>Period 09</v>
      </c>
      <c r="H2411" s="1" t="str">
        <f>" E"</f>
        <v xml:space="preserve"> E</v>
      </c>
      <c r="I2411" s="1" t="str">
        <f>" E"</f>
        <v xml:space="preserve"> E</v>
      </c>
    </row>
    <row r="2412" spans="1:9">
      <c r="A2412" s="1" t="str">
        <f>""</f>
        <v/>
      </c>
      <c r="B2412" s="1">
        <f t="shared" si="778"/>
        <v>1801888</v>
      </c>
      <c r="C2412" s="1" t="str">
        <f>"0462"</f>
        <v>0462</v>
      </c>
      <c r="D2412" s="1" t="str">
        <f>"MUSIC"</f>
        <v>MUSIC</v>
      </c>
      <c r="E2412" s="1" t="str">
        <f>"4OR-COO"</f>
        <v>4OR-COO</v>
      </c>
      <c r="F2412" s="1" t="str">
        <f>"Murphy, Charmin"</f>
        <v>Murphy, Charmin</v>
      </c>
      <c r="G2412" s="1" t="str">
        <f>"Period 10"</f>
        <v>Period 10</v>
      </c>
      <c r="H2412" s="1" t="str">
        <f>" E"</f>
        <v xml:space="preserve"> E</v>
      </c>
      <c r="I2412" s="1" t="str">
        <f>" S"</f>
        <v xml:space="preserve"> S</v>
      </c>
    </row>
    <row r="2413" spans="1:9">
      <c r="A2413" s="1" t="str">
        <f>""</f>
        <v/>
      </c>
      <c r="B2413" s="1">
        <f t="shared" si="778"/>
        <v>1801888</v>
      </c>
      <c r="C2413" s="1" t="str">
        <f>"0472"</f>
        <v>0472</v>
      </c>
      <c r="D2413" s="1" t="str">
        <f>"PHYSICAL ED"</f>
        <v>PHYSICAL ED</v>
      </c>
      <c r="E2413" s="1" t="str">
        <f>"40R-Coop"</f>
        <v>40R-Coop</v>
      </c>
      <c r="F2413" s="1" t="str">
        <f>"Lane, Gary"</f>
        <v>Lane, Gary</v>
      </c>
      <c r="G2413" s="1" t="str">
        <f>"Period 11"</f>
        <v>Period 11</v>
      </c>
      <c r="H2413" s="1" t="str">
        <f>" E"</f>
        <v xml:space="preserve"> E</v>
      </c>
      <c r="I2413" s="1" t="str">
        <f>" E"</f>
        <v xml:space="preserve"> E</v>
      </c>
    </row>
    <row r="2414" spans="1:9">
      <c r="A2414" s="1" t="str">
        <f>"Smith, Renai Paige"</f>
        <v>Smith, Renai Paige</v>
      </c>
      <c r="B2414" s="1">
        <f t="shared" ref="B2414:B2423" si="782">787800</f>
        <v>787800</v>
      </c>
      <c r="C2414" s="1" t="str">
        <f>"0411"</f>
        <v>0411</v>
      </c>
      <c r="D2414" s="1" t="str">
        <f>"LANGUAGE ARTS"</f>
        <v>LANGUAGE ARTS</v>
      </c>
      <c r="E2414" s="1" t="str">
        <f t="shared" ref="E2414:E2421" si="783">"40R-COOP"</f>
        <v>40R-COOP</v>
      </c>
      <c r="F2414" s="1" t="str">
        <f t="shared" ref="F2414:F2420" si="784">"Cooper, Jennefer"</f>
        <v>Cooper, Jennefer</v>
      </c>
      <c r="G2414" s="1" t="str">
        <f>"Period 01"</f>
        <v>Period 01</v>
      </c>
      <c r="H2414" s="1">
        <f xml:space="preserve"> 83</f>
        <v>83</v>
      </c>
      <c r="I2414" s="1">
        <f xml:space="preserve"> 75</f>
        <v>75</v>
      </c>
    </row>
    <row r="2415" spans="1:9">
      <c r="A2415" s="1" t="str">
        <f>""</f>
        <v/>
      </c>
      <c r="B2415" s="1">
        <f t="shared" si="782"/>
        <v>787800</v>
      </c>
      <c r="C2415" s="1" t="str">
        <f>"0421"</f>
        <v>0421</v>
      </c>
      <c r="D2415" s="1" t="str">
        <f>"SOCIAL STUDIES"</f>
        <v>SOCIAL STUDIES</v>
      </c>
      <c r="E2415" s="1" t="str">
        <f t="shared" si="783"/>
        <v>40R-COOP</v>
      </c>
      <c r="F2415" s="1" t="str">
        <f t="shared" si="784"/>
        <v>Cooper, Jennefer</v>
      </c>
      <c r="G2415" s="1" t="str">
        <f>"Period 03"</f>
        <v>Period 03</v>
      </c>
      <c r="H2415" s="1">
        <f xml:space="preserve"> 86</f>
        <v>86</v>
      </c>
      <c r="I2415" s="1">
        <f xml:space="preserve"> 80</f>
        <v>80</v>
      </c>
    </row>
    <row r="2416" spans="1:9">
      <c r="A2416" s="1" t="str">
        <f>""</f>
        <v/>
      </c>
      <c r="B2416" s="1">
        <f t="shared" si="782"/>
        <v>787800</v>
      </c>
      <c r="C2416" s="1" t="str">
        <f>"0431"</f>
        <v>0431</v>
      </c>
      <c r="D2416" s="1" t="str">
        <f>"MATH"</f>
        <v>MATH</v>
      </c>
      <c r="E2416" s="1" t="str">
        <f t="shared" si="783"/>
        <v>40R-COOP</v>
      </c>
      <c r="F2416" s="1" t="str">
        <f t="shared" si="784"/>
        <v>Cooper, Jennefer</v>
      </c>
      <c r="G2416" s="1" t="str">
        <f>"Period 04"</f>
        <v>Period 04</v>
      </c>
      <c r="H2416" s="1">
        <f xml:space="preserve"> 74</f>
        <v>74</v>
      </c>
      <c r="I2416" s="1">
        <f xml:space="preserve"> 70</f>
        <v>70</v>
      </c>
    </row>
    <row r="2417" spans="1:9">
      <c r="A2417" s="1" t="str">
        <f>""</f>
        <v/>
      </c>
      <c r="B2417" s="1">
        <f t="shared" si="782"/>
        <v>787800</v>
      </c>
      <c r="C2417" s="1" t="str">
        <f>"0441"</f>
        <v>0441</v>
      </c>
      <c r="D2417" s="1" t="str">
        <f>"SCIENCE"</f>
        <v>SCIENCE</v>
      </c>
      <c r="E2417" s="1" t="str">
        <f t="shared" si="783"/>
        <v>40R-COOP</v>
      </c>
      <c r="F2417" s="1" t="str">
        <f t="shared" si="784"/>
        <v>Cooper, Jennefer</v>
      </c>
      <c r="G2417" s="1" t="str">
        <f>"Period 05"</f>
        <v>Period 05</v>
      </c>
      <c r="H2417" s="1">
        <f xml:space="preserve"> 85</f>
        <v>85</v>
      </c>
      <c r="I2417" s="1">
        <f xml:space="preserve"> 82</f>
        <v>82</v>
      </c>
    </row>
    <row r="2418" spans="1:9">
      <c r="A2418" s="1" t="str">
        <f>""</f>
        <v/>
      </c>
      <c r="B2418" s="1">
        <f t="shared" si="782"/>
        <v>787800</v>
      </c>
      <c r="C2418" s="1" t="str">
        <f>"0471"</f>
        <v>0471</v>
      </c>
      <c r="D2418" s="1" t="str">
        <f>"HEALTH"</f>
        <v>HEALTH</v>
      </c>
      <c r="E2418" s="1" t="str">
        <f t="shared" si="783"/>
        <v>40R-COOP</v>
      </c>
      <c r="F2418" s="1" t="str">
        <f t="shared" si="784"/>
        <v>Cooper, Jennefer</v>
      </c>
      <c r="G2418" s="1" t="str">
        <f>"Period 06"</f>
        <v>Period 06</v>
      </c>
      <c r="H2418" s="1" t="str">
        <f>" S"</f>
        <v xml:space="preserve"> S</v>
      </c>
      <c r="I2418" s="1" t="str">
        <f>" S"</f>
        <v xml:space="preserve"> S</v>
      </c>
    </row>
    <row r="2419" spans="1:9">
      <c r="A2419" s="1" t="str">
        <f>""</f>
        <v/>
      </c>
      <c r="B2419" s="1">
        <f t="shared" si="782"/>
        <v>787800</v>
      </c>
      <c r="C2419" s="1" t="str">
        <f>"0498"</f>
        <v>0498</v>
      </c>
      <c r="D2419" s="1" t="str">
        <f>"CITIZENSHIP"</f>
        <v>CITIZENSHIP</v>
      </c>
      <c r="E2419" s="1" t="str">
        <f t="shared" si="783"/>
        <v>40R-COOP</v>
      </c>
      <c r="F2419" s="1" t="str">
        <f t="shared" si="784"/>
        <v>Cooper, Jennefer</v>
      </c>
      <c r="G2419" s="1" t="str">
        <f>"Period 07"</f>
        <v>Period 07</v>
      </c>
      <c r="H2419" s="1" t="str">
        <f>" S"</f>
        <v xml:space="preserve"> S</v>
      </c>
      <c r="I2419" s="1" t="str">
        <f>" N"</f>
        <v xml:space="preserve"> N</v>
      </c>
    </row>
    <row r="2420" spans="1:9">
      <c r="A2420" s="1" t="str">
        <f>""</f>
        <v/>
      </c>
      <c r="B2420" s="1">
        <f t="shared" si="782"/>
        <v>787800</v>
      </c>
      <c r="C2420" s="1" t="str">
        <f>"0451"</f>
        <v>0451</v>
      </c>
      <c r="D2420" s="1" t="str">
        <f>"HANDWRITING"</f>
        <v>HANDWRITING</v>
      </c>
      <c r="E2420" s="1" t="str">
        <f t="shared" si="783"/>
        <v>40R-COOP</v>
      </c>
      <c r="F2420" s="1" t="str">
        <f t="shared" si="784"/>
        <v>Cooper, Jennefer</v>
      </c>
      <c r="G2420" s="1" t="str">
        <f>"Period 08"</f>
        <v>Period 08</v>
      </c>
      <c r="H2420" s="1" t="str">
        <f>" S"</f>
        <v xml:space="preserve"> S</v>
      </c>
      <c r="I2420" s="1" t="str">
        <f>" S"</f>
        <v xml:space="preserve"> S</v>
      </c>
    </row>
    <row r="2421" spans="1:9">
      <c r="A2421" s="1" t="str">
        <f>""</f>
        <v/>
      </c>
      <c r="B2421" s="1">
        <f t="shared" si="782"/>
        <v>787800</v>
      </c>
      <c r="C2421" s="1" t="str">
        <f>"0461"</f>
        <v>0461</v>
      </c>
      <c r="D2421" s="1" t="str">
        <f>"FINE ARTS"</f>
        <v>FINE ARTS</v>
      </c>
      <c r="E2421" s="1" t="str">
        <f t="shared" si="783"/>
        <v>40R-COOP</v>
      </c>
      <c r="F2421" s="1" t="str">
        <f>"Shotlow, Misti"</f>
        <v>Shotlow, Misti</v>
      </c>
      <c r="G2421" s="1" t="str">
        <f>"Period 09"</f>
        <v>Period 09</v>
      </c>
      <c r="H2421" s="1" t="str">
        <f>" E"</f>
        <v xml:space="preserve"> E</v>
      </c>
      <c r="I2421" s="1" t="str">
        <f>" E"</f>
        <v xml:space="preserve"> E</v>
      </c>
    </row>
    <row r="2422" spans="1:9">
      <c r="A2422" s="1" t="str">
        <f>""</f>
        <v/>
      </c>
      <c r="B2422" s="1">
        <f t="shared" si="782"/>
        <v>787800</v>
      </c>
      <c r="C2422" s="1" t="str">
        <f>"0462"</f>
        <v>0462</v>
      </c>
      <c r="D2422" s="1" t="str">
        <f>"MUSIC"</f>
        <v>MUSIC</v>
      </c>
      <c r="E2422" s="1" t="str">
        <f>"4OR-COO"</f>
        <v>4OR-COO</v>
      </c>
      <c r="F2422" s="1" t="str">
        <f>"Murphy, Charmin"</f>
        <v>Murphy, Charmin</v>
      </c>
      <c r="G2422" s="1" t="str">
        <f>"Period 10"</f>
        <v>Period 10</v>
      </c>
      <c r="H2422" s="1" t="str">
        <f>" S"</f>
        <v xml:space="preserve"> S</v>
      </c>
      <c r="I2422" s="1" t="str">
        <f>" S"</f>
        <v xml:space="preserve"> S</v>
      </c>
    </row>
    <row r="2423" spans="1:9">
      <c r="A2423" s="1" t="str">
        <f>""</f>
        <v/>
      </c>
      <c r="B2423" s="1">
        <f t="shared" si="782"/>
        <v>787800</v>
      </c>
      <c r="C2423" s="1" t="str">
        <f>"0472"</f>
        <v>0472</v>
      </c>
      <c r="D2423" s="1" t="str">
        <f>"PHYSICAL ED"</f>
        <v>PHYSICAL ED</v>
      </c>
      <c r="E2423" s="1" t="str">
        <f>"40R-Coop"</f>
        <v>40R-Coop</v>
      </c>
      <c r="F2423" s="1" t="str">
        <f>"Lane, Gary"</f>
        <v>Lane, Gary</v>
      </c>
      <c r="G2423" s="1" t="str">
        <f>"Period 11"</f>
        <v>Period 11</v>
      </c>
      <c r="H2423" s="1" t="str">
        <f>" E"</f>
        <v xml:space="preserve"> E</v>
      </c>
      <c r="I2423" s="1" t="str">
        <f>" E"</f>
        <v xml:space="preserve"> E</v>
      </c>
    </row>
    <row r="2424" spans="1:9">
      <c r="A2424" s="1" t="str">
        <f>"Solorzano-Figueroa, Maria Guadalupe"</f>
        <v>Solorzano-Figueroa, Maria Guadalupe</v>
      </c>
      <c r="B2424" s="1">
        <f t="shared" ref="B2424:B2433" si="785">1801887</f>
        <v>1801887</v>
      </c>
      <c r="C2424" s="1" t="str">
        <f>"0411"</f>
        <v>0411</v>
      </c>
      <c r="D2424" s="1" t="str">
        <f>"LANGUAGE ARTS"</f>
        <v>LANGUAGE ARTS</v>
      </c>
      <c r="E2424" s="1" t="str">
        <f t="shared" ref="E2424:E2433" si="786">"42R-HOR"</f>
        <v>42R-HOR</v>
      </c>
      <c r="F2424" s="1" t="str">
        <f t="shared" ref="F2424:F2430" si="787">"Horne, Jeremy"</f>
        <v>Horne, Jeremy</v>
      </c>
      <c r="G2424" s="1" t="str">
        <f>"Period 01"</f>
        <v>Period 01</v>
      </c>
      <c r="H2424" s="1">
        <f xml:space="preserve"> 89</f>
        <v>89</v>
      </c>
      <c r="I2424" s="1">
        <f xml:space="preserve"> 92</f>
        <v>92</v>
      </c>
    </row>
    <row r="2425" spans="1:9">
      <c r="A2425" s="1" t="str">
        <f>""</f>
        <v/>
      </c>
      <c r="B2425" s="1">
        <f t="shared" si="785"/>
        <v>1801887</v>
      </c>
      <c r="C2425" s="1" t="str">
        <f>"0421"</f>
        <v>0421</v>
      </c>
      <c r="D2425" s="1" t="str">
        <f>"SOCIAL STUDIES"</f>
        <v>SOCIAL STUDIES</v>
      </c>
      <c r="E2425" s="1" t="str">
        <f t="shared" si="786"/>
        <v>42R-HOR</v>
      </c>
      <c r="F2425" s="1" t="str">
        <f t="shared" si="787"/>
        <v>Horne, Jeremy</v>
      </c>
      <c r="G2425" s="1" t="str">
        <f>"Period 03"</f>
        <v>Period 03</v>
      </c>
      <c r="H2425" s="1">
        <f xml:space="preserve"> 96</f>
        <v>96</v>
      </c>
      <c r="I2425" s="1">
        <f xml:space="preserve"> 93</f>
        <v>93</v>
      </c>
    </row>
    <row r="2426" spans="1:9">
      <c r="A2426" s="1" t="str">
        <f>""</f>
        <v/>
      </c>
      <c r="B2426" s="1">
        <f t="shared" si="785"/>
        <v>1801887</v>
      </c>
      <c r="C2426" s="1" t="str">
        <f>"0431"</f>
        <v>0431</v>
      </c>
      <c r="D2426" s="1" t="str">
        <f>"MATH"</f>
        <v>MATH</v>
      </c>
      <c r="E2426" s="1" t="str">
        <f t="shared" si="786"/>
        <v>42R-HOR</v>
      </c>
      <c r="F2426" s="1" t="str">
        <f t="shared" si="787"/>
        <v>Horne, Jeremy</v>
      </c>
      <c r="G2426" s="1" t="str">
        <f>"Period 04"</f>
        <v>Period 04</v>
      </c>
      <c r="H2426" s="1">
        <f xml:space="preserve"> 85</f>
        <v>85</v>
      </c>
      <c r="I2426" s="1">
        <f xml:space="preserve"> 91</f>
        <v>91</v>
      </c>
    </row>
    <row r="2427" spans="1:9">
      <c r="A2427" s="1" t="str">
        <f>""</f>
        <v/>
      </c>
      <c r="B2427" s="1">
        <f t="shared" si="785"/>
        <v>1801887</v>
      </c>
      <c r="C2427" s="1" t="str">
        <f>"0441"</f>
        <v>0441</v>
      </c>
      <c r="D2427" s="1" t="str">
        <f>"SCIENCE"</f>
        <v>SCIENCE</v>
      </c>
      <c r="E2427" s="1" t="str">
        <f t="shared" si="786"/>
        <v>42R-HOR</v>
      </c>
      <c r="F2427" s="1" t="str">
        <f t="shared" si="787"/>
        <v>Horne, Jeremy</v>
      </c>
      <c r="G2427" s="1" t="str">
        <f>"Period 05"</f>
        <v>Period 05</v>
      </c>
      <c r="H2427" s="1">
        <f xml:space="preserve"> 92</f>
        <v>92</v>
      </c>
      <c r="I2427" s="1">
        <f xml:space="preserve"> 93</f>
        <v>93</v>
      </c>
    </row>
    <row r="2428" spans="1:9">
      <c r="A2428" s="1" t="str">
        <f>""</f>
        <v/>
      </c>
      <c r="B2428" s="1">
        <f t="shared" si="785"/>
        <v>1801887</v>
      </c>
      <c r="C2428" s="1" t="str">
        <f>"0471"</f>
        <v>0471</v>
      </c>
      <c r="D2428" s="1" t="str">
        <f>"HEALTH"</f>
        <v>HEALTH</v>
      </c>
      <c r="E2428" s="1" t="str">
        <f t="shared" si="786"/>
        <v>42R-HOR</v>
      </c>
      <c r="F2428" s="1" t="str">
        <f t="shared" si="787"/>
        <v>Horne, Jeremy</v>
      </c>
      <c r="G2428" s="1" t="str">
        <f>"Period 06"</f>
        <v>Period 06</v>
      </c>
      <c r="H2428" s="1" t="str">
        <f>" S"</f>
        <v xml:space="preserve"> S</v>
      </c>
      <c r="I2428" s="1" t="str">
        <f>" S"</f>
        <v xml:space="preserve"> S</v>
      </c>
    </row>
    <row r="2429" spans="1:9">
      <c r="A2429" s="1" t="str">
        <f>""</f>
        <v/>
      </c>
      <c r="B2429" s="1">
        <f t="shared" si="785"/>
        <v>1801887</v>
      </c>
      <c r="C2429" s="1" t="str">
        <f>"0498"</f>
        <v>0498</v>
      </c>
      <c r="D2429" s="1" t="str">
        <f>"CITIZENSHIP"</f>
        <v>CITIZENSHIP</v>
      </c>
      <c r="E2429" s="1" t="str">
        <f t="shared" si="786"/>
        <v>42R-HOR</v>
      </c>
      <c r="F2429" s="1" t="str">
        <f t="shared" si="787"/>
        <v>Horne, Jeremy</v>
      </c>
      <c r="G2429" s="1" t="str">
        <f>"Period 07"</f>
        <v>Period 07</v>
      </c>
      <c r="H2429" s="1" t="str">
        <f>" E"</f>
        <v xml:space="preserve"> E</v>
      </c>
      <c r="I2429" s="1" t="str">
        <f>" S"</f>
        <v xml:space="preserve"> S</v>
      </c>
    </row>
    <row r="2430" spans="1:9">
      <c r="A2430" s="1" t="str">
        <f>""</f>
        <v/>
      </c>
      <c r="B2430" s="1">
        <f t="shared" si="785"/>
        <v>1801887</v>
      </c>
      <c r="C2430" s="1" t="str">
        <f>"0451"</f>
        <v>0451</v>
      </c>
      <c r="D2430" s="1" t="str">
        <f>"HANDWRITING"</f>
        <v>HANDWRITING</v>
      </c>
      <c r="E2430" s="1" t="str">
        <f t="shared" si="786"/>
        <v>42R-HOR</v>
      </c>
      <c r="F2430" s="1" t="str">
        <f t="shared" si="787"/>
        <v>Horne, Jeremy</v>
      </c>
      <c r="G2430" s="1" t="str">
        <f>"Period 08"</f>
        <v>Period 08</v>
      </c>
      <c r="H2430" s="1" t="str">
        <f>" S"</f>
        <v xml:space="preserve"> S</v>
      </c>
      <c r="I2430" s="1" t="str">
        <f>" S"</f>
        <v xml:space="preserve"> S</v>
      </c>
    </row>
    <row r="2431" spans="1:9">
      <c r="A2431" s="1" t="str">
        <f>""</f>
        <v/>
      </c>
      <c r="B2431" s="1">
        <f t="shared" si="785"/>
        <v>1801887</v>
      </c>
      <c r="C2431" s="1" t="str">
        <f>"0461"</f>
        <v>0461</v>
      </c>
      <c r="D2431" s="1" t="str">
        <f>"FINE ARTS"</f>
        <v>FINE ARTS</v>
      </c>
      <c r="E2431" s="1" t="str">
        <f t="shared" si="786"/>
        <v>42R-HOR</v>
      </c>
      <c r="F2431" s="1" t="str">
        <f>"Shotlow, Misti"</f>
        <v>Shotlow, Misti</v>
      </c>
      <c r="G2431" s="1" t="str">
        <f>"Period 09"</f>
        <v>Period 09</v>
      </c>
      <c r="H2431" s="1" t="str">
        <f>" E"</f>
        <v xml:space="preserve"> E</v>
      </c>
      <c r="I2431" s="1" t="str">
        <f>" E"</f>
        <v xml:space="preserve"> E</v>
      </c>
    </row>
    <row r="2432" spans="1:9">
      <c r="A2432" s="1" t="str">
        <f>""</f>
        <v/>
      </c>
      <c r="B2432" s="1">
        <f t="shared" si="785"/>
        <v>1801887</v>
      </c>
      <c r="C2432" s="1" t="str">
        <f>"0462"</f>
        <v>0462</v>
      </c>
      <c r="D2432" s="1" t="str">
        <f>"MUSIC"</f>
        <v>MUSIC</v>
      </c>
      <c r="E2432" s="1" t="str">
        <f t="shared" si="786"/>
        <v>42R-HOR</v>
      </c>
      <c r="F2432" s="1" t="str">
        <f>"Murphy, Charmin"</f>
        <v>Murphy, Charmin</v>
      </c>
      <c r="G2432" s="1" t="str">
        <f>"Period 10"</f>
        <v>Period 10</v>
      </c>
      <c r="H2432" s="1" t="str">
        <f>" S"</f>
        <v xml:space="preserve"> S</v>
      </c>
      <c r="I2432" s="1" t="str">
        <f>" S"</f>
        <v xml:space="preserve"> S</v>
      </c>
    </row>
    <row r="2433" spans="1:9">
      <c r="A2433" s="1" t="str">
        <f>""</f>
        <v/>
      </c>
      <c r="B2433" s="1">
        <f t="shared" si="785"/>
        <v>1801887</v>
      </c>
      <c r="C2433" s="1" t="str">
        <f>"0472"</f>
        <v>0472</v>
      </c>
      <c r="D2433" s="1" t="str">
        <f>"PHYSICAL ED"</f>
        <v>PHYSICAL ED</v>
      </c>
      <c r="E2433" s="1" t="str">
        <f t="shared" si="786"/>
        <v>42R-HOR</v>
      </c>
      <c r="F2433" s="1" t="str">
        <f>"Lane, Gary"</f>
        <v>Lane, Gary</v>
      </c>
      <c r="G2433" s="1" t="str">
        <f>"Period 11"</f>
        <v>Period 11</v>
      </c>
      <c r="H2433" s="1" t="str">
        <f>" E"</f>
        <v xml:space="preserve"> E</v>
      </c>
      <c r="I2433" s="1" t="str">
        <f>" E"</f>
        <v xml:space="preserve"> E</v>
      </c>
    </row>
    <row r="2434" spans="1:9">
      <c r="A2434" s="1" t="str">
        <f>"Spradling, Emmalee Kay"</f>
        <v>Spradling, Emmalee Kay</v>
      </c>
      <c r="B2434" s="1">
        <f t="shared" ref="B2434:B2443" si="788">774909</f>
        <v>774909</v>
      </c>
      <c r="C2434" s="1" t="str">
        <f>"0411"</f>
        <v>0411</v>
      </c>
      <c r="D2434" s="1" t="str">
        <f>"LANGUAGE ARTS"</f>
        <v>LANGUAGE ARTS</v>
      </c>
      <c r="E2434" s="1" t="str">
        <f t="shared" ref="E2434:E2441" si="789">"41R-GUL"</f>
        <v>41R-GUL</v>
      </c>
      <c r="F2434" s="1" t="str">
        <f t="shared" ref="F2434:F2440" si="790">"Gula, Andrew"</f>
        <v>Gula, Andrew</v>
      </c>
      <c r="G2434" s="1" t="str">
        <f>"Period 01"</f>
        <v>Period 01</v>
      </c>
      <c r="H2434" s="1">
        <f xml:space="preserve"> 92</f>
        <v>92</v>
      </c>
      <c r="I2434" s="1">
        <f xml:space="preserve"> 90</f>
        <v>90</v>
      </c>
    </row>
    <row r="2435" spans="1:9">
      <c r="A2435" s="1" t="str">
        <f>""</f>
        <v/>
      </c>
      <c r="B2435" s="1">
        <f t="shared" si="788"/>
        <v>774909</v>
      </c>
      <c r="C2435" s="1" t="str">
        <f>"0421"</f>
        <v>0421</v>
      </c>
      <c r="D2435" s="1" t="str">
        <f>"SOCIAL STUDIES"</f>
        <v>SOCIAL STUDIES</v>
      </c>
      <c r="E2435" s="1" t="str">
        <f t="shared" si="789"/>
        <v>41R-GUL</v>
      </c>
      <c r="F2435" s="1" t="str">
        <f t="shared" si="790"/>
        <v>Gula, Andrew</v>
      </c>
      <c r="G2435" s="1" t="str">
        <f>"Period 03"</f>
        <v>Period 03</v>
      </c>
      <c r="H2435" s="1">
        <f xml:space="preserve"> 93</f>
        <v>93</v>
      </c>
      <c r="I2435" s="1">
        <f xml:space="preserve"> 93</f>
        <v>93</v>
      </c>
    </row>
    <row r="2436" spans="1:9">
      <c r="A2436" s="1" t="str">
        <f>""</f>
        <v/>
      </c>
      <c r="B2436" s="1">
        <f t="shared" si="788"/>
        <v>774909</v>
      </c>
      <c r="C2436" s="1" t="str">
        <f>"0431"</f>
        <v>0431</v>
      </c>
      <c r="D2436" s="1" t="str">
        <f>"MATH"</f>
        <v>MATH</v>
      </c>
      <c r="E2436" s="1" t="str">
        <f t="shared" si="789"/>
        <v>41R-GUL</v>
      </c>
      <c r="F2436" s="1" t="str">
        <f t="shared" si="790"/>
        <v>Gula, Andrew</v>
      </c>
      <c r="G2436" s="1" t="str">
        <f>"Period 04"</f>
        <v>Period 04</v>
      </c>
      <c r="H2436" s="1">
        <f xml:space="preserve"> 90</f>
        <v>90</v>
      </c>
      <c r="I2436" s="1">
        <f xml:space="preserve"> 92</f>
        <v>92</v>
      </c>
    </row>
    <row r="2437" spans="1:9">
      <c r="A2437" s="1" t="str">
        <f>""</f>
        <v/>
      </c>
      <c r="B2437" s="1">
        <f t="shared" si="788"/>
        <v>774909</v>
      </c>
      <c r="C2437" s="1" t="str">
        <f>"0441"</f>
        <v>0441</v>
      </c>
      <c r="D2437" s="1" t="str">
        <f>"SCIENCE"</f>
        <v>SCIENCE</v>
      </c>
      <c r="E2437" s="1" t="str">
        <f t="shared" si="789"/>
        <v>41R-GUL</v>
      </c>
      <c r="F2437" s="1" t="str">
        <f t="shared" si="790"/>
        <v>Gula, Andrew</v>
      </c>
      <c r="G2437" s="1" t="str">
        <f>"Period 05"</f>
        <v>Period 05</v>
      </c>
      <c r="H2437" s="1">
        <f xml:space="preserve"> 93</f>
        <v>93</v>
      </c>
      <c r="I2437" s="1">
        <f xml:space="preserve"> 92</f>
        <v>92</v>
      </c>
    </row>
    <row r="2438" spans="1:9">
      <c r="A2438" s="1" t="str">
        <f>""</f>
        <v/>
      </c>
      <c r="B2438" s="1">
        <f t="shared" si="788"/>
        <v>774909</v>
      </c>
      <c r="C2438" s="1" t="str">
        <f>"0471"</f>
        <v>0471</v>
      </c>
      <c r="D2438" s="1" t="str">
        <f>"HEALTH"</f>
        <v>HEALTH</v>
      </c>
      <c r="E2438" s="1" t="str">
        <f t="shared" si="789"/>
        <v>41R-GUL</v>
      </c>
      <c r="F2438" s="1" t="str">
        <f t="shared" si="790"/>
        <v>Gula, Andrew</v>
      </c>
      <c r="G2438" s="1" t="str">
        <f>"Period 06"</f>
        <v>Period 06</v>
      </c>
      <c r="H2438" s="1" t="str">
        <f>" S"</f>
        <v xml:space="preserve"> S</v>
      </c>
      <c r="I2438" s="1" t="str">
        <f>" S"</f>
        <v xml:space="preserve"> S</v>
      </c>
    </row>
    <row r="2439" spans="1:9">
      <c r="A2439" s="1" t="str">
        <f>""</f>
        <v/>
      </c>
      <c r="B2439" s="1">
        <f t="shared" si="788"/>
        <v>774909</v>
      </c>
      <c r="C2439" s="1" t="str">
        <f>"0498"</f>
        <v>0498</v>
      </c>
      <c r="D2439" s="1" t="str">
        <f>"CITIZENSHIP"</f>
        <v>CITIZENSHIP</v>
      </c>
      <c r="E2439" s="1" t="str">
        <f t="shared" si="789"/>
        <v>41R-GUL</v>
      </c>
      <c r="F2439" s="1" t="str">
        <f t="shared" si="790"/>
        <v>Gula, Andrew</v>
      </c>
      <c r="G2439" s="1" t="str">
        <f>"Period 07"</f>
        <v>Period 07</v>
      </c>
      <c r="H2439" s="1" t="str">
        <f t="shared" ref="H2439:I2441" si="791">" E"</f>
        <v xml:space="preserve"> E</v>
      </c>
      <c r="I2439" s="1" t="str">
        <f t="shared" si="791"/>
        <v xml:space="preserve"> E</v>
      </c>
    </row>
    <row r="2440" spans="1:9">
      <c r="A2440" s="1" t="str">
        <f>""</f>
        <v/>
      </c>
      <c r="B2440" s="1">
        <f t="shared" si="788"/>
        <v>774909</v>
      </c>
      <c r="C2440" s="1" t="str">
        <f>"0451"</f>
        <v>0451</v>
      </c>
      <c r="D2440" s="1" t="str">
        <f>"HANDWRITING"</f>
        <v>HANDWRITING</v>
      </c>
      <c r="E2440" s="1" t="str">
        <f t="shared" si="789"/>
        <v>41R-GUL</v>
      </c>
      <c r="F2440" s="1" t="str">
        <f t="shared" si="790"/>
        <v>Gula, Andrew</v>
      </c>
      <c r="G2440" s="1" t="str">
        <f>"Period 08"</f>
        <v>Period 08</v>
      </c>
      <c r="H2440" s="1" t="str">
        <f t="shared" si="791"/>
        <v xml:space="preserve"> E</v>
      </c>
      <c r="I2440" s="1" t="str">
        <f t="shared" si="791"/>
        <v xml:space="preserve"> E</v>
      </c>
    </row>
    <row r="2441" spans="1:9">
      <c r="A2441" s="1" t="str">
        <f>""</f>
        <v/>
      </c>
      <c r="B2441" s="1">
        <f t="shared" si="788"/>
        <v>774909</v>
      </c>
      <c r="C2441" s="1" t="str">
        <f>"0461"</f>
        <v>0461</v>
      </c>
      <c r="D2441" s="1" t="str">
        <f>"FINE ARTS"</f>
        <v>FINE ARTS</v>
      </c>
      <c r="E2441" s="1" t="str">
        <f t="shared" si="789"/>
        <v>41R-GUL</v>
      </c>
      <c r="F2441" s="1" t="str">
        <f>"Shotlow, Misti"</f>
        <v>Shotlow, Misti</v>
      </c>
      <c r="G2441" s="1" t="str">
        <f>"Period 09"</f>
        <v>Period 09</v>
      </c>
      <c r="H2441" s="1" t="str">
        <f t="shared" si="791"/>
        <v xml:space="preserve"> E</v>
      </c>
      <c r="I2441" s="1" t="str">
        <f t="shared" si="791"/>
        <v xml:space="preserve"> E</v>
      </c>
    </row>
    <row r="2442" spans="1:9">
      <c r="A2442" s="1" t="str">
        <f>""</f>
        <v/>
      </c>
      <c r="B2442" s="1">
        <f t="shared" si="788"/>
        <v>774909</v>
      </c>
      <c r="C2442" s="1" t="str">
        <f>"0462"</f>
        <v>0462</v>
      </c>
      <c r="D2442" s="1" t="str">
        <f>"MUSIC"</f>
        <v>MUSIC</v>
      </c>
      <c r="E2442" s="1" t="str">
        <f>"41GUL1R-"</f>
        <v>41GUL1R-</v>
      </c>
      <c r="F2442" s="1" t="str">
        <f>"Murphy, Charmin"</f>
        <v>Murphy, Charmin</v>
      </c>
      <c r="G2442" s="1" t="str">
        <f>"Period 10"</f>
        <v>Period 10</v>
      </c>
      <c r="H2442" s="1" t="str">
        <f>" S"</f>
        <v xml:space="preserve"> S</v>
      </c>
      <c r="I2442" s="1" t="str">
        <f>" S"</f>
        <v xml:space="preserve"> S</v>
      </c>
    </row>
    <row r="2443" spans="1:9">
      <c r="A2443" s="1" t="str">
        <f>""</f>
        <v/>
      </c>
      <c r="B2443" s="1">
        <f t="shared" si="788"/>
        <v>774909</v>
      </c>
      <c r="C2443" s="1" t="str">
        <f>"0472"</f>
        <v>0472</v>
      </c>
      <c r="D2443" s="1" t="str">
        <f>"PHYSICAL ED"</f>
        <v>PHYSICAL ED</v>
      </c>
      <c r="E2443" s="1" t="str">
        <f>"41R-Gul"</f>
        <v>41R-Gul</v>
      </c>
      <c r="F2443" s="1" t="str">
        <f>"Lane, Gary"</f>
        <v>Lane, Gary</v>
      </c>
      <c r="G2443" s="1" t="str">
        <f>"Period 11"</f>
        <v>Period 11</v>
      </c>
      <c r="H2443" s="1" t="str">
        <f>" S"</f>
        <v xml:space="preserve"> S</v>
      </c>
      <c r="I2443" s="1" t="str">
        <f>" E"</f>
        <v xml:space="preserve"> E</v>
      </c>
    </row>
    <row r="2444" spans="1:9">
      <c r="A2444" s="1" t="str">
        <f>"Stephen, Jonathan "</f>
        <v xml:space="preserve">Stephen, Jonathan </v>
      </c>
      <c r="B2444" s="1">
        <f t="shared" ref="B2444:B2453" si="792">789006</f>
        <v>789006</v>
      </c>
      <c r="C2444" s="1" t="str">
        <f>"0411"</f>
        <v>0411</v>
      </c>
      <c r="D2444" s="1" t="str">
        <f>"LANGUAGE ARTS"</f>
        <v>LANGUAGE ARTS</v>
      </c>
      <c r="E2444" s="1" t="str">
        <f t="shared" ref="E2444:E2451" si="793">"41R-GUL"</f>
        <v>41R-GUL</v>
      </c>
      <c r="F2444" s="1" t="str">
        <f t="shared" ref="F2444:F2450" si="794">"Gula, Andrew"</f>
        <v>Gula, Andrew</v>
      </c>
      <c r="G2444" s="1" t="str">
        <f>"Period 01"</f>
        <v>Period 01</v>
      </c>
      <c r="H2444" s="1">
        <f xml:space="preserve"> 78</f>
        <v>78</v>
      </c>
      <c r="I2444" s="1">
        <f xml:space="preserve"> 78</f>
        <v>78</v>
      </c>
    </row>
    <row r="2445" spans="1:9">
      <c r="A2445" s="1" t="str">
        <f>""</f>
        <v/>
      </c>
      <c r="B2445" s="1">
        <f t="shared" si="792"/>
        <v>789006</v>
      </c>
      <c r="C2445" s="1" t="str">
        <f>"0421"</f>
        <v>0421</v>
      </c>
      <c r="D2445" s="1" t="str">
        <f>"SOCIAL STUDIES"</f>
        <v>SOCIAL STUDIES</v>
      </c>
      <c r="E2445" s="1" t="str">
        <f t="shared" si="793"/>
        <v>41R-GUL</v>
      </c>
      <c r="F2445" s="1" t="str">
        <f t="shared" si="794"/>
        <v>Gula, Andrew</v>
      </c>
      <c r="G2445" s="1" t="str">
        <f>"Period 03"</f>
        <v>Period 03</v>
      </c>
      <c r="H2445" s="1">
        <f xml:space="preserve"> 84</f>
        <v>84</v>
      </c>
      <c r="I2445" s="1">
        <f xml:space="preserve"> 81</f>
        <v>81</v>
      </c>
    </row>
    <row r="2446" spans="1:9">
      <c r="A2446" s="1" t="str">
        <f>""</f>
        <v/>
      </c>
      <c r="B2446" s="1">
        <f t="shared" si="792"/>
        <v>789006</v>
      </c>
      <c r="C2446" s="1" t="str">
        <f>"0431"</f>
        <v>0431</v>
      </c>
      <c r="D2446" s="1" t="str">
        <f>"MATH"</f>
        <v>MATH</v>
      </c>
      <c r="E2446" s="1" t="str">
        <f t="shared" si="793"/>
        <v>41R-GUL</v>
      </c>
      <c r="F2446" s="1" t="str">
        <f t="shared" si="794"/>
        <v>Gula, Andrew</v>
      </c>
      <c r="G2446" s="1" t="str">
        <f>"Period 04"</f>
        <v>Period 04</v>
      </c>
      <c r="H2446" s="1">
        <f xml:space="preserve"> 77</f>
        <v>77</v>
      </c>
      <c r="I2446" s="1">
        <f xml:space="preserve"> 77</f>
        <v>77</v>
      </c>
    </row>
    <row r="2447" spans="1:9">
      <c r="A2447" s="1" t="str">
        <f>""</f>
        <v/>
      </c>
      <c r="B2447" s="1">
        <f t="shared" si="792"/>
        <v>789006</v>
      </c>
      <c r="C2447" s="1" t="str">
        <f>"0441"</f>
        <v>0441</v>
      </c>
      <c r="D2447" s="1" t="str">
        <f>"SCIENCE"</f>
        <v>SCIENCE</v>
      </c>
      <c r="E2447" s="1" t="str">
        <f t="shared" si="793"/>
        <v>41R-GUL</v>
      </c>
      <c r="F2447" s="1" t="str">
        <f t="shared" si="794"/>
        <v>Gula, Andrew</v>
      </c>
      <c r="G2447" s="1" t="str">
        <f>"Period 05"</f>
        <v>Period 05</v>
      </c>
      <c r="H2447" s="1">
        <f xml:space="preserve"> 80</f>
        <v>80</v>
      </c>
      <c r="I2447" s="1">
        <f xml:space="preserve"> 85</f>
        <v>85</v>
      </c>
    </row>
    <row r="2448" spans="1:9">
      <c r="A2448" s="1" t="str">
        <f>""</f>
        <v/>
      </c>
      <c r="B2448" s="1">
        <f t="shared" si="792"/>
        <v>789006</v>
      </c>
      <c r="C2448" s="1" t="str">
        <f>"0471"</f>
        <v>0471</v>
      </c>
      <c r="D2448" s="1" t="str">
        <f>"HEALTH"</f>
        <v>HEALTH</v>
      </c>
      <c r="E2448" s="1" t="str">
        <f t="shared" si="793"/>
        <v>41R-GUL</v>
      </c>
      <c r="F2448" s="1" t="str">
        <f t="shared" si="794"/>
        <v>Gula, Andrew</v>
      </c>
      <c r="G2448" s="1" t="str">
        <f>"Period 06"</f>
        <v>Period 06</v>
      </c>
      <c r="H2448" s="1" t="str">
        <f>" S"</f>
        <v xml:space="preserve"> S</v>
      </c>
      <c r="I2448" s="1" t="str">
        <f>" S"</f>
        <v xml:space="preserve"> S</v>
      </c>
    </row>
    <row r="2449" spans="1:9">
      <c r="A2449" s="1" t="str">
        <f>""</f>
        <v/>
      </c>
      <c r="B2449" s="1">
        <f t="shared" si="792"/>
        <v>789006</v>
      </c>
      <c r="C2449" s="1" t="str">
        <f>"0498"</f>
        <v>0498</v>
      </c>
      <c r="D2449" s="1" t="str">
        <f>"CITIZENSHIP"</f>
        <v>CITIZENSHIP</v>
      </c>
      <c r="E2449" s="1" t="str">
        <f t="shared" si="793"/>
        <v>41R-GUL</v>
      </c>
      <c r="F2449" s="1" t="str">
        <f t="shared" si="794"/>
        <v>Gula, Andrew</v>
      </c>
      <c r="G2449" s="1" t="str">
        <f>"Period 07"</f>
        <v>Period 07</v>
      </c>
      <c r="H2449" s="1" t="str">
        <f>" S"</f>
        <v xml:space="preserve"> S</v>
      </c>
      <c r="I2449" s="1" t="str">
        <f>" E"</f>
        <v xml:space="preserve"> E</v>
      </c>
    </row>
    <row r="2450" spans="1:9">
      <c r="A2450" s="1" t="str">
        <f>""</f>
        <v/>
      </c>
      <c r="B2450" s="1">
        <f t="shared" si="792"/>
        <v>789006</v>
      </c>
      <c r="C2450" s="1" t="str">
        <f>"0451"</f>
        <v>0451</v>
      </c>
      <c r="D2450" s="1" t="str">
        <f>"HANDWRITING"</f>
        <v>HANDWRITING</v>
      </c>
      <c r="E2450" s="1" t="str">
        <f t="shared" si="793"/>
        <v>41R-GUL</v>
      </c>
      <c r="F2450" s="1" t="str">
        <f t="shared" si="794"/>
        <v>Gula, Andrew</v>
      </c>
      <c r="G2450" s="1" t="str">
        <f>"Period 08"</f>
        <v>Period 08</v>
      </c>
      <c r="H2450" s="1" t="str">
        <f>" N"</f>
        <v xml:space="preserve"> N</v>
      </c>
      <c r="I2450" s="1" t="str">
        <f>" S"</f>
        <v xml:space="preserve"> S</v>
      </c>
    </row>
    <row r="2451" spans="1:9">
      <c r="A2451" s="1" t="str">
        <f>""</f>
        <v/>
      </c>
      <c r="B2451" s="1">
        <f t="shared" si="792"/>
        <v>789006</v>
      </c>
      <c r="C2451" s="1" t="str">
        <f>"0461"</f>
        <v>0461</v>
      </c>
      <c r="D2451" s="1" t="str">
        <f>"FINE ARTS"</f>
        <v>FINE ARTS</v>
      </c>
      <c r="E2451" s="1" t="str">
        <f t="shared" si="793"/>
        <v>41R-GUL</v>
      </c>
      <c r="F2451" s="1" t="str">
        <f>"Shotlow, Misti"</f>
        <v>Shotlow, Misti</v>
      </c>
      <c r="G2451" s="1" t="str">
        <f>"Period 09"</f>
        <v>Period 09</v>
      </c>
      <c r="H2451" s="1" t="str">
        <f>" E"</f>
        <v xml:space="preserve"> E</v>
      </c>
      <c r="I2451" s="1" t="str">
        <f>" E"</f>
        <v xml:space="preserve"> E</v>
      </c>
    </row>
    <row r="2452" spans="1:9">
      <c r="A2452" s="1" t="str">
        <f>""</f>
        <v/>
      </c>
      <c r="B2452" s="1">
        <f t="shared" si="792"/>
        <v>789006</v>
      </c>
      <c r="C2452" s="1" t="str">
        <f>"0462"</f>
        <v>0462</v>
      </c>
      <c r="D2452" s="1" t="str">
        <f>"MUSIC"</f>
        <v>MUSIC</v>
      </c>
      <c r="E2452" s="1" t="str">
        <f>"41GUL1R-"</f>
        <v>41GUL1R-</v>
      </c>
      <c r="F2452" s="1" t="str">
        <f>"Murphy, Charmin"</f>
        <v>Murphy, Charmin</v>
      </c>
      <c r="G2452" s="1" t="str">
        <f>"Period 10"</f>
        <v>Period 10</v>
      </c>
      <c r="H2452" s="1" t="str">
        <f>" S"</f>
        <v xml:space="preserve"> S</v>
      </c>
      <c r="I2452" s="1" t="str">
        <f>" S"</f>
        <v xml:space="preserve"> S</v>
      </c>
    </row>
    <row r="2453" spans="1:9">
      <c r="A2453" s="1" t="str">
        <f>""</f>
        <v/>
      </c>
      <c r="B2453" s="1">
        <f t="shared" si="792"/>
        <v>789006</v>
      </c>
      <c r="C2453" s="1" t="str">
        <f>"0472"</f>
        <v>0472</v>
      </c>
      <c r="D2453" s="1" t="str">
        <f>"PHYSICAL ED"</f>
        <v>PHYSICAL ED</v>
      </c>
      <c r="E2453" s="1" t="str">
        <f>"41R-Gul"</f>
        <v>41R-Gul</v>
      </c>
      <c r="F2453" s="1" t="str">
        <f>"Lane, Gary"</f>
        <v>Lane, Gary</v>
      </c>
      <c r="G2453" s="1" t="str">
        <f>"Period 11"</f>
        <v>Period 11</v>
      </c>
      <c r="H2453" s="1" t="str">
        <f>" S"</f>
        <v xml:space="preserve"> S</v>
      </c>
      <c r="I2453" s="1" t="str">
        <f>" E"</f>
        <v xml:space="preserve"> E</v>
      </c>
    </row>
    <row r="2454" spans="1:9">
      <c r="A2454" s="1" t="str">
        <f>"Tepax Solano, Franqui "</f>
        <v xml:space="preserve">Tepax Solano, Franqui </v>
      </c>
      <c r="B2454" s="1">
        <f t="shared" ref="B2454:B2463" si="795">772316</f>
        <v>772316</v>
      </c>
      <c r="C2454" s="1" t="str">
        <f>"0411"</f>
        <v>0411</v>
      </c>
      <c r="D2454" s="1" t="str">
        <f>"LANGUAGE ARTS"</f>
        <v>LANGUAGE ARTS</v>
      </c>
      <c r="E2454" s="1" t="str">
        <f>"40B-OLIVO"</f>
        <v>40B-OLIVO</v>
      </c>
      <c r="F2454" s="1" t="str">
        <f t="shared" ref="F2454:F2460" si="796">"Olivo, Claudia"</f>
        <v>Olivo, Claudia</v>
      </c>
      <c r="G2454" s="1" t="str">
        <f>"Period 01"</f>
        <v>Period 01</v>
      </c>
      <c r="H2454" s="1">
        <f xml:space="preserve"> 90</f>
        <v>90</v>
      </c>
      <c r="I2454" s="1">
        <f xml:space="preserve"> 76</f>
        <v>76</v>
      </c>
    </row>
    <row r="2455" spans="1:9">
      <c r="A2455" s="1" t="str">
        <f>""</f>
        <v/>
      </c>
      <c r="B2455" s="1">
        <f t="shared" si="795"/>
        <v>772316</v>
      </c>
      <c r="C2455" s="1" t="str">
        <f>"0421"</f>
        <v>0421</v>
      </c>
      <c r="D2455" s="1" t="str">
        <f>"SOCIAL STUDIES"</f>
        <v>SOCIAL STUDIES</v>
      </c>
      <c r="E2455" s="1" t="str">
        <f t="shared" ref="E2455:E2463" si="797">"40B-OLI"</f>
        <v>40B-OLI</v>
      </c>
      <c r="F2455" s="1" t="str">
        <f t="shared" si="796"/>
        <v>Olivo, Claudia</v>
      </c>
      <c r="G2455" s="1" t="str">
        <f>"Period 03"</f>
        <v>Period 03</v>
      </c>
      <c r="H2455" s="1">
        <f xml:space="preserve"> 83</f>
        <v>83</v>
      </c>
      <c r="I2455" s="1">
        <f xml:space="preserve"> 74</f>
        <v>74</v>
      </c>
    </row>
    <row r="2456" spans="1:9">
      <c r="A2456" s="1" t="str">
        <f>""</f>
        <v/>
      </c>
      <c r="B2456" s="1">
        <f t="shared" si="795"/>
        <v>772316</v>
      </c>
      <c r="C2456" s="1" t="str">
        <f>"0431"</f>
        <v>0431</v>
      </c>
      <c r="D2456" s="1" t="str">
        <f>"MATH"</f>
        <v>MATH</v>
      </c>
      <c r="E2456" s="1" t="str">
        <f t="shared" si="797"/>
        <v>40B-OLI</v>
      </c>
      <c r="F2456" s="1" t="str">
        <f t="shared" si="796"/>
        <v>Olivo, Claudia</v>
      </c>
      <c r="G2456" s="1" t="str">
        <f>"Period 04"</f>
        <v>Period 04</v>
      </c>
      <c r="H2456" s="1">
        <f xml:space="preserve"> 81</f>
        <v>81</v>
      </c>
      <c r="I2456" s="1">
        <f xml:space="preserve"> 74</f>
        <v>74</v>
      </c>
    </row>
    <row r="2457" spans="1:9">
      <c r="A2457" s="1" t="str">
        <f>""</f>
        <v/>
      </c>
      <c r="B2457" s="1">
        <f t="shared" si="795"/>
        <v>772316</v>
      </c>
      <c r="C2457" s="1" t="str">
        <f>"0441"</f>
        <v>0441</v>
      </c>
      <c r="D2457" s="1" t="str">
        <f>"SCIENCE"</f>
        <v>SCIENCE</v>
      </c>
      <c r="E2457" s="1" t="str">
        <f t="shared" si="797"/>
        <v>40B-OLI</v>
      </c>
      <c r="F2457" s="1" t="str">
        <f t="shared" si="796"/>
        <v>Olivo, Claudia</v>
      </c>
      <c r="G2457" s="1" t="str">
        <f>"Period 05"</f>
        <v>Period 05</v>
      </c>
      <c r="H2457" s="1">
        <f xml:space="preserve"> 87</f>
        <v>87</v>
      </c>
      <c r="I2457" s="1">
        <f xml:space="preserve"> 86</f>
        <v>86</v>
      </c>
    </row>
    <row r="2458" spans="1:9">
      <c r="A2458" s="1" t="str">
        <f>""</f>
        <v/>
      </c>
      <c r="B2458" s="1">
        <f t="shared" si="795"/>
        <v>772316</v>
      </c>
      <c r="C2458" s="1" t="str">
        <f>"0471"</f>
        <v>0471</v>
      </c>
      <c r="D2458" s="1" t="str">
        <f>"HEALTH"</f>
        <v>HEALTH</v>
      </c>
      <c r="E2458" s="1" t="str">
        <f t="shared" si="797"/>
        <v>40B-OLI</v>
      </c>
      <c r="F2458" s="1" t="str">
        <f t="shared" si="796"/>
        <v>Olivo, Claudia</v>
      </c>
      <c r="G2458" s="1" t="str">
        <f>"Period 06"</f>
        <v>Period 06</v>
      </c>
      <c r="H2458" s="1" t="str">
        <f>" E"</f>
        <v xml:space="preserve"> E</v>
      </c>
      <c r="I2458" s="1" t="str">
        <f>" S"</f>
        <v xml:space="preserve"> S</v>
      </c>
    </row>
    <row r="2459" spans="1:9">
      <c r="A2459" s="1" t="str">
        <f>""</f>
        <v/>
      </c>
      <c r="B2459" s="1">
        <f t="shared" si="795"/>
        <v>772316</v>
      </c>
      <c r="C2459" s="1" t="str">
        <f>"0498"</f>
        <v>0498</v>
      </c>
      <c r="D2459" s="1" t="str">
        <f>"CITIZENSHIP"</f>
        <v>CITIZENSHIP</v>
      </c>
      <c r="E2459" s="1" t="str">
        <f t="shared" si="797"/>
        <v>40B-OLI</v>
      </c>
      <c r="F2459" s="1" t="str">
        <f t="shared" si="796"/>
        <v>Olivo, Claudia</v>
      </c>
      <c r="G2459" s="1" t="str">
        <f>"Period 07"</f>
        <v>Period 07</v>
      </c>
      <c r="H2459" s="1" t="str">
        <f>" E"</f>
        <v xml:space="preserve"> E</v>
      </c>
      <c r="I2459" s="1" t="str">
        <f>" S"</f>
        <v xml:space="preserve"> S</v>
      </c>
    </row>
    <row r="2460" spans="1:9">
      <c r="A2460" s="1" t="str">
        <f>""</f>
        <v/>
      </c>
      <c r="B2460" s="1">
        <f t="shared" si="795"/>
        <v>772316</v>
      </c>
      <c r="C2460" s="1" t="str">
        <f>"0451"</f>
        <v>0451</v>
      </c>
      <c r="D2460" s="1" t="str">
        <f>"HANDWRITING"</f>
        <v>HANDWRITING</v>
      </c>
      <c r="E2460" s="1" t="str">
        <f t="shared" si="797"/>
        <v>40B-OLI</v>
      </c>
      <c r="F2460" s="1" t="str">
        <f t="shared" si="796"/>
        <v>Olivo, Claudia</v>
      </c>
      <c r="G2460" s="1" t="str">
        <f>"Period 08"</f>
        <v>Period 08</v>
      </c>
      <c r="H2460" s="1" t="str">
        <f>" E"</f>
        <v xml:space="preserve"> E</v>
      </c>
      <c r="I2460" s="1" t="str">
        <f>" S"</f>
        <v xml:space="preserve"> S</v>
      </c>
    </row>
    <row r="2461" spans="1:9">
      <c r="A2461" s="1" t="str">
        <f>""</f>
        <v/>
      </c>
      <c r="B2461" s="1">
        <f t="shared" si="795"/>
        <v>772316</v>
      </c>
      <c r="C2461" s="1" t="str">
        <f>"0461"</f>
        <v>0461</v>
      </c>
      <c r="D2461" s="1" t="str">
        <f>"FINE ARTS"</f>
        <v>FINE ARTS</v>
      </c>
      <c r="E2461" s="1" t="str">
        <f t="shared" si="797"/>
        <v>40B-OLI</v>
      </c>
      <c r="F2461" s="1" t="str">
        <f>"Shotlow, Misti"</f>
        <v>Shotlow, Misti</v>
      </c>
      <c r="G2461" s="1" t="str">
        <f>"Period 09"</f>
        <v>Period 09</v>
      </c>
      <c r="H2461" s="1" t="str">
        <f>" E"</f>
        <v xml:space="preserve"> E</v>
      </c>
      <c r="I2461" s="1" t="str">
        <f>" E"</f>
        <v xml:space="preserve"> E</v>
      </c>
    </row>
    <row r="2462" spans="1:9">
      <c r="A2462" s="1" t="str">
        <f>""</f>
        <v/>
      </c>
      <c r="B2462" s="1">
        <f t="shared" si="795"/>
        <v>772316</v>
      </c>
      <c r="C2462" s="1" t="str">
        <f>"0462"</f>
        <v>0462</v>
      </c>
      <c r="D2462" s="1" t="str">
        <f>"MUSIC"</f>
        <v>MUSIC</v>
      </c>
      <c r="E2462" s="1" t="str">
        <f t="shared" si="797"/>
        <v>40B-OLI</v>
      </c>
      <c r="F2462" s="1" t="str">
        <f>"Murphy, Charmin"</f>
        <v>Murphy, Charmin</v>
      </c>
      <c r="G2462" s="1" t="str">
        <f>"Period 10"</f>
        <v>Period 10</v>
      </c>
      <c r="H2462" s="1" t="str">
        <f>" S"</f>
        <v xml:space="preserve"> S</v>
      </c>
      <c r="I2462" s="1" t="str">
        <f>" S"</f>
        <v xml:space="preserve"> S</v>
      </c>
    </row>
    <row r="2463" spans="1:9">
      <c r="A2463" s="1" t="str">
        <f>""</f>
        <v/>
      </c>
      <c r="B2463" s="1">
        <f t="shared" si="795"/>
        <v>772316</v>
      </c>
      <c r="C2463" s="1" t="str">
        <f>"0472"</f>
        <v>0472</v>
      </c>
      <c r="D2463" s="1" t="str">
        <f>"PHYSICAL ED"</f>
        <v>PHYSICAL ED</v>
      </c>
      <c r="E2463" s="1" t="str">
        <f t="shared" si="797"/>
        <v>40B-OLI</v>
      </c>
      <c r="F2463" s="1" t="str">
        <f>"Lane, Gary"</f>
        <v>Lane, Gary</v>
      </c>
      <c r="G2463" s="1" t="str">
        <f>"Period 11"</f>
        <v>Period 11</v>
      </c>
      <c r="H2463" s="1" t="str">
        <f>" E"</f>
        <v xml:space="preserve"> E</v>
      </c>
      <c r="I2463" s="1" t="str">
        <f>" E"</f>
        <v xml:space="preserve"> E</v>
      </c>
    </row>
    <row r="2464" spans="1:9">
      <c r="A2464" s="1" t="str">
        <f>"Tinoco Najera, Michael "</f>
        <v xml:space="preserve">Tinoco Najera, Michael </v>
      </c>
      <c r="B2464" s="1">
        <f t="shared" ref="B2464:B2473" si="798">786533</f>
        <v>786533</v>
      </c>
      <c r="C2464" s="1" t="str">
        <f>"0411"</f>
        <v>0411</v>
      </c>
      <c r="D2464" s="1" t="str">
        <f>"LANGUAGE ARTS"</f>
        <v>LANGUAGE ARTS</v>
      </c>
      <c r="E2464" s="1" t="str">
        <f>"40B-OLIVO"</f>
        <v>40B-OLIVO</v>
      </c>
      <c r="F2464" s="1" t="str">
        <f t="shared" ref="F2464:F2470" si="799">"Olivo, Claudia"</f>
        <v>Olivo, Claudia</v>
      </c>
      <c r="G2464" s="1" t="str">
        <f>"Period 01"</f>
        <v>Period 01</v>
      </c>
      <c r="H2464" s="1">
        <f xml:space="preserve"> 84</f>
        <v>84</v>
      </c>
      <c r="I2464" s="1">
        <f xml:space="preserve"> 70</f>
        <v>70</v>
      </c>
    </row>
    <row r="2465" spans="1:9">
      <c r="A2465" s="1" t="str">
        <f>""</f>
        <v/>
      </c>
      <c r="B2465" s="1">
        <f t="shared" si="798"/>
        <v>786533</v>
      </c>
      <c r="C2465" s="1" t="str">
        <f>"0421"</f>
        <v>0421</v>
      </c>
      <c r="D2465" s="1" t="str">
        <f>"SOCIAL STUDIES"</f>
        <v>SOCIAL STUDIES</v>
      </c>
      <c r="E2465" s="1" t="str">
        <f t="shared" ref="E2465:E2473" si="800">"40B-OLI"</f>
        <v>40B-OLI</v>
      </c>
      <c r="F2465" s="1" t="str">
        <f t="shared" si="799"/>
        <v>Olivo, Claudia</v>
      </c>
      <c r="G2465" s="1" t="str">
        <f>"Period 03"</f>
        <v>Period 03</v>
      </c>
      <c r="H2465" s="1">
        <f xml:space="preserve"> 91</f>
        <v>91</v>
      </c>
      <c r="I2465" s="1">
        <f xml:space="preserve"> 71</f>
        <v>71</v>
      </c>
    </row>
    <row r="2466" spans="1:9">
      <c r="A2466" s="1" t="str">
        <f>""</f>
        <v/>
      </c>
      <c r="B2466" s="1">
        <f t="shared" si="798"/>
        <v>786533</v>
      </c>
      <c r="C2466" s="1" t="str">
        <f>"0431"</f>
        <v>0431</v>
      </c>
      <c r="D2466" s="1" t="str">
        <f>"MATH"</f>
        <v>MATH</v>
      </c>
      <c r="E2466" s="1" t="str">
        <f t="shared" si="800"/>
        <v>40B-OLI</v>
      </c>
      <c r="F2466" s="1" t="str">
        <f t="shared" si="799"/>
        <v>Olivo, Claudia</v>
      </c>
      <c r="G2466" s="1" t="str">
        <f>"Period 04"</f>
        <v>Period 04</v>
      </c>
      <c r="H2466" s="1">
        <f xml:space="preserve"> 80</f>
        <v>80</v>
      </c>
      <c r="I2466" s="1">
        <f xml:space="preserve"> 68</f>
        <v>68</v>
      </c>
    </row>
    <row r="2467" spans="1:9">
      <c r="A2467" s="1" t="str">
        <f>""</f>
        <v/>
      </c>
      <c r="B2467" s="1">
        <f t="shared" si="798"/>
        <v>786533</v>
      </c>
      <c r="C2467" s="1" t="str">
        <f>"0441"</f>
        <v>0441</v>
      </c>
      <c r="D2467" s="1" t="str">
        <f>"SCIENCE"</f>
        <v>SCIENCE</v>
      </c>
      <c r="E2467" s="1" t="str">
        <f t="shared" si="800"/>
        <v>40B-OLI</v>
      </c>
      <c r="F2467" s="1" t="str">
        <f t="shared" si="799"/>
        <v>Olivo, Claudia</v>
      </c>
      <c r="G2467" s="1" t="str">
        <f>"Period 05"</f>
        <v>Period 05</v>
      </c>
      <c r="H2467" s="1">
        <f xml:space="preserve"> 97</f>
        <v>97</v>
      </c>
      <c r="I2467" s="1">
        <f xml:space="preserve"> 79</f>
        <v>79</v>
      </c>
    </row>
    <row r="2468" spans="1:9">
      <c r="A2468" s="1" t="str">
        <f>""</f>
        <v/>
      </c>
      <c r="B2468" s="1">
        <f t="shared" si="798"/>
        <v>786533</v>
      </c>
      <c r="C2468" s="1" t="str">
        <f>"0471"</f>
        <v>0471</v>
      </c>
      <c r="D2468" s="1" t="str">
        <f>"HEALTH"</f>
        <v>HEALTH</v>
      </c>
      <c r="E2468" s="1" t="str">
        <f t="shared" si="800"/>
        <v>40B-OLI</v>
      </c>
      <c r="F2468" s="1" t="str">
        <f t="shared" si="799"/>
        <v>Olivo, Claudia</v>
      </c>
      <c r="G2468" s="1" t="str">
        <f>"Period 06"</f>
        <v>Period 06</v>
      </c>
      <c r="H2468" s="1" t="str">
        <f>" E"</f>
        <v xml:space="preserve"> E</v>
      </c>
      <c r="I2468" s="1" t="str">
        <f>" S"</f>
        <v xml:space="preserve"> S</v>
      </c>
    </row>
    <row r="2469" spans="1:9">
      <c r="A2469" s="1" t="str">
        <f>""</f>
        <v/>
      </c>
      <c r="B2469" s="1">
        <f t="shared" si="798"/>
        <v>786533</v>
      </c>
      <c r="C2469" s="1" t="str">
        <f>"0498"</f>
        <v>0498</v>
      </c>
      <c r="D2469" s="1" t="str">
        <f>"CITIZENSHIP"</f>
        <v>CITIZENSHIP</v>
      </c>
      <c r="E2469" s="1" t="str">
        <f t="shared" si="800"/>
        <v>40B-OLI</v>
      </c>
      <c r="F2469" s="1" t="str">
        <f t="shared" si="799"/>
        <v>Olivo, Claudia</v>
      </c>
      <c r="G2469" s="1" t="str">
        <f>"Period 07"</f>
        <v>Period 07</v>
      </c>
      <c r="H2469" s="1" t="str">
        <f>" E"</f>
        <v xml:space="preserve"> E</v>
      </c>
      <c r="I2469" s="1" t="str">
        <f>" S"</f>
        <v xml:space="preserve"> S</v>
      </c>
    </row>
    <row r="2470" spans="1:9">
      <c r="A2470" s="1" t="str">
        <f>""</f>
        <v/>
      </c>
      <c r="B2470" s="1">
        <f t="shared" si="798"/>
        <v>786533</v>
      </c>
      <c r="C2470" s="1" t="str">
        <f>"0451"</f>
        <v>0451</v>
      </c>
      <c r="D2470" s="1" t="str">
        <f>"HANDWRITING"</f>
        <v>HANDWRITING</v>
      </c>
      <c r="E2470" s="1" t="str">
        <f t="shared" si="800"/>
        <v>40B-OLI</v>
      </c>
      <c r="F2470" s="1" t="str">
        <f t="shared" si="799"/>
        <v>Olivo, Claudia</v>
      </c>
      <c r="G2470" s="1" t="str">
        <f>"Period 08"</f>
        <v>Period 08</v>
      </c>
      <c r="H2470" s="1" t="str">
        <f>" E"</f>
        <v xml:space="preserve"> E</v>
      </c>
      <c r="I2470" s="1" t="str">
        <f>" S"</f>
        <v xml:space="preserve"> S</v>
      </c>
    </row>
    <row r="2471" spans="1:9">
      <c r="A2471" s="1" t="str">
        <f>""</f>
        <v/>
      </c>
      <c r="B2471" s="1">
        <f t="shared" si="798"/>
        <v>786533</v>
      </c>
      <c r="C2471" s="1" t="str">
        <f>"0461"</f>
        <v>0461</v>
      </c>
      <c r="D2471" s="1" t="str">
        <f>"FINE ARTS"</f>
        <v>FINE ARTS</v>
      </c>
      <c r="E2471" s="1" t="str">
        <f t="shared" si="800"/>
        <v>40B-OLI</v>
      </c>
      <c r="F2471" s="1" t="str">
        <f>"Shotlow, Misti"</f>
        <v>Shotlow, Misti</v>
      </c>
      <c r="G2471" s="1" t="str">
        <f>"Period 09"</f>
        <v>Period 09</v>
      </c>
      <c r="H2471" s="1" t="str">
        <f>" E"</f>
        <v xml:space="preserve"> E</v>
      </c>
      <c r="I2471" s="1" t="str">
        <f>" E"</f>
        <v xml:space="preserve"> E</v>
      </c>
    </row>
    <row r="2472" spans="1:9">
      <c r="A2472" s="1" t="str">
        <f>""</f>
        <v/>
      </c>
      <c r="B2472" s="1">
        <f t="shared" si="798"/>
        <v>786533</v>
      </c>
      <c r="C2472" s="1" t="str">
        <f>"0462"</f>
        <v>0462</v>
      </c>
      <c r="D2472" s="1" t="str">
        <f>"MUSIC"</f>
        <v>MUSIC</v>
      </c>
      <c r="E2472" s="1" t="str">
        <f t="shared" si="800"/>
        <v>40B-OLI</v>
      </c>
      <c r="F2472" s="1" t="str">
        <f>"Murphy, Charmin"</f>
        <v>Murphy, Charmin</v>
      </c>
      <c r="G2472" s="1" t="str">
        <f>"Period 10"</f>
        <v>Period 10</v>
      </c>
      <c r="H2472" s="1" t="str">
        <f>" S"</f>
        <v xml:space="preserve"> S</v>
      </c>
      <c r="I2472" s="1" t="str">
        <f>" S"</f>
        <v xml:space="preserve"> S</v>
      </c>
    </row>
    <row r="2473" spans="1:9">
      <c r="A2473" s="1" t="str">
        <f>""</f>
        <v/>
      </c>
      <c r="B2473" s="1">
        <f t="shared" si="798"/>
        <v>786533</v>
      </c>
      <c r="C2473" s="1" t="str">
        <f>"0472"</f>
        <v>0472</v>
      </c>
      <c r="D2473" s="1" t="str">
        <f>"PHYSICAL ED"</f>
        <v>PHYSICAL ED</v>
      </c>
      <c r="E2473" s="1" t="str">
        <f t="shared" si="800"/>
        <v>40B-OLI</v>
      </c>
      <c r="F2473" s="1" t="str">
        <f>"Lane, Gary"</f>
        <v>Lane, Gary</v>
      </c>
      <c r="G2473" s="1" t="str">
        <f>"Period 11"</f>
        <v>Period 11</v>
      </c>
      <c r="H2473" s="1" t="str">
        <f>" S"</f>
        <v xml:space="preserve"> S</v>
      </c>
      <c r="I2473" s="1" t="str">
        <f>" E"</f>
        <v xml:space="preserve"> E</v>
      </c>
    </row>
    <row r="2474" spans="1:9">
      <c r="A2474" s="1" t="str">
        <f>"Valdes, Kelsey Lin"</f>
        <v>Valdes, Kelsey Lin</v>
      </c>
      <c r="B2474" s="1">
        <f t="shared" ref="B2474:B2483" si="801">789891</f>
        <v>789891</v>
      </c>
      <c r="C2474" s="1" t="str">
        <f>"0411"</f>
        <v>0411</v>
      </c>
      <c r="D2474" s="1" t="str">
        <f>"LANGUAGE ARTS"</f>
        <v>LANGUAGE ARTS</v>
      </c>
      <c r="E2474" s="1" t="str">
        <f t="shared" ref="E2474:E2481" si="802">"41R-GUL"</f>
        <v>41R-GUL</v>
      </c>
      <c r="F2474" s="1" t="str">
        <f t="shared" ref="F2474:F2480" si="803">"Gula, Andrew"</f>
        <v>Gula, Andrew</v>
      </c>
      <c r="G2474" s="1" t="str">
        <f>"Period 01"</f>
        <v>Period 01</v>
      </c>
      <c r="H2474" s="1">
        <f xml:space="preserve"> 92</f>
        <v>92</v>
      </c>
      <c r="I2474" s="1">
        <f xml:space="preserve"> 90</f>
        <v>90</v>
      </c>
    </row>
    <row r="2475" spans="1:9">
      <c r="A2475" s="1" t="str">
        <f>""</f>
        <v/>
      </c>
      <c r="B2475" s="1">
        <f t="shared" si="801"/>
        <v>789891</v>
      </c>
      <c r="C2475" s="1" t="str">
        <f>"0421"</f>
        <v>0421</v>
      </c>
      <c r="D2475" s="1" t="str">
        <f>"SOCIAL STUDIES"</f>
        <v>SOCIAL STUDIES</v>
      </c>
      <c r="E2475" s="1" t="str">
        <f t="shared" si="802"/>
        <v>41R-GUL</v>
      </c>
      <c r="F2475" s="1" t="str">
        <f t="shared" si="803"/>
        <v>Gula, Andrew</v>
      </c>
      <c r="G2475" s="1" t="str">
        <f>"Period 03"</f>
        <v>Period 03</v>
      </c>
      <c r="H2475" s="1">
        <f xml:space="preserve"> 92</f>
        <v>92</v>
      </c>
      <c r="I2475" s="1">
        <f xml:space="preserve"> 92</f>
        <v>92</v>
      </c>
    </row>
    <row r="2476" spans="1:9">
      <c r="A2476" s="1" t="str">
        <f>""</f>
        <v/>
      </c>
      <c r="B2476" s="1">
        <f t="shared" si="801"/>
        <v>789891</v>
      </c>
      <c r="C2476" s="1" t="str">
        <f>"0431"</f>
        <v>0431</v>
      </c>
      <c r="D2476" s="1" t="str">
        <f>"MATH"</f>
        <v>MATH</v>
      </c>
      <c r="E2476" s="1" t="str">
        <f t="shared" si="802"/>
        <v>41R-GUL</v>
      </c>
      <c r="F2476" s="1" t="str">
        <f t="shared" si="803"/>
        <v>Gula, Andrew</v>
      </c>
      <c r="G2476" s="1" t="str">
        <f>"Period 04"</f>
        <v>Period 04</v>
      </c>
      <c r="H2476" s="1">
        <f xml:space="preserve"> 89</f>
        <v>89</v>
      </c>
      <c r="I2476" s="1">
        <f xml:space="preserve"> 92</f>
        <v>92</v>
      </c>
    </row>
    <row r="2477" spans="1:9">
      <c r="A2477" s="1" t="str">
        <f>""</f>
        <v/>
      </c>
      <c r="B2477" s="1">
        <f t="shared" si="801"/>
        <v>789891</v>
      </c>
      <c r="C2477" s="1" t="str">
        <f>"0441"</f>
        <v>0441</v>
      </c>
      <c r="D2477" s="1" t="str">
        <f>"SCIENCE"</f>
        <v>SCIENCE</v>
      </c>
      <c r="E2477" s="1" t="str">
        <f t="shared" si="802"/>
        <v>41R-GUL</v>
      </c>
      <c r="F2477" s="1" t="str">
        <f t="shared" si="803"/>
        <v>Gula, Andrew</v>
      </c>
      <c r="G2477" s="1" t="str">
        <f>"Period 05"</f>
        <v>Period 05</v>
      </c>
      <c r="H2477" s="1">
        <f xml:space="preserve"> 90</f>
        <v>90</v>
      </c>
      <c r="I2477" s="1">
        <f xml:space="preserve"> 92</f>
        <v>92</v>
      </c>
    </row>
    <row r="2478" spans="1:9">
      <c r="A2478" s="1" t="str">
        <f>""</f>
        <v/>
      </c>
      <c r="B2478" s="1">
        <f t="shared" si="801"/>
        <v>789891</v>
      </c>
      <c r="C2478" s="1" t="str">
        <f>"0471"</f>
        <v>0471</v>
      </c>
      <c r="D2478" s="1" t="str">
        <f>"HEALTH"</f>
        <v>HEALTH</v>
      </c>
      <c r="E2478" s="1" t="str">
        <f t="shared" si="802"/>
        <v>41R-GUL</v>
      </c>
      <c r="F2478" s="1" t="str">
        <f t="shared" si="803"/>
        <v>Gula, Andrew</v>
      </c>
      <c r="G2478" s="1" t="str">
        <f>"Period 06"</f>
        <v>Period 06</v>
      </c>
      <c r="H2478" s="1" t="str">
        <f>" S"</f>
        <v xml:space="preserve"> S</v>
      </c>
      <c r="I2478" s="1" t="str">
        <f>" S"</f>
        <v xml:space="preserve"> S</v>
      </c>
    </row>
    <row r="2479" spans="1:9">
      <c r="A2479" s="1" t="str">
        <f>""</f>
        <v/>
      </c>
      <c r="B2479" s="1">
        <f t="shared" si="801"/>
        <v>789891</v>
      </c>
      <c r="C2479" s="1" t="str">
        <f>"0498"</f>
        <v>0498</v>
      </c>
      <c r="D2479" s="1" t="str">
        <f>"CITIZENSHIP"</f>
        <v>CITIZENSHIP</v>
      </c>
      <c r="E2479" s="1" t="str">
        <f t="shared" si="802"/>
        <v>41R-GUL</v>
      </c>
      <c r="F2479" s="1" t="str">
        <f t="shared" si="803"/>
        <v>Gula, Andrew</v>
      </c>
      <c r="G2479" s="1" t="str">
        <f>"Period 07"</f>
        <v>Period 07</v>
      </c>
      <c r="H2479" s="1" t="str">
        <f>" S"</f>
        <v xml:space="preserve"> S</v>
      </c>
      <c r="I2479" s="1" t="str">
        <f>" E"</f>
        <v xml:space="preserve"> E</v>
      </c>
    </row>
    <row r="2480" spans="1:9">
      <c r="A2480" s="1" t="str">
        <f>""</f>
        <v/>
      </c>
      <c r="B2480" s="1">
        <f t="shared" si="801"/>
        <v>789891</v>
      </c>
      <c r="C2480" s="1" t="str">
        <f>"0451"</f>
        <v>0451</v>
      </c>
      <c r="D2480" s="1" t="str">
        <f>"HANDWRITING"</f>
        <v>HANDWRITING</v>
      </c>
      <c r="E2480" s="1" t="str">
        <f t="shared" si="802"/>
        <v>41R-GUL</v>
      </c>
      <c r="F2480" s="1" t="str">
        <f t="shared" si="803"/>
        <v>Gula, Andrew</v>
      </c>
      <c r="G2480" s="1" t="str">
        <f>"Period 08"</f>
        <v>Period 08</v>
      </c>
      <c r="H2480" s="1" t="str">
        <f>" E"</f>
        <v xml:space="preserve"> E</v>
      </c>
      <c r="I2480" s="1" t="str">
        <f>" E"</f>
        <v xml:space="preserve"> E</v>
      </c>
    </row>
    <row r="2481" spans="1:9">
      <c r="A2481" s="1" t="str">
        <f>""</f>
        <v/>
      </c>
      <c r="B2481" s="1">
        <f t="shared" si="801"/>
        <v>789891</v>
      </c>
      <c r="C2481" s="1" t="str">
        <f>"0461"</f>
        <v>0461</v>
      </c>
      <c r="D2481" s="1" t="str">
        <f>"FINE ARTS"</f>
        <v>FINE ARTS</v>
      </c>
      <c r="E2481" s="1" t="str">
        <f t="shared" si="802"/>
        <v>41R-GUL</v>
      </c>
      <c r="F2481" s="1" t="str">
        <f>"Shotlow, Misti"</f>
        <v>Shotlow, Misti</v>
      </c>
      <c r="G2481" s="1" t="str">
        <f>"Period 09"</f>
        <v>Period 09</v>
      </c>
      <c r="H2481" s="1" t="str">
        <f>" E"</f>
        <v xml:space="preserve"> E</v>
      </c>
      <c r="I2481" s="1" t="str">
        <f>" E"</f>
        <v xml:space="preserve"> E</v>
      </c>
    </row>
    <row r="2482" spans="1:9">
      <c r="A2482" s="1" t="str">
        <f>""</f>
        <v/>
      </c>
      <c r="B2482" s="1">
        <f t="shared" si="801"/>
        <v>789891</v>
      </c>
      <c r="C2482" s="1" t="str">
        <f>"0462"</f>
        <v>0462</v>
      </c>
      <c r="D2482" s="1" t="str">
        <f>"MUSIC"</f>
        <v>MUSIC</v>
      </c>
      <c r="E2482" s="1" t="str">
        <f>"41GUL1R-"</f>
        <v>41GUL1R-</v>
      </c>
      <c r="F2482" s="1" t="str">
        <f>"Murphy, Charmin"</f>
        <v>Murphy, Charmin</v>
      </c>
      <c r="G2482" s="1" t="str">
        <f>"Period 10"</f>
        <v>Period 10</v>
      </c>
      <c r="H2482" s="1" t="str">
        <f>" S"</f>
        <v xml:space="preserve"> S</v>
      </c>
      <c r="I2482" s="1" t="str">
        <f>" S"</f>
        <v xml:space="preserve"> S</v>
      </c>
    </row>
    <row r="2483" spans="1:9">
      <c r="A2483" s="1" t="str">
        <f>""</f>
        <v/>
      </c>
      <c r="B2483" s="1">
        <f t="shared" si="801"/>
        <v>789891</v>
      </c>
      <c r="C2483" s="1" t="str">
        <f>"0472"</f>
        <v>0472</v>
      </c>
      <c r="D2483" s="1" t="str">
        <f>"PHYSICAL ED"</f>
        <v>PHYSICAL ED</v>
      </c>
      <c r="E2483" s="1" t="str">
        <f>"41R-Gul"</f>
        <v>41R-Gul</v>
      </c>
      <c r="F2483" s="1" t="str">
        <f>"Lane, Gary"</f>
        <v>Lane, Gary</v>
      </c>
      <c r="G2483" s="1" t="str">
        <f>"Period 11"</f>
        <v>Period 11</v>
      </c>
      <c r="H2483" s="1" t="str">
        <f>" E"</f>
        <v xml:space="preserve"> E</v>
      </c>
      <c r="I2483" s="1" t="str">
        <f>" E"</f>
        <v xml:space="preserve"> E</v>
      </c>
    </row>
    <row r="2484" spans="1:9">
      <c r="A2484" s="1" t="str">
        <f>"Vazquez Romero, Samuel "</f>
        <v xml:space="preserve">Vazquez Romero, Samuel </v>
      </c>
      <c r="B2484" s="1">
        <f t="shared" ref="B2484:B2493" si="804">766381</f>
        <v>766381</v>
      </c>
      <c r="C2484" s="1" t="str">
        <f>"0411"</f>
        <v>0411</v>
      </c>
      <c r="D2484" s="1" t="str">
        <f>"LANGUAGE ARTS"</f>
        <v>LANGUAGE ARTS</v>
      </c>
      <c r="E2484" s="1" t="str">
        <f t="shared" ref="E2484:E2493" si="805">"42R-HOR"</f>
        <v>42R-HOR</v>
      </c>
      <c r="F2484" s="1" t="str">
        <f t="shared" ref="F2484:F2490" si="806">"Horne, Jeremy"</f>
        <v>Horne, Jeremy</v>
      </c>
      <c r="G2484" s="1" t="str">
        <f>"Period 01"</f>
        <v>Period 01</v>
      </c>
      <c r="H2484" s="1">
        <f xml:space="preserve"> 89</f>
        <v>89</v>
      </c>
      <c r="I2484" s="1" t="str">
        <f>""</f>
        <v/>
      </c>
    </row>
    <row r="2485" spans="1:9">
      <c r="A2485" s="1" t="str">
        <f>""</f>
        <v/>
      </c>
      <c r="B2485" s="1">
        <f t="shared" si="804"/>
        <v>766381</v>
      </c>
      <c r="C2485" s="1" t="str">
        <f>"0421"</f>
        <v>0421</v>
      </c>
      <c r="D2485" s="1" t="str">
        <f>"SOCIAL STUDIES"</f>
        <v>SOCIAL STUDIES</v>
      </c>
      <c r="E2485" s="1" t="str">
        <f t="shared" si="805"/>
        <v>42R-HOR</v>
      </c>
      <c r="F2485" s="1" t="str">
        <f t="shared" si="806"/>
        <v>Horne, Jeremy</v>
      </c>
      <c r="G2485" s="1" t="str">
        <f>"Period 03"</f>
        <v>Period 03</v>
      </c>
      <c r="H2485" s="1">
        <f xml:space="preserve"> 94</f>
        <v>94</v>
      </c>
      <c r="I2485" s="1" t="str">
        <f>""</f>
        <v/>
      </c>
    </row>
    <row r="2486" spans="1:9">
      <c r="A2486" s="1" t="str">
        <f>""</f>
        <v/>
      </c>
      <c r="B2486" s="1">
        <f t="shared" si="804"/>
        <v>766381</v>
      </c>
      <c r="C2486" s="1" t="str">
        <f>"0431"</f>
        <v>0431</v>
      </c>
      <c r="D2486" s="1" t="str">
        <f>"MATH"</f>
        <v>MATH</v>
      </c>
      <c r="E2486" s="1" t="str">
        <f t="shared" si="805"/>
        <v>42R-HOR</v>
      </c>
      <c r="F2486" s="1" t="str">
        <f t="shared" si="806"/>
        <v>Horne, Jeremy</v>
      </c>
      <c r="G2486" s="1" t="str">
        <f>"Period 04"</f>
        <v>Period 04</v>
      </c>
      <c r="H2486" s="1">
        <f xml:space="preserve"> 82</f>
        <v>82</v>
      </c>
      <c r="I2486" s="1" t="str">
        <f>""</f>
        <v/>
      </c>
    </row>
    <row r="2487" spans="1:9">
      <c r="A2487" s="1" t="str">
        <f>""</f>
        <v/>
      </c>
      <c r="B2487" s="1">
        <f t="shared" si="804"/>
        <v>766381</v>
      </c>
      <c r="C2487" s="1" t="str">
        <f>"0441"</f>
        <v>0441</v>
      </c>
      <c r="D2487" s="1" t="str">
        <f>"SCIENCE"</f>
        <v>SCIENCE</v>
      </c>
      <c r="E2487" s="1" t="str">
        <f t="shared" si="805"/>
        <v>42R-HOR</v>
      </c>
      <c r="F2487" s="1" t="str">
        <f t="shared" si="806"/>
        <v>Horne, Jeremy</v>
      </c>
      <c r="G2487" s="1" t="str">
        <f>"Period 05"</f>
        <v>Period 05</v>
      </c>
      <c r="H2487" s="1">
        <f xml:space="preserve"> 92</f>
        <v>92</v>
      </c>
      <c r="I2487" s="1" t="str">
        <f>""</f>
        <v/>
      </c>
    </row>
    <row r="2488" spans="1:9">
      <c r="A2488" s="1" t="str">
        <f>""</f>
        <v/>
      </c>
      <c r="B2488" s="1">
        <f t="shared" si="804"/>
        <v>766381</v>
      </c>
      <c r="C2488" s="1" t="str">
        <f>"0471"</f>
        <v>0471</v>
      </c>
      <c r="D2488" s="1" t="str">
        <f>"HEALTH"</f>
        <v>HEALTH</v>
      </c>
      <c r="E2488" s="1" t="str">
        <f t="shared" si="805"/>
        <v>42R-HOR</v>
      </c>
      <c r="F2488" s="1" t="str">
        <f t="shared" si="806"/>
        <v>Horne, Jeremy</v>
      </c>
      <c r="G2488" s="1" t="str">
        <f>"Period 06"</f>
        <v>Period 06</v>
      </c>
      <c r="H2488" s="1" t="str">
        <f>" S"</f>
        <v xml:space="preserve"> S</v>
      </c>
      <c r="I2488" s="1" t="str">
        <f>""</f>
        <v/>
      </c>
    </row>
    <row r="2489" spans="1:9">
      <c r="A2489" s="1" t="str">
        <f>""</f>
        <v/>
      </c>
      <c r="B2489" s="1">
        <f t="shared" si="804"/>
        <v>766381</v>
      </c>
      <c r="C2489" s="1" t="str">
        <f>"0498"</f>
        <v>0498</v>
      </c>
      <c r="D2489" s="1" t="str">
        <f>"CITIZENSHIP"</f>
        <v>CITIZENSHIP</v>
      </c>
      <c r="E2489" s="1" t="str">
        <f t="shared" si="805"/>
        <v>42R-HOR</v>
      </c>
      <c r="F2489" s="1" t="str">
        <f t="shared" si="806"/>
        <v>Horne, Jeremy</v>
      </c>
      <c r="G2489" s="1" t="str">
        <f>"Period 07"</f>
        <v>Period 07</v>
      </c>
      <c r="H2489" s="1" t="str">
        <f>" E"</f>
        <v xml:space="preserve"> E</v>
      </c>
      <c r="I2489" s="1" t="str">
        <f>""</f>
        <v/>
      </c>
    </row>
    <row r="2490" spans="1:9">
      <c r="A2490" s="1" t="str">
        <f>""</f>
        <v/>
      </c>
      <c r="B2490" s="1">
        <f t="shared" si="804"/>
        <v>766381</v>
      </c>
      <c r="C2490" s="1" t="str">
        <f>"0451"</f>
        <v>0451</v>
      </c>
      <c r="D2490" s="1" t="str">
        <f>"HANDWRITING"</f>
        <v>HANDWRITING</v>
      </c>
      <c r="E2490" s="1" t="str">
        <f t="shared" si="805"/>
        <v>42R-HOR</v>
      </c>
      <c r="F2490" s="1" t="str">
        <f t="shared" si="806"/>
        <v>Horne, Jeremy</v>
      </c>
      <c r="G2490" s="1" t="str">
        <f>"Period 08"</f>
        <v>Period 08</v>
      </c>
      <c r="H2490" s="1" t="str">
        <f>" S"</f>
        <v xml:space="preserve"> S</v>
      </c>
      <c r="I2490" s="1" t="str">
        <f>""</f>
        <v/>
      </c>
    </row>
    <row r="2491" spans="1:9">
      <c r="A2491" s="1" t="str">
        <f>""</f>
        <v/>
      </c>
      <c r="B2491" s="1">
        <f t="shared" si="804"/>
        <v>766381</v>
      </c>
      <c r="C2491" s="1" t="str">
        <f>"0461"</f>
        <v>0461</v>
      </c>
      <c r="D2491" s="1" t="str">
        <f>"FINE ARTS"</f>
        <v>FINE ARTS</v>
      </c>
      <c r="E2491" s="1" t="str">
        <f t="shared" si="805"/>
        <v>42R-HOR</v>
      </c>
      <c r="F2491" s="1" t="str">
        <f>"Shotlow, Misti"</f>
        <v>Shotlow, Misti</v>
      </c>
      <c r="G2491" s="1" t="str">
        <f>"Period 09"</f>
        <v>Period 09</v>
      </c>
      <c r="H2491" s="1" t="str">
        <f>" E"</f>
        <v xml:space="preserve"> E</v>
      </c>
      <c r="I2491" s="1" t="str">
        <f>""</f>
        <v/>
      </c>
    </row>
    <row r="2492" spans="1:9">
      <c r="A2492" s="1" t="str">
        <f>""</f>
        <v/>
      </c>
      <c r="B2492" s="1">
        <f t="shared" si="804"/>
        <v>766381</v>
      </c>
      <c r="C2492" s="1" t="str">
        <f>"0462"</f>
        <v>0462</v>
      </c>
      <c r="D2492" s="1" t="str">
        <f>"MUSIC"</f>
        <v>MUSIC</v>
      </c>
      <c r="E2492" s="1" t="str">
        <f t="shared" si="805"/>
        <v>42R-HOR</v>
      </c>
      <c r="F2492" s="1" t="str">
        <f>"Murphy, Charmin"</f>
        <v>Murphy, Charmin</v>
      </c>
      <c r="G2492" s="1" t="str">
        <f>"Period 10"</f>
        <v>Period 10</v>
      </c>
      <c r="H2492" s="1" t="str">
        <f>" S"</f>
        <v xml:space="preserve"> S</v>
      </c>
      <c r="I2492" s="1" t="str">
        <f>""</f>
        <v/>
      </c>
    </row>
    <row r="2493" spans="1:9">
      <c r="A2493" s="1" t="str">
        <f>""</f>
        <v/>
      </c>
      <c r="B2493" s="1">
        <f t="shared" si="804"/>
        <v>766381</v>
      </c>
      <c r="C2493" s="1" t="str">
        <f>"0472"</f>
        <v>0472</v>
      </c>
      <c r="D2493" s="1" t="str">
        <f>"PHYSICAL ED"</f>
        <v>PHYSICAL ED</v>
      </c>
      <c r="E2493" s="1" t="str">
        <f t="shared" si="805"/>
        <v>42R-HOR</v>
      </c>
      <c r="F2493" s="1" t="str">
        <f>"Lane, Gary"</f>
        <v>Lane, Gary</v>
      </c>
      <c r="G2493" s="1" t="str">
        <f>"Period 11"</f>
        <v>Period 11</v>
      </c>
      <c r="H2493" s="1" t="str">
        <f>" E"</f>
        <v xml:space="preserve"> E</v>
      </c>
      <c r="I2493" s="1" t="str">
        <f>""</f>
        <v/>
      </c>
    </row>
    <row r="2494" spans="1:9">
      <c r="A2494" s="1" t="str">
        <f>"Vega, Yareli "</f>
        <v xml:space="preserve">Vega, Yareli </v>
      </c>
      <c r="B2494" s="1">
        <f t="shared" ref="B2494:B2503" si="807">1822547</f>
        <v>1822547</v>
      </c>
      <c r="C2494" s="1" t="str">
        <f>"0411"</f>
        <v>0411</v>
      </c>
      <c r="D2494" s="1" t="str">
        <f>"LANGUAGE ARTS"</f>
        <v>LANGUAGE ARTS</v>
      </c>
      <c r="E2494" s="1" t="str">
        <f>"40B-OLIVO"</f>
        <v>40B-OLIVO</v>
      </c>
      <c r="F2494" s="1" t="str">
        <f t="shared" ref="F2494:F2500" si="808">"Olivo, Claudia"</f>
        <v>Olivo, Claudia</v>
      </c>
      <c r="G2494" s="1" t="str">
        <f>"Period 01"</f>
        <v>Period 01</v>
      </c>
      <c r="H2494" s="1">
        <f xml:space="preserve"> 96</f>
        <v>96</v>
      </c>
      <c r="I2494" s="1">
        <f xml:space="preserve"> 78</f>
        <v>78</v>
      </c>
    </row>
    <row r="2495" spans="1:9">
      <c r="A2495" s="1" t="str">
        <f>""</f>
        <v/>
      </c>
      <c r="B2495" s="1">
        <f t="shared" si="807"/>
        <v>1822547</v>
      </c>
      <c r="C2495" s="1" t="str">
        <f>"0421"</f>
        <v>0421</v>
      </c>
      <c r="D2495" s="1" t="str">
        <f>"SOCIAL STUDIES"</f>
        <v>SOCIAL STUDIES</v>
      </c>
      <c r="E2495" s="1" t="str">
        <f t="shared" ref="E2495:E2503" si="809">"40B-OLI"</f>
        <v>40B-OLI</v>
      </c>
      <c r="F2495" s="1" t="str">
        <f t="shared" si="808"/>
        <v>Olivo, Claudia</v>
      </c>
      <c r="G2495" s="1" t="str">
        <f>"Period 03"</f>
        <v>Period 03</v>
      </c>
      <c r="H2495" s="1">
        <f xml:space="preserve"> 100</f>
        <v>100</v>
      </c>
      <c r="I2495" s="1">
        <f xml:space="preserve"> 89</f>
        <v>89</v>
      </c>
    </row>
    <row r="2496" spans="1:9">
      <c r="A2496" s="1" t="str">
        <f>""</f>
        <v/>
      </c>
      <c r="B2496" s="1">
        <f t="shared" si="807"/>
        <v>1822547</v>
      </c>
      <c r="C2496" s="1" t="str">
        <f>"0431"</f>
        <v>0431</v>
      </c>
      <c r="D2496" s="1" t="str">
        <f>"MATH"</f>
        <v>MATH</v>
      </c>
      <c r="E2496" s="1" t="str">
        <f t="shared" si="809"/>
        <v>40B-OLI</v>
      </c>
      <c r="F2496" s="1" t="str">
        <f t="shared" si="808"/>
        <v>Olivo, Claudia</v>
      </c>
      <c r="G2496" s="1" t="str">
        <f>"Period 04"</f>
        <v>Period 04</v>
      </c>
      <c r="H2496" s="1">
        <f xml:space="preserve"> 94</f>
        <v>94</v>
      </c>
      <c r="I2496" s="1">
        <f xml:space="preserve"> 80</f>
        <v>80</v>
      </c>
    </row>
    <row r="2497" spans="1:9">
      <c r="A2497" s="1" t="str">
        <f>""</f>
        <v/>
      </c>
      <c r="B2497" s="1">
        <f t="shared" si="807"/>
        <v>1822547</v>
      </c>
      <c r="C2497" s="1" t="str">
        <f>"0441"</f>
        <v>0441</v>
      </c>
      <c r="D2497" s="1" t="str">
        <f>"SCIENCE"</f>
        <v>SCIENCE</v>
      </c>
      <c r="E2497" s="1" t="str">
        <f t="shared" si="809"/>
        <v>40B-OLI</v>
      </c>
      <c r="F2497" s="1" t="str">
        <f t="shared" si="808"/>
        <v>Olivo, Claudia</v>
      </c>
      <c r="G2497" s="1" t="str">
        <f>"Period 05"</f>
        <v>Period 05</v>
      </c>
      <c r="H2497" s="1">
        <f xml:space="preserve"> 100</f>
        <v>100</v>
      </c>
      <c r="I2497" s="1">
        <f xml:space="preserve"> 86</f>
        <v>86</v>
      </c>
    </row>
    <row r="2498" spans="1:9">
      <c r="A2498" s="1" t="str">
        <f>""</f>
        <v/>
      </c>
      <c r="B2498" s="1">
        <f t="shared" si="807"/>
        <v>1822547</v>
      </c>
      <c r="C2498" s="1" t="str">
        <f>"0471"</f>
        <v>0471</v>
      </c>
      <c r="D2498" s="1" t="str">
        <f>"HEALTH"</f>
        <v>HEALTH</v>
      </c>
      <c r="E2498" s="1" t="str">
        <f t="shared" si="809"/>
        <v>40B-OLI</v>
      </c>
      <c r="F2498" s="1" t="str">
        <f t="shared" si="808"/>
        <v>Olivo, Claudia</v>
      </c>
      <c r="G2498" s="1" t="str">
        <f>"Period 06"</f>
        <v>Period 06</v>
      </c>
      <c r="H2498" s="1" t="str">
        <f>" E"</f>
        <v xml:space="preserve"> E</v>
      </c>
      <c r="I2498" s="1" t="str">
        <f>" S"</f>
        <v xml:space="preserve"> S</v>
      </c>
    </row>
    <row r="2499" spans="1:9">
      <c r="A2499" s="1" t="str">
        <f>""</f>
        <v/>
      </c>
      <c r="B2499" s="1">
        <f t="shared" si="807"/>
        <v>1822547</v>
      </c>
      <c r="C2499" s="1" t="str">
        <f>"0498"</f>
        <v>0498</v>
      </c>
      <c r="D2499" s="1" t="str">
        <f>"CITIZENSHIP"</f>
        <v>CITIZENSHIP</v>
      </c>
      <c r="E2499" s="1" t="str">
        <f t="shared" si="809"/>
        <v>40B-OLI</v>
      </c>
      <c r="F2499" s="1" t="str">
        <f t="shared" si="808"/>
        <v>Olivo, Claudia</v>
      </c>
      <c r="G2499" s="1" t="str">
        <f>"Period 07"</f>
        <v>Period 07</v>
      </c>
      <c r="H2499" s="1" t="str">
        <f>" E"</f>
        <v xml:space="preserve"> E</v>
      </c>
      <c r="I2499" s="1" t="str">
        <f>" S"</f>
        <v xml:space="preserve"> S</v>
      </c>
    </row>
    <row r="2500" spans="1:9">
      <c r="A2500" s="1" t="str">
        <f>""</f>
        <v/>
      </c>
      <c r="B2500" s="1">
        <f t="shared" si="807"/>
        <v>1822547</v>
      </c>
      <c r="C2500" s="1" t="str">
        <f>"0451"</f>
        <v>0451</v>
      </c>
      <c r="D2500" s="1" t="str">
        <f>"HANDWRITING"</f>
        <v>HANDWRITING</v>
      </c>
      <c r="E2500" s="1" t="str">
        <f t="shared" si="809"/>
        <v>40B-OLI</v>
      </c>
      <c r="F2500" s="1" t="str">
        <f t="shared" si="808"/>
        <v>Olivo, Claudia</v>
      </c>
      <c r="G2500" s="1" t="str">
        <f>"Period 08"</f>
        <v>Period 08</v>
      </c>
      <c r="H2500" s="1" t="str">
        <f>" E"</f>
        <v xml:space="preserve"> E</v>
      </c>
      <c r="I2500" s="1" t="str">
        <f>" S"</f>
        <v xml:space="preserve"> S</v>
      </c>
    </row>
    <row r="2501" spans="1:9">
      <c r="A2501" s="1" t="str">
        <f>""</f>
        <v/>
      </c>
      <c r="B2501" s="1">
        <f t="shared" si="807"/>
        <v>1822547</v>
      </c>
      <c r="C2501" s="1" t="str">
        <f>"0461"</f>
        <v>0461</v>
      </c>
      <c r="D2501" s="1" t="str">
        <f>"FINE ARTS"</f>
        <v>FINE ARTS</v>
      </c>
      <c r="E2501" s="1" t="str">
        <f t="shared" si="809"/>
        <v>40B-OLI</v>
      </c>
      <c r="F2501" s="1" t="str">
        <f>"Shotlow, Misti"</f>
        <v>Shotlow, Misti</v>
      </c>
      <c r="G2501" s="1" t="str">
        <f>"Period 09"</f>
        <v>Period 09</v>
      </c>
      <c r="H2501" s="1" t="str">
        <f>" E"</f>
        <v xml:space="preserve"> E</v>
      </c>
      <c r="I2501" s="1" t="str">
        <f>" E"</f>
        <v xml:space="preserve"> E</v>
      </c>
    </row>
    <row r="2502" spans="1:9">
      <c r="A2502" s="1" t="str">
        <f>""</f>
        <v/>
      </c>
      <c r="B2502" s="1">
        <f t="shared" si="807"/>
        <v>1822547</v>
      </c>
      <c r="C2502" s="1" t="str">
        <f>"0462"</f>
        <v>0462</v>
      </c>
      <c r="D2502" s="1" t="str">
        <f>"MUSIC"</f>
        <v>MUSIC</v>
      </c>
      <c r="E2502" s="1" t="str">
        <f t="shared" si="809"/>
        <v>40B-OLI</v>
      </c>
      <c r="F2502" s="1" t="str">
        <f>"Murphy, Charmin"</f>
        <v>Murphy, Charmin</v>
      </c>
      <c r="G2502" s="1" t="str">
        <f>"Period 10"</f>
        <v>Period 10</v>
      </c>
      <c r="H2502" s="1" t="str">
        <f>" S"</f>
        <v xml:space="preserve"> S</v>
      </c>
      <c r="I2502" s="1" t="str">
        <f>" S"</f>
        <v xml:space="preserve"> S</v>
      </c>
    </row>
    <row r="2503" spans="1:9">
      <c r="A2503" s="1" t="str">
        <f>""</f>
        <v/>
      </c>
      <c r="B2503" s="1">
        <f t="shared" si="807"/>
        <v>1822547</v>
      </c>
      <c r="C2503" s="1" t="str">
        <f>"0472"</f>
        <v>0472</v>
      </c>
      <c r="D2503" s="1" t="str">
        <f>"PHYSICAL ED"</f>
        <v>PHYSICAL ED</v>
      </c>
      <c r="E2503" s="1" t="str">
        <f t="shared" si="809"/>
        <v>40B-OLI</v>
      </c>
      <c r="F2503" s="1" t="str">
        <f>"Lane, Gary"</f>
        <v>Lane, Gary</v>
      </c>
      <c r="G2503" s="1" t="str">
        <f>"Period 11"</f>
        <v>Period 11</v>
      </c>
      <c r="H2503" s="1" t="str">
        <f>" E"</f>
        <v xml:space="preserve"> E</v>
      </c>
      <c r="I2503" s="1" t="str">
        <f>" S"</f>
        <v xml:space="preserve"> S</v>
      </c>
    </row>
    <row r="2504" spans="1:9">
      <c r="A2504" s="1" t="str">
        <f>"Webb, Aaliyah Marie"</f>
        <v>Webb, Aaliyah Marie</v>
      </c>
      <c r="B2504" s="1">
        <f t="shared" ref="B2504:B2513" si="810">768883</f>
        <v>768883</v>
      </c>
      <c r="C2504" s="1" t="str">
        <f>"0411"</f>
        <v>0411</v>
      </c>
      <c r="D2504" s="1" t="str">
        <f>"LANGUAGE ARTS"</f>
        <v>LANGUAGE ARTS</v>
      </c>
      <c r="E2504" s="1" t="str">
        <f t="shared" ref="E2504:E2513" si="811">"42R-HOR"</f>
        <v>42R-HOR</v>
      </c>
      <c r="F2504" s="1" t="str">
        <f t="shared" ref="F2504:F2510" si="812">"Horne, Jeremy"</f>
        <v>Horne, Jeremy</v>
      </c>
      <c r="G2504" s="1" t="str">
        <f>"Period 01"</f>
        <v>Period 01</v>
      </c>
      <c r="H2504" s="1">
        <f xml:space="preserve"> 86</f>
        <v>86</v>
      </c>
      <c r="I2504" s="1">
        <f xml:space="preserve"> 90</f>
        <v>90</v>
      </c>
    </row>
    <row r="2505" spans="1:9">
      <c r="A2505" s="1" t="str">
        <f>""</f>
        <v/>
      </c>
      <c r="B2505" s="1">
        <f t="shared" si="810"/>
        <v>768883</v>
      </c>
      <c r="C2505" s="1" t="str">
        <f>"0421"</f>
        <v>0421</v>
      </c>
      <c r="D2505" s="1" t="str">
        <f>"SOCIAL STUDIES"</f>
        <v>SOCIAL STUDIES</v>
      </c>
      <c r="E2505" s="1" t="str">
        <f t="shared" si="811"/>
        <v>42R-HOR</v>
      </c>
      <c r="F2505" s="1" t="str">
        <f t="shared" si="812"/>
        <v>Horne, Jeremy</v>
      </c>
      <c r="G2505" s="1" t="str">
        <f>"Period 03"</f>
        <v>Period 03</v>
      </c>
      <c r="H2505" s="1">
        <f xml:space="preserve"> 94</f>
        <v>94</v>
      </c>
      <c r="I2505" s="1">
        <f xml:space="preserve"> 90</f>
        <v>90</v>
      </c>
    </row>
    <row r="2506" spans="1:9">
      <c r="A2506" s="1" t="str">
        <f>""</f>
        <v/>
      </c>
      <c r="B2506" s="1">
        <f t="shared" si="810"/>
        <v>768883</v>
      </c>
      <c r="C2506" s="1" t="str">
        <f>"0431"</f>
        <v>0431</v>
      </c>
      <c r="D2506" s="1" t="str">
        <f>"MATH"</f>
        <v>MATH</v>
      </c>
      <c r="E2506" s="1" t="str">
        <f t="shared" si="811"/>
        <v>42R-HOR</v>
      </c>
      <c r="F2506" s="1" t="str">
        <f t="shared" si="812"/>
        <v>Horne, Jeremy</v>
      </c>
      <c r="G2506" s="1" t="str">
        <f>"Period 04"</f>
        <v>Period 04</v>
      </c>
      <c r="H2506" s="1">
        <f xml:space="preserve"> 80</f>
        <v>80</v>
      </c>
      <c r="I2506" s="1">
        <f xml:space="preserve"> 82</f>
        <v>82</v>
      </c>
    </row>
    <row r="2507" spans="1:9">
      <c r="A2507" s="1" t="str">
        <f>""</f>
        <v/>
      </c>
      <c r="B2507" s="1">
        <f t="shared" si="810"/>
        <v>768883</v>
      </c>
      <c r="C2507" s="1" t="str">
        <f>"0441"</f>
        <v>0441</v>
      </c>
      <c r="D2507" s="1" t="str">
        <f>"SCIENCE"</f>
        <v>SCIENCE</v>
      </c>
      <c r="E2507" s="1" t="str">
        <f t="shared" si="811"/>
        <v>42R-HOR</v>
      </c>
      <c r="F2507" s="1" t="str">
        <f t="shared" si="812"/>
        <v>Horne, Jeremy</v>
      </c>
      <c r="G2507" s="1" t="str">
        <f>"Period 05"</f>
        <v>Period 05</v>
      </c>
      <c r="H2507" s="1">
        <f xml:space="preserve"> 91</f>
        <v>91</v>
      </c>
      <c r="I2507" s="1">
        <f xml:space="preserve"> 93</f>
        <v>93</v>
      </c>
    </row>
    <row r="2508" spans="1:9">
      <c r="A2508" s="1" t="str">
        <f>""</f>
        <v/>
      </c>
      <c r="B2508" s="1">
        <f t="shared" si="810"/>
        <v>768883</v>
      </c>
      <c r="C2508" s="1" t="str">
        <f>"0471"</f>
        <v>0471</v>
      </c>
      <c r="D2508" s="1" t="str">
        <f>"HEALTH"</f>
        <v>HEALTH</v>
      </c>
      <c r="E2508" s="1" t="str">
        <f t="shared" si="811"/>
        <v>42R-HOR</v>
      </c>
      <c r="F2508" s="1" t="str">
        <f t="shared" si="812"/>
        <v>Horne, Jeremy</v>
      </c>
      <c r="G2508" s="1" t="str">
        <f>"Period 06"</f>
        <v>Period 06</v>
      </c>
      <c r="H2508" s="1" t="str">
        <f t="shared" ref="H2508:I2510" si="813">" S"</f>
        <v xml:space="preserve"> S</v>
      </c>
      <c r="I2508" s="1" t="str">
        <f t="shared" si="813"/>
        <v xml:space="preserve"> S</v>
      </c>
    </row>
    <row r="2509" spans="1:9">
      <c r="A2509" s="1" t="str">
        <f>""</f>
        <v/>
      </c>
      <c r="B2509" s="1">
        <f t="shared" si="810"/>
        <v>768883</v>
      </c>
      <c r="C2509" s="1" t="str">
        <f>"0498"</f>
        <v>0498</v>
      </c>
      <c r="D2509" s="1" t="str">
        <f>"CITIZENSHIP"</f>
        <v>CITIZENSHIP</v>
      </c>
      <c r="E2509" s="1" t="str">
        <f t="shared" si="811"/>
        <v>42R-HOR</v>
      </c>
      <c r="F2509" s="1" t="str">
        <f t="shared" si="812"/>
        <v>Horne, Jeremy</v>
      </c>
      <c r="G2509" s="1" t="str">
        <f>"Period 07"</f>
        <v>Period 07</v>
      </c>
      <c r="H2509" s="1" t="str">
        <f t="shared" si="813"/>
        <v xml:space="preserve"> S</v>
      </c>
      <c r="I2509" s="1" t="str">
        <f t="shared" si="813"/>
        <v xml:space="preserve"> S</v>
      </c>
    </row>
    <row r="2510" spans="1:9">
      <c r="A2510" s="1" t="str">
        <f>""</f>
        <v/>
      </c>
      <c r="B2510" s="1">
        <f t="shared" si="810"/>
        <v>768883</v>
      </c>
      <c r="C2510" s="1" t="str">
        <f>"0451"</f>
        <v>0451</v>
      </c>
      <c r="D2510" s="1" t="str">
        <f>"HANDWRITING"</f>
        <v>HANDWRITING</v>
      </c>
      <c r="E2510" s="1" t="str">
        <f t="shared" si="811"/>
        <v>42R-HOR</v>
      </c>
      <c r="F2510" s="1" t="str">
        <f t="shared" si="812"/>
        <v>Horne, Jeremy</v>
      </c>
      <c r="G2510" s="1" t="str">
        <f>"Period 08"</f>
        <v>Period 08</v>
      </c>
      <c r="H2510" s="1" t="str">
        <f t="shared" si="813"/>
        <v xml:space="preserve"> S</v>
      </c>
      <c r="I2510" s="1" t="str">
        <f t="shared" si="813"/>
        <v xml:space="preserve"> S</v>
      </c>
    </row>
    <row r="2511" spans="1:9">
      <c r="A2511" s="1" t="str">
        <f>""</f>
        <v/>
      </c>
      <c r="B2511" s="1">
        <f t="shared" si="810"/>
        <v>768883</v>
      </c>
      <c r="C2511" s="1" t="str">
        <f>"0461"</f>
        <v>0461</v>
      </c>
      <c r="D2511" s="1" t="str">
        <f>"FINE ARTS"</f>
        <v>FINE ARTS</v>
      </c>
      <c r="E2511" s="1" t="str">
        <f t="shared" si="811"/>
        <v>42R-HOR</v>
      </c>
      <c r="F2511" s="1" t="str">
        <f>"Shotlow, Misti"</f>
        <v>Shotlow, Misti</v>
      </c>
      <c r="G2511" s="1" t="str">
        <f>"Period 09"</f>
        <v>Period 09</v>
      </c>
      <c r="H2511" s="1" t="str">
        <f>" E"</f>
        <v xml:space="preserve"> E</v>
      </c>
      <c r="I2511" s="1" t="str">
        <f>" E"</f>
        <v xml:space="preserve"> E</v>
      </c>
    </row>
    <row r="2512" spans="1:9">
      <c r="A2512" s="1" t="str">
        <f>""</f>
        <v/>
      </c>
      <c r="B2512" s="1">
        <f t="shared" si="810"/>
        <v>768883</v>
      </c>
      <c r="C2512" s="1" t="str">
        <f>"0462"</f>
        <v>0462</v>
      </c>
      <c r="D2512" s="1" t="str">
        <f>"MUSIC"</f>
        <v>MUSIC</v>
      </c>
      <c r="E2512" s="1" t="str">
        <f t="shared" si="811"/>
        <v>42R-HOR</v>
      </c>
      <c r="F2512" s="1" t="str">
        <f>"Murphy, Charmin"</f>
        <v>Murphy, Charmin</v>
      </c>
      <c r="G2512" s="1" t="str">
        <f>"Period 10"</f>
        <v>Period 10</v>
      </c>
      <c r="H2512" s="1" t="str">
        <f>" S"</f>
        <v xml:space="preserve"> S</v>
      </c>
      <c r="I2512" s="1" t="str">
        <f>" S"</f>
        <v xml:space="preserve"> S</v>
      </c>
    </row>
    <row r="2513" spans="1:9">
      <c r="A2513" s="1" t="str">
        <f>""</f>
        <v/>
      </c>
      <c r="B2513" s="1">
        <f t="shared" si="810"/>
        <v>768883</v>
      </c>
      <c r="C2513" s="1" t="str">
        <f>"0472"</f>
        <v>0472</v>
      </c>
      <c r="D2513" s="1" t="str">
        <f>"PHYSICAL ED"</f>
        <v>PHYSICAL ED</v>
      </c>
      <c r="E2513" s="1" t="str">
        <f t="shared" si="811"/>
        <v>42R-HOR</v>
      </c>
      <c r="F2513" s="1" t="str">
        <f>"Lane, Gary"</f>
        <v>Lane, Gary</v>
      </c>
      <c r="G2513" s="1" t="str">
        <f>"Period 11"</f>
        <v>Period 11</v>
      </c>
      <c r="H2513" s="1" t="str">
        <f>" S"</f>
        <v xml:space="preserve"> S</v>
      </c>
      <c r="I2513" s="1" t="str">
        <f>" E"</f>
        <v xml:space="preserve"> E</v>
      </c>
    </row>
    <row r="2514" spans="1:9">
      <c r="A2514" s="1" t="str">
        <f>"Williams, Leon Desmond"</f>
        <v>Williams, Leon Desmond</v>
      </c>
      <c r="B2514" s="1">
        <f t="shared" ref="B2514:B2523" si="814">777146</f>
        <v>777146</v>
      </c>
      <c r="C2514" s="1" t="str">
        <f>"0411"</f>
        <v>0411</v>
      </c>
      <c r="D2514" s="1" t="str">
        <f>"LANGUAGE ARTS"</f>
        <v>LANGUAGE ARTS</v>
      </c>
      <c r="E2514" s="1" t="str">
        <f t="shared" ref="E2514:E2521" si="815">"41R-GUL"</f>
        <v>41R-GUL</v>
      </c>
      <c r="F2514" s="1" t="str">
        <f t="shared" ref="F2514:F2520" si="816">"Gula, Andrew"</f>
        <v>Gula, Andrew</v>
      </c>
      <c r="G2514" s="1" t="str">
        <f>"Period 01"</f>
        <v>Period 01</v>
      </c>
      <c r="H2514" s="1">
        <f xml:space="preserve"> 92</f>
        <v>92</v>
      </c>
      <c r="I2514" s="1">
        <f xml:space="preserve"> 93</f>
        <v>93</v>
      </c>
    </row>
    <row r="2515" spans="1:9">
      <c r="A2515" s="1" t="str">
        <f>""</f>
        <v/>
      </c>
      <c r="B2515" s="1">
        <f t="shared" si="814"/>
        <v>777146</v>
      </c>
      <c r="C2515" s="1" t="str">
        <f>"0421"</f>
        <v>0421</v>
      </c>
      <c r="D2515" s="1" t="str">
        <f>"SOCIAL STUDIES"</f>
        <v>SOCIAL STUDIES</v>
      </c>
      <c r="E2515" s="1" t="str">
        <f t="shared" si="815"/>
        <v>41R-GUL</v>
      </c>
      <c r="F2515" s="1" t="str">
        <f t="shared" si="816"/>
        <v>Gula, Andrew</v>
      </c>
      <c r="G2515" s="1" t="str">
        <f>"Period 03"</f>
        <v>Period 03</v>
      </c>
      <c r="H2515" s="1">
        <f xml:space="preserve"> 94</f>
        <v>94</v>
      </c>
      <c r="I2515" s="1">
        <f xml:space="preserve"> 94</f>
        <v>94</v>
      </c>
    </row>
    <row r="2516" spans="1:9">
      <c r="A2516" s="1" t="str">
        <f>""</f>
        <v/>
      </c>
      <c r="B2516" s="1">
        <f t="shared" si="814"/>
        <v>777146</v>
      </c>
      <c r="C2516" s="1" t="str">
        <f>"0431"</f>
        <v>0431</v>
      </c>
      <c r="D2516" s="1" t="str">
        <f>"MATH"</f>
        <v>MATH</v>
      </c>
      <c r="E2516" s="1" t="str">
        <f t="shared" si="815"/>
        <v>41R-GUL</v>
      </c>
      <c r="F2516" s="1" t="str">
        <f t="shared" si="816"/>
        <v>Gula, Andrew</v>
      </c>
      <c r="G2516" s="1" t="str">
        <f>"Period 04"</f>
        <v>Period 04</v>
      </c>
      <c r="H2516" s="1">
        <f xml:space="preserve"> 94</f>
        <v>94</v>
      </c>
      <c r="I2516" s="1">
        <f xml:space="preserve"> 92</f>
        <v>92</v>
      </c>
    </row>
    <row r="2517" spans="1:9">
      <c r="A2517" s="1" t="str">
        <f>""</f>
        <v/>
      </c>
      <c r="B2517" s="1">
        <f t="shared" si="814"/>
        <v>777146</v>
      </c>
      <c r="C2517" s="1" t="str">
        <f>"0441"</f>
        <v>0441</v>
      </c>
      <c r="D2517" s="1" t="str">
        <f>"SCIENCE"</f>
        <v>SCIENCE</v>
      </c>
      <c r="E2517" s="1" t="str">
        <f t="shared" si="815"/>
        <v>41R-GUL</v>
      </c>
      <c r="F2517" s="1" t="str">
        <f t="shared" si="816"/>
        <v>Gula, Andrew</v>
      </c>
      <c r="G2517" s="1" t="str">
        <f>"Period 05"</f>
        <v>Period 05</v>
      </c>
      <c r="H2517" s="1">
        <f xml:space="preserve"> 94</f>
        <v>94</v>
      </c>
      <c r="I2517" s="1">
        <f xml:space="preserve"> 93</f>
        <v>93</v>
      </c>
    </row>
    <row r="2518" spans="1:9">
      <c r="A2518" s="1" t="str">
        <f>""</f>
        <v/>
      </c>
      <c r="B2518" s="1">
        <f t="shared" si="814"/>
        <v>777146</v>
      </c>
      <c r="C2518" s="1" t="str">
        <f>"0471"</f>
        <v>0471</v>
      </c>
      <c r="D2518" s="1" t="str">
        <f>"HEALTH"</f>
        <v>HEALTH</v>
      </c>
      <c r="E2518" s="1" t="str">
        <f t="shared" si="815"/>
        <v>41R-GUL</v>
      </c>
      <c r="F2518" s="1" t="str">
        <f t="shared" si="816"/>
        <v>Gula, Andrew</v>
      </c>
      <c r="G2518" s="1" t="str">
        <f>"Period 06"</f>
        <v>Period 06</v>
      </c>
      <c r="H2518" s="1" t="str">
        <f>" S"</f>
        <v xml:space="preserve"> S</v>
      </c>
      <c r="I2518" s="1" t="str">
        <f>" S"</f>
        <v xml:space="preserve"> S</v>
      </c>
    </row>
    <row r="2519" spans="1:9">
      <c r="A2519" s="1" t="str">
        <f>""</f>
        <v/>
      </c>
      <c r="B2519" s="1">
        <f t="shared" si="814"/>
        <v>777146</v>
      </c>
      <c r="C2519" s="1" t="str">
        <f>"0498"</f>
        <v>0498</v>
      </c>
      <c r="D2519" s="1" t="str">
        <f>"CITIZENSHIP"</f>
        <v>CITIZENSHIP</v>
      </c>
      <c r="E2519" s="1" t="str">
        <f t="shared" si="815"/>
        <v>41R-GUL</v>
      </c>
      <c r="F2519" s="1" t="str">
        <f t="shared" si="816"/>
        <v>Gula, Andrew</v>
      </c>
      <c r="G2519" s="1" t="str">
        <f>"Period 07"</f>
        <v>Period 07</v>
      </c>
      <c r="H2519" s="1" t="str">
        <f>" E"</f>
        <v xml:space="preserve"> E</v>
      </c>
      <c r="I2519" s="1" t="str">
        <f>" E"</f>
        <v xml:space="preserve"> E</v>
      </c>
    </row>
    <row r="2520" spans="1:9">
      <c r="A2520" s="1" t="str">
        <f>""</f>
        <v/>
      </c>
      <c r="B2520" s="1">
        <f t="shared" si="814"/>
        <v>777146</v>
      </c>
      <c r="C2520" s="1" t="str">
        <f>"0451"</f>
        <v>0451</v>
      </c>
      <c r="D2520" s="1" t="str">
        <f>"HANDWRITING"</f>
        <v>HANDWRITING</v>
      </c>
      <c r="E2520" s="1" t="str">
        <f t="shared" si="815"/>
        <v>41R-GUL</v>
      </c>
      <c r="F2520" s="1" t="str">
        <f t="shared" si="816"/>
        <v>Gula, Andrew</v>
      </c>
      <c r="G2520" s="1" t="str">
        <f>"Period 08"</f>
        <v>Period 08</v>
      </c>
      <c r="H2520" s="1" t="str">
        <f>" S"</f>
        <v xml:space="preserve"> S</v>
      </c>
      <c r="I2520" s="1" t="str">
        <f>" S"</f>
        <v xml:space="preserve"> S</v>
      </c>
    </row>
    <row r="2521" spans="1:9">
      <c r="A2521" s="1" t="str">
        <f>""</f>
        <v/>
      </c>
      <c r="B2521" s="1">
        <f t="shared" si="814"/>
        <v>777146</v>
      </c>
      <c r="C2521" s="1" t="str">
        <f>"0461"</f>
        <v>0461</v>
      </c>
      <c r="D2521" s="1" t="str">
        <f>"FINE ARTS"</f>
        <v>FINE ARTS</v>
      </c>
      <c r="E2521" s="1" t="str">
        <f t="shared" si="815"/>
        <v>41R-GUL</v>
      </c>
      <c r="F2521" s="1" t="str">
        <f>"Shotlow, Misti"</f>
        <v>Shotlow, Misti</v>
      </c>
      <c r="G2521" s="1" t="str">
        <f>"Period 09"</f>
        <v>Period 09</v>
      </c>
      <c r="H2521" s="1" t="str">
        <f>" E"</f>
        <v xml:space="preserve"> E</v>
      </c>
      <c r="I2521" s="1" t="str">
        <f>" E"</f>
        <v xml:space="preserve"> E</v>
      </c>
    </row>
    <row r="2522" spans="1:9">
      <c r="A2522" s="1" t="str">
        <f>""</f>
        <v/>
      </c>
      <c r="B2522" s="1">
        <f t="shared" si="814"/>
        <v>777146</v>
      </c>
      <c r="C2522" s="1" t="str">
        <f>"0462"</f>
        <v>0462</v>
      </c>
      <c r="D2522" s="1" t="str">
        <f>"MUSIC"</f>
        <v>MUSIC</v>
      </c>
      <c r="E2522" s="1" t="str">
        <f>"41GUL1R-"</f>
        <v>41GUL1R-</v>
      </c>
      <c r="F2522" s="1" t="str">
        <f>"Murphy, Charmin"</f>
        <v>Murphy, Charmin</v>
      </c>
      <c r="G2522" s="1" t="str">
        <f>"Period 10"</f>
        <v>Period 10</v>
      </c>
      <c r="H2522" s="1" t="str">
        <f>" S"</f>
        <v xml:space="preserve"> S</v>
      </c>
      <c r="I2522" s="1" t="str">
        <f>" S"</f>
        <v xml:space="preserve"> S</v>
      </c>
    </row>
    <row r="2523" spans="1:9">
      <c r="A2523" s="1" t="str">
        <f>""</f>
        <v/>
      </c>
      <c r="B2523" s="1">
        <f t="shared" si="814"/>
        <v>777146</v>
      </c>
      <c r="C2523" s="1" t="str">
        <f>"0472"</f>
        <v>0472</v>
      </c>
      <c r="D2523" s="1" t="str">
        <f>"PHYSICAL ED"</f>
        <v>PHYSICAL ED</v>
      </c>
      <c r="E2523" s="1" t="str">
        <f>"41R-Gul"</f>
        <v>41R-Gul</v>
      </c>
      <c r="F2523" s="1" t="str">
        <f>"Lane, Gary"</f>
        <v>Lane, Gary</v>
      </c>
      <c r="G2523" s="1" t="str">
        <f>"Period 11"</f>
        <v>Period 11</v>
      </c>
      <c r="H2523" s="1" t="str">
        <f>" E"</f>
        <v xml:space="preserve"> E</v>
      </c>
      <c r="I2523" s="1" t="str">
        <f>" E"</f>
        <v xml:space="preserve"> E</v>
      </c>
    </row>
    <row r="2524" spans="1:9">
      <c r="A2524" s="1" t="str">
        <f>"Williams, Skyler Emon"</f>
        <v>Williams, Skyler Emon</v>
      </c>
      <c r="B2524" s="1">
        <f t="shared" ref="B2524:B2533" si="817">770991</f>
        <v>770991</v>
      </c>
      <c r="C2524" s="1" t="str">
        <f>"0411"</f>
        <v>0411</v>
      </c>
      <c r="D2524" s="1" t="str">
        <f>"LANGUAGE ARTS"</f>
        <v>LANGUAGE ARTS</v>
      </c>
      <c r="E2524" s="1" t="str">
        <f t="shared" ref="E2524:E2533" si="818">"42R-HOR"</f>
        <v>42R-HOR</v>
      </c>
      <c r="F2524" s="1" t="str">
        <f t="shared" ref="F2524:F2530" si="819">"Horne, Jeremy"</f>
        <v>Horne, Jeremy</v>
      </c>
      <c r="G2524" s="1" t="str">
        <f>"Period 01"</f>
        <v>Period 01</v>
      </c>
      <c r="H2524" s="1">
        <f xml:space="preserve"> 79</f>
        <v>79</v>
      </c>
      <c r="I2524" s="1">
        <f xml:space="preserve"> 84</f>
        <v>84</v>
      </c>
    </row>
    <row r="2525" spans="1:9">
      <c r="A2525" s="1" t="str">
        <f>""</f>
        <v/>
      </c>
      <c r="B2525" s="1">
        <f t="shared" si="817"/>
        <v>770991</v>
      </c>
      <c r="C2525" s="1" t="str">
        <f>"0421"</f>
        <v>0421</v>
      </c>
      <c r="D2525" s="1" t="str">
        <f>"SOCIAL STUDIES"</f>
        <v>SOCIAL STUDIES</v>
      </c>
      <c r="E2525" s="1" t="str">
        <f t="shared" si="818"/>
        <v>42R-HOR</v>
      </c>
      <c r="F2525" s="1" t="str">
        <f t="shared" si="819"/>
        <v>Horne, Jeremy</v>
      </c>
      <c r="G2525" s="1" t="str">
        <f>"Period 03"</f>
        <v>Period 03</v>
      </c>
      <c r="H2525" s="1">
        <f xml:space="preserve"> 88</f>
        <v>88</v>
      </c>
      <c r="I2525" s="1">
        <f xml:space="preserve"> 90</f>
        <v>90</v>
      </c>
    </row>
    <row r="2526" spans="1:9">
      <c r="A2526" s="1" t="str">
        <f>""</f>
        <v/>
      </c>
      <c r="B2526" s="1">
        <f t="shared" si="817"/>
        <v>770991</v>
      </c>
      <c r="C2526" s="1" t="str">
        <f>"0431"</f>
        <v>0431</v>
      </c>
      <c r="D2526" s="1" t="str">
        <f>"MATH"</f>
        <v>MATH</v>
      </c>
      <c r="E2526" s="1" t="str">
        <f t="shared" si="818"/>
        <v>42R-HOR</v>
      </c>
      <c r="F2526" s="1" t="str">
        <f t="shared" si="819"/>
        <v>Horne, Jeremy</v>
      </c>
      <c r="G2526" s="1" t="str">
        <f>"Period 04"</f>
        <v>Period 04</v>
      </c>
      <c r="H2526" s="1">
        <f xml:space="preserve"> 84</f>
        <v>84</v>
      </c>
      <c r="I2526" s="1">
        <f xml:space="preserve"> 89</f>
        <v>89</v>
      </c>
    </row>
    <row r="2527" spans="1:9">
      <c r="A2527" s="1" t="str">
        <f>""</f>
        <v/>
      </c>
      <c r="B2527" s="1">
        <f t="shared" si="817"/>
        <v>770991</v>
      </c>
      <c r="C2527" s="1" t="str">
        <f>"0441"</f>
        <v>0441</v>
      </c>
      <c r="D2527" s="1" t="str">
        <f>"SCIENCE"</f>
        <v>SCIENCE</v>
      </c>
      <c r="E2527" s="1" t="str">
        <f t="shared" si="818"/>
        <v>42R-HOR</v>
      </c>
      <c r="F2527" s="1" t="str">
        <f t="shared" si="819"/>
        <v>Horne, Jeremy</v>
      </c>
      <c r="G2527" s="1" t="str">
        <f>"Period 05"</f>
        <v>Period 05</v>
      </c>
      <c r="H2527" s="1">
        <f xml:space="preserve"> 91</f>
        <v>91</v>
      </c>
      <c r="I2527" s="1">
        <f xml:space="preserve"> 93</f>
        <v>93</v>
      </c>
    </row>
    <row r="2528" spans="1:9">
      <c r="A2528" s="1" t="str">
        <f>""</f>
        <v/>
      </c>
      <c r="B2528" s="1">
        <f t="shared" si="817"/>
        <v>770991</v>
      </c>
      <c r="C2528" s="1" t="str">
        <f>"0471"</f>
        <v>0471</v>
      </c>
      <c r="D2528" s="1" t="str">
        <f>"HEALTH"</f>
        <v>HEALTH</v>
      </c>
      <c r="E2528" s="1" t="str">
        <f t="shared" si="818"/>
        <v>42R-HOR</v>
      </c>
      <c r="F2528" s="1" t="str">
        <f t="shared" si="819"/>
        <v>Horne, Jeremy</v>
      </c>
      <c r="G2528" s="1" t="str">
        <f>"Period 06"</f>
        <v>Period 06</v>
      </c>
      <c r="H2528" s="1" t="str">
        <f>" S"</f>
        <v xml:space="preserve"> S</v>
      </c>
      <c r="I2528" s="1" t="str">
        <f>" S"</f>
        <v xml:space="preserve"> S</v>
      </c>
    </row>
    <row r="2529" spans="1:9">
      <c r="A2529" s="1" t="str">
        <f>""</f>
        <v/>
      </c>
      <c r="B2529" s="1">
        <f t="shared" si="817"/>
        <v>770991</v>
      </c>
      <c r="C2529" s="1" t="str">
        <f>"0498"</f>
        <v>0498</v>
      </c>
      <c r="D2529" s="1" t="str">
        <f>"CITIZENSHIP"</f>
        <v>CITIZENSHIP</v>
      </c>
      <c r="E2529" s="1" t="str">
        <f t="shared" si="818"/>
        <v>42R-HOR</v>
      </c>
      <c r="F2529" s="1" t="str">
        <f t="shared" si="819"/>
        <v>Horne, Jeremy</v>
      </c>
      <c r="G2529" s="1" t="str">
        <f>"Period 07"</f>
        <v>Period 07</v>
      </c>
      <c r="H2529" s="1" t="str">
        <f>" N"</f>
        <v xml:space="preserve"> N</v>
      </c>
      <c r="I2529" s="1" t="str">
        <f>" S"</f>
        <v xml:space="preserve"> S</v>
      </c>
    </row>
    <row r="2530" spans="1:9">
      <c r="A2530" s="1" t="str">
        <f>""</f>
        <v/>
      </c>
      <c r="B2530" s="1">
        <f t="shared" si="817"/>
        <v>770991</v>
      </c>
      <c r="C2530" s="1" t="str">
        <f>"0451"</f>
        <v>0451</v>
      </c>
      <c r="D2530" s="1" t="str">
        <f>"HANDWRITING"</f>
        <v>HANDWRITING</v>
      </c>
      <c r="E2530" s="1" t="str">
        <f t="shared" si="818"/>
        <v>42R-HOR</v>
      </c>
      <c r="F2530" s="1" t="str">
        <f t="shared" si="819"/>
        <v>Horne, Jeremy</v>
      </c>
      <c r="G2530" s="1" t="str">
        <f>"Period 08"</f>
        <v>Period 08</v>
      </c>
      <c r="H2530" s="1" t="str">
        <f>" S"</f>
        <v xml:space="preserve"> S</v>
      </c>
      <c r="I2530" s="1" t="str">
        <f>" N"</f>
        <v xml:space="preserve"> N</v>
      </c>
    </row>
    <row r="2531" spans="1:9">
      <c r="A2531" s="1" t="str">
        <f>""</f>
        <v/>
      </c>
      <c r="B2531" s="1">
        <f t="shared" si="817"/>
        <v>770991</v>
      </c>
      <c r="C2531" s="1" t="str">
        <f>"0461"</f>
        <v>0461</v>
      </c>
      <c r="D2531" s="1" t="str">
        <f>"FINE ARTS"</f>
        <v>FINE ARTS</v>
      </c>
      <c r="E2531" s="1" t="str">
        <f t="shared" si="818"/>
        <v>42R-HOR</v>
      </c>
      <c r="F2531" s="1" t="str">
        <f>"Shotlow, Misti"</f>
        <v>Shotlow, Misti</v>
      </c>
      <c r="G2531" s="1" t="str">
        <f>"Period 09"</f>
        <v>Period 09</v>
      </c>
      <c r="H2531" s="1" t="str">
        <f>" E"</f>
        <v xml:space="preserve"> E</v>
      </c>
      <c r="I2531" s="1" t="str">
        <f>" E"</f>
        <v xml:space="preserve"> E</v>
      </c>
    </row>
    <row r="2532" spans="1:9">
      <c r="A2532" s="1" t="str">
        <f>""</f>
        <v/>
      </c>
      <c r="B2532" s="1">
        <f t="shared" si="817"/>
        <v>770991</v>
      </c>
      <c r="C2532" s="1" t="str">
        <f>"0462"</f>
        <v>0462</v>
      </c>
      <c r="D2532" s="1" t="str">
        <f>"MUSIC"</f>
        <v>MUSIC</v>
      </c>
      <c r="E2532" s="1" t="str">
        <f t="shared" si="818"/>
        <v>42R-HOR</v>
      </c>
      <c r="F2532" s="1" t="str">
        <f>"Murphy, Charmin"</f>
        <v>Murphy, Charmin</v>
      </c>
      <c r="G2532" s="1" t="str">
        <f>"Period 10"</f>
        <v>Period 10</v>
      </c>
      <c r="H2532" s="1" t="str">
        <f>" S"</f>
        <v xml:space="preserve"> S</v>
      </c>
      <c r="I2532" s="1" t="str">
        <f>" S"</f>
        <v xml:space="preserve"> S</v>
      </c>
    </row>
    <row r="2533" spans="1:9">
      <c r="A2533" s="1" t="str">
        <f>""</f>
        <v/>
      </c>
      <c r="B2533" s="1">
        <f t="shared" si="817"/>
        <v>770991</v>
      </c>
      <c r="C2533" s="1" t="str">
        <f>"0472"</f>
        <v>0472</v>
      </c>
      <c r="D2533" s="1" t="str">
        <f>"PHYSICAL ED"</f>
        <v>PHYSICAL ED</v>
      </c>
      <c r="E2533" s="1" t="str">
        <f t="shared" si="818"/>
        <v>42R-HOR</v>
      </c>
      <c r="F2533" s="1" t="str">
        <f>"Lane, Gary"</f>
        <v>Lane, Gary</v>
      </c>
      <c r="G2533" s="1" t="str">
        <f>"Period 11"</f>
        <v>Period 11</v>
      </c>
      <c r="H2533" s="1" t="str">
        <f>" E"</f>
        <v xml:space="preserve"> E</v>
      </c>
      <c r="I2533" s="1" t="str">
        <f>" E"</f>
        <v xml:space="preserve"> E</v>
      </c>
    </row>
    <row r="2534" spans="1:9">
      <c r="A2534" s="1" t="str">
        <f>"Abusinga, Moustafa Hassan"</f>
        <v>Abusinga, Moustafa Hassan</v>
      </c>
      <c r="B2534" s="1">
        <f t="shared" ref="B2534:B2543" si="820">788786</f>
        <v>788786</v>
      </c>
      <c r="C2534" s="1" t="str">
        <f>"0511"</f>
        <v>0511</v>
      </c>
      <c r="D2534" s="1" t="str">
        <f>"LANGUAGE ARTS"</f>
        <v>LANGUAGE ARTS</v>
      </c>
      <c r="E2534" s="1" t="str">
        <f t="shared" ref="E2534:E2543" si="821">"51R-HUN"</f>
        <v>51R-HUN</v>
      </c>
      <c r="F2534" s="1" t="str">
        <f t="shared" ref="F2534:F2540" si="822">"Hunziker, Camille"</f>
        <v>Hunziker, Camille</v>
      </c>
      <c r="G2534" s="1" t="str">
        <f>"Period 01"</f>
        <v>Period 01</v>
      </c>
      <c r="H2534" s="1">
        <f xml:space="preserve"> 86</f>
        <v>86</v>
      </c>
      <c r="I2534" s="1">
        <f xml:space="preserve"> 79</f>
        <v>79</v>
      </c>
    </row>
    <row r="2535" spans="1:9">
      <c r="A2535" s="1" t="str">
        <f>""</f>
        <v/>
      </c>
      <c r="B2535" s="1">
        <f t="shared" si="820"/>
        <v>788786</v>
      </c>
      <c r="C2535" s="1" t="str">
        <f>"0521"</f>
        <v>0521</v>
      </c>
      <c r="D2535" s="1" t="str">
        <f>"SOCIAL STUDIES"</f>
        <v>SOCIAL STUDIES</v>
      </c>
      <c r="E2535" s="1" t="str">
        <f t="shared" si="821"/>
        <v>51R-HUN</v>
      </c>
      <c r="F2535" s="1" t="str">
        <f t="shared" si="822"/>
        <v>Hunziker, Camille</v>
      </c>
      <c r="G2535" s="1" t="str">
        <f>"Period 03"</f>
        <v>Period 03</v>
      </c>
      <c r="H2535" s="1">
        <f xml:space="preserve"> 88</f>
        <v>88</v>
      </c>
      <c r="I2535" s="1">
        <f xml:space="preserve"> 81</f>
        <v>81</v>
      </c>
    </row>
    <row r="2536" spans="1:9">
      <c r="A2536" s="1" t="str">
        <f>""</f>
        <v/>
      </c>
      <c r="B2536" s="1">
        <f t="shared" si="820"/>
        <v>788786</v>
      </c>
      <c r="C2536" s="1" t="str">
        <f>"0531"</f>
        <v>0531</v>
      </c>
      <c r="D2536" s="1" t="str">
        <f>"MATH"</f>
        <v>MATH</v>
      </c>
      <c r="E2536" s="1" t="str">
        <f t="shared" si="821"/>
        <v>51R-HUN</v>
      </c>
      <c r="F2536" s="1" t="str">
        <f t="shared" si="822"/>
        <v>Hunziker, Camille</v>
      </c>
      <c r="G2536" s="1" t="str">
        <f>"Period 04"</f>
        <v>Period 04</v>
      </c>
      <c r="H2536" s="1">
        <f xml:space="preserve"> 83</f>
        <v>83</v>
      </c>
      <c r="I2536" s="1">
        <f xml:space="preserve"> 74</f>
        <v>74</v>
      </c>
    </row>
    <row r="2537" spans="1:9">
      <c r="A2537" s="1" t="str">
        <f>""</f>
        <v/>
      </c>
      <c r="B2537" s="1">
        <f t="shared" si="820"/>
        <v>788786</v>
      </c>
      <c r="C2537" s="1" t="str">
        <f>"0541"</f>
        <v>0541</v>
      </c>
      <c r="D2537" s="1" t="str">
        <f>"SCIENCE"</f>
        <v>SCIENCE</v>
      </c>
      <c r="E2537" s="1" t="str">
        <f t="shared" si="821"/>
        <v>51R-HUN</v>
      </c>
      <c r="F2537" s="1" t="str">
        <f t="shared" si="822"/>
        <v>Hunziker, Camille</v>
      </c>
      <c r="G2537" s="1" t="str">
        <f>"Period 05"</f>
        <v>Period 05</v>
      </c>
      <c r="H2537" s="1">
        <f xml:space="preserve"> 84</f>
        <v>84</v>
      </c>
      <c r="I2537" s="1">
        <f xml:space="preserve"> 79</f>
        <v>79</v>
      </c>
    </row>
    <row r="2538" spans="1:9">
      <c r="A2538" s="1" t="str">
        <f>""</f>
        <v/>
      </c>
      <c r="B2538" s="1">
        <f t="shared" si="820"/>
        <v>788786</v>
      </c>
      <c r="C2538" s="1" t="str">
        <f>"0571"</f>
        <v>0571</v>
      </c>
      <c r="D2538" s="1" t="str">
        <f>"HEALTH"</f>
        <v>HEALTH</v>
      </c>
      <c r="E2538" s="1" t="str">
        <f t="shared" si="821"/>
        <v>51R-HUN</v>
      </c>
      <c r="F2538" s="1" t="str">
        <f t="shared" si="822"/>
        <v>Hunziker, Camille</v>
      </c>
      <c r="G2538" s="1" t="str">
        <f>"Period 06"</f>
        <v>Period 06</v>
      </c>
      <c r="H2538" s="1" t="str">
        <f t="shared" ref="H2538:I2540" si="823">" S"</f>
        <v xml:space="preserve"> S</v>
      </c>
      <c r="I2538" s="1" t="str">
        <f t="shared" si="823"/>
        <v xml:space="preserve"> S</v>
      </c>
    </row>
    <row r="2539" spans="1:9">
      <c r="A2539" s="1" t="str">
        <f>""</f>
        <v/>
      </c>
      <c r="B2539" s="1">
        <f t="shared" si="820"/>
        <v>788786</v>
      </c>
      <c r="C2539" s="1" t="str">
        <f>"0598"</f>
        <v>0598</v>
      </c>
      <c r="D2539" s="1" t="str">
        <f>"CITIZENSHIP"</f>
        <v>CITIZENSHIP</v>
      </c>
      <c r="E2539" s="1" t="str">
        <f t="shared" si="821"/>
        <v>51R-HUN</v>
      </c>
      <c r="F2539" s="1" t="str">
        <f t="shared" si="822"/>
        <v>Hunziker, Camille</v>
      </c>
      <c r="G2539" s="1" t="str">
        <f>"Period 07"</f>
        <v>Period 07</v>
      </c>
      <c r="H2539" s="1" t="str">
        <f t="shared" si="823"/>
        <v xml:space="preserve"> S</v>
      </c>
      <c r="I2539" s="1" t="str">
        <f t="shared" si="823"/>
        <v xml:space="preserve"> S</v>
      </c>
    </row>
    <row r="2540" spans="1:9">
      <c r="A2540" s="1" t="str">
        <f>""</f>
        <v/>
      </c>
      <c r="B2540" s="1">
        <f t="shared" si="820"/>
        <v>788786</v>
      </c>
      <c r="C2540" s="1" t="str">
        <f>"0551"</f>
        <v>0551</v>
      </c>
      <c r="D2540" s="1" t="str">
        <f>"HANDWRITING"</f>
        <v>HANDWRITING</v>
      </c>
      <c r="E2540" s="1" t="str">
        <f t="shared" si="821"/>
        <v>51R-HUN</v>
      </c>
      <c r="F2540" s="1" t="str">
        <f t="shared" si="822"/>
        <v>Hunziker, Camille</v>
      </c>
      <c r="G2540" s="1" t="str">
        <f>"Period 08"</f>
        <v>Period 08</v>
      </c>
      <c r="H2540" s="1" t="str">
        <f t="shared" si="823"/>
        <v xml:space="preserve"> S</v>
      </c>
      <c r="I2540" s="1" t="str">
        <f t="shared" si="823"/>
        <v xml:space="preserve"> S</v>
      </c>
    </row>
    <row r="2541" spans="1:9">
      <c r="A2541" s="1" t="str">
        <f>""</f>
        <v/>
      </c>
      <c r="B2541" s="1">
        <f t="shared" si="820"/>
        <v>788786</v>
      </c>
      <c r="C2541" s="1" t="str">
        <f>"0561"</f>
        <v>0561</v>
      </c>
      <c r="D2541" s="1" t="str">
        <f>"FINE ARTS"</f>
        <v>FINE ARTS</v>
      </c>
      <c r="E2541" s="1" t="str">
        <f t="shared" si="821"/>
        <v>51R-HUN</v>
      </c>
      <c r="F2541" s="1" t="str">
        <f>"Shotlow, Misti"</f>
        <v>Shotlow, Misti</v>
      </c>
      <c r="G2541" s="1" t="str">
        <f>"Period 09"</f>
        <v>Period 09</v>
      </c>
      <c r="H2541" s="1" t="str">
        <f>" E"</f>
        <v xml:space="preserve"> E</v>
      </c>
      <c r="I2541" s="1" t="str">
        <f>" S"</f>
        <v xml:space="preserve"> S</v>
      </c>
    </row>
    <row r="2542" spans="1:9">
      <c r="A2542" s="1" t="str">
        <f>""</f>
        <v/>
      </c>
      <c r="B2542" s="1">
        <f t="shared" si="820"/>
        <v>788786</v>
      </c>
      <c r="C2542" s="1" t="str">
        <f>"0562"</f>
        <v>0562</v>
      </c>
      <c r="D2542" s="1" t="str">
        <f>"MUSIC"</f>
        <v>MUSIC</v>
      </c>
      <c r="E2542" s="1" t="str">
        <f t="shared" si="821"/>
        <v>51R-HUN</v>
      </c>
      <c r="F2542" s="1" t="str">
        <f>"Murphy, Charmin"</f>
        <v>Murphy, Charmin</v>
      </c>
      <c r="G2542" s="1" t="str">
        <f>"Period 10"</f>
        <v>Period 10</v>
      </c>
      <c r="H2542" s="1" t="str">
        <f>" S"</f>
        <v xml:space="preserve"> S</v>
      </c>
      <c r="I2542" s="1" t="str">
        <f>" S"</f>
        <v xml:space="preserve"> S</v>
      </c>
    </row>
    <row r="2543" spans="1:9">
      <c r="A2543" s="1" t="str">
        <f>""</f>
        <v/>
      </c>
      <c r="B2543" s="1">
        <f t="shared" si="820"/>
        <v>788786</v>
      </c>
      <c r="C2543" s="1" t="str">
        <f>"0572"</f>
        <v>0572</v>
      </c>
      <c r="D2543" s="1" t="str">
        <f>"PHYSICAL ED"</f>
        <v>PHYSICAL ED</v>
      </c>
      <c r="E2543" s="1" t="str">
        <f t="shared" si="821"/>
        <v>51R-HUN</v>
      </c>
      <c r="F2543" s="1" t="str">
        <f>"Lane, Gary"</f>
        <v>Lane, Gary</v>
      </c>
      <c r="G2543" s="1" t="str">
        <f>"Period 11"</f>
        <v>Period 11</v>
      </c>
      <c r="H2543" s="1" t="str">
        <f>" S"</f>
        <v xml:space="preserve"> S</v>
      </c>
      <c r="I2543" s="1" t="str">
        <f>" E"</f>
        <v xml:space="preserve"> E</v>
      </c>
    </row>
    <row r="2544" spans="1:9">
      <c r="A2544" s="1" t="str">
        <f>"Agbonwaneten, Owen Osayuki"</f>
        <v>Agbonwaneten, Owen Osayuki</v>
      </c>
      <c r="B2544" s="1">
        <f t="shared" ref="B2544:B2553" si="824">762639</f>
        <v>762639</v>
      </c>
      <c r="C2544" s="1" t="str">
        <f>"0511"</f>
        <v>0511</v>
      </c>
      <c r="D2544" s="1" t="str">
        <f>"LANGUAGE ARTS"</f>
        <v>LANGUAGE ARTS</v>
      </c>
      <c r="E2544" s="1" t="str">
        <f>"50R-CHAE"</f>
        <v>50R-CHAE</v>
      </c>
      <c r="F2544" s="1" t="str">
        <f t="shared" ref="F2544:F2550" si="825">"Chae, Son"</f>
        <v>Chae, Son</v>
      </c>
      <c r="G2544" s="1" t="str">
        <f>"Period 01"</f>
        <v>Period 01</v>
      </c>
      <c r="H2544" s="1">
        <f xml:space="preserve"> 87</f>
        <v>87</v>
      </c>
      <c r="I2544" s="1">
        <f xml:space="preserve"> 92</f>
        <v>92</v>
      </c>
    </row>
    <row r="2545" spans="1:9">
      <c r="A2545" s="1" t="str">
        <f>""</f>
        <v/>
      </c>
      <c r="B2545" s="1">
        <f t="shared" si="824"/>
        <v>762639</v>
      </c>
      <c r="C2545" s="1" t="str">
        <f>"0521"</f>
        <v>0521</v>
      </c>
      <c r="D2545" s="1" t="str">
        <f>"SOCIAL STUDIES"</f>
        <v>SOCIAL STUDIES</v>
      </c>
      <c r="E2545" s="1" t="str">
        <f>"50R-CHAE"</f>
        <v>50R-CHAE</v>
      </c>
      <c r="F2545" s="1" t="str">
        <f t="shared" si="825"/>
        <v>Chae, Son</v>
      </c>
      <c r="G2545" s="1" t="str">
        <f>"Period 03"</f>
        <v>Period 03</v>
      </c>
      <c r="H2545" s="1">
        <f xml:space="preserve"> 91</f>
        <v>91</v>
      </c>
      <c r="I2545" s="1">
        <f xml:space="preserve"> 91</f>
        <v>91</v>
      </c>
    </row>
    <row r="2546" spans="1:9">
      <c r="A2546" s="1" t="str">
        <f>""</f>
        <v/>
      </c>
      <c r="B2546" s="1">
        <f t="shared" si="824"/>
        <v>762639</v>
      </c>
      <c r="C2546" s="1" t="str">
        <f>"0531"</f>
        <v>0531</v>
      </c>
      <c r="D2546" s="1" t="str">
        <f>"MATH"</f>
        <v>MATH</v>
      </c>
      <c r="E2546" s="1" t="str">
        <f t="shared" ref="E2546:E2553" si="826">"50R-CHA"</f>
        <v>50R-CHA</v>
      </c>
      <c r="F2546" s="1" t="str">
        <f t="shared" si="825"/>
        <v>Chae, Son</v>
      </c>
      <c r="G2546" s="1" t="str">
        <f>"Period 04"</f>
        <v>Period 04</v>
      </c>
      <c r="H2546" s="1">
        <f xml:space="preserve"> 90</f>
        <v>90</v>
      </c>
      <c r="I2546" s="1">
        <f xml:space="preserve"> 90</f>
        <v>90</v>
      </c>
    </row>
    <row r="2547" spans="1:9">
      <c r="A2547" s="1" t="str">
        <f>""</f>
        <v/>
      </c>
      <c r="B2547" s="1">
        <f t="shared" si="824"/>
        <v>762639</v>
      </c>
      <c r="C2547" s="1" t="str">
        <f>"0541"</f>
        <v>0541</v>
      </c>
      <c r="D2547" s="1" t="str">
        <f>"SCIENCE"</f>
        <v>SCIENCE</v>
      </c>
      <c r="E2547" s="1" t="str">
        <f t="shared" si="826"/>
        <v>50R-CHA</v>
      </c>
      <c r="F2547" s="1" t="str">
        <f t="shared" si="825"/>
        <v>Chae, Son</v>
      </c>
      <c r="G2547" s="1" t="str">
        <f>"Period 05"</f>
        <v>Period 05</v>
      </c>
      <c r="H2547" s="1">
        <f xml:space="preserve"> 91</f>
        <v>91</v>
      </c>
      <c r="I2547" s="1">
        <f xml:space="preserve"> 93</f>
        <v>93</v>
      </c>
    </row>
    <row r="2548" spans="1:9">
      <c r="A2548" s="1" t="str">
        <f>""</f>
        <v/>
      </c>
      <c r="B2548" s="1">
        <f t="shared" si="824"/>
        <v>762639</v>
      </c>
      <c r="C2548" s="1" t="str">
        <f>"0571"</f>
        <v>0571</v>
      </c>
      <c r="D2548" s="1" t="str">
        <f>"HEALTH"</f>
        <v>HEALTH</v>
      </c>
      <c r="E2548" s="1" t="str">
        <f t="shared" si="826"/>
        <v>50R-CHA</v>
      </c>
      <c r="F2548" s="1" t="str">
        <f t="shared" si="825"/>
        <v>Chae, Son</v>
      </c>
      <c r="G2548" s="1" t="str">
        <f>"Period 06"</f>
        <v>Period 06</v>
      </c>
      <c r="H2548" s="1" t="str">
        <f>" S"</f>
        <v xml:space="preserve"> S</v>
      </c>
      <c r="I2548" s="1" t="str">
        <f>" S"</f>
        <v xml:space="preserve"> S</v>
      </c>
    </row>
    <row r="2549" spans="1:9">
      <c r="A2549" s="1" t="str">
        <f>""</f>
        <v/>
      </c>
      <c r="B2549" s="1">
        <f t="shared" si="824"/>
        <v>762639</v>
      </c>
      <c r="C2549" s="1" t="str">
        <f>"0598"</f>
        <v>0598</v>
      </c>
      <c r="D2549" s="1" t="str">
        <f>"CITIZENSHIP"</f>
        <v>CITIZENSHIP</v>
      </c>
      <c r="E2549" s="1" t="str">
        <f t="shared" si="826"/>
        <v>50R-CHA</v>
      </c>
      <c r="F2549" s="1" t="str">
        <f t="shared" si="825"/>
        <v>Chae, Son</v>
      </c>
      <c r="G2549" s="1" t="str">
        <f>"Period 07"</f>
        <v>Period 07</v>
      </c>
      <c r="H2549" s="1" t="str">
        <f>" E"</f>
        <v xml:space="preserve"> E</v>
      </c>
      <c r="I2549" s="1" t="str">
        <f>" E"</f>
        <v xml:space="preserve"> E</v>
      </c>
    </row>
    <row r="2550" spans="1:9">
      <c r="A2550" s="1" t="str">
        <f>""</f>
        <v/>
      </c>
      <c r="B2550" s="1">
        <f t="shared" si="824"/>
        <v>762639</v>
      </c>
      <c r="C2550" s="1" t="str">
        <f>"0551"</f>
        <v>0551</v>
      </c>
      <c r="D2550" s="1" t="str">
        <f>"HANDWRITING"</f>
        <v>HANDWRITING</v>
      </c>
      <c r="E2550" s="1" t="str">
        <f t="shared" si="826"/>
        <v>50R-CHA</v>
      </c>
      <c r="F2550" s="1" t="str">
        <f t="shared" si="825"/>
        <v>Chae, Son</v>
      </c>
      <c r="G2550" s="1" t="str">
        <f>"Period 08"</f>
        <v>Period 08</v>
      </c>
      <c r="H2550" s="1" t="str">
        <f>" S"</f>
        <v xml:space="preserve"> S</v>
      </c>
      <c r="I2550" s="1" t="str">
        <f>" S"</f>
        <v xml:space="preserve"> S</v>
      </c>
    </row>
    <row r="2551" spans="1:9">
      <c r="A2551" s="1" t="str">
        <f>""</f>
        <v/>
      </c>
      <c r="B2551" s="1">
        <f t="shared" si="824"/>
        <v>762639</v>
      </c>
      <c r="C2551" s="1" t="str">
        <f>"0561"</f>
        <v>0561</v>
      </c>
      <c r="D2551" s="1" t="str">
        <f>"FINE ARTS"</f>
        <v>FINE ARTS</v>
      </c>
      <c r="E2551" s="1" t="str">
        <f t="shared" si="826"/>
        <v>50R-CHA</v>
      </c>
      <c r="F2551" s="1" t="str">
        <f>"Shotlow, Misti"</f>
        <v>Shotlow, Misti</v>
      </c>
      <c r="G2551" s="1" t="str">
        <f>"Period 09"</f>
        <v>Period 09</v>
      </c>
      <c r="H2551" s="1" t="str">
        <f>" E"</f>
        <v xml:space="preserve"> E</v>
      </c>
      <c r="I2551" s="1" t="str">
        <f>" E"</f>
        <v xml:space="preserve"> E</v>
      </c>
    </row>
    <row r="2552" spans="1:9">
      <c r="A2552" s="1" t="str">
        <f>""</f>
        <v/>
      </c>
      <c r="B2552" s="1">
        <f t="shared" si="824"/>
        <v>762639</v>
      </c>
      <c r="C2552" s="1" t="str">
        <f>"0562"</f>
        <v>0562</v>
      </c>
      <c r="D2552" s="1" t="str">
        <f>"MUSIC"</f>
        <v>MUSIC</v>
      </c>
      <c r="E2552" s="1" t="str">
        <f t="shared" si="826"/>
        <v>50R-CHA</v>
      </c>
      <c r="F2552" s="1" t="str">
        <f>"Murphy, Charmin"</f>
        <v>Murphy, Charmin</v>
      </c>
      <c r="G2552" s="1" t="str">
        <f>"Period 10"</f>
        <v>Period 10</v>
      </c>
      <c r="H2552" s="1" t="str">
        <f>" E"</f>
        <v xml:space="preserve"> E</v>
      </c>
      <c r="I2552" s="1" t="str">
        <f>" S"</f>
        <v xml:space="preserve"> S</v>
      </c>
    </row>
    <row r="2553" spans="1:9">
      <c r="A2553" s="1" t="str">
        <f>""</f>
        <v/>
      </c>
      <c r="B2553" s="1">
        <f t="shared" si="824"/>
        <v>762639</v>
      </c>
      <c r="C2553" s="1" t="str">
        <f>"0572"</f>
        <v>0572</v>
      </c>
      <c r="D2553" s="1" t="str">
        <f>"PHYSICAL ED"</f>
        <v>PHYSICAL ED</v>
      </c>
      <c r="E2553" s="1" t="str">
        <f t="shared" si="826"/>
        <v>50R-CHA</v>
      </c>
      <c r="F2553" s="1" t="str">
        <f>"Lane, Gary"</f>
        <v>Lane, Gary</v>
      </c>
      <c r="G2553" s="1" t="str">
        <f>"Period 11"</f>
        <v>Period 11</v>
      </c>
      <c r="H2553" s="1" t="str">
        <f>" E"</f>
        <v xml:space="preserve"> E</v>
      </c>
      <c r="I2553" s="1" t="str">
        <f>" E"</f>
        <v xml:space="preserve"> E</v>
      </c>
    </row>
    <row r="2554" spans="1:9">
      <c r="A2554" s="1" t="str">
        <f>"Aldana-Rodriguez, Bryan "</f>
        <v xml:space="preserve">Aldana-Rodriguez, Bryan </v>
      </c>
      <c r="B2554" s="1">
        <f t="shared" ref="B2554:B2563" si="827">774786</f>
        <v>774786</v>
      </c>
      <c r="C2554" s="1" t="str">
        <f>"0511"</f>
        <v>0511</v>
      </c>
      <c r="D2554" s="1" t="str">
        <f>"LANGUAGE ARTS"</f>
        <v>LANGUAGE ARTS</v>
      </c>
      <c r="E2554" s="1" t="str">
        <f t="shared" ref="E2554:E2560" si="828">"50B-BIL"</f>
        <v>50B-BIL</v>
      </c>
      <c r="F2554" s="1" t="str">
        <f t="shared" ref="F2554:F2560" si="829">"Vega, Joseph"</f>
        <v>Vega, Joseph</v>
      </c>
      <c r="G2554" s="1" t="str">
        <f>"Period 01"</f>
        <v>Period 01</v>
      </c>
      <c r="H2554" s="1">
        <f xml:space="preserve"> 70</f>
        <v>70</v>
      </c>
      <c r="I2554" s="1">
        <f xml:space="preserve"> 64</f>
        <v>64</v>
      </c>
    </row>
    <row r="2555" spans="1:9">
      <c r="A2555" s="1" t="str">
        <f>""</f>
        <v/>
      </c>
      <c r="B2555" s="1">
        <f t="shared" si="827"/>
        <v>774786</v>
      </c>
      <c r="C2555" s="1" t="str">
        <f>"0521"</f>
        <v>0521</v>
      </c>
      <c r="D2555" s="1" t="str">
        <f>"SOCIAL STUDIES"</f>
        <v>SOCIAL STUDIES</v>
      </c>
      <c r="E2555" s="1" t="str">
        <f t="shared" si="828"/>
        <v>50B-BIL</v>
      </c>
      <c r="F2555" s="1" t="str">
        <f t="shared" si="829"/>
        <v>Vega, Joseph</v>
      </c>
      <c r="G2555" s="1" t="str">
        <f>"Period 03"</f>
        <v>Period 03</v>
      </c>
      <c r="H2555" s="1">
        <f xml:space="preserve"> 70</f>
        <v>70</v>
      </c>
      <c r="I2555" s="1">
        <f xml:space="preserve"> 78</f>
        <v>78</v>
      </c>
    </row>
    <row r="2556" spans="1:9">
      <c r="A2556" s="1" t="str">
        <f>""</f>
        <v/>
      </c>
      <c r="B2556" s="1">
        <f t="shared" si="827"/>
        <v>774786</v>
      </c>
      <c r="C2556" s="1" t="str">
        <f>"0531"</f>
        <v>0531</v>
      </c>
      <c r="D2556" s="1" t="str">
        <f>"MATH"</f>
        <v>MATH</v>
      </c>
      <c r="E2556" s="1" t="str">
        <f t="shared" si="828"/>
        <v>50B-BIL</v>
      </c>
      <c r="F2556" s="1" t="str">
        <f t="shared" si="829"/>
        <v>Vega, Joseph</v>
      </c>
      <c r="G2556" s="1" t="str">
        <f>"Period 04"</f>
        <v>Period 04</v>
      </c>
      <c r="H2556" s="1">
        <f xml:space="preserve"> 61</f>
        <v>61</v>
      </c>
      <c r="I2556" s="1">
        <f xml:space="preserve"> 65</f>
        <v>65</v>
      </c>
    </row>
    <row r="2557" spans="1:9">
      <c r="A2557" s="1" t="str">
        <f>""</f>
        <v/>
      </c>
      <c r="B2557" s="1">
        <f t="shared" si="827"/>
        <v>774786</v>
      </c>
      <c r="C2557" s="1" t="str">
        <f>"0541"</f>
        <v>0541</v>
      </c>
      <c r="D2557" s="1" t="str">
        <f>"SCIENCE"</f>
        <v>SCIENCE</v>
      </c>
      <c r="E2557" s="1" t="str">
        <f t="shared" si="828"/>
        <v>50B-BIL</v>
      </c>
      <c r="F2557" s="1" t="str">
        <f t="shared" si="829"/>
        <v>Vega, Joseph</v>
      </c>
      <c r="G2557" s="1" t="str">
        <f>"Period 05"</f>
        <v>Period 05</v>
      </c>
      <c r="H2557" s="1">
        <f xml:space="preserve"> 73</f>
        <v>73</v>
      </c>
      <c r="I2557" s="1">
        <f xml:space="preserve"> 64</f>
        <v>64</v>
      </c>
    </row>
    <row r="2558" spans="1:9">
      <c r="A2558" s="1" t="str">
        <f>""</f>
        <v/>
      </c>
      <c r="B2558" s="1">
        <f t="shared" si="827"/>
        <v>774786</v>
      </c>
      <c r="C2558" s="1" t="str">
        <f>"0571"</f>
        <v>0571</v>
      </c>
      <c r="D2558" s="1" t="str">
        <f>"HEALTH"</f>
        <v>HEALTH</v>
      </c>
      <c r="E2558" s="1" t="str">
        <f t="shared" si="828"/>
        <v>50B-BIL</v>
      </c>
      <c r="F2558" s="1" t="str">
        <f t="shared" si="829"/>
        <v>Vega, Joseph</v>
      </c>
      <c r="G2558" s="1" t="str">
        <f>"Period 06"</f>
        <v>Period 06</v>
      </c>
      <c r="H2558" s="1" t="str">
        <f t="shared" ref="H2558:I2560" si="830">" S"</f>
        <v xml:space="preserve"> S</v>
      </c>
      <c r="I2558" s="1" t="str">
        <f t="shared" si="830"/>
        <v xml:space="preserve"> S</v>
      </c>
    </row>
    <row r="2559" spans="1:9">
      <c r="A2559" s="1" t="str">
        <f>""</f>
        <v/>
      </c>
      <c r="B2559" s="1">
        <f t="shared" si="827"/>
        <v>774786</v>
      </c>
      <c r="C2559" s="1" t="str">
        <f>"0598"</f>
        <v>0598</v>
      </c>
      <c r="D2559" s="1" t="str">
        <f>"CITIZENSHIP"</f>
        <v>CITIZENSHIP</v>
      </c>
      <c r="E2559" s="1" t="str">
        <f t="shared" si="828"/>
        <v>50B-BIL</v>
      </c>
      <c r="F2559" s="1" t="str">
        <f t="shared" si="829"/>
        <v>Vega, Joseph</v>
      </c>
      <c r="G2559" s="1" t="str">
        <f>"Period 07"</f>
        <v>Period 07</v>
      </c>
      <c r="H2559" s="1" t="str">
        <f t="shared" si="830"/>
        <v xml:space="preserve"> S</v>
      </c>
      <c r="I2559" s="1" t="str">
        <f t="shared" si="830"/>
        <v xml:space="preserve"> S</v>
      </c>
    </row>
    <row r="2560" spans="1:9">
      <c r="A2560" s="1" t="str">
        <f>""</f>
        <v/>
      </c>
      <c r="B2560" s="1">
        <f t="shared" si="827"/>
        <v>774786</v>
      </c>
      <c r="C2560" s="1" t="str">
        <f>"0551"</f>
        <v>0551</v>
      </c>
      <c r="D2560" s="1" t="str">
        <f>"HANDWRITING"</f>
        <v>HANDWRITING</v>
      </c>
      <c r="E2560" s="1" t="str">
        <f t="shared" si="828"/>
        <v>50B-BIL</v>
      </c>
      <c r="F2560" s="1" t="str">
        <f t="shared" si="829"/>
        <v>Vega, Joseph</v>
      </c>
      <c r="G2560" s="1" t="str">
        <f>"Period 08"</f>
        <v>Period 08</v>
      </c>
      <c r="H2560" s="1" t="str">
        <f t="shared" si="830"/>
        <v xml:space="preserve"> S</v>
      </c>
      <c r="I2560" s="1" t="str">
        <f t="shared" si="830"/>
        <v xml:space="preserve"> S</v>
      </c>
    </row>
    <row r="2561" spans="1:9">
      <c r="A2561" s="1" t="str">
        <f>""</f>
        <v/>
      </c>
      <c r="B2561" s="1">
        <f t="shared" si="827"/>
        <v>774786</v>
      </c>
      <c r="C2561" s="1" t="str">
        <f>"0561"</f>
        <v>0561</v>
      </c>
      <c r="D2561" s="1" t="str">
        <f>"FINE ARTS"</f>
        <v>FINE ARTS</v>
      </c>
      <c r="E2561" s="1" t="str">
        <f>"50B-VEG"</f>
        <v>50B-VEG</v>
      </c>
      <c r="F2561" s="1" t="str">
        <f>"Shotlow, Misti"</f>
        <v>Shotlow, Misti</v>
      </c>
      <c r="G2561" s="1" t="str">
        <f>"Period 09"</f>
        <v>Period 09</v>
      </c>
      <c r="H2561" s="1" t="str">
        <f>" E"</f>
        <v xml:space="preserve"> E</v>
      </c>
      <c r="I2561" s="1" t="str">
        <f>" E"</f>
        <v xml:space="preserve"> E</v>
      </c>
    </row>
    <row r="2562" spans="1:9">
      <c r="A2562" s="1" t="str">
        <f>""</f>
        <v/>
      </c>
      <c r="B2562" s="1">
        <f t="shared" si="827"/>
        <v>774786</v>
      </c>
      <c r="C2562" s="1" t="str">
        <f>"0562"</f>
        <v>0562</v>
      </c>
      <c r="D2562" s="1" t="str">
        <f>"MUSIC"</f>
        <v>MUSIC</v>
      </c>
      <c r="E2562" s="1" t="str">
        <f>"50B-VEG"</f>
        <v>50B-VEG</v>
      </c>
      <c r="F2562" s="1" t="str">
        <f>"Murphy, Charmin"</f>
        <v>Murphy, Charmin</v>
      </c>
      <c r="G2562" s="1" t="str">
        <f>"Period 10"</f>
        <v>Period 10</v>
      </c>
      <c r="H2562" s="1" t="str">
        <f>" S"</f>
        <v xml:space="preserve"> S</v>
      </c>
      <c r="I2562" s="1" t="str">
        <f>" S"</f>
        <v xml:space="preserve"> S</v>
      </c>
    </row>
    <row r="2563" spans="1:9">
      <c r="A2563" s="1" t="str">
        <f>""</f>
        <v/>
      </c>
      <c r="B2563" s="1">
        <f t="shared" si="827"/>
        <v>774786</v>
      </c>
      <c r="C2563" s="1" t="str">
        <f>"0572"</f>
        <v>0572</v>
      </c>
      <c r="D2563" s="1" t="str">
        <f>"PHYSICAL ED"</f>
        <v>PHYSICAL ED</v>
      </c>
      <c r="E2563" s="1" t="str">
        <f>"50B-VEG"</f>
        <v>50B-VEG</v>
      </c>
      <c r="F2563" s="1" t="str">
        <f>"Lane, Gary"</f>
        <v>Lane, Gary</v>
      </c>
      <c r="G2563" s="1" t="str">
        <f>"Period 11"</f>
        <v>Period 11</v>
      </c>
      <c r="H2563" s="1" t="str">
        <f>" E"</f>
        <v xml:space="preserve"> E</v>
      </c>
      <c r="I2563" s="1" t="str">
        <f>" E"</f>
        <v xml:space="preserve"> E</v>
      </c>
    </row>
    <row r="2564" spans="1:9">
      <c r="A2564" s="1" t="str">
        <f>"Alvarado-Nario, Gladis "</f>
        <v xml:space="preserve">Alvarado-Nario, Gladis </v>
      </c>
      <c r="B2564" s="1">
        <f t="shared" ref="B2564:B2573" si="831">776078</f>
        <v>776078</v>
      </c>
      <c r="C2564" s="1" t="str">
        <f>"0511"</f>
        <v>0511</v>
      </c>
      <c r="D2564" s="1" t="str">
        <f>"LANGUAGE ARTS"</f>
        <v>LANGUAGE ARTS</v>
      </c>
      <c r="E2564" s="1" t="str">
        <f>"50R-CHAE"</f>
        <v>50R-CHAE</v>
      </c>
      <c r="F2564" s="1" t="str">
        <f t="shared" ref="F2564:F2570" si="832">"Chae, Son"</f>
        <v>Chae, Son</v>
      </c>
      <c r="G2564" s="1" t="str">
        <f>"Period 01"</f>
        <v>Period 01</v>
      </c>
      <c r="H2564" s="1">
        <f xml:space="preserve"> 86</f>
        <v>86</v>
      </c>
      <c r="I2564" s="1">
        <f xml:space="preserve"> 89</f>
        <v>89</v>
      </c>
    </row>
    <row r="2565" spans="1:9">
      <c r="A2565" s="1" t="str">
        <f>""</f>
        <v/>
      </c>
      <c r="B2565" s="1">
        <f t="shared" si="831"/>
        <v>776078</v>
      </c>
      <c r="C2565" s="1" t="str">
        <f>"0521"</f>
        <v>0521</v>
      </c>
      <c r="D2565" s="1" t="str">
        <f>"SOCIAL STUDIES"</f>
        <v>SOCIAL STUDIES</v>
      </c>
      <c r="E2565" s="1" t="str">
        <f>"50R-CHAE"</f>
        <v>50R-CHAE</v>
      </c>
      <c r="F2565" s="1" t="str">
        <f t="shared" si="832"/>
        <v>Chae, Son</v>
      </c>
      <c r="G2565" s="1" t="str">
        <f>"Period 03"</f>
        <v>Period 03</v>
      </c>
      <c r="H2565" s="1">
        <f xml:space="preserve"> 91</f>
        <v>91</v>
      </c>
      <c r="I2565" s="1">
        <f xml:space="preserve"> 82</f>
        <v>82</v>
      </c>
    </row>
    <row r="2566" spans="1:9">
      <c r="A2566" s="1" t="str">
        <f>""</f>
        <v/>
      </c>
      <c r="B2566" s="1">
        <f t="shared" si="831"/>
        <v>776078</v>
      </c>
      <c r="C2566" s="1" t="str">
        <f>"0531"</f>
        <v>0531</v>
      </c>
      <c r="D2566" s="1" t="str">
        <f>"MATH"</f>
        <v>MATH</v>
      </c>
      <c r="E2566" s="1" t="str">
        <f t="shared" ref="E2566:E2573" si="833">"50R-CHA"</f>
        <v>50R-CHA</v>
      </c>
      <c r="F2566" s="1" t="str">
        <f t="shared" si="832"/>
        <v>Chae, Son</v>
      </c>
      <c r="G2566" s="1" t="str">
        <f>"Period 04"</f>
        <v>Period 04</v>
      </c>
      <c r="H2566" s="1">
        <f xml:space="preserve"> 89</f>
        <v>89</v>
      </c>
      <c r="I2566" s="1">
        <f xml:space="preserve"> 90</f>
        <v>90</v>
      </c>
    </row>
    <row r="2567" spans="1:9">
      <c r="A2567" s="1" t="str">
        <f>""</f>
        <v/>
      </c>
      <c r="B2567" s="1">
        <f t="shared" si="831"/>
        <v>776078</v>
      </c>
      <c r="C2567" s="1" t="str">
        <f>"0541"</f>
        <v>0541</v>
      </c>
      <c r="D2567" s="1" t="str">
        <f>"SCIENCE"</f>
        <v>SCIENCE</v>
      </c>
      <c r="E2567" s="1" t="str">
        <f t="shared" si="833"/>
        <v>50R-CHA</v>
      </c>
      <c r="F2567" s="1" t="str">
        <f t="shared" si="832"/>
        <v>Chae, Son</v>
      </c>
      <c r="G2567" s="1" t="str">
        <f>"Period 05"</f>
        <v>Period 05</v>
      </c>
      <c r="H2567" s="1">
        <f xml:space="preserve"> 86</f>
        <v>86</v>
      </c>
      <c r="I2567" s="1">
        <f xml:space="preserve"> 92</f>
        <v>92</v>
      </c>
    </row>
    <row r="2568" spans="1:9">
      <c r="A2568" s="1" t="str">
        <f>""</f>
        <v/>
      </c>
      <c r="B2568" s="1">
        <f t="shared" si="831"/>
        <v>776078</v>
      </c>
      <c r="C2568" s="1" t="str">
        <f>"0571"</f>
        <v>0571</v>
      </c>
      <c r="D2568" s="1" t="str">
        <f>"HEALTH"</f>
        <v>HEALTH</v>
      </c>
      <c r="E2568" s="1" t="str">
        <f t="shared" si="833"/>
        <v>50R-CHA</v>
      </c>
      <c r="F2568" s="1" t="str">
        <f t="shared" si="832"/>
        <v>Chae, Son</v>
      </c>
      <c r="G2568" s="1" t="str">
        <f>"Period 06"</f>
        <v>Period 06</v>
      </c>
      <c r="H2568" s="1" t="str">
        <f>" S"</f>
        <v xml:space="preserve"> S</v>
      </c>
      <c r="I2568" s="1" t="str">
        <f>" S"</f>
        <v xml:space="preserve"> S</v>
      </c>
    </row>
    <row r="2569" spans="1:9">
      <c r="A2569" s="1" t="str">
        <f>""</f>
        <v/>
      </c>
      <c r="B2569" s="1">
        <f t="shared" si="831"/>
        <v>776078</v>
      </c>
      <c r="C2569" s="1" t="str">
        <f>"0598"</f>
        <v>0598</v>
      </c>
      <c r="D2569" s="1" t="str">
        <f>"CITIZENSHIP"</f>
        <v>CITIZENSHIP</v>
      </c>
      <c r="E2569" s="1" t="str">
        <f t="shared" si="833"/>
        <v>50R-CHA</v>
      </c>
      <c r="F2569" s="1" t="str">
        <f t="shared" si="832"/>
        <v>Chae, Son</v>
      </c>
      <c r="G2569" s="1" t="str">
        <f>"Period 07"</f>
        <v>Period 07</v>
      </c>
      <c r="H2569" s="1" t="str">
        <f>" E"</f>
        <v xml:space="preserve"> E</v>
      </c>
      <c r="I2569" s="1" t="str">
        <f>" E"</f>
        <v xml:space="preserve"> E</v>
      </c>
    </row>
    <row r="2570" spans="1:9">
      <c r="A2570" s="1" t="str">
        <f>""</f>
        <v/>
      </c>
      <c r="B2570" s="1">
        <f t="shared" si="831"/>
        <v>776078</v>
      </c>
      <c r="C2570" s="1" t="str">
        <f>"0551"</f>
        <v>0551</v>
      </c>
      <c r="D2570" s="1" t="str">
        <f>"HANDWRITING"</f>
        <v>HANDWRITING</v>
      </c>
      <c r="E2570" s="1" t="str">
        <f t="shared" si="833"/>
        <v>50R-CHA</v>
      </c>
      <c r="F2570" s="1" t="str">
        <f t="shared" si="832"/>
        <v>Chae, Son</v>
      </c>
      <c r="G2570" s="1" t="str">
        <f>"Period 08"</f>
        <v>Period 08</v>
      </c>
      <c r="H2570" s="1" t="str">
        <f>" S"</f>
        <v xml:space="preserve"> S</v>
      </c>
      <c r="I2570" s="1" t="str">
        <f>" S"</f>
        <v xml:space="preserve"> S</v>
      </c>
    </row>
    <row r="2571" spans="1:9">
      <c r="A2571" s="1" t="str">
        <f>""</f>
        <v/>
      </c>
      <c r="B2571" s="1">
        <f t="shared" si="831"/>
        <v>776078</v>
      </c>
      <c r="C2571" s="1" t="str">
        <f>"0561"</f>
        <v>0561</v>
      </c>
      <c r="D2571" s="1" t="str">
        <f>"FINE ARTS"</f>
        <v>FINE ARTS</v>
      </c>
      <c r="E2571" s="1" t="str">
        <f t="shared" si="833"/>
        <v>50R-CHA</v>
      </c>
      <c r="F2571" s="1" t="str">
        <f>"Shotlow, Misti"</f>
        <v>Shotlow, Misti</v>
      </c>
      <c r="G2571" s="1" t="str">
        <f>"Period 09"</f>
        <v>Period 09</v>
      </c>
      <c r="H2571" s="1" t="str">
        <f>" E"</f>
        <v xml:space="preserve"> E</v>
      </c>
      <c r="I2571" s="1" t="str">
        <f>" E"</f>
        <v xml:space="preserve"> E</v>
      </c>
    </row>
    <row r="2572" spans="1:9">
      <c r="A2572" s="1" t="str">
        <f>""</f>
        <v/>
      </c>
      <c r="B2572" s="1">
        <f t="shared" si="831"/>
        <v>776078</v>
      </c>
      <c r="C2572" s="1" t="str">
        <f>"0562"</f>
        <v>0562</v>
      </c>
      <c r="D2572" s="1" t="str">
        <f>"MUSIC"</f>
        <v>MUSIC</v>
      </c>
      <c r="E2572" s="1" t="str">
        <f t="shared" si="833"/>
        <v>50R-CHA</v>
      </c>
      <c r="F2572" s="1" t="str">
        <f>"Murphy, Charmin"</f>
        <v>Murphy, Charmin</v>
      </c>
      <c r="G2572" s="1" t="str">
        <f>"Period 10"</f>
        <v>Period 10</v>
      </c>
      <c r="H2572" s="1" t="str">
        <f>" S"</f>
        <v xml:space="preserve"> S</v>
      </c>
      <c r="I2572" s="1" t="str">
        <f>" S"</f>
        <v xml:space="preserve"> S</v>
      </c>
    </row>
    <row r="2573" spans="1:9">
      <c r="A2573" s="1" t="str">
        <f>""</f>
        <v/>
      </c>
      <c r="B2573" s="1">
        <f t="shared" si="831"/>
        <v>776078</v>
      </c>
      <c r="C2573" s="1" t="str">
        <f>"0572"</f>
        <v>0572</v>
      </c>
      <c r="D2573" s="1" t="str">
        <f>"PHYSICAL ED"</f>
        <v>PHYSICAL ED</v>
      </c>
      <c r="E2573" s="1" t="str">
        <f t="shared" si="833"/>
        <v>50R-CHA</v>
      </c>
      <c r="F2573" s="1" t="str">
        <f>"Lane, Gary"</f>
        <v>Lane, Gary</v>
      </c>
      <c r="G2573" s="1" t="str">
        <f>"Period 11"</f>
        <v>Period 11</v>
      </c>
      <c r="H2573" s="1" t="str">
        <f>" E"</f>
        <v xml:space="preserve"> E</v>
      </c>
      <c r="I2573" s="1" t="str">
        <f>" E"</f>
        <v xml:space="preserve"> E</v>
      </c>
    </row>
    <row r="2574" spans="1:9">
      <c r="A2574" s="1" t="str">
        <f>"Baker, Da Shon Demarquis-Oni"</f>
        <v>Baker, Da Shon Demarquis-Oni</v>
      </c>
      <c r="B2574" s="1">
        <f t="shared" ref="B2574:B2583" si="834">788013</f>
        <v>788013</v>
      </c>
      <c r="C2574" s="1" t="str">
        <f>"0511"</f>
        <v>0511</v>
      </c>
      <c r="D2574" s="1" t="str">
        <f>"LANGUAGE ARTS"</f>
        <v>LANGUAGE ARTS</v>
      </c>
      <c r="E2574" s="1" t="str">
        <f t="shared" ref="E2574:E2603" si="835">"51R-HUN"</f>
        <v>51R-HUN</v>
      </c>
      <c r="F2574" s="1" t="str">
        <f t="shared" ref="F2574:F2580" si="836">"Hunziker, Camille"</f>
        <v>Hunziker, Camille</v>
      </c>
      <c r="G2574" s="1" t="str">
        <f>"Period 01"</f>
        <v>Period 01</v>
      </c>
      <c r="H2574" s="1">
        <f xml:space="preserve"> 81</f>
        <v>81</v>
      </c>
      <c r="I2574" s="1">
        <f xml:space="preserve"> 83</f>
        <v>83</v>
      </c>
    </row>
    <row r="2575" spans="1:9">
      <c r="A2575" s="1" t="str">
        <f>""</f>
        <v/>
      </c>
      <c r="B2575" s="1">
        <f t="shared" si="834"/>
        <v>788013</v>
      </c>
      <c r="C2575" s="1" t="str">
        <f>"0521"</f>
        <v>0521</v>
      </c>
      <c r="D2575" s="1" t="str">
        <f>"SOCIAL STUDIES"</f>
        <v>SOCIAL STUDIES</v>
      </c>
      <c r="E2575" s="1" t="str">
        <f t="shared" si="835"/>
        <v>51R-HUN</v>
      </c>
      <c r="F2575" s="1" t="str">
        <f t="shared" si="836"/>
        <v>Hunziker, Camille</v>
      </c>
      <c r="G2575" s="1" t="str">
        <f>"Period 03"</f>
        <v>Period 03</v>
      </c>
      <c r="H2575" s="1">
        <f xml:space="preserve"> 88</f>
        <v>88</v>
      </c>
      <c r="I2575" s="1">
        <f xml:space="preserve"> 88</f>
        <v>88</v>
      </c>
    </row>
    <row r="2576" spans="1:9">
      <c r="A2576" s="1" t="str">
        <f>""</f>
        <v/>
      </c>
      <c r="B2576" s="1">
        <f t="shared" si="834"/>
        <v>788013</v>
      </c>
      <c r="C2576" s="1" t="str">
        <f>"0531"</f>
        <v>0531</v>
      </c>
      <c r="D2576" s="1" t="str">
        <f>"MATH"</f>
        <v>MATH</v>
      </c>
      <c r="E2576" s="1" t="str">
        <f t="shared" si="835"/>
        <v>51R-HUN</v>
      </c>
      <c r="F2576" s="1" t="str">
        <f t="shared" si="836"/>
        <v>Hunziker, Camille</v>
      </c>
      <c r="G2576" s="1" t="str">
        <f>"Period 04"</f>
        <v>Period 04</v>
      </c>
      <c r="H2576" s="1">
        <f xml:space="preserve"> 90</f>
        <v>90</v>
      </c>
      <c r="I2576" s="1">
        <f xml:space="preserve"> 78</f>
        <v>78</v>
      </c>
    </row>
    <row r="2577" spans="1:9">
      <c r="A2577" s="1" t="str">
        <f>""</f>
        <v/>
      </c>
      <c r="B2577" s="1">
        <f t="shared" si="834"/>
        <v>788013</v>
      </c>
      <c r="C2577" s="1" t="str">
        <f>"0541"</f>
        <v>0541</v>
      </c>
      <c r="D2577" s="1" t="str">
        <f>"SCIENCE"</f>
        <v>SCIENCE</v>
      </c>
      <c r="E2577" s="1" t="str">
        <f t="shared" si="835"/>
        <v>51R-HUN</v>
      </c>
      <c r="F2577" s="1" t="str">
        <f t="shared" si="836"/>
        <v>Hunziker, Camille</v>
      </c>
      <c r="G2577" s="1" t="str">
        <f>"Period 05"</f>
        <v>Period 05</v>
      </c>
      <c r="H2577" s="1">
        <f xml:space="preserve"> 82</f>
        <v>82</v>
      </c>
      <c r="I2577" s="1">
        <f xml:space="preserve"> 81</f>
        <v>81</v>
      </c>
    </row>
    <row r="2578" spans="1:9">
      <c r="A2578" s="1" t="str">
        <f>""</f>
        <v/>
      </c>
      <c r="B2578" s="1">
        <f t="shared" si="834"/>
        <v>788013</v>
      </c>
      <c r="C2578" s="1" t="str">
        <f>"0571"</f>
        <v>0571</v>
      </c>
      <c r="D2578" s="1" t="str">
        <f>"HEALTH"</f>
        <v>HEALTH</v>
      </c>
      <c r="E2578" s="1" t="str">
        <f t="shared" si="835"/>
        <v>51R-HUN</v>
      </c>
      <c r="F2578" s="1" t="str">
        <f t="shared" si="836"/>
        <v>Hunziker, Camille</v>
      </c>
      <c r="G2578" s="1" t="str">
        <f>"Period 06"</f>
        <v>Period 06</v>
      </c>
      <c r="H2578" s="1" t="str">
        <f t="shared" ref="H2578:I2580" si="837">" S"</f>
        <v xml:space="preserve"> S</v>
      </c>
      <c r="I2578" s="1" t="str">
        <f t="shared" si="837"/>
        <v xml:space="preserve"> S</v>
      </c>
    </row>
    <row r="2579" spans="1:9">
      <c r="A2579" s="1" t="str">
        <f>""</f>
        <v/>
      </c>
      <c r="B2579" s="1">
        <f t="shared" si="834"/>
        <v>788013</v>
      </c>
      <c r="C2579" s="1" t="str">
        <f>"0598"</f>
        <v>0598</v>
      </c>
      <c r="D2579" s="1" t="str">
        <f>"CITIZENSHIP"</f>
        <v>CITIZENSHIP</v>
      </c>
      <c r="E2579" s="1" t="str">
        <f t="shared" si="835"/>
        <v>51R-HUN</v>
      </c>
      <c r="F2579" s="1" t="str">
        <f t="shared" si="836"/>
        <v>Hunziker, Camille</v>
      </c>
      <c r="G2579" s="1" t="str">
        <f>"Period 07"</f>
        <v>Period 07</v>
      </c>
      <c r="H2579" s="1" t="str">
        <f t="shared" si="837"/>
        <v xml:space="preserve"> S</v>
      </c>
      <c r="I2579" s="1" t="str">
        <f t="shared" si="837"/>
        <v xml:space="preserve"> S</v>
      </c>
    </row>
    <row r="2580" spans="1:9">
      <c r="A2580" s="1" t="str">
        <f>""</f>
        <v/>
      </c>
      <c r="B2580" s="1">
        <f t="shared" si="834"/>
        <v>788013</v>
      </c>
      <c r="C2580" s="1" t="str">
        <f>"0551"</f>
        <v>0551</v>
      </c>
      <c r="D2580" s="1" t="str">
        <f>"HANDWRITING"</f>
        <v>HANDWRITING</v>
      </c>
      <c r="E2580" s="1" t="str">
        <f t="shared" si="835"/>
        <v>51R-HUN</v>
      </c>
      <c r="F2580" s="1" t="str">
        <f t="shared" si="836"/>
        <v>Hunziker, Camille</v>
      </c>
      <c r="G2580" s="1" t="str">
        <f>"Period 08"</f>
        <v>Period 08</v>
      </c>
      <c r="H2580" s="1" t="str">
        <f t="shared" si="837"/>
        <v xml:space="preserve"> S</v>
      </c>
      <c r="I2580" s="1" t="str">
        <f t="shared" si="837"/>
        <v xml:space="preserve"> S</v>
      </c>
    </row>
    <row r="2581" spans="1:9">
      <c r="A2581" s="1" t="str">
        <f>""</f>
        <v/>
      </c>
      <c r="B2581" s="1">
        <f t="shared" si="834"/>
        <v>788013</v>
      </c>
      <c r="C2581" s="1" t="str">
        <f>"0561"</f>
        <v>0561</v>
      </c>
      <c r="D2581" s="1" t="str">
        <f>"FINE ARTS"</f>
        <v>FINE ARTS</v>
      </c>
      <c r="E2581" s="1" t="str">
        <f t="shared" si="835"/>
        <v>51R-HUN</v>
      </c>
      <c r="F2581" s="1" t="str">
        <f>"Shotlow, Misti"</f>
        <v>Shotlow, Misti</v>
      </c>
      <c r="G2581" s="1" t="str">
        <f>"Period 09"</f>
        <v>Period 09</v>
      </c>
      <c r="H2581" s="1" t="str">
        <f>" E"</f>
        <v xml:space="preserve"> E</v>
      </c>
      <c r="I2581" s="1" t="str">
        <f>" E"</f>
        <v xml:space="preserve"> E</v>
      </c>
    </row>
    <row r="2582" spans="1:9">
      <c r="A2582" s="1" t="str">
        <f>""</f>
        <v/>
      </c>
      <c r="B2582" s="1">
        <f t="shared" si="834"/>
        <v>788013</v>
      </c>
      <c r="C2582" s="1" t="str">
        <f>"0562"</f>
        <v>0562</v>
      </c>
      <c r="D2582" s="1" t="str">
        <f>"MUSIC"</f>
        <v>MUSIC</v>
      </c>
      <c r="E2582" s="1" t="str">
        <f t="shared" si="835"/>
        <v>51R-HUN</v>
      </c>
      <c r="F2582" s="1" t="str">
        <f>"Murphy, Charmin"</f>
        <v>Murphy, Charmin</v>
      </c>
      <c r="G2582" s="1" t="str">
        <f>"Period 10"</f>
        <v>Period 10</v>
      </c>
      <c r="H2582" s="1" t="str">
        <f>" S"</f>
        <v xml:space="preserve"> S</v>
      </c>
      <c r="I2582" s="1" t="str">
        <f>" S"</f>
        <v xml:space="preserve"> S</v>
      </c>
    </row>
    <row r="2583" spans="1:9">
      <c r="A2583" s="1" t="str">
        <f>""</f>
        <v/>
      </c>
      <c r="B2583" s="1">
        <f t="shared" si="834"/>
        <v>788013</v>
      </c>
      <c r="C2583" s="1" t="str">
        <f>"0572"</f>
        <v>0572</v>
      </c>
      <c r="D2583" s="1" t="str">
        <f>"PHYSICAL ED"</f>
        <v>PHYSICAL ED</v>
      </c>
      <c r="E2583" s="1" t="str">
        <f t="shared" si="835"/>
        <v>51R-HUN</v>
      </c>
      <c r="F2583" s="1" t="str">
        <f>"Lane, Gary"</f>
        <v>Lane, Gary</v>
      </c>
      <c r="G2583" s="1" t="str">
        <f>"Period 11"</f>
        <v>Period 11</v>
      </c>
      <c r="H2583" s="1" t="str">
        <f>" E"</f>
        <v xml:space="preserve"> E</v>
      </c>
      <c r="I2583" s="1" t="str">
        <f>" E"</f>
        <v xml:space="preserve"> E</v>
      </c>
    </row>
    <row r="2584" spans="1:9">
      <c r="A2584" s="1" t="str">
        <f>"Barahona, Brandon Hadid"</f>
        <v>Barahona, Brandon Hadid</v>
      </c>
      <c r="B2584" s="1">
        <f t="shared" ref="B2584:B2593" si="838">774058</f>
        <v>774058</v>
      </c>
      <c r="C2584" s="1" t="str">
        <f>"0511"</f>
        <v>0511</v>
      </c>
      <c r="D2584" s="1" t="str">
        <f>"LANGUAGE ARTS"</f>
        <v>LANGUAGE ARTS</v>
      </c>
      <c r="E2584" s="1" t="str">
        <f t="shared" si="835"/>
        <v>51R-HUN</v>
      </c>
      <c r="F2584" s="1" t="str">
        <f t="shared" ref="F2584:F2590" si="839">"Hunziker, Camille"</f>
        <v>Hunziker, Camille</v>
      </c>
      <c r="G2584" s="1" t="str">
        <f>"Period 01"</f>
        <v>Period 01</v>
      </c>
      <c r="H2584" s="1">
        <f xml:space="preserve"> 92</f>
        <v>92</v>
      </c>
      <c r="I2584" s="1">
        <f xml:space="preserve"> 94</f>
        <v>94</v>
      </c>
    </row>
    <row r="2585" spans="1:9">
      <c r="A2585" s="1" t="str">
        <f>""</f>
        <v/>
      </c>
      <c r="B2585" s="1">
        <f t="shared" si="838"/>
        <v>774058</v>
      </c>
      <c r="C2585" s="1" t="str">
        <f>"0521"</f>
        <v>0521</v>
      </c>
      <c r="D2585" s="1" t="str">
        <f>"SOCIAL STUDIES"</f>
        <v>SOCIAL STUDIES</v>
      </c>
      <c r="E2585" s="1" t="str">
        <f t="shared" si="835"/>
        <v>51R-HUN</v>
      </c>
      <c r="F2585" s="1" t="str">
        <f t="shared" si="839"/>
        <v>Hunziker, Camille</v>
      </c>
      <c r="G2585" s="1" t="str">
        <f>"Period 03"</f>
        <v>Period 03</v>
      </c>
      <c r="H2585" s="1">
        <f xml:space="preserve"> 91</f>
        <v>91</v>
      </c>
      <c r="I2585" s="1">
        <f xml:space="preserve"> 94</f>
        <v>94</v>
      </c>
    </row>
    <row r="2586" spans="1:9">
      <c r="A2586" s="1" t="str">
        <f>""</f>
        <v/>
      </c>
      <c r="B2586" s="1">
        <f t="shared" si="838"/>
        <v>774058</v>
      </c>
      <c r="C2586" s="1" t="str">
        <f>"0531"</f>
        <v>0531</v>
      </c>
      <c r="D2586" s="1" t="str">
        <f>"MATH"</f>
        <v>MATH</v>
      </c>
      <c r="E2586" s="1" t="str">
        <f t="shared" si="835"/>
        <v>51R-HUN</v>
      </c>
      <c r="F2586" s="1" t="str">
        <f t="shared" si="839"/>
        <v>Hunziker, Camille</v>
      </c>
      <c r="G2586" s="1" t="str">
        <f>"Period 04"</f>
        <v>Period 04</v>
      </c>
      <c r="H2586" s="1">
        <f xml:space="preserve"> 95</f>
        <v>95</v>
      </c>
      <c r="I2586" s="1">
        <f xml:space="preserve"> 93</f>
        <v>93</v>
      </c>
    </row>
    <row r="2587" spans="1:9">
      <c r="A2587" s="1" t="str">
        <f>""</f>
        <v/>
      </c>
      <c r="B2587" s="1">
        <f t="shared" si="838"/>
        <v>774058</v>
      </c>
      <c r="C2587" s="1" t="str">
        <f>"0541"</f>
        <v>0541</v>
      </c>
      <c r="D2587" s="1" t="str">
        <f>"SCIENCE"</f>
        <v>SCIENCE</v>
      </c>
      <c r="E2587" s="1" t="str">
        <f t="shared" si="835"/>
        <v>51R-HUN</v>
      </c>
      <c r="F2587" s="1" t="str">
        <f t="shared" si="839"/>
        <v>Hunziker, Camille</v>
      </c>
      <c r="G2587" s="1" t="str">
        <f>"Period 05"</f>
        <v>Period 05</v>
      </c>
      <c r="H2587" s="1">
        <f xml:space="preserve"> 97</f>
        <v>97</v>
      </c>
      <c r="I2587" s="1">
        <f xml:space="preserve"> 98</f>
        <v>98</v>
      </c>
    </row>
    <row r="2588" spans="1:9">
      <c r="A2588" s="1" t="str">
        <f>""</f>
        <v/>
      </c>
      <c r="B2588" s="1">
        <f t="shared" si="838"/>
        <v>774058</v>
      </c>
      <c r="C2588" s="1" t="str">
        <f>"0571"</f>
        <v>0571</v>
      </c>
      <c r="D2588" s="1" t="str">
        <f>"HEALTH"</f>
        <v>HEALTH</v>
      </c>
      <c r="E2588" s="1" t="str">
        <f t="shared" si="835"/>
        <v>51R-HUN</v>
      </c>
      <c r="F2588" s="1" t="str">
        <f t="shared" si="839"/>
        <v>Hunziker, Camille</v>
      </c>
      <c r="G2588" s="1" t="str">
        <f>"Period 06"</f>
        <v>Period 06</v>
      </c>
      <c r="H2588" s="1" t="str">
        <f t="shared" ref="H2588:I2590" si="840">" S"</f>
        <v xml:space="preserve"> S</v>
      </c>
      <c r="I2588" s="1" t="str">
        <f t="shared" si="840"/>
        <v xml:space="preserve"> S</v>
      </c>
    </row>
    <row r="2589" spans="1:9">
      <c r="A2589" s="1" t="str">
        <f>""</f>
        <v/>
      </c>
      <c r="B2589" s="1">
        <f t="shared" si="838"/>
        <v>774058</v>
      </c>
      <c r="C2589" s="1" t="str">
        <f>"0598"</f>
        <v>0598</v>
      </c>
      <c r="D2589" s="1" t="str">
        <f>"CITIZENSHIP"</f>
        <v>CITIZENSHIP</v>
      </c>
      <c r="E2589" s="1" t="str">
        <f t="shared" si="835"/>
        <v>51R-HUN</v>
      </c>
      <c r="F2589" s="1" t="str">
        <f t="shared" si="839"/>
        <v>Hunziker, Camille</v>
      </c>
      <c r="G2589" s="1" t="str">
        <f>"Period 07"</f>
        <v>Period 07</v>
      </c>
      <c r="H2589" s="1" t="str">
        <f t="shared" si="840"/>
        <v xml:space="preserve"> S</v>
      </c>
      <c r="I2589" s="1" t="str">
        <f t="shared" si="840"/>
        <v xml:space="preserve"> S</v>
      </c>
    </row>
    <row r="2590" spans="1:9">
      <c r="A2590" s="1" t="str">
        <f>""</f>
        <v/>
      </c>
      <c r="B2590" s="1">
        <f t="shared" si="838"/>
        <v>774058</v>
      </c>
      <c r="C2590" s="1" t="str">
        <f>"0551"</f>
        <v>0551</v>
      </c>
      <c r="D2590" s="1" t="str">
        <f>"HANDWRITING"</f>
        <v>HANDWRITING</v>
      </c>
      <c r="E2590" s="1" t="str">
        <f t="shared" si="835"/>
        <v>51R-HUN</v>
      </c>
      <c r="F2590" s="1" t="str">
        <f t="shared" si="839"/>
        <v>Hunziker, Camille</v>
      </c>
      <c r="G2590" s="1" t="str">
        <f>"Period 08"</f>
        <v>Period 08</v>
      </c>
      <c r="H2590" s="1" t="str">
        <f t="shared" si="840"/>
        <v xml:space="preserve"> S</v>
      </c>
      <c r="I2590" s="1" t="str">
        <f t="shared" si="840"/>
        <v xml:space="preserve"> S</v>
      </c>
    </row>
    <row r="2591" spans="1:9">
      <c r="A2591" s="1" t="str">
        <f>""</f>
        <v/>
      </c>
      <c r="B2591" s="1">
        <f t="shared" si="838"/>
        <v>774058</v>
      </c>
      <c r="C2591" s="1" t="str">
        <f>"0561"</f>
        <v>0561</v>
      </c>
      <c r="D2591" s="1" t="str">
        <f>"FINE ARTS"</f>
        <v>FINE ARTS</v>
      </c>
      <c r="E2591" s="1" t="str">
        <f t="shared" si="835"/>
        <v>51R-HUN</v>
      </c>
      <c r="F2591" s="1" t="str">
        <f>"Shotlow, Misti"</f>
        <v>Shotlow, Misti</v>
      </c>
      <c r="G2591" s="1" t="str">
        <f>"Period 09"</f>
        <v>Period 09</v>
      </c>
      <c r="H2591" s="1" t="str">
        <f>" E"</f>
        <v xml:space="preserve"> E</v>
      </c>
      <c r="I2591" s="1" t="str">
        <f>" E"</f>
        <v xml:space="preserve"> E</v>
      </c>
    </row>
    <row r="2592" spans="1:9">
      <c r="A2592" s="1" t="str">
        <f>""</f>
        <v/>
      </c>
      <c r="B2592" s="1">
        <f t="shared" si="838"/>
        <v>774058</v>
      </c>
      <c r="C2592" s="1" t="str">
        <f>"0562"</f>
        <v>0562</v>
      </c>
      <c r="D2592" s="1" t="str">
        <f>"MUSIC"</f>
        <v>MUSIC</v>
      </c>
      <c r="E2592" s="1" t="str">
        <f t="shared" si="835"/>
        <v>51R-HUN</v>
      </c>
      <c r="F2592" s="1" t="str">
        <f>"Murphy, Charmin"</f>
        <v>Murphy, Charmin</v>
      </c>
      <c r="G2592" s="1" t="str">
        <f>"Period 10"</f>
        <v>Period 10</v>
      </c>
      <c r="H2592" s="1" t="str">
        <f>" S"</f>
        <v xml:space="preserve"> S</v>
      </c>
      <c r="I2592" s="1" t="str">
        <f>" S"</f>
        <v xml:space="preserve"> S</v>
      </c>
    </row>
    <row r="2593" spans="1:9">
      <c r="A2593" s="1" t="str">
        <f>""</f>
        <v/>
      </c>
      <c r="B2593" s="1">
        <f t="shared" si="838"/>
        <v>774058</v>
      </c>
      <c r="C2593" s="1" t="str">
        <f>"0572"</f>
        <v>0572</v>
      </c>
      <c r="D2593" s="1" t="str">
        <f>"PHYSICAL ED"</f>
        <v>PHYSICAL ED</v>
      </c>
      <c r="E2593" s="1" t="str">
        <f t="shared" si="835"/>
        <v>51R-HUN</v>
      </c>
      <c r="F2593" s="1" t="str">
        <f>"Lane, Gary"</f>
        <v>Lane, Gary</v>
      </c>
      <c r="G2593" s="1" t="str">
        <f>"Period 11"</f>
        <v>Period 11</v>
      </c>
      <c r="H2593" s="1" t="str">
        <f>" E"</f>
        <v xml:space="preserve"> E</v>
      </c>
      <c r="I2593" s="1" t="str">
        <f>" E"</f>
        <v xml:space="preserve"> E</v>
      </c>
    </row>
    <row r="2594" spans="1:9">
      <c r="A2594" s="1" t="str">
        <f>"Batts, Farrah Naikia"</f>
        <v>Batts, Farrah Naikia</v>
      </c>
      <c r="B2594" s="1">
        <f t="shared" ref="B2594:B2603" si="841">766770</f>
        <v>766770</v>
      </c>
      <c r="C2594" s="1" t="str">
        <f>"0511"</f>
        <v>0511</v>
      </c>
      <c r="D2594" s="1" t="str">
        <f>"LANGUAGE ARTS"</f>
        <v>LANGUAGE ARTS</v>
      </c>
      <c r="E2594" s="1" t="str">
        <f t="shared" si="835"/>
        <v>51R-HUN</v>
      </c>
      <c r="F2594" s="1" t="str">
        <f t="shared" ref="F2594:F2600" si="842">"Hunziker, Camille"</f>
        <v>Hunziker, Camille</v>
      </c>
      <c r="G2594" s="1" t="str">
        <f>"Period 01"</f>
        <v>Period 01</v>
      </c>
      <c r="H2594" s="1">
        <f xml:space="preserve"> 89</f>
        <v>89</v>
      </c>
      <c r="I2594" s="1">
        <f xml:space="preserve"> 88</f>
        <v>88</v>
      </c>
    </row>
    <row r="2595" spans="1:9">
      <c r="A2595" s="1" t="str">
        <f>""</f>
        <v/>
      </c>
      <c r="B2595" s="1">
        <f t="shared" si="841"/>
        <v>766770</v>
      </c>
      <c r="C2595" s="1" t="str">
        <f>"0521"</f>
        <v>0521</v>
      </c>
      <c r="D2595" s="1" t="str">
        <f>"SOCIAL STUDIES"</f>
        <v>SOCIAL STUDIES</v>
      </c>
      <c r="E2595" s="1" t="str">
        <f t="shared" si="835"/>
        <v>51R-HUN</v>
      </c>
      <c r="F2595" s="1" t="str">
        <f t="shared" si="842"/>
        <v>Hunziker, Camille</v>
      </c>
      <c r="G2595" s="1" t="str">
        <f>"Period 03"</f>
        <v>Period 03</v>
      </c>
      <c r="H2595" s="1">
        <f xml:space="preserve"> 95</f>
        <v>95</v>
      </c>
      <c r="I2595" s="1">
        <f xml:space="preserve"> 92</f>
        <v>92</v>
      </c>
    </row>
    <row r="2596" spans="1:9">
      <c r="A2596" s="1" t="str">
        <f>""</f>
        <v/>
      </c>
      <c r="B2596" s="1">
        <f t="shared" si="841"/>
        <v>766770</v>
      </c>
      <c r="C2596" s="1" t="str">
        <f>"0531"</f>
        <v>0531</v>
      </c>
      <c r="D2596" s="1" t="str">
        <f>"MATH"</f>
        <v>MATH</v>
      </c>
      <c r="E2596" s="1" t="str">
        <f t="shared" si="835"/>
        <v>51R-HUN</v>
      </c>
      <c r="F2596" s="1" t="str">
        <f t="shared" si="842"/>
        <v>Hunziker, Camille</v>
      </c>
      <c r="G2596" s="1" t="str">
        <f>"Period 04"</f>
        <v>Period 04</v>
      </c>
      <c r="H2596" s="1">
        <f xml:space="preserve"> 88</f>
        <v>88</v>
      </c>
      <c r="I2596" s="1">
        <f xml:space="preserve"> 74</f>
        <v>74</v>
      </c>
    </row>
    <row r="2597" spans="1:9">
      <c r="A2597" s="1" t="str">
        <f>""</f>
        <v/>
      </c>
      <c r="B2597" s="1">
        <f t="shared" si="841"/>
        <v>766770</v>
      </c>
      <c r="C2597" s="1" t="str">
        <f>"0541"</f>
        <v>0541</v>
      </c>
      <c r="D2597" s="1" t="str">
        <f>"SCIENCE"</f>
        <v>SCIENCE</v>
      </c>
      <c r="E2597" s="1" t="str">
        <f t="shared" si="835"/>
        <v>51R-HUN</v>
      </c>
      <c r="F2597" s="1" t="str">
        <f t="shared" si="842"/>
        <v>Hunziker, Camille</v>
      </c>
      <c r="G2597" s="1" t="str">
        <f>"Period 05"</f>
        <v>Period 05</v>
      </c>
      <c r="H2597" s="1">
        <f xml:space="preserve"> 94</f>
        <v>94</v>
      </c>
      <c r="I2597" s="1">
        <f xml:space="preserve"> 80</f>
        <v>80</v>
      </c>
    </row>
    <row r="2598" spans="1:9">
      <c r="A2598" s="1" t="str">
        <f>""</f>
        <v/>
      </c>
      <c r="B2598" s="1">
        <f t="shared" si="841"/>
        <v>766770</v>
      </c>
      <c r="C2598" s="1" t="str">
        <f>"0571"</f>
        <v>0571</v>
      </c>
      <c r="D2598" s="1" t="str">
        <f>"HEALTH"</f>
        <v>HEALTH</v>
      </c>
      <c r="E2598" s="1" t="str">
        <f t="shared" si="835"/>
        <v>51R-HUN</v>
      </c>
      <c r="F2598" s="1" t="str">
        <f t="shared" si="842"/>
        <v>Hunziker, Camille</v>
      </c>
      <c r="G2598" s="1" t="str">
        <f>"Period 06"</f>
        <v>Period 06</v>
      </c>
      <c r="H2598" s="1" t="str">
        <f t="shared" ref="H2598:I2600" si="843">" S"</f>
        <v xml:space="preserve"> S</v>
      </c>
      <c r="I2598" s="1" t="str">
        <f t="shared" si="843"/>
        <v xml:space="preserve"> S</v>
      </c>
    </row>
    <row r="2599" spans="1:9">
      <c r="A2599" s="1" t="str">
        <f>""</f>
        <v/>
      </c>
      <c r="B2599" s="1">
        <f t="shared" si="841"/>
        <v>766770</v>
      </c>
      <c r="C2599" s="1" t="str">
        <f>"0598"</f>
        <v>0598</v>
      </c>
      <c r="D2599" s="1" t="str">
        <f>"CITIZENSHIP"</f>
        <v>CITIZENSHIP</v>
      </c>
      <c r="E2599" s="1" t="str">
        <f t="shared" si="835"/>
        <v>51R-HUN</v>
      </c>
      <c r="F2599" s="1" t="str">
        <f t="shared" si="842"/>
        <v>Hunziker, Camille</v>
      </c>
      <c r="G2599" s="1" t="str">
        <f>"Period 07"</f>
        <v>Period 07</v>
      </c>
      <c r="H2599" s="1" t="str">
        <f t="shared" si="843"/>
        <v xml:space="preserve"> S</v>
      </c>
      <c r="I2599" s="1" t="str">
        <f t="shared" si="843"/>
        <v xml:space="preserve"> S</v>
      </c>
    </row>
    <row r="2600" spans="1:9">
      <c r="A2600" s="1" t="str">
        <f>""</f>
        <v/>
      </c>
      <c r="B2600" s="1">
        <f t="shared" si="841"/>
        <v>766770</v>
      </c>
      <c r="C2600" s="1" t="str">
        <f>"0551"</f>
        <v>0551</v>
      </c>
      <c r="D2600" s="1" t="str">
        <f>"HANDWRITING"</f>
        <v>HANDWRITING</v>
      </c>
      <c r="E2600" s="1" t="str">
        <f t="shared" si="835"/>
        <v>51R-HUN</v>
      </c>
      <c r="F2600" s="1" t="str">
        <f t="shared" si="842"/>
        <v>Hunziker, Camille</v>
      </c>
      <c r="G2600" s="1" t="str">
        <f>"Period 08"</f>
        <v>Period 08</v>
      </c>
      <c r="H2600" s="1" t="str">
        <f t="shared" si="843"/>
        <v xml:space="preserve"> S</v>
      </c>
      <c r="I2600" s="1" t="str">
        <f t="shared" si="843"/>
        <v xml:space="preserve"> S</v>
      </c>
    </row>
    <row r="2601" spans="1:9">
      <c r="A2601" s="1" t="str">
        <f>""</f>
        <v/>
      </c>
      <c r="B2601" s="1">
        <f t="shared" si="841"/>
        <v>766770</v>
      </c>
      <c r="C2601" s="1" t="str">
        <f>"0561"</f>
        <v>0561</v>
      </c>
      <c r="D2601" s="1" t="str">
        <f>"FINE ARTS"</f>
        <v>FINE ARTS</v>
      </c>
      <c r="E2601" s="1" t="str">
        <f t="shared" si="835"/>
        <v>51R-HUN</v>
      </c>
      <c r="F2601" s="1" t="str">
        <f>"Shotlow, Misti"</f>
        <v>Shotlow, Misti</v>
      </c>
      <c r="G2601" s="1" t="str">
        <f>"Period 09"</f>
        <v>Period 09</v>
      </c>
      <c r="H2601" s="1" t="str">
        <f>" E"</f>
        <v xml:space="preserve"> E</v>
      </c>
      <c r="I2601" s="1" t="str">
        <f>" E"</f>
        <v xml:space="preserve"> E</v>
      </c>
    </row>
    <row r="2602" spans="1:9">
      <c r="A2602" s="1" t="str">
        <f>""</f>
        <v/>
      </c>
      <c r="B2602" s="1">
        <f t="shared" si="841"/>
        <v>766770</v>
      </c>
      <c r="C2602" s="1" t="str">
        <f>"0562"</f>
        <v>0562</v>
      </c>
      <c r="D2602" s="1" t="str">
        <f>"MUSIC"</f>
        <v>MUSIC</v>
      </c>
      <c r="E2602" s="1" t="str">
        <f t="shared" si="835"/>
        <v>51R-HUN</v>
      </c>
      <c r="F2602" s="1" t="str">
        <f>"Murphy, Charmin"</f>
        <v>Murphy, Charmin</v>
      </c>
      <c r="G2602" s="1" t="str">
        <f>"Period 10"</f>
        <v>Period 10</v>
      </c>
      <c r="H2602" s="1" t="str">
        <f>" S"</f>
        <v xml:space="preserve"> S</v>
      </c>
      <c r="I2602" s="1" t="str">
        <f>" S"</f>
        <v xml:space="preserve"> S</v>
      </c>
    </row>
    <row r="2603" spans="1:9">
      <c r="A2603" s="1" t="str">
        <f>""</f>
        <v/>
      </c>
      <c r="B2603" s="1">
        <f t="shared" si="841"/>
        <v>766770</v>
      </c>
      <c r="C2603" s="1" t="str">
        <f>"0572"</f>
        <v>0572</v>
      </c>
      <c r="D2603" s="1" t="str">
        <f>"PHYSICAL ED"</f>
        <v>PHYSICAL ED</v>
      </c>
      <c r="E2603" s="1" t="str">
        <f t="shared" si="835"/>
        <v>51R-HUN</v>
      </c>
      <c r="F2603" s="1" t="str">
        <f>"Lane, Gary"</f>
        <v>Lane, Gary</v>
      </c>
      <c r="G2603" s="1" t="str">
        <f>"Period 11"</f>
        <v>Period 11</v>
      </c>
      <c r="H2603" s="1" t="str">
        <f>" E"</f>
        <v xml:space="preserve"> E</v>
      </c>
      <c r="I2603" s="1" t="str">
        <f>" E"</f>
        <v xml:space="preserve"> E</v>
      </c>
    </row>
    <row r="2604" spans="1:9">
      <c r="A2604" s="1" t="str">
        <f>"Benitez Avila, Cindy Marie"</f>
        <v>Benitez Avila, Cindy Marie</v>
      </c>
      <c r="B2604" s="1">
        <f t="shared" ref="B2604:B2613" si="844">769140</f>
        <v>769140</v>
      </c>
      <c r="C2604" s="1" t="str">
        <f>"0511"</f>
        <v>0511</v>
      </c>
      <c r="D2604" s="1" t="str">
        <f>"LANGUAGE ARTS"</f>
        <v>LANGUAGE ARTS</v>
      </c>
      <c r="E2604" s="1" t="str">
        <f t="shared" ref="E2604:E2610" si="845">"50B-BIL"</f>
        <v>50B-BIL</v>
      </c>
      <c r="F2604" s="1" t="str">
        <f t="shared" ref="F2604:F2610" si="846">"Vega, Joseph"</f>
        <v>Vega, Joseph</v>
      </c>
      <c r="G2604" s="1" t="str">
        <f>"Period 01"</f>
        <v>Period 01</v>
      </c>
      <c r="H2604" s="1">
        <f xml:space="preserve"> 85</f>
        <v>85</v>
      </c>
      <c r="I2604" s="1">
        <f xml:space="preserve"> 78</f>
        <v>78</v>
      </c>
    </row>
    <row r="2605" spans="1:9">
      <c r="A2605" s="1" t="str">
        <f>""</f>
        <v/>
      </c>
      <c r="B2605" s="1">
        <f t="shared" si="844"/>
        <v>769140</v>
      </c>
      <c r="C2605" s="1" t="str">
        <f>"0521"</f>
        <v>0521</v>
      </c>
      <c r="D2605" s="1" t="str">
        <f>"SOCIAL STUDIES"</f>
        <v>SOCIAL STUDIES</v>
      </c>
      <c r="E2605" s="1" t="str">
        <f t="shared" si="845"/>
        <v>50B-BIL</v>
      </c>
      <c r="F2605" s="1" t="str">
        <f t="shared" si="846"/>
        <v>Vega, Joseph</v>
      </c>
      <c r="G2605" s="1" t="str">
        <f>"Period 03"</f>
        <v>Period 03</v>
      </c>
      <c r="H2605" s="1">
        <f xml:space="preserve"> 89</f>
        <v>89</v>
      </c>
      <c r="I2605" s="1">
        <f xml:space="preserve"> 92</f>
        <v>92</v>
      </c>
    </row>
    <row r="2606" spans="1:9">
      <c r="A2606" s="1" t="str">
        <f>""</f>
        <v/>
      </c>
      <c r="B2606" s="1">
        <f t="shared" si="844"/>
        <v>769140</v>
      </c>
      <c r="C2606" s="1" t="str">
        <f>"0531"</f>
        <v>0531</v>
      </c>
      <c r="D2606" s="1" t="str">
        <f>"MATH"</f>
        <v>MATH</v>
      </c>
      <c r="E2606" s="1" t="str">
        <f t="shared" si="845"/>
        <v>50B-BIL</v>
      </c>
      <c r="F2606" s="1" t="str">
        <f t="shared" si="846"/>
        <v>Vega, Joseph</v>
      </c>
      <c r="G2606" s="1" t="str">
        <f>"Period 04"</f>
        <v>Period 04</v>
      </c>
      <c r="H2606" s="1">
        <f xml:space="preserve"> 76</f>
        <v>76</v>
      </c>
      <c r="I2606" s="1">
        <f xml:space="preserve"> 86</f>
        <v>86</v>
      </c>
    </row>
    <row r="2607" spans="1:9">
      <c r="A2607" s="1" t="str">
        <f>""</f>
        <v/>
      </c>
      <c r="B2607" s="1">
        <f t="shared" si="844"/>
        <v>769140</v>
      </c>
      <c r="C2607" s="1" t="str">
        <f>"0541"</f>
        <v>0541</v>
      </c>
      <c r="D2607" s="1" t="str">
        <f>"SCIENCE"</f>
        <v>SCIENCE</v>
      </c>
      <c r="E2607" s="1" t="str">
        <f t="shared" si="845"/>
        <v>50B-BIL</v>
      </c>
      <c r="F2607" s="1" t="str">
        <f t="shared" si="846"/>
        <v>Vega, Joseph</v>
      </c>
      <c r="G2607" s="1" t="str">
        <f>"Period 05"</f>
        <v>Period 05</v>
      </c>
      <c r="H2607" s="1">
        <f xml:space="preserve"> 82</f>
        <v>82</v>
      </c>
      <c r="I2607" s="1">
        <f xml:space="preserve"> 79</f>
        <v>79</v>
      </c>
    </row>
    <row r="2608" spans="1:9">
      <c r="A2608" s="1" t="str">
        <f>""</f>
        <v/>
      </c>
      <c r="B2608" s="1">
        <f t="shared" si="844"/>
        <v>769140</v>
      </c>
      <c r="C2608" s="1" t="str">
        <f>"0571"</f>
        <v>0571</v>
      </c>
      <c r="D2608" s="1" t="str">
        <f>"HEALTH"</f>
        <v>HEALTH</v>
      </c>
      <c r="E2608" s="1" t="str">
        <f t="shared" si="845"/>
        <v>50B-BIL</v>
      </c>
      <c r="F2608" s="1" t="str">
        <f t="shared" si="846"/>
        <v>Vega, Joseph</v>
      </c>
      <c r="G2608" s="1" t="str">
        <f>"Period 06"</f>
        <v>Period 06</v>
      </c>
      <c r="H2608" s="1" t="str">
        <f t="shared" ref="H2608:I2610" si="847">" S"</f>
        <v xml:space="preserve"> S</v>
      </c>
      <c r="I2608" s="1" t="str">
        <f t="shared" si="847"/>
        <v xml:space="preserve"> S</v>
      </c>
    </row>
    <row r="2609" spans="1:9">
      <c r="A2609" s="1" t="str">
        <f>""</f>
        <v/>
      </c>
      <c r="B2609" s="1">
        <f t="shared" si="844"/>
        <v>769140</v>
      </c>
      <c r="C2609" s="1" t="str">
        <f>"0598"</f>
        <v>0598</v>
      </c>
      <c r="D2609" s="1" t="str">
        <f>"CITIZENSHIP"</f>
        <v>CITIZENSHIP</v>
      </c>
      <c r="E2609" s="1" t="str">
        <f t="shared" si="845"/>
        <v>50B-BIL</v>
      </c>
      <c r="F2609" s="1" t="str">
        <f t="shared" si="846"/>
        <v>Vega, Joseph</v>
      </c>
      <c r="G2609" s="1" t="str">
        <f>"Period 07"</f>
        <v>Period 07</v>
      </c>
      <c r="H2609" s="1" t="str">
        <f t="shared" si="847"/>
        <v xml:space="preserve"> S</v>
      </c>
      <c r="I2609" s="1" t="str">
        <f t="shared" si="847"/>
        <v xml:space="preserve"> S</v>
      </c>
    </row>
    <row r="2610" spans="1:9">
      <c r="A2610" s="1" t="str">
        <f>""</f>
        <v/>
      </c>
      <c r="B2610" s="1">
        <f t="shared" si="844"/>
        <v>769140</v>
      </c>
      <c r="C2610" s="1" t="str">
        <f>"0551"</f>
        <v>0551</v>
      </c>
      <c r="D2610" s="1" t="str">
        <f>"HANDWRITING"</f>
        <v>HANDWRITING</v>
      </c>
      <c r="E2610" s="1" t="str">
        <f t="shared" si="845"/>
        <v>50B-BIL</v>
      </c>
      <c r="F2610" s="1" t="str">
        <f t="shared" si="846"/>
        <v>Vega, Joseph</v>
      </c>
      <c r="G2610" s="1" t="str">
        <f>"Period 08"</f>
        <v>Period 08</v>
      </c>
      <c r="H2610" s="1" t="str">
        <f t="shared" si="847"/>
        <v xml:space="preserve"> S</v>
      </c>
      <c r="I2610" s="1" t="str">
        <f t="shared" si="847"/>
        <v xml:space="preserve"> S</v>
      </c>
    </row>
    <row r="2611" spans="1:9">
      <c r="A2611" s="1" t="str">
        <f>""</f>
        <v/>
      </c>
      <c r="B2611" s="1">
        <f t="shared" si="844"/>
        <v>769140</v>
      </c>
      <c r="C2611" s="1" t="str">
        <f>"0561"</f>
        <v>0561</v>
      </c>
      <c r="D2611" s="1" t="str">
        <f>"FINE ARTS"</f>
        <v>FINE ARTS</v>
      </c>
      <c r="E2611" s="1" t="str">
        <f>"50B-VEG"</f>
        <v>50B-VEG</v>
      </c>
      <c r="F2611" s="1" t="str">
        <f>"Shotlow, Misti"</f>
        <v>Shotlow, Misti</v>
      </c>
      <c r="G2611" s="1" t="str">
        <f>"Period 09"</f>
        <v>Period 09</v>
      </c>
      <c r="H2611" s="1" t="str">
        <f>" E"</f>
        <v xml:space="preserve"> E</v>
      </c>
      <c r="I2611" s="1" t="str">
        <f>" E"</f>
        <v xml:space="preserve"> E</v>
      </c>
    </row>
    <row r="2612" spans="1:9">
      <c r="A2612" s="1" t="str">
        <f>""</f>
        <v/>
      </c>
      <c r="B2612" s="1">
        <f t="shared" si="844"/>
        <v>769140</v>
      </c>
      <c r="C2612" s="1" t="str">
        <f>"0562"</f>
        <v>0562</v>
      </c>
      <c r="D2612" s="1" t="str">
        <f>"MUSIC"</f>
        <v>MUSIC</v>
      </c>
      <c r="E2612" s="1" t="str">
        <f>"50B-VEG"</f>
        <v>50B-VEG</v>
      </c>
      <c r="F2612" s="1" t="str">
        <f>"Murphy, Charmin"</f>
        <v>Murphy, Charmin</v>
      </c>
      <c r="G2612" s="1" t="str">
        <f>"Period 10"</f>
        <v>Period 10</v>
      </c>
      <c r="H2612" s="1" t="str">
        <f>" S"</f>
        <v xml:space="preserve"> S</v>
      </c>
      <c r="I2612" s="1" t="str">
        <f>" S"</f>
        <v xml:space="preserve"> S</v>
      </c>
    </row>
    <row r="2613" spans="1:9">
      <c r="A2613" s="1" t="str">
        <f>""</f>
        <v/>
      </c>
      <c r="B2613" s="1">
        <f t="shared" si="844"/>
        <v>769140</v>
      </c>
      <c r="C2613" s="1" t="str">
        <f>"0572"</f>
        <v>0572</v>
      </c>
      <c r="D2613" s="1" t="str">
        <f>"PHYSICAL ED"</f>
        <v>PHYSICAL ED</v>
      </c>
      <c r="E2613" s="1" t="str">
        <f>"50B-VEG"</f>
        <v>50B-VEG</v>
      </c>
      <c r="F2613" s="1" t="str">
        <f>"Lane, Gary"</f>
        <v>Lane, Gary</v>
      </c>
      <c r="G2613" s="1" t="str">
        <f>"Period 11"</f>
        <v>Period 11</v>
      </c>
      <c r="H2613" s="1" t="str">
        <f>" E"</f>
        <v xml:space="preserve"> E</v>
      </c>
      <c r="I2613" s="1" t="str">
        <f>" E"</f>
        <v xml:space="preserve"> E</v>
      </c>
    </row>
    <row r="2614" spans="1:9">
      <c r="A2614" s="1" t="str">
        <f>"Burleson-Brown, Zaquira Delashia"</f>
        <v>Burleson-Brown, Zaquira Delashia</v>
      </c>
      <c r="B2614" s="1">
        <f t="shared" ref="B2614:B2623" si="848">788202</f>
        <v>788202</v>
      </c>
      <c r="C2614" s="1" t="str">
        <f>"0511"</f>
        <v>0511</v>
      </c>
      <c r="D2614" s="1" t="str">
        <f>"LANGUAGE ARTS"</f>
        <v>LANGUAGE ARTS</v>
      </c>
      <c r="E2614" s="1" t="str">
        <f t="shared" ref="E2614:E2623" si="849">"51R-HUN"</f>
        <v>51R-HUN</v>
      </c>
      <c r="F2614" s="1" t="str">
        <f t="shared" ref="F2614:F2620" si="850">"Hunziker, Camille"</f>
        <v>Hunziker, Camille</v>
      </c>
      <c r="G2614" s="1" t="str">
        <f>"Period 01"</f>
        <v>Period 01</v>
      </c>
      <c r="H2614" s="1">
        <f xml:space="preserve"> 74</f>
        <v>74</v>
      </c>
      <c r="I2614" s="1">
        <f xml:space="preserve"> 72</f>
        <v>72</v>
      </c>
    </row>
    <row r="2615" spans="1:9">
      <c r="A2615" s="1" t="str">
        <f>""</f>
        <v/>
      </c>
      <c r="B2615" s="1">
        <f t="shared" si="848"/>
        <v>788202</v>
      </c>
      <c r="C2615" s="1" t="str">
        <f>"0521"</f>
        <v>0521</v>
      </c>
      <c r="D2615" s="1" t="str">
        <f>"SOCIAL STUDIES"</f>
        <v>SOCIAL STUDIES</v>
      </c>
      <c r="E2615" s="1" t="str">
        <f t="shared" si="849"/>
        <v>51R-HUN</v>
      </c>
      <c r="F2615" s="1" t="str">
        <f t="shared" si="850"/>
        <v>Hunziker, Camille</v>
      </c>
      <c r="G2615" s="1" t="str">
        <f>"Period 03"</f>
        <v>Period 03</v>
      </c>
      <c r="H2615" s="1">
        <f xml:space="preserve"> 74</f>
        <v>74</v>
      </c>
      <c r="I2615" s="1">
        <f xml:space="preserve"> 77</f>
        <v>77</v>
      </c>
    </row>
    <row r="2616" spans="1:9">
      <c r="A2616" s="1" t="str">
        <f>""</f>
        <v/>
      </c>
      <c r="B2616" s="1">
        <f t="shared" si="848"/>
        <v>788202</v>
      </c>
      <c r="C2616" s="1" t="str">
        <f>"0531"</f>
        <v>0531</v>
      </c>
      <c r="D2616" s="1" t="str">
        <f>"MATH"</f>
        <v>MATH</v>
      </c>
      <c r="E2616" s="1" t="str">
        <f t="shared" si="849"/>
        <v>51R-HUN</v>
      </c>
      <c r="F2616" s="1" t="str">
        <f t="shared" si="850"/>
        <v>Hunziker, Camille</v>
      </c>
      <c r="G2616" s="1" t="str">
        <f>"Period 04"</f>
        <v>Period 04</v>
      </c>
      <c r="H2616" s="1">
        <f xml:space="preserve"> 73</f>
        <v>73</v>
      </c>
      <c r="I2616" s="1">
        <f xml:space="preserve"> 71</f>
        <v>71</v>
      </c>
    </row>
    <row r="2617" spans="1:9">
      <c r="A2617" s="1" t="str">
        <f>""</f>
        <v/>
      </c>
      <c r="B2617" s="1">
        <f t="shared" si="848"/>
        <v>788202</v>
      </c>
      <c r="C2617" s="1" t="str">
        <f>"0541"</f>
        <v>0541</v>
      </c>
      <c r="D2617" s="1" t="str">
        <f>"SCIENCE"</f>
        <v>SCIENCE</v>
      </c>
      <c r="E2617" s="1" t="str">
        <f t="shared" si="849"/>
        <v>51R-HUN</v>
      </c>
      <c r="F2617" s="1" t="str">
        <f t="shared" si="850"/>
        <v>Hunziker, Camille</v>
      </c>
      <c r="G2617" s="1" t="str">
        <f>"Period 05"</f>
        <v>Period 05</v>
      </c>
      <c r="H2617" s="1">
        <f xml:space="preserve"> 74</f>
        <v>74</v>
      </c>
      <c r="I2617" s="1">
        <f xml:space="preserve"> 70</f>
        <v>70</v>
      </c>
    </row>
    <row r="2618" spans="1:9">
      <c r="A2618" s="1" t="str">
        <f>""</f>
        <v/>
      </c>
      <c r="B2618" s="1">
        <f t="shared" si="848"/>
        <v>788202</v>
      </c>
      <c r="C2618" s="1" t="str">
        <f>"0571"</f>
        <v>0571</v>
      </c>
      <c r="D2618" s="1" t="str">
        <f>"HEALTH"</f>
        <v>HEALTH</v>
      </c>
      <c r="E2618" s="1" t="str">
        <f t="shared" si="849"/>
        <v>51R-HUN</v>
      </c>
      <c r="F2618" s="1" t="str">
        <f t="shared" si="850"/>
        <v>Hunziker, Camille</v>
      </c>
      <c r="G2618" s="1" t="str">
        <f>"Period 06"</f>
        <v>Period 06</v>
      </c>
      <c r="H2618" s="1" t="str">
        <f t="shared" ref="H2618:I2620" si="851">" S"</f>
        <v xml:space="preserve"> S</v>
      </c>
      <c r="I2618" s="1" t="str">
        <f t="shared" si="851"/>
        <v xml:space="preserve"> S</v>
      </c>
    </row>
    <row r="2619" spans="1:9">
      <c r="A2619" s="1" t="str">
        <f>""</f>
        <v/>
      </c>
      <c r="B2619" s="1">
        <f t="shared" si="848"/>
        <v>788202</v>
      </c>
      <c r="C2619" s="1" t="str">
        <f>"0598"</f>
        <v>0598</v>
      </c>
      <c r="D2619" s="1" t="str">
        <f>"CITIZENSHIP"</f>
        <v>CITIZENSHIP</v>
      </c>
      <c r="E2619" s="1" t="str">
        <f t="shared" si="849"/>
        <v>51R-HUN</v>
      </c>
      <c r="F2619" s="1" t="str">
        <f t="shared" si="850"/>
        <v>Hunziker, Camille</v>
      </c>
      <c r="G2619" s="1" t="str">
        <f>"Period 07"</f>
        <v>Period 07</v>
      </c>
      <c r="H2619" s="1" t="str">
        <f t="shared" si="851"/>
        <v xml:space="preserve"> S</v>
      </c>
      <c r="I2619" s="1" t="str">
        <f t="shared" si="851"/>
        <v xml:space="preserve"> S</v>
      </c>
    </row>
    <row r="2620" spans="1:9">
      <c r="A2620" s="1" t="str">
        <f>""</f>
        <v/>
      </c>
      <c r="B2620" s="1">
        <f t="shared" si="848"/>
        <v>788202</v>
      </c>
      <c r="C2620" s="1" t="str">
        <f>"0551"</f>
        <v>0551</v>
      </c>
      <c r="D2620" s="1" t="str">
        <f>"HANDWRITING"</f>
        <v>HANDWRITING</v>
      </c>
      <c r="E2620" s="1" t="str">
        <f t="shared" si="849"/>
        <v>51R-HUN</v>
      </c>
      <c r="F2620" s="1" t="str">
        <f t="shared" si="850"/>
        <v>Hunziker, Camille</v>
      </c>
      <c r="G2620" s="1" t="str">
        <f>"Period 08"</f>
        <v>Period 08</v>
      </c>
      <c r="H2620" s="1" t="str">
        <f t="shared" si="851"/>
        <v xml:space="preserve"> S</v>
      </c>
      <c r="I2620" s="1" t="str">
        <f t="shared" si="851"/>
        <v xml:space="preserve"> S</v>
      </c>
    </row>
    <row r="2621" spans="1:9">
      <c r="A2621" s="1" t="str">
        <f>""</f>
        <v/>
      </c>
      <c r="B2621" s="1">
        <f t="shared" si="848"/>
        <v>788202</v>
      </c>
      <c r="C2621" s="1" t="str">
        <f>"0561"</f>
        <v>0561</v>
      </c>
      <c r="D2621" s="1" t="str">
        <f>"FINE ARTS"</f>
        <v>FINE ARTS</v>
      </c>
      <c r="E2621" s="1" t="str">
        <f t="shared" si="849"/>
        <v>51R-HUN</v>
      </c>
      <c r="F2621" s="1" t="str">
        <f>"Shotlow, Misti"</f>
        <v>Shotlow, Misti</v>
      </c>
      <c r="G2621" s="1" t="str">
        <f>"Period 09"</f>
        <v>Period 09</v>
      </c>
      <c r="H2621" s="1" t="str">
        <f>" E"</f>
        <v xml:space="preserve"> E</v>
      </c>
      <c r="I2621" s="1" t="str">
        <f>" E"</f>
        <v xml:space="preserve"> E</v>
      </c>
    </row>
    <row r="2622" spans="1:9">
      <c r="A2622" s="1" t="str">
        <f>""</f>
        <v/>
      </c>
      <c r="B2622" s="1">
        <f t="shared" si="848"/>
        <v>788202</v>
      </c>
      <c r="C2622" s="1" t="str">
        <f>"0562"</f>
        <v>0562</v>
      </c>
      <c r="D2622" s="1" t="str">
        <f>"MUSIC"</f>
        <v>MUSIC</v>
      </c>
      <c r="E2622" s="1" t="str">
        <f t="shared" si="849"/>
        <v>51R-HUN</v>
      </c>
      <c r="F2622" s="1" t="str">
        <f>"Murphy, Charmin"</f>
        <v>Murphy, Charmin</v>
      </c>
      <c r="G2622" s="1" t="str">
        <f>"Period 10"</f>
        <v>Period 10</v>
      </c>
      <c r="H2622" s="1" t="str">
        <f>" S"</f>
        <v xml:space="preserve"> S</v>
      </c>
      <c r="I2622" s="1" t="str">
        <f>" S"</f>
        <v xml:space="preserve"> S</v>
      </c>
    </row>
    <row r="2623" spans="1:9">
      <c r="A2623" s="1" t="str">
        <f>""</f>
        <v/>
      </c>
      <c r="B2623" s="1">
        <f t="shared" si="848"/>
        <v>788202</v>
      </c>
      <c r="C2623" s="1" t="str">
        <f>"0572"</f>
        <v>0572</v>
      </c>
      <c r="D2623" s="1" t="str">
        <f>"PHYSICAL ED"</f>
        <v>PHYSICAL ED</v>
      </c>
      <c r="E2623" s="1" t="str">
        <f t="shared" si="849"/>
        <v>51R-HUN</v>
      </c>
      <c r="F2623" s="1" t="str">
        <f>"Lane, Gary"</f>
        <v>Lane, Gary</v>
      </c>
      <c r="G2623" s="1" t="str">
        <f>"Period 11"</f>
        <v>Period 11</v>
      </c>
      <c r="H2623" s="1" t="str">
        <f>" S"</f>
        <v xml:space="preserve"> S</v>
      </c>
      <c r="I2623" s="1" t="str">
        <f>" E"</f>
        <v xml:space="preserve"> E</v>
      </c>
    </row>
    <row r="2624" spans="1:9">
      <c r="A2624" s="1" t="str">
        <f>"Caballero, Leticia Isabel"</f>
        <v>Caballero, Leticia Isabel</v>
      </c>
      <c r="B2624" s="1">
        <f t="shared" ref="B2624:B2633" si="852">762525</f>
        <v>762525</v>
      </c>
      <c r="C2624" s="1" t="str">
        <f>"0511"</f>
        <v>0511</v>
      </c>
      <c r="D2624" s="1" t="str">
        <f>"LANGUAGE ARTS"</f>
        <v>LANGUAGE ARTS</v>
      </c>
      <c r="E2624" s="1" t="str">
        <f>"50R-CHAE"</f>
        <v>50R-CHAE</v>
      </c>
      <c r="F2624" s="1" t="str">
        <f t="shared" ref="F2624:F2630" si="853">"Chae, Son"</f>
        <v>Chae, Son</v>
      </c>
      <c r="G2624" s="1" t="str">
        <f>"Period 01"</f>
        <v>Period 01</v>
      </c>
      <c r="H2624" s="1">
        <f xml:space="preserve"> 82</f>
        <v>82</v>
      </c>
      <c r="I2624" s="1">
        <f xml:space="preserve"> 79</f>
        <v>79</v>
      </c>
    </row>
    <row r="2625" spans="1:9">
      <c r="A2625" s="1" t="str">
        <f>""</f>
        <v/>
      </c>
      <c r="B2625" s="1">
        <f t="shared" si="852"/>
        <v>762525</v>
      </c>
      <c r="C2625" s="1" t="str">
        <f>"0521"</f>
        <v>0521</v>
      </c>
      <c r="D2625" s="1" t="str">
        <f>"SOCIAL STUDIES"</f>
        <v>SOCIAL STUDIES</v>
      </c>
      <c r="E2625" s="1" t="str">
        <f>"50R-CHAE"</f>
        <v>50R-CHAE</v>
      </c>
      <c r="F2625" s="1" t="str">
        <f t="shared" si="853"/>
        <v>Chae, Son</v>
      </c>
      <c r="G2625" s="1" t="str">
        <f>"Period 03"</f>
        <v>Period 03</v>
      </c>
      <c r="H2625" s="1">
        <f xml:space="preserve"> 84</f>
        <v>84</v>
      </c>
      <c r="I2625" s="1">
        <f xml:space="preserve"> 85</f>
        <v>85</v>
      </c>
    </row>
    <row r="2626" spans="1:9">
      <c r="A2626" s="1" t="str">
        <f>""</f>
        <v/>
      </c>
      <c r="B2626" s="1">
        <f t="shared" si="852"/>
        <v>762525</v>
      </c>
      <c r="C2626" s="1" t="str">
        <f>"0531"</f>
        <v>0531</v>
      </c>
      <c r="D2626" s="1" t="str">
        <f>"MATH"</f>
        <v>MATH</v>
      </c>
      <c r="E2626" s="1" t="str">
        <f t="shared" ref="E2626:E2633" si="854">"50R-CHA"</f>
        <v>50R-CHA</v>
      </c>
      <c r="F2626" s="1" t="str">
        <f t="shared" si="853"/>
        <v>Chae, Son</v>
      </c>
      <c r="G2626" s="1" t="str">
        <f>"Period 04"</f>
        <v>Period 04</v>
      </c>
      <c r="H2626" s="1">
        <f xml:space="preserve"> 86</f>
        <v>86</v>
      </c>
      <c r="I2626" s="1">
        <f xml:space="preserve"> 84</f>
        <v>84</v>
      </c>
    </row>
    <row r="2627" spans="1:9">
      <c r="A2627" s="1" t="str">
        <f>""</f>
        <v/>
      </c>
      <c r="B2627" s="1">
        <f t="shared" si="852"/>
        <v>762525</v>
      </c>
      <c r="C2627" s="1" t="str">
        <f>"0541"</f>
        <v>0541</v>
      </c>
      <c r="D2627" s="1" t="str">
        <f>"SCIENCE"</f>
        <v>SCIENCE</v>
      </c>
      <c r="E2627" s="1" t="str">
        <f t="shared" si="854"/>
        <v>50R-CHA</v>
      </c>
      <c r="F2627" s="1" t="str">
        <f t="shared" si="853"/>
        <v>Chae, Son</v>
      </c>
      <c r="G2627" s="1" t="str">
        <f>"Period 05"</f>
        <v>Period 05</v>
      </c>
      <c r="H2627" s="1">
        <f xml:space="preserve"> 84</f>
        <v>84</v>
      </c>
      <c r="I2627" s="1">
        <f xml:space="preserve"> 80</f>
        <v>80</v>
      </c>
    </row>
    <row r="2628" spans="1:9">
      <c r="A2628" s="1" t="str">
        <f>""</f>
        <v/>
      </c>
      <c r="B2628" s="1">
        <f t="shared" si="852"/>
        <v>762525</v>
      </c>
      <c r="C2628" s="1" t="str">
        <f>"0571"</f>
        <v>0571</v>
      </c>
      <c r="D2628" s="1" t="str">
        <f>"HEALTH"</f>
        <v>HEALTH</v>
      </c>
      <c r="E2628" s="1" t="str">
        <f t="shared" si="854"/>
        <v>50R-CHA</v>
      </c>
      <c r="F2628" s="1" t="str">
        <f t="shared" si="853"/>
        <v>Chae, Son</v>
      </c>
      <c r="G2628" s="1" t="str">
        <f>"Period 06"</f>
        <v>Period 06</v>
      </c>
      <c r="H2628" s="1" t="str">
        <f t="shared" ref="H2628:I2630" si="855">" S"</f>
        <v xml:space="preserve"> S</v>
      </c>
      <c r="I2628" s="1" t="str">
        <f t="shared" si="855"/>
        <v xml:space="preserve"> S</v>
      </c>
    </row>
    <row r="2629" spans="1:9">
      <c r="A2629" s="1" t="str">
        <f>""</f>
        <v/>
      </c>
      <c r="B2629" s="1">
        <f t="shared" si="852"/>
        <v>762525</v>
      </c>
      <c r="C2629" s="1" t="str">
        <f>"0598"</f>
        <v>0598</v>
      </c>
      <c r="D2629" s="1" t="str">
        <f>"CITIZENSHIP"</f>
        <v>CITIZENSHIP</v>
      </c>
      <c r="E2629" s="1" t="str">
        <f t="shared" si="854"/>
        <v>50R-CHA</v>
      </c>
      <c r="F2629" s="1" t="str">
        <f t="shared" si="853"/>
        <v>Chae, Son</v>
      </c>
      <c r="G2629" s="1" t="str">
        <f>"Period 07"</f>
        <v>Period 07</v>
      </c>
      <c r="H2629" s="1" t="str">
        <f t="shared" si="855"/>
        <v xml:space="preserve"> S</v>
      </c>
      <c r="I2629" s="1" t="str">
        <f t="shared" si="855"/>
        <v xml:space="preserve"> S</v>
      </c>
    </row>
    <row r="2630" spans="1:9">
      <c r="A2630" s="1" t="str">
        <f>""</f>
        <v/>
      </c>
      <c r="B2630" s="1">
        <f t="shared" si="852"/>
        <v>762525</v>
      </c>
      <c r="C2630" s="1" t="str">
        <f>"0551"</f>
        <v>0551</v>
      </c>
      <c r="D2630" s="1" t="str">
        <f>"HANDWRITING"</f>
        <v>HANDWRITING</v>
      </c>
      <c r="E2630" s="1" t="str">
        <f t="shared" si="854"/>
        <v>50R-CHA</v>
      </c>
      <c r="F2630" s="1" t="str">
        <f t="shared" si="853"/>
        <v>Chae, Son</v>
      </c>
      <c r="G2630" s="1" t="str">
        <f>"Period 08"</f>
        <v>Period 08</v>
      </c>
      <c r="H2630" s="1" t="str">
        <f t="shared" si="855"/>
        <v xml:space="preserve"> S</v>
      </c>
      <c r="I2630" s="1" t="str">
        <f t="shared" si="855"/>
        <v xml:space="preserve"> S</v>
      </c>
    </row>
    <row r="2631" spans="1:9">
      <c r="A2631" s="1" t="str">
        <f>""</f>
        <v/>
      </c>
      <c r="B2631" s="1">
        <f t="shared" si="852"/>
        <v>762525</v>
      </c>
      <c r="C2631" s="1" t="str">
        <f>"0561"</f>
        <v>0561</v>
      </c>
      <c r="D2631" s="1" t="str">
        <f>"FINE ARTS"</f>
        <v>FINE ARTS</v>
      </c>
      <c r="E2631" s="1" t="str">
        <f t="shared" si="854"/>
        <v>50R-CHA</v>
      </c>
      <c r="F2631" s="1" t="str">
        <f>"Shotlow, Misti"</f>
        <v>Shotlow, Misti</v>
      </c>
      <c r="G2631" s="1" t="str">
        <f>"Period 09"</f>
        <v>Period 09</v>
      </c>
      <c r="H2631" s="1" t="str">
        <f>" E"</f>
        <v xml:space="preserve"> E</v>
      </c>
      <c r="I2631" s="1" t="str">
        <f>" E"</f>
        <v xml:space="preserve"> E</v>
      </c>
    </row>
    <row r="2632" spans="1:9">
      <c r="A2632" s="1" t="str">
        <f>""</f>
        <v/>
      </c>
      <c r="B2632" s="1">
        <f t="shared" si="852"/>
        <v>762525</v>
      </c>
      <c r="C2632" s="1" t="str">
        <f>"0562"</f>
        <v>0562</v>
      </c>
      <c r="D2632" s="1" t="str">
        <f>"MUSIC"</f>
        <v>MUSIC</v>
      </c>
      <c r="E2632" s="1" t="str">
        <f t="shared" si="854"/>
        <v>50R-CHA</v>
      </c>
      <c r="F2632" s="1" t="str">
        <f>"Murphy, Charmin"</f>
        <v>Murphy, Charmin</v>
      </c>
      <c r="G2632" s="1" t="str">
        <f>"Period 10"</f>
        <v>Period 10</v>
      </c>
      <c r="H2632" s="1" t="str">
        <f>" S"</f>
        <v xml:space="preserve"> S</v>
      </c>
      <c r="I2632" s="1" t="str">
        <f>" S"</f>
        <v xml:space="preserve"> S</v>
      </c>
    </row>
    <row r="2633" spans="1:9">
      <c r="A2633" s="1" t="str">
        <f>""</f>
        <v/>
      </c>
      <c r="B2633" s="1">
        <f t="shared" si="852"/>
        <v>762525</v>
      </c>
      <c r="C2633" s="1" t="str">
        <f>"0572"</f>
        <v>0572</v>
      </c>
      <c r="D2633" s="1" t="str">
        <f>"PHYSICAL ED"</f>
        <v>PHYSICAL ED</v>
      </c>
      <c r="E2633" s="1" t="str">
        <f t="shared" si="854"/>
        <v>50R-CHA</v>
      </c>
      <c r="F2633" s="1" t="str">
        <f>"Lane, Gary"</f>
        <v>Lane, Gary</v>
      </c>
      <c r="G2633" s="1" t="str">
        <f>"Period 11"</f>
        <v>Period 11</v>
      </c>
      <c r="H2633" s="1" t="str">
        <f>" E"</f>
        <v xml:space="preserve"> E</v>
      </c>
      <c r="I2633" s="1" t="str">
        <f>" E"</f>
        <v xml:space="preserve"> E</v>
      </c>
    </row>
    <row r="2634" spans="1:9">
      <c r="A2634" s="1" t="str">
        <f>"Cabrera Romero, Cristian Jose"</f>
        <v>Cabrera Romero, Cristian Jose</v>
      </c>
      <c r="B2634" s="1">
        <f t="shared" ref="B2634:B2643" si="856">789103</f>
        <v>789103</v>
      </c>
      <c r="C2634" s="1" t="str">
        <f>"0511"</f>
        <v>0511</v>
      </c>
      <c r="D2634" s="1" t="str">
        <f>"LANGUAGE ARTS"</f>
        <v>LANGUAGE ARTS</v>
      </c>
      <c r="E2634" s="1" t="str">
        <f t="shared" ref="E2634:E2640" si="857">"50B-BIL"</f>
        <v>50B-BIL</v>
      </c>
      <c r="F2634" s="1" t="str">
        <f t="shared" ref="F2634:F2640" si="858">"Vega, Joseph"</f>
        <v>Vega, Joseph</v>
      </c>
      <c r="G2634" s="1" t="str">
        <f>"Period 01"</f>
        <v>Period 01</v>
      </c>
      <c r="H2634" s="1">
        <f xml:space="preserve"> 88</f>
        <v>88</v>
      </c>
      <c r="I2634" s="1">
        <f xml:space="preserve"> 76</f>
        <v>76</v>
      </c>
    </row>
    <row r="2635" spans="1:9">
      <c r="A2635" s="1" t="str">
        <f>""</f>
        <v/>
      </c>
      <c r="B2635" s="1">
        <f t="shared" si="856"/>
        <v>789103</v>
      </c>
      <c r="C2635" s="1" t="str">
        <f>"0521"</f>
        <v>0521</v>
      </c>
      <c r="D2635" s="1" t="str">
        <f>"SOCIAL STUDIES"</f>
        <v>SOCIAL STUDIES</v>
      </c>
      <c r="E2635" s="1" t="str">
        <f t="shared" si="857"/>
        <v>50B-BIL</v>
      </c>
      <c r="F2635" s="1" t="str">
        <f t="shared" si="858"/>
        <v>Vega, Joseph</v>
      </c>
      <c r="G2635" s="1" t="str">
        <f>"Period 03"</f>
        <v>Period 03</v>
      </c>
      <c r="H2635" s="1">
        <f xml:space="preserve"> 86</f>
        <v>86</v>
      </c>
      <c r="I2635" s="1">
        <f xml:space="preserve"> 86</f>
        <v>86</v>
      </c>
    </row>
    <row r="2636" spans="1:9">
      <c r="A2636" s="1" t="str">
        <f>""</f>
        <v/>
      </c>
      <c r="B2636" s="1">
        <f t="shared" si="856"/>
        <v>789103</v>
      </c>
      <c r="C2636" s="1" t="str">
        <f>"0531"</f>
        <v>0531</v>
      </c>
      <c r="D2636" s="1" t="str">
        <f>"MATH"</f>
        <v>MATH</v>
      </c>
      <c r="E2636" s="1" t="str">
        <f t="shared" si="857"/>
        <v>50B-BIL</v>
      </c>
      <c r="F2636" s="1" t="str">
        <f t="shared" si="858"/>
        <v>Vega, Joseph</v>
      </c>
      <c r="G2636" s="1" t="str">
        <f>"Period 04"</f>
        <v>Period 04</v>
      </c>
      <c r="H2636" s="1">
        <f xml:space="preserve"> 79</f>
        <v>79</v>
      </c>
      <c r="I2636" s="1">
        <f xml:space="preserve"> 74</f>
        <v>74</v>
      </c>
    </row>
    <row r="2637" spans="1:9">
      <c r="A2637" s="1" t="str">
        <f>""</f>
        <v/>
      </c>
      <c r="B2637" s="1">
        <f t="shared" si="856"/>
        <v>789103</v>
      </c>
      <c r="C2637" s="1" t="str">
        <f>"0541"</f>
        <v>0541</v>
      </c>
      <c r="D2637" s="1" t="str">
        <f>"SCIENCE"</f>
        <v>SCIENCE</v>
      </c>
      <c r="E2637" s="1" t="str">
        <f t="shared" si="857"/>
        <v>50B-BIL</v>
      </c>
      <c r="F2637" s="1" t="str">
        <f t="shared" si="858"/>
        <v>Vega, Joseph</v>
      </c>
      <c r="G2637" s="1" t="str">
        <f>"Period 05"</f>
        <v>Period 05</v>
      </c>
      <c r="H2637" s="1">
        <f xml:space="preserve"> 76</f>
        <v>76</v>
      </c>
      <c r="I2637" s="1">
        <f xml:space="preserve"> 80</f>
        <v>80</v>
      </c>
    </row>
    <row r="2638" spans="1:9">
      <c r="A2638" s="1" t="str">
        <f>""</f>
        <v/>
      </c>
      <c r="B2638" s="1">
        <f t="shared" si="856"/>
        <v>789103</v>
      </c>
      <c r="C2638" s="1" t="str">
        <f>"0571"</f>
        <v>0571</v>
      </c>
      <c r="D2638" s="1" t="str">
        <f>"HEALTH"</f>
        <v>HEALTH</v>
      </c>
      <c r="E2638" s="1" t="str">
        <f t="shared" si="857"/>
        <v>50B-BIL</v>
      </c>
      <c r="F2638" s="1" t="str">
        <f t="shared" si="858"/>
        <v>Vega, Joseph</v>
      </c>
      <c r="G2638" s="1" t="str">
        <f>"Period 06"</f>
        <v>Period 06</v>
      </c>
      <c r="H2638" s="1" t="str">
        <f t="shared" ref="H2638:I2640" si="859">" S"</f>
        <v xml:space="preserve"> S</v>
      </c>
      <c r="I2638" s="1" t="str">
        <f t="shared" si="859"/>
        <v xml:space="preserve"> S</v>
      </c>
    </row>
    <row r="2639" spans="1:9">
      <c r="A2639" s="1" t="str">
        <f>""</f>
        <v/>
      </c>
      <c r="B2639" s="1">
        <f t="shared" si="856"/>
        <v>789103</v>
      </c>
      <c r="C2639" s="1" t="str">
        <f>"0598"</f>
        <v>0598</v>
      </c>
      <c r="D2639" s="1" t="str">
        <f>"CITIZENSHIP"</f>
        <v>CITIZENSHIP</v>
      </c>
      <c r="E2639" s="1" t="str">
        <f t="shared" si="857"/>
        <v>50B-BIL</v>
      </c>
      <c r="F2639" s="1" t="str">
        <f t="shared" si="858"/>
        <v>Vega, Joseph</v>
      </c>
      <c r="G2639" s="1" t="str">
        <f>"Period 07"</f>
        <v>Period 07</v>
      </c>
      <c r="H2639" s="1" t="str">
        <f t="shared" si="859"/>
        <v xml:space="preserve"> S</v>
      </c>
      <c r="I2639" s="1" t="str">
        <f t="shared" si="859"/>
        <v xml:space="preserve"> S</v>
      </c>
    </row>
    <row r="2640" spans="1:9">
      <c r="A2640" s="1" t="str">
        <f>""</f>
        <v/>
      </c>
      <c r="B2640" s="1">
        <f t="shared" si="856"/>
        <v>789103</v>
      </c>
      <c r="C2640" s="1" t="str">
        <f>"0551"</f>
        <v>0551</v>
      </c>
      <c r="D2640" s="1" t="str">
        <f>"HANDWRITING"</f>
        <v>HANDWRITING</v>
      </c>
      <c r="E2640" s="1" t="str">
        <f t="shared" si="857"/>
        <v>50B-BIL</v>
      </c>
      <c r="F2640" s="1" t="str">
        <f t="shared" si="858"/>
        <v>Vega, Joseph</v>
      </c>
      <c r="G2640" s="1" t="str">
        <f>"Period 08"</f>
        <v>Period 08</v>
      </c>
      <c r="H2640" s="1" t="str">
        <f t="shared" si="859"/>
        <v xml:space="preserve"> S</v>
      </c>
      <c r="I2640" s="1" t="str">
        <f t="shared" si="859"/>
        <v xml:space="preserve"> S</v>
      </c>
    </row>
    <row r="2641" spans="1:9">
      <c r="A2641" s="1" t="str">
        <f>""</f>
        <v/>
      </c>
      <c r="B2641" s="1">
        <f t="shared" si="856"/>
        <v>789103</v>
      </c>
      <c r="C2641" s="1" t="str">
        <f>"0561"</f>
        <v>0561</v>
      </c>
      <c r="D2641" s="1" t="str">
        <f>"FINE ARTS"</f>
        <v>FINE ARTS</v>
      </c>
      <c r="E2641" s="1" t="str">
        <f>"50B-VEG"</f>
        <v>50B-VEG</v>
      </c>
      <c r="F2641" s="1" t="str">
        <f>"Shotlow, Misti"</f>
        <v>Shotlow, Misti</v>
      </c>
      <c r="G2641" s="1" t="str">
        <f>"Period 09"</f>
        <v>Period 09</v>
      </c>
      <c r="H2641" s="1" t="str">
        <f>" E"</f>
        <v xml:space="preserve"> E</v>
      </c>
      <c r="I2641" s="1" t="str">
        <f>" E"</f>
        <v xml:space="preserve"> E</v>
      </c>
    </row>
    <row r="2642" spans="1:9">
      <c r="A2642" s="1" t="str">
        <f>""</f>
        <v/>
      </c>
      <c r="B2642" s="1">
        <f t="shared" si="856"/>
        <v>789103</v>
      </c>
      <c r="C2642" s="1" t="str">
        <f>"0562"</f>
        <v>0562</v>
      </c>
      <c r="D2642" s="1" t="str">
        <f>"MUSIC"</f>
        <v>MUSIC</v>
      </c>
      <c r="E2642" s="1" t="str">
        <f>"50B-VEG"</f>
        <v>50B-VEG</v>
      </c>
      <c r="F2642" s="1" t="str">
        <f>"Murphy, Charmin"</f>
        <v>Murphy, Charmin</v>
      </c>
      <c r="G2642" s="1" t="str">
        <f>"Period 10"</f>
        <v>Period 10</v>
      </c>
      <c r="H2642" s="1" t="str">
        <f>" S"</f>
        <v xml:space="preserve"> S</v>
      </c>
      <c r="I2642" s="1" t="str">
        <f>" S"</f>
        <v xml:space="preserve"> S</v>
      </c>
    </row>
    <row r="2643" spans="1:9">
      <c r="A2643" s="1" t="str">
        <f>""</f>
        <v/>
      </c>
      <c r="B2643" s="1">
        <f t="shared" si="856"/>
        <v>789103</v>
      </c>
      <c r="C2643" s="1" t="str">
        <f>"0572"</f>
        <v>0572</v>
      </c>
      <c r="D2643" s="1" t="str">
        <f>"PHYSICAL ED"</f>
        <v>PHYSICAL ED</v>
      </c>
      <c r="E2643" s="1" t="str">
        <f>"50B-VEG"</f>
        <v>50B-VEG</v>
      </c>
      <c r="F2643" s="1" t="str">
        <f>"Lane, Gary"</f>
        <v>Lane, Gary</v>
      </c>
      <c r="G2643" s="1" t="str">
        <f>"Period 11"</f>
        <v>Period 11</v>
      </c>
      <c r="H2643" s="1" t="str">
        <f>" E"</f>
        <v xml:space="preserve"> E</v>
      </c>
      <c r="I2643" s="1" t="str">
        <f>" E"</f>
        <v xml:space="preserve"> E</v>
      </c>
    </row>
    <row r="2644" spans="1:9">
      <c r="A2644" s="1" t="str">
        <f>"Cakic, Ema "</f>
        <v xml:space="preserve">Cakic, Ema </v>
      </c>
      <c r="B2644" s="1">
        <f t="shared" ref="B2644:B2653" si="860">768271</f>
        <v>768271</v>
      </c>
      <c r="C2644" s="1" t="str">
        <f>"0511"</f>
        <v>0511</v>
      </c>
      <c r="D2644" s="1" t="str">
        <f>"LANGUAGE ARTS"</f>
        <v>LANGUAGE ARTS</v>
      </c>
      <c r="E2644" s="1" t="str">
        <f>"50R-CHAE"</f>
        <v>50R-CHAE</v>
      </c>
      <c r="F2644" s="1" t="str">
        <f t="shared" ref="F2644:F2650" si="861">"Chae, Son"</f>
        <v>Chae, Son</v>
      </c>
      <c r="G2644" s="1" t="str">
        <f>"Period 01"</f>
        <v>Period 01</v>
      </c>
      <c r="H2644" s="1">
        <f xml:space="preserve"> 91</f>
        <v>91</v>
      </c>
      <c r="I2644" s="1">
        <f xml:space="preserve"> 92</f>
        <v>92</v>
      </c>
    </row>
    <row r="2645" spans="1:9">
      <c r="A2645" s="1" t="str">
        <f>""</f>
        <v/>
      </c>
      <c r="B2645" s="1">
        <f t="shared" si="860"/>
        <v>768271</v>
      </c>
      <c r="C2645" s="1" t="str">
        <f>"0521"</f>
        <v>0521</v>
      </c>
      <c r="D2645" s="1" t="str">
        <f>"SOCIAL STUDIES"</f>
        <v>SOCIAL STUDIES</v>
      </c>
      <c r="E2645" s="1" t="str">
        <f>"50R-CHAE"</f>
        <v>50R-CHAE</v>
      </c>
      <c r="F2645" s="1" t="str">
        <f t="shared" si="861"/>
        <v>Chae, Son</v>
      </c>
      <c r="G2645" s="1" t="str">
        <f>"Period 03"</f>
        <v>Period 03</v>
      </c>
      <c r="H2645" s="1">
        <f xml:space="preserve"> 91</f>
        <v>91</v>
      </c>
      <c r="I2645" s="1">
        <f xml:space="preserve"> 94</f>
        <v>94</v>
      </c>
    </row>
    <row r="2646" spans="1:9">
      <c r="A2646" s="1" t="str">
        <f>""</f>
        <v/>
      </c>
      <c r="B2646" s="1">
        <f t="shared" si="860"/>
        <v>768271</v>
      </c>
      <c r="C2646" s="1" t="str">
        <f>"0531"</f>
        <v>0531</v>
      </c>
      <c r="D2646" s="1" t="str">
        <f>"MATH"</f>
        <v>MATH</v>
      </c>
      <c r="E2646" s="1" t="str">
        <f t="shared" ref="E2646:E2653" si="862">"50R-CHA"</f>
        <v>50R-CHA</v>
      </c>
      <c r="F2646" s="1" t="str">
        <f t="shared" si="861"/>
        <v>Chae, Son</v>
      </c>
      <c r="G2646" s="1" t="str">
        <f>"Period 04"</f>
        <v>Period 04</v>
      </c>
      <c r="H2646" s="1">
        <f xml:space="preserve"> 91</f>
        <v>91</v>
      </c>
      <c r="I2646" s="1">
        <f xml:space="preserve"> 92</f>
        <v>92</v>
      </c>
    </row>
    <row r="2647" spans="1:9">
      <c r="A2647" s="1" t="str">
        <f>""</f>
        <v/>
      </c>
      <c r="B2647" s="1">
        <f t="shared" si="860"/>
        <v>768271</v>
      </c>
      <c r="C2647" s="1" t="str">
        <f>"0541"</f>
        <v>0541</v>
      </c>
      <c r="D2647" s="1" t="str">
        <f>"SCIENCE"</f>
        <v>SCIENCE</v>
      </c>
      <c r="E2647" s="1" t="str">
        <f t="shared" si="862"/>
        <v>50R-CHA</v>
      </c>
      <c r="F2647" s="1" t="str">
        <f t="shared" si="861"/>
        <v>Chae, Son</v>
      </c>
      <c r="G2647" s="1" t="str">
        <f>"Period 05"</f>
        <v>Period 05</v>
      </c>
      <c r="H2647" s="1">
        <f xml:space="preserve"> 93</f>
        <v>93</v>
      </c>
      <c r="I2647" s="1">
        <f xml:space="preserve"> 94</f>
        <v>94</v>
      </c>
    </row>
    <row r="2648" spans="1:9">
      <c r="A2648" s="1" t="str">
        <f>""</f>
        <v/>
      </c>
      <c r="B2648" s="1">
        <f t="shared" si="860"/>
        <v>768271</v>
      </c>
      <c r="C2648" s="1" t="str">
        <f>"0571"</f>
        <v>0571</v>
      </c>
      <c r="D2648" s="1" t="str">
        <f>"HEALTH"</f>
        <v>HEALTH</v>
      </c>
      <c r="E2648" s="1" t="str">
        <f t="shared" si="862"/>
        <v>50R-CHA</v>
      </c>
      <c r="F2648" s="1" t="str">
        <f t="shared" si="861"/>
        <v>Chae, Son</v>
      </c>
      <c r="G2648" s="1" t="str">
        <f>"Period 06"</f>
        <v>Period 06</v>
      </c>
      <c r="H2648" s="1" t="str">
        <f>" S"</f>
        <v xml:space="preserve"> S</v>
      </c>
      <c r="I2648" s="1" t="str">
        <f>" S"</f>
        <v xml:space="preserve"> S</v>
      </c>
    </row>
    <row r="2649" spans="1:9">
      <c r="A2649" s="1" t="str">
        <f>""</f>
        <v/>
      </c>
      <c r="B2649" s="1">
        <f t="shared" si="860"/>
        <v>768271</v>
      </c>
      <c r="C2649" s="1" t="str">
        <f>"0598"</f>
        <v>0598</v>
      </c>
      <c r="D2649" s="1" t="str">
        <f>"CITIZENSHIP"</f>
        <v>CITIZENSHIP</v>
      </c>
      <c r="E2649" s="1" t="str">
        <f t="shared" si="862"/>
        <v>50R-CHA</v>
      </c>
      <c r="F2649" s="1" t="str">
        <f t="shared" si="861"/>
        <v>Chae, Son</v>
      </c>
      <c r="G2649" s="1" t="str">
        <f>"Period 07"</f>
        <v>Period 07</v>
      </c>
      <c r="H2649" s="1" t="str">
        <f>" E"</f>
        <v xml:space="preserve"> E</v>
      </c>
      <c r="I2649" s="1" t="str">
        <f>" E"</f>
        <v xml:space="preserve"> E</v>
      </c>
    </row>
    <row r="2650" spans="1:9">
      <c r="A2650" s="1" t="str">
        <f>""</f>
        <v/>
      </c>
      <c r="B2650" s="1">
        <f t="shared" si="860"/>
        <v>768271</v>
      </c>
      <c r="C2650" s="1" t="str">
        <f>"0551"</f>
        <v>0551</v>
      </c>
      <c r="D2650" s="1" t="str">
        <f>"HANDWRITING"</f>
        <v>HANDWRITING</v>
      </c>
      <c r="E2650" s="1" t="str">
        <f t="shared" si="862"/>
        <v>50R-CHA</v>
      </c>
      <c r="F2650" s="1" t="str">
        <f t="shared" si="861"/>
        <v>Chae, Son</v>
      </c>
      <c r="G2650" s="1" t="str">
        <f>"Period 08"</f>
        <v>Period 08</v>
      </c>
      <c r="H2650" s="1" t="str">
        <f>" S"</f>
        <v xml:space="preserve"> S</v>
      </c>
      <c r="I2650" s="1" t="str">
        <f>" S"</f>
        <v xml:space="preserve"> S</v>
      </c>
    </row>
    <row r="2651" spans="1:9">
      <c r="A2651" s="1" t="str">
        <f>""</f>
        <v/>
      </c>
      <c r="B2651" s="1">
        <f t="shared" si="860"/>
        <v>768271</v>
      </c>
      <c r="C2651" s="1" t="str">
        <f>"0561"</f>
        <v>0561</v>
      </c>
      <c r="D2651" s="1" t="str">
        <f>"FINE ARTS"</f>
        <v>FINE ARTS</v>
      </c>
      <c r="E2651" s="1" t="str">
        <f t="shared" si="862"/>
        <v>50R-CHA</v>
      </c>
      <c r="F2651" s="1" t="str">
        <f>"Shotlow, Misti"</f>
        <v>Shotlow, Misti</v>
      </c>
      <c r="G2651" s="1" t="str">
        <f>"Period 09"</f>
        <v>Period 09</v>
      </c>
      <c r="H2651" s="1" t="str">
        <f>" E"</f>
        <v xml:space="preserve"> E</v>
      </c>
      <c r="I2651" s="1" t="str">
        <f>" E"</f>
        <v xml:space="preserve"> E</v>
      </c>
    </row>
    <row r="2652" spans="1:9">
      <c r="A2652" s="1" t="str">
        <f>""</f>
        <v/>
      </c>
      <c r="B2652" s="1">
        <f t="shared" si="860"/>
        <v>768271</v>
      </c>
      <c r="C2652" s="1" t="str">
        <f>"0562"</f>
        <v>0562</v>
      </c>
      <c r="D2652" s="1" t="str">
        <f>"MUSIC"</f>
        <v>MUSIC</v>
      </c>
      <c r="E2652" s="1" t="str">
        <f t="shared" si="862"/>
        <v>50R-CHA</v>
      </c>
      <c r="F2652" s="1" t="str">
        <f>"Murphy, Charmin"</f>
        <v>Murphy, Charmin</v>
      </c>
      <c r="G2652" s="1" t="str">
        <f>"Period 10"</f>
        <v>Period 10</v>
      </c>
      <c r="H2652" s="1" t="str">
        <f>" E"</f>
        <v xml:space="preserve"> E</v>
      </c>
      <c r="I2652" s="1" t="str">
        <f>" S"</f>
        <v xml:space="preserve"> S</v>
      </c>
    </row>
    <row r="2653" spans="1:9">
      <c r="A2653" s="1" t="str">
        <f>""</f>
        <v/>
      </c>
      <c r="B2653" s="1">
        <f t="shared" si="860"/>
        <v>768271</v>
      </c>
      <c r="C2653" s="1" t="str">
        <f>"0572"</f>
        <v>0572</v>
      </c>
      <c r="D2653" s="1" t="str">
        <f>"PHYSICAL ED"</f>
        <v>PHYSICAL ED</v>
      </c>
      <c r="E2653" s="1" t="str">
        <f t="shared" si="862"/>
        <v>50R-CHA</v>
      </c>
      <c r="F2653" s="1" t="str">
        <f>"Lane, Gary"</f>
        <v>Lane, Gary</v>
      </c>
      <c r="G2653" s="1" t="str">
        <f>"Period 11"</f>
        <v>Period 11</v>
      </c>
      <c r="H2653" s="1" t="str">
        <f>" E"</f>
        <v xml:space="preserve"> E</v>
      </c>
      <c r="I2653" s="1" t="str">
        <f>" E"</f>
        <v xml:space="preserve"> E</v>
      </c>
    </row>
    <row r="2654" spans="1:9">
      <c r="A2654" s="1" t="str">
        <f>"Carbajal, Edson Antonio Benite"</f>
        <v>Carbajal, Edson Antonio Benite</v>
      </c>
      <c r="B2654" s="1">
        <f t="shared" ref="B2654:B2663" si="863">763056</f>
        <v>763056</v>
      </c>
      <c r="C2654" s="1" t="str">
        <f>"0511"</f>
        <v>0511</v>
      </c>
      <c r="D2654" s="1" t="str">
        <f>"LANGUAGE ARTS"</f>
        <v>LANGUAGE ARTS</v>
      </c>
      <c r="E2654" s="1" t="str">
        <f t="shared" ref="E2654:E2660" si="864">"50B-BIL"</f>
        <v>50B-BIL</v>
      </c>
      <c r="F2654" s="1" t="str">
        <f t="shared" ref="F2654:F2660" si="865">"Vega, Joseph"</f>
        <v>Vega, Joseph</v>
      </c>
      <c r="G2654" s="1" t="str">
        <f>"Period 01"</f>
        <v>Period 01</v>
      </c>
      <c r="H2654" s="1">
        <f xml:space="preserve"> 83</f>
        <v>83</v>
      </c>
      <c r="I2654" s="1">
        <f xml:space="preserve"> 80</f>
        <v>80</v>
      </c>
    </row>
    <row r="2655" spans="1:9">
      <c r="A2655" s="1" t="str">
        <f>""</f>
        <v/>
      </c>
      <c r="B2655" s="1">
        <f t="shared" si="863"/>
        <v>763056</v>
      </c>
      <c r="C2655" s="1" t="str">
        <f>"0521"</f>
        <v>0521</v>
      </c>
      <c r="D2655" s="1" t="str">
        <f>"SOCIAL STUDIES"</f>
        <v>SOCIAL STUDIES</v>
      </c>
      <c r="E2655" s="1" t="str">
        <f t="shared" si="864"/>
        <v>50B-BIL</v>
      </c>
      <c r="F2655" s="1" t="str">
        <f t="shared" si="865"/>
        <v>Vega, Joseph</v>
      </c>
      <c r="G2655" s="1" t="str">
        <f>"Period 03"</f>
        <v>Period 03</v>
      </c>
      <c r="H2655" s="1">
        <f xml:space="preserve"> 83</f>
        <v>83</v>
      </c>
      <c r="I2655" s="1">
        <f xml:space="preserve"> 85</f>
        <v>85</v>
      </c>
    </row>
    <row r="2656" spans="1:9">
      <c r="A2656" s="1" t="str">
        <f>""</f>
        <v/>
      </c>
      <c r="B2656" s="1">
        <f t="shared" si="863"/>
        <v>763056</v>
      </c>
      <c r="C2656" s="1" t="str">
        <f>"0531"</f>
        <v>0531</v>
      </c>
      <c r="D2656" s="1" t="str">
        <f>"MATH"</f>
        <v>MATH</v>
      </c>
      <c r="E2656" s="1" t="str">
        <f t="shared" si="864"/>
        <v>50B-BIL</v>
      </c>
      <c r="F2656" s="1" t="str">
        <f t="shared" si="865"/>
        <v>Vega, Joseph</v>
      </c>
      <c r="G2656" s="1" t="str">
        <f>"Period 04"</f>
        <v>Period 04</v>
      </c>
      <c r="H2656" s="1">
        <f xml:space="preserve"> 79</f>
        <v>79</v>
      </c>
      <c r="I2656" s="1">
        <f xml:space="preserve"> 75</f>
        <v>75</v>
      </c>
    </row>
    <row r="2657" spans="1:9">
      <c r="A2657" s="1" t="str">
        <f>""</f>
        <v/>
      </c>
      <c r="B2657" s="1">
        <f t="shared" si="863"/>
        <v>763056</v>
      </c>
      <c r="C2657" s="1" t="str">
        <f>"0541"</f>
        <v>0541</v>
      </c>
      <c r="D2657" s="1" t="str">
        <f>"SCIENCE"</f>
        <v>SCIENCE</v>
      </c>
      <c r="E2657" s="1" t="str">
        <f t="shared" si="864"/>
        <v>50B-BIL</v>
      </c>
      <c r="F2657" s="1" t="str">
        <f t="shared" si="865"/>
        <v>Vega, Joseph</v>
      </c>
      <c r="G2657" s="1" t="str">
        <f>"Period 05"</f>
        <v>Period 05</v>
      </c>
      <c r="H2657" s="1">
        <f xml:space="preserve"> 79</f>
        <v>79</v>
      </c>
      <c r="I2657" s="1">
        <f xml:space="preserve"> 86</f>
        <v>86</v>
      </c>
    </row>
    <row r="2658" spans="1:9">
      <c r="A2658" s="1" t="str">
        <f>""</f>
        <v/>
      </c>
      <c r="B2658" s="1">
        <f t="shared" si="863"/>
        <v>763056</v>
      </c>
      <c r="C2658" s="1" t="str">
        <f>"0571"</f>
        <v>0571</v>
      </c>
      <c r="D2658" s="1" t="str">
        <f>"HEALTH"</f>
        <v>HEALTH</v>
      </c>
      <c r="E2658" s="1" t="str">
        <f t="shared" si="864"/>
        <v>50B-BIL</v>
      </c>
      <c r="F2658" s="1" t="str">
        <f t="shared" si="865"/>
        <v>Vega, Joseph</v>
      </c>
      <c r="G2658" s="1" t="str">
        <f>"Period 06"</f>
        <v>Period 06</v>
      </c>
      <c r="H2658" s="1" t="str">
        <f t="shared" ref="H2658:I2660" si="866">" S"</f>
        <v xml:space="preserve"> S</v>
      </c>
      <c r="I2658" s="1" t="str">
        <f t="shared" si="866"/>
        <v xml:space="preserve"> S</v>
      </c>
    </row>
    <row r="2659" spans="1:9">
      <c r="A2659" s="1" t="str">
        <f>""</f>
        <v/>
      </c>
      <c r="B2659" s="1">
        <f t="shared" si="863"/>
        <v>763056</v>
      </c>
      <c r="C2659" s="1" t="str">
        <f>"0598"</f>
        <v>0598</v>
      </c>
      <c r="D2659" s="1" t="str">
        <f>"CITIZENSHIP"</f>
        <v>CITIZENSHIP</v>
      </c>
      <c r="E2659" s="1" t="str">
        <f t="shared" si="864"/>
        <v>50B-BIL</v>
      </c>
      <c r="F2659" s="1" t="str">
        <f t="shared" si="865"/>
        <v>Vega, Joseph</v>
      </c>
      <c r="G2659" s="1" t="str">
        <f>"Period 07"</f>
        <v>Period 07</v>
      </c>
      <c r="H2659" s="1" t="str">
        <f t="shared" si="866"/>
        <v xml:space="preserve"> S</v>
      </c>
      <c r="I2659" s="1" t="str">
        <f t="shared" si="866"/>
        <v xml:space="preserve"> S</v>
      </c>
    </row>
    <row r="2660" spans="1:9">
      <c r="A2660" s="1" t="str">
        <f>""</f>
        <v/>
      </c>
      <c r="B2660" s="1">
        <f t="shared" si="863"/>
        <v>763056</v>
      </c>
      <c r="C2660" s="1" t="str">
        <f>"0551"</f>
        <v>0551</v>
      </c>
      <c r="D2660" s="1" t="str">
        <f>"HANDWRITING"</f>
        <v>HANDWRITING</v>
      </c>
      <c r="E2660" s="1" t="str">
        <f t="shared" si="864"/>
        <v>50B-BIL</v>
      </c>
      <c r="F2660" s="1" t="str">
        <f t="shared" si="865"/>
        <v>Vega, Joseph</v>
      </c>
      <c r="G2660" s="1" t="str">
        <f>"Period 08"</f>
        <v>Period 08</v>
      </c>
      <c r="H2660" s="1" t="str">
        <f t="shared" si="866"/>
        <v xml:space="preserve"> S</v>
      </c>
      <c r="I2660" s="1" t="str">
        <f t="shared" si="866"/>
        <v xml:space="preserve"> S</v>
      </c>
    </row>
    <row r="2661" spans="1:9">
      <c r="A2661" s="1" t="str">
        <f>""</f>
        <v/>
      </c>
      <c r="B2661" s="1">
        <f t="shared" si="863"/>
        <v>763056</v>
      </c>
      <c r="C2661" s="1" t="str">
        <f>"0561"</f>
        <v>0561</v>
      </c>
      <c r="D2661" s="1" t="str">
        <f>"FINE ARTS"</f>
        <v>FINE ARTS</v>
      </c>
      <c r="E2661" s="1" t="str">
        <f>"50B-VEG"</f>
        <v>50B-VEG</v>
      </c>
      <c r="F2661" s="1" t="str">
        <f>"Shotlow, Misti"</f>
        <v>Shotlow, Misti</v>
      </c>
      <c r="G2661" s="1" t="str">
        <f>"Period 09"</f>
        <v>Period 09</v>
      </c>
      <c r="H2661" s="1" t="str">
        <f>" E"</f>
        <v xml:space="preserve"> E</v>
      </c>
      <c r="I2661" s="1" t="str">
        <f>" E"</f>
        <v xml:space="preserve"> E</v>
      </c>
    </row>
    <row r="2662" spans="1:9">
      <c r="A2662" s="1" t="str">
        <f>""</f>
        <v/>
      </c>
      <c r="B2662" s="1">
        <f t="shared" si="863"/>
        <v>763056</v>
      </c>
      <c r="C2662" s="1" t="str">
        <f>"0562"</f>
        <v>0562</v>
      </c>
      <c r="D2662" s="1" t="str">
        <f>"MUSIC"</f>
        <v>MUSIC</v>
      </c>
      <c r="E2662" s="1" t="str">
        <f>"50B-VEG"</f>
        <v>50B-VEG</v>
      </c>
      <c r="F2662" s="1" t="str">
        <f>"Murphy, Charmin"</f>
        <v>Murphy, Charmin</v>
      </c>
      <c r="G2662" s="1" t="str">
        <f>"Period 10"</f>
        <v>Period 10</v>
      </c>
      <c r="H2662" s="1" t="str">
        <f>" S"</f>
        <v xml:space="preserve"> S</v>
      </c>
      <c r="I2662" s="1" t="str">
        <f>" S"</f>
        <v xml:space="preserve"> S</v>
      </c>
    </row>
    <row r="2663" spans="1:9">
      <c r="A2663" s="1" t="str">
        <f>""</f>
        <v/>
      </c>
      <c r="B2663" s="1">
        <f t="shared" si="863"/>
        <v>763056</v>
      </c>
      <c r="C2663" s="1" t="str">
        <f>"0572"</f>
        <v>0572</v>
      </c>
      <c r="D2663" s="1" t="str">
        <f>"PHYSICAL ED"</f>
        <v>PHYSICAL ED</v>
      </c>
      <c r="E2663" s="1" t="str">
        <f>"50B-VEG"</f>
        <v>50B-VEG</v>
      </c>
      <c r="F2663" s="1" t="str">
        <f>"Lane, Gary"</f>
        <v>Lane, Gary</v>
      </c>
      <c r="G2663" s="1" t="str">
        <f>"Period 11"</f>
        <v>Period 11</v>
      </c>
      <c r="H2663" s="1" t="str">
        <f>" E"</f>
        <v xml:space="preserve"> E</v>
      </c>
      <c r="I2663" s="1" t="str">
        <f>" E"</f>
        <v xml:space="preserve"> E</v>
      </c>
    </row>
    <row r="2664" spans="1:9">
      <c r="A2664" s="1" t="str">
        <f>"Carter, Mikhaela Denice"</f>
        <v>Carter, Mikhaela Denice</v>
      </c>
      <c r="B2664" s="1">
        <f t="shared" ref="B2664:B2673" si="867">786626</f>
        <v>786626</v>
      </c>
      <c r="C2664" s="1" t="str">
        <f>"0511"</f>
        <v>0511</v>
      </c>
      <c r="D2664" s="1" t="str">
        <f>"LANGUAGE ARTS"</f>
        <v>LANGUAGE ARTS</v>
      </c>
      <c r="E2664" s="1" t="str">
        <f>"50R-CHAE"</f>
        <v>50R-CHAE</v>
      </c>
      <c r="F2664" s="1" t="str">
        <f t="shared" ref="F2664:F2670" si="868">"Chae, Son"</f>
        <v>Chae, Son</v>
      </c>
      <c r="G2664" s="1" t="str">
        <f>"Period 01"</f>
        <v>Period 01</v>
      </c>
      <c r="H2664" s="1">
        <f xml:space="preserve"> 91</f>
        <v>91</v>
      </c>
      <c r="I2664" s="1">
        <f xml:space="preserve"> 87</f>
        <v>87</v>
      </c>
    </row>
    <row r="2665" spans="1:9">
      <c r="A2665" s="1" t="str">
        <f>""</f>
        <v/>
      </c>
      <c r="B2665" s="1">
        <f t="shared" si="867"/>
        <v>786626</v>
      </c>
      <c r="C2665" s="1" t="str">
        <f>"0521"</f>
        <v>0521</v>
      </c>
      <c r="D2665" s="1" t="str">
        <f>"SOCIAL STUDIES"</f>
        <v>SOCIAL STUDIES</v>
      </c>
      <c r="E2665" s="1" t="str">
        <f>"50R-CHAE"</f>
        <v>50R-CHAE</v>
      </c>
      <c r="F2665" s="1" t="str">
        <f t="shared" si="868"/>
        <v>Chae, Son</v>
      </c>
      <c r="G2665" s="1" t="str">
        <f>"Period 03"</f>
        <v>Period 03</v>
      </c>
      <c r="H2665" s="1">
        <f xml:space="preserve"> 92</f>
        <v>92</v>
      </c>
      <c r="I2665" s="1">
        <f xml:space="preserve"> 90</f>
        <v>90</v>
      </c>
    </row>
    <row r="2666" spans="1:9">
      <c r="A2666" s="1" t="str">
        <f>""</f>
        <v/>
      </c>
      <c r="B2666" s="1">
        <f t="shared" si="867"/>
        <v>786626</v>
      </c>
      <c r="C2666" s="1" t="str">
        <f>"0531"</f>
        <v>0531</v>
      </c>
      <c r="D2666" s="1" t="str">
        <f>"MATH"</f>
        <v>MATH</v>
      </c>
      <c r="E2666" s="1" t="str">
        <f t="shared" ref="E2666:E2673" si="869">"50R-CHA"</f>
        <v>50R-CHA</v>
      </c>
      <c r="F2666" s="1" t="str">
        <f t="shared" si="868"/>
        <v>Chae, Son</v>
      </c>
      <c r="G2666" s="1" t="str">
        <f>"Period 04"</f>
        <v>Period 04</v>
      </c>
      <c r="H2666" s="1">
        <f xml:space="preserve"> 88</f>
        <v>88</v>
      </c>
      <c r="I2666" s="1">
        <f xml:space="preserve"> 86</f>
        <v>86</v>
      </c>
    </row>
    <row r="2667" spans="1:9">
      <c r="A2667" s="1" t="str">
        <f>""</f>
        <v/>
      </c>
      <c r="B2667" s="1">
        <f t="shared" si="867"/>
        <v>786626</v>
      </c>
      <c r="C2667" s="1" t="str">
        <f>"0541"</f>
        <v>0541</v>
      </c>
      <c r="D2667" s="1" t="str">
        <f>"SCIENCE"</f>
        <v>SCIENCE</v>
      </c>
      <c r="E2667" s="1" t="str">
        <f t="shared" si="869"/>
        <v>50R-CHA</v>
      </c>
      <c r="F2667" s="1" t="str">
        <f t="shared" si="868"/>
        <v>Chae, Son</v>
      </c>
      <c r="G2667" s="1" t="str">
        <f>"Period 05"</f>
        <v>Period 05</v>
      </c>
      <c r="H2667" s="1">
        <f xml:space="preserve"> 94</f>
        <v>94</v>
      </c>
      <c r="I2667" s="1">
        <f xml:space="preserve"> 90</f>
        <v>90</v>
      </c>
    </row>
    <row r="2668" spans="1:9">
      <c r="A2668" s="1" t="str">
        <f>""</f>
        <v/>
      </c>
      <c r="B2668" s="1">
        <f t="shared" si="867"/>
        <v>786626</v>
      </c>
      <c r="C2668" s="1" t="str">
        <f>"0571"</f>
        <v>0571</v>
      </c>
      <c r="D2668" s="1" t="str">
        <f>"HEALTH"</f>
        <v>HEALTH</v>
      </c>
      <c r="E2668" s="1" t="str">
        <f t="shared" si="869"/>
        <v>50R-CHA</v>
      </c>
      <c r="F2668" s="1" t="str">
        <f t="shared" si="868"/>
        <v>Chae, Son</v>
      </c>
      <c r="G2668" s="1" t="str">
        <f>"Period 06"</f>
        <v>Period 06</v>
      </c>
      <c r="H2668" s="1" t="str">
        <f t="shared" ref="H2668:I2670" si="870">" S"</f>
        <v xml:space="preserve"> S</v>
      </c>
      <c r="I2668" s="1" t="str">
        <f t="shared" si="870"/>
        <v xml:space="preserve"> S</v>
      </c>
    </row>
    <row r="2669" spans="1:9">
      <c r="A2669" s="1" t="str">
        <f>""</f>
        <v/>
      </c>
      <c r="B2669" s="1">
        <f t="shared" si="867"/>
        <v>786626</v>
      </c>
      <c r="C2669" s="1" t="str">
        <f>"0598"</f>
        <v>0598</v>
      </c>
      <c r="D2669" s="1" t="str">
        <f>"CITIZENSHIP"</f>
        <v>CITIZENSHIP</v>
      </c>
      <c r="E2669" s="1" t="str">
        <f t="shared" si="869"/>
        <v>50R-CHA</v>
      </c>
      <c r="F2669" s="1" t="str">
        <f t="shared" si="868"/>
        <v>Chae, Son</v>
      </c>
      <c r="G2669" s="1" t="str">
        <f>"Period 07"</f>
        <v>Period 07</v>
      </c>
      <c r="H2669" s="1" t="str">
        <f t="shared" si="870"/>
        <v xml:space="preserve"> S</v>
      </c>
      <c r="I2669" s="1" t="str">
        <f t="shared" si="870"/>
        <v xml:space="preserve"> S</v>
      </c>
    </row>
    <row r="2670" spans="1:9">
      <c r="A2670" s="1" t="str">
        <f>""</f>
        <v/>
      </c>
      <c r="B2670" s="1">
        <f t="shared" si="867"/>
        <v>786626</v>
      </c>
      <c r="C2670" s="1" t="str">
        <f>"0551"</f>
        <v>0551</v>
      </c>
      <c r="D2670" s="1" t="str">
        <f>"HANDWRITING"</f>
        <v>HANDWRITING</v>
      </c>
      <c r="E2670" s="1" t="str">
        <f t="shared" si="869"/>
        <v>50R-CHA</v>
      </c>
      <c r="F2670" s="1" t="str">
        <f t="shared" si="868"/>
        <v>Chae, Son</v>
      </c>
      <c r="G2670" s="1" t="str">
        <f>"Period 08"</f>
        <v>Period 08</v>
      </c>
      <c r="H2670" s="1" t="str">
        <f t="shared" si="870"/>
        <v xml:space="preserve"> S</v>
      </c>
      <c r="I2670" s="1" t="str">
        <f t="shared" si="870"/>
        <v xml:space="preserve"> S</v>
      </c>
    </row>
    <row r="2671" spans="1:9">
      <c r="A2671" s="1" t="str">
        <f>""</f>
        <v/>
      </c>
      <c r="B2671" s="1">
        <f t="shared" si="867"/>
        <v>786626</v>
      </c>
      <c r="C2671" s="1" t="str">
        <f>"0561"</f>
        <v>0561</v>
      </c>
      <c r="D2671" s="1" t="str">
        <f>"FINE ARTS"</f>
        <v>FINE ARTS</v>
      </c>
      <c r="E2671" s="1" t="str">
        <f t="shared" si="869"/>
        <v>50R-CHA</v>
      </c>
      <c r="F2671" s="1" t="str">
        <f>"Shotlow, Misti"</f>
        <v>Shotlow, Misti</v>
      </c>
      <c r="G2671" s="1" t="str">
        <f>"Period 09"</f>
        <v>Period 09</v>
      </c>
      <c r="H2671" s="1" t="str">
        <f>" E"</f>
        <v xml:space="preserve"> E</v>
      </c>
      <c r="I2671" s="1" t="str">
        <f>" E"</f>
        <v xml:space="preserve"> E</v>
      </c>
    </row>
    <row r="2672" spans="1:9">
      <c r="A2672" s="1" t="str">
        <f>""</f>
        <v/>
      </c>
      <c r="B2672" s="1">
        <f t="shared" si="867"/>
        <v>786626</v>
      </c>
      <c r="C2672" s="1" t="str">
        <f>"0562"</f>
        <v>0562</v>
      </c>
      <c r="D2672" s="1" t="str">
        <f>"MUSIC"</f>
        <v>MUSIC</v>
      </c>
      <c r="E2672" s="1" t="str">
        <f t="shared" si="869"/>
        <v>50R-CHA</v>
      </c>
      <c r="F2672" s="1" t="str">
        <f>"Murphy, Charmin"</f>
        <v>Murphy, Charmin</v>
      </c>
      <c r="G2672" s="1" t="str">
        <f>"Period 10"</f>
        <v>Period 10</v>
      </c>
      <c r="H2672" s="1" t="str">
        <f>" S"</f>
        <v xml:space="preserve"> S</v>
      </c>
      <c r="I2672" s="1" t="str">
        <f>" S"</f>
        <v xml:space="preserve"> S</v>
      </c>
    </row>
    <row r="2673" spans="1:9">
      <c r="A2673" s="1" t="str">
        <f>""</f>
        <v/>
      </c>
      <c r="B2673" s="1">
        <f t="shared" si="867"/>
        <v>786626</v>
      </c>
      <c r="C2673" s="1" t="str">
        <f>"0572"</f>
        <v>0572</v>
      </c>
      <c r="D2673" s="1" t="str">
        <f>"PHYSICAL ED"</f>
        <v>PHYSICAL ED</v>
      </c>
      <c r="E2673" s="1" t="str">
        <f t="shared" si="869"/>
        <v>50R-CHA</v>
      </c>
      <c r="F2673" s="1" t="str">
        <f>"Lane, Gary"</f>
        <v>Lane, Gary</v>
      </c>
      <c r="G2673" s="1" t="str">
        <f>"Period 11"</f>
        <v>Period 11</v>
      </c>
      <c r="H2673" s="1" t="str">
        <f>" E"</f>
        <v xml:space="preserve"> E</v>
      </c>
      <c r="I2673" s="1" t="str">
        <f>" E"</f>
        <v xml:space="preserve"> E</v>
      </c>
    </row>
    <row r="2674" spans="1:9">
      <c r="A2674" s="1" t="str">
        <f>"Chavez Escobedo, Rodolfo "</f>
        <v xml:space="preserve">Chavez Escobedo, Rodolfo </v>
      </c>
      <c r="B2674" s="1">
        <f t="shared" ref="B2674:B2683" si="871">786429</f>
        <v>786429</v>
      </c>
      <c r="C2674" s="1" t="str">
        <f>"0511"</f>
        <v>0511</v>
      </c>
      <c r="D2674" s="1" t="str">
        <f>"LANGUAGE ARTS"</f>
        <v>LANGUAGE ARTS</v>
      </c>
      <c r="E2674" s="1" t="str">
        <f t="shared" ref="E2674:E2680" si="872">"50B-BIL"</f>
        <v>50B-BIL</v>
      </c>
      <c r="F2674" s="1" t="str">
        <f t="shared" ref="F2674:F2680" si="873">"Vega, Joseph"</f>
        <v>Vega, Joseph</v>
      </c>
      <c r="G2674" s="1" t="str">
        <f>"Period 01"</f>
        <v>Period 01</v>
      </c>
      <c r="H2674" s="1">
        <f xml:space="preserve"> 74</f>
        <v>74</v>
      </c>
      <c r="I2674" s="1">
        <f xml:space="preserve"> 90</f>
        <v>90</v>
      </c>
    </row>
    <row r="2675" spans="1:9">
      <c r="A2675" s="1" t="str">
        <f>""</f>
        <v/>
      </c>
      <c r="B2675" s="1">
        <f t="shared" si="871"/>
        <v>786429</v>
      </c>
      <c r="C2675" s="1" t="str">
        <f>"0521"</f>
        <v>0521</v>
      </c>
      <c r="D2675" s="1" t="str">
        <f>"SOCIAL STUDIES"</f>
        <v>SOCIAL STUDIES</v>
      </c>
      <c r="E2675" s="1" t="str">
        <f t="shared" si="872"/>
        <v>50B-BIL</v>
      </c>
      <c r="F2675" s="1" t="str">
        <f t="shared" si="873"/>
        <v>Vega, Joseph</v>
      </c>
      <c r="G2675" s="1" t="str">
        <f>"Period 03"</f>
        <v>Period 03</v>
      </c>
      <c r="H2675" s="1">
        <f xml:space="preserve"> 83</f>
        <v>83</v>
      </c>
      <c r="I2675" s="1">
        <f xml:space="preserve"> 93</f>
        <v>93</v>
      </c>
    </row>
    <row r="2676" spans="1:9">
      <c r="A2676" s="1" t="str">
        <f>""</f>
        <v/>
      </c>
      <c r="B2676" s="1">
        <f t="shared" si="871"/>
        <v>786429</v>
      </c>
      <c r="C2676" s="1" t="str">
        <f>"0531"</f>
        <v>0531</v>
      </c>
      <c r="D2676" s="1" t="str">
        <f>"MATH"</f>
        <v>MATH</v>
      </c>
      <c r="E2676" s="1" t="str">
        <f t="shared" si="872"/>
        <v>50B-BIL</v>
      </c>
      <c r="F2676" s="1" t="str">
        <f t="shared" si="873"/>
        <v>Vega, Joseph</v>
      </c>
      <c r="G2676" s="1" t="str">
        <f>"Period 04"</f>
        <v>Period 04</v>
      </c>
      <c r="H2676" s="1">
        <f xml:space="preserve"> 88</f>
        <v>88</v>
      </c>
      <c r="I2676" s="1">
        <f xml:space="preserve"> 82</f>
        <v>82</v>
      </c>
    </row>
    <row r="2677" spans="1:9">
      <c r="A2677" s="1" t="str">
        <f>""</f>
        <v/>
      </c>
      <c r="B2677" s="1">
        <f t="shared" si="871"/>
        <v>786429</v>
      </c>
      <c r="C2677" s="1" t="str">
        <f>"0541"</f>
        <v>0541</v>
      </c>
      <c r="D2677" s="1" t="str">
        <f>"SCIENCE"</f>
        <v>SCIENCE</v>
      </c>
      <c r="E2677" s="1" t="str">
        <f t="shared" si="872"/>
        <v>50B-BIL</v>
      </c>
      <c r="F2677" s="1" t="str">
        <f t="shared" si="873"/>
        <v>Vega, Joseph</v>
      </c>
      <c r="G2677" s="1" t="str">
        <f>"Period 05"</f>
        <v>Period 05</v>
      </c>
      <c r="H2677" s="1">
        <f xml:space="preserve"> 79</f>
        <v>79</v>
      </c>
      <c r="I2677" s="1">
        <f xml:space="preserve"> 82</f>
        <v>82</v>
      </c>
    </row>
    <row r="2678" spans="1:9">
      <c r="A2678" s="1" t="str">
        <f>""</f>
        <v/>
      </c>
      <c r="B2678" s="1">
        <f t="shared" si="871"/>
        <v>786429</v>
      </c>
      <c r="C2678" s="1" t="str">
        <f>"0571"</f>
        <v>0571</v>
      </c>
      <c r="D2678" s="1" t="str">
        <f>"HEALTH"</f>
        <v>HEALTH</v>
      </c>
      <c r="E2678" s="1" t="str">
        <f t="shared" si="872"/>
        <v>50B-BIL</v>
      </c>
      <c r="F2678" s="1" t="str">
        <f t="shared" si="873"/>
        <v>Vega, Joseph</v>
      </c>
      <c r="G2678" s="1" t="str">
        <f>"Period 06"</f>
        <v>Period 06</v>
      </c>
      <c r="H2678" s="1" t="str">
        <f t="shared" ref="H2678:I2680" si="874">" S"</f>
        <v xml:space="preserve"> S</v>
      </c>
      <c r="I2678" s="1" t="str">
        <f t="shared" si="874"/>
        <v xml:space="preserve"> S</v>
      </c>
    </row>
    <row r="2679" spans="1:9">
      <c r="A2679" s="1" t="str">
        <f>""</f>
        <v/>
      </c>
      <c r="B2679" s="1">
        <f t="shared" si="871"/>
        <v>786429</v>
      </c>
      <c r="C2679" s="1" t="str">
        <f>"0598"</f>
        <v>0598</v>
      </c>
      <c r="D2679" s="1" t="str">
        <f>"CITIZENSHIP"</f>
        <v>CITIZENSHIP</v>
      </c>
      <c r="E2679" s="1" t="str">
        <f t="shared" si="872"/>
        <v>50B-BIL</v>
      </c>
      <c r="F2679" s="1" t="str">
        <f t="shared" si="873"/>
        <v>Vega, Joseph</v>
      </c>
      <c r="G2679" s="1" t="str">
        <f>"Period 07"</f>
        <v>Period 07</v>
      </c>
      <c r="H2679" s="1" t="str">
        <f t="shared" si="874"/>
        <v xml:space="preserve"> S</v>
      </c>
      <c r="I2679" s="1" t="str">
        <f t="shared" si="874"/>
        <v xml:space="preserve"> S</v>
      </c>
    </row>
    <row r="2680" spans="1:9">
      <c r="A2680" s="1" t="str">
        <f>""</f>
        <v/>
      </c>
      <c r="B2680" s="1">
        <f t="shared" si="871"/>
        <v>786429</v>
      </c>
      <c r="C2680" s="1" t="str">
        <f>"0551"</f>
        <v>0551</v>
      </c>
      <c r="D2680" s="1" t="str">
        <f>"HANDWRITING"</f>
        <v>HANDWRITING</v>
      </c>
      <c r="E2680" s="1" t="str">
        <f t="shared" si="872"/>
        <v>50B-BIL</v>
      </c>
      <c r="F2680" s="1" t="str">
        <f t="shared" si="873"/>
        <v>Vega, Joseph</v>
      </c>
      <c r="G2680" s="1" t="str">
        <f>"Period 08"</f>
        <v>Period 08</v>
      </c>
      <c r="H2680" s="1" t="str">
        <f t="shared" si="874"/>
        <v xml:space="preserve"> S</v>
      </c>
      <c r="I2680" s="1" t="str">
        <f t="shared" si="874"/>
        <v xml:space="preserve"> S</v>
      </c>
    </row>
    <row r="2681" spans="1:9">
      <c r="A2681" s="1" t="str">
        <f>""</f>
        <v/>
      </c>
      <c r="B2681" s="1">
        <f t="shared" si="871"/>
        <v>786429</v>
      </c>
      <c r="C2681" s="1" t="str">
        <f>"0561"</f>
        <v>0561</v>
      </c>
      <c r="D2681" s="1" t="str">
        <f>"FINE ARTS"</f>
        <v>FINE ARTS</v>
      </c>
      <c r="E2681" s="1" t="str">
        <f>"50B-VEG"</f>
        <v>50B-VEG</v>
      </c>
      <c r="F2681" s="1" t="str">
        <f>"Shotlow, Misti"</f>
        <v>Shotlow, Misti</v>
      </c>
      <c r="G2681" s="1" t="str">
        <f>"Period 09"</f>
        <v>Period 09</v>
      </c>
      <c r="H2681" s="1" t="str">
        <f>" E"</f>
        <v xml:space="preserve"> E</v>
      </c>
      <c r="I2681" s="1" t="str">
        <f>" E"</f>
        <v xml:space="preserve"> E</v>
      </c>
    </row>
    <row r="2682" spans="1:9">
      <c r="A2682" s="1" t="str">
        <f>""</f>
        <v/>
      </c>
      <c r="B2682" s="1">
        <f t="shared" si="871"/>
        <v>786429</v>
      </c>
      <c r="C2682" s="1" t="str">
        <f>"0562"</f>
        <v>0562</v>
      </c>
      <c r="D2682" s="1" t="str">
        <f>"MUSIC"</f>
        <v>MUSIC</v>
      </c>
      <c r="E2682" s="1" t="str">
        <f>"50B-VEG"</f>
        <v>50B-VEG</v>
      </c>
      <c r="F2682" s="1" t="str">
        <f>"Murphy, Charmin"</f>
        <v>Murphy, Charmin</v>
      </c>
      <c r="G2682" s="1" t="str">
        <f>"Period 10"</f>
        <v>Period 10</v>
      </c>
      <c r="H2682" s="1" t="str">
        <f>" S"</f>
        <v xml:space="preserve"> S</v>
      </c>
      <c r="I2682" s="1" t="str">
        <f>" S"</f>
        <v xml:space="preserve"> S</v>
      </c>
    </row>
    <row r="2683" spans="1:9">
      <c r="A2683" s="1" t="str">
        <f>""</f>
        <v/>
      </c>
      <c r="B2683" s="1">
        <f t="shared" si="871"/>
        <v>786429</v>
      </c>
      <c r="C2683" s="1" t="str">
        <f>"0572"</f>
        <v>0572</v>
      </c>
      <c r="D2683" s="1" t="str">
        <f>"PHYSICAL ED"</f>
        <v>PHYSICAL ED</v>
      </c>
      <c r="E2683" s="1" t="str">
        <f>"50B-VEG"</f>
        <v>50B-VEG</v>
      </c>
      <c r="F2683" s="1" t="str">
        <f>"Lane, Gary"</f>
        <v>Lane, Gary</v>
      </c>
      <c r="G2683" s="1" t="str">
        <f>"Period 11"</f>
        <v>Period 11</v>
      </c>
      <c r="H2683" s="1" t="str">
        <f>" E"</f>
        <v xml:space="preserve"> E</v>
      </c>
      <c r="I2683" s="1" t="str">
        <f>" E"</f>
        <v xml:space="preserve"> E</v>
      </c>
    </row>
    <row r="2684" spans="1:9">
      <c r="A2684" s="1" t="str">
        <f>"Clark, Nikaela Marie"</f>
        <v>Clark, Nikaela Marie</v>
      </c>
      <c r="B2684" s="1">
        <f t="shared" ref="B2684:B2693" si="875">773751</f>
        <v>773751</v>
      </c>
      <c r="C2684" s="1" t="str">
        <f>"0511"</f>
        <v>0511</v>
      </c>
      <c r="D2684" s="1" t="str">
        <f>"LANGUAGE ARTS"</f>
        <v>LANGUAGE ARTS</v>
      </c>
      <c r="E2684" s="1" t="str">
        <f t="shared" ref="E2684:E2703" si="876">"51R-HUN"</f>
        <v>51R-HUN</v>
      </c>
      <c r="F2684" s="1" t="str">
        <f t="shared" ref="F2684:F2690" si="877">"Hunziker, Camille"</f>
        <v>Hunziker, Camille</v>
      </c>
      <c r="G2684" s="1" t="str">
        <f>"Period 01"</f>
        <v>Period 01</v>
      </c>
      <c r="H2684" s="1">
        <f xml:space="preserve"> 95</f>
        <v>95</v>
      </c>
      <c r="I2684" s="1">
        <f xml:space="preserve"> 93</f>
        <v>93</v>
      </c>
    </row>
    <row r="2685" spans="1:9">
      <c r="A2685" s="1" t="str">
        <f>""</f>
        <v/>
      </c>
      <c r="B2685" s="1">
        <f t="shared" si="875"/>
        <v>773751</v>
      </c>
      <c r="C2685" s="1" t="str">
        <f>"0521"</f>
        <v>0521</v>
      </c>
      <c r="D2685" s="1" t="str">
        <f>"SOCIAL STUDIES"</f>
        <v>SOCIAL STUDIES</v>
      </c>
      <c r="E2685" s="1" t="str">
        <f t="shared" si="876"/>
        <v>51R-HUN</v>
      </c>
      <c r="F2685" s="1" t="str">
        <f t="shared" si="877"/>
        <v>Hunziker, Camille</v>
      </c>
      <c r="G2685" s="1" t="str">
        <f>"Period 03"</f>
        <v>Period 03</v>
      </c>
      <c r="H2685" s="1">
        <f xml:space="preserve"> 92</f>
        <v>92</v>
      </c>
      <c r="I2685" s="1">
        <f xml:space="preserve"> 90</f>
        <v>90</v>
      </c>
    </row>
    <row r="2686" spans="1:9">
      <c r="A2686" s="1" t="str">
        <f>""</f>
        <v/>
      </c>
      <c r="B2686" s="1">
        <f t="shared" si="875"/>
        <v>773751</v>
      </c>
      <c r="C2686" s="1" t="str">
        <f>"0531"</f>
        <v>0531</v>
      </c>
      <c r="D2686" s="1" t="str">
        <f>"MATH"</f>
        <v>MATH</v>
      </c>
      <c r="E2686" s="1" t="str">
        <f t="shared" si="876"/>
        <v>51R-HUN</v>
      </c>
      <c r="F2686" s="1" t="str">
        <f t="shared" si="877"/>
        <v>Hunziker, Camille</v>
      </c>
      <c r="G2686" s="1" t="str">
        <f>"Period 04"</f>
        <v>Period 04</v>
      </c>
      <c r="H2686" s="1">
        <f xml:space="preserve"> 90</f>
        <v>90</v>
      </c>
      <c r="I2686" s="1">
        <f xml:space="preserve"> 78</f>
        <v>78</v>
      </c>
    </row>
    <row r="2687" spans="1:9">
      <c r="A2687" s="1" t="str">
        <f>""</f>
        <v/>
      </c>
      <c r="B2687" s="1">
        <f t="shared" si="875"/>
        <v>773751</v>
      </c>
      <c r="C2687" s="1" t="str">
        <f>"0541"</f>
        <v>0541</v>
      </c>
      <c r="D2687" s="1" t="str">
        <f>"SCIENCE"</f>
        <v>SCIENCE</v>
      </c>
      <c r="E2687" s="1" t="str">
        <f t="shared" si="876"/>
        <v>51R-HUN</v>
      </c>
      <c r="F2687" s="1" t="str">
        <f t="shared" si="877"/>
        <v>Hunziker, Camille</v>
      </c>
      <c r="G2687" s="1" t="str">
        <f>"Period 05"</f>
        <v>Period 05</v>
      </c>
      <c r="H2687" s="1">
        <f xml:space="preserve"> 93</f>
        <v>93</v>
      </c>
      <c r="I2687" s="1">
        <f xml:space="preserve"> 87</f>
        <v>87</v>
      </c>
    </row>
    <row r="2688" spans="1:9">
      <c r="A2688" s="1" t="str">
        <f>""</f>
        <v/>
      </c>
      <c r="B2688" s="1">
        <f t="shared" si="875"/>
        <v>773751</v>
      </c>
      <c r="C2688" s="1" t="str">
        <f>"0571"</f>
        <v>0571</v>
      </c>
      <c r="D2688" s="1" t="str">
        <f>"HEALTH"</f>
        <v>HEALTH</v>
      </c>
      <c r="E2688" s="1" t="str">
        <f t="shared" si="876"/>
        <v>51R-HUN</v>
      </c>
      <c r="F2688" s="1" t="str">
        <f t="shared" si="877"/>
        <v>Hunziker, Camille</v>
      </c>
      <c r="G2688" s="1" t="str">
        <f>"Period 06"</f>
        <v>Period 06</v>
      </c>
      <c r="H2688" s="1" t="str">
        <f t="shared" ref="H2688:I2690" si="878">" S"</f>
        <v xml:space="preserve"> S</v>
      </c>
      <c r="I2688" s="1" t="str">
        <f t="shared" si="878"/>
        <v xml:space="preserve"> S</v>
      </c>
    </row>
    <row r="2689" spans="1:9">
      <c r="A2689" s="1" t="str">
        <f>""</f>
        <v/>
      </c>
      <c r="B2689" s="1">
        <f t="shared" si="875"/>
        <v>773751</v>
      </c>
      <c r="C2689" s="1" t="str">
        <f>"0598"</f>
        <v>0598</v>
      </c>
      <c r="D2689" s="1" t="str">
        <f>"CITIZENSHIP"</f>
        <v>CITIZENSHIP</v>
      </c>
      <c r="E2689" s="1" t="str">
        <f t="shared" si="876"/>
        <v>51R-HUN</v>
      </c>
      <c r="F2689" s="1" t="str">
        <f t="shared" si="877"/>
        <v>Hunziker, Camille</v>
      </c>
      <c r="G2689" s="1" t="str">
        <f>"Period 07"</f>
        <v>Period 07</v>
      </c>
      <c r="H2689" s="1" t="str">
        <f t="shared" si="878"/>
        <v xml:space="preserve"> S</v>
      </c>
      <c r="I2689" s="1" t="str">
        <f t="shared" si="878"/>
        <v xml:space="preserve"> S</v>
      </c>
    </row>
    <row r="2690" spans="1:9">
      <c r="A2690" s="1" t="str">
        <f>""</f>
        <v/>
      </c>
      <c r="B2690" s="1">
        <f t="shared" si="875"/>
        <v>773751</v>
      </c>
      <c r="C2690" s="1" t="str">
        <f>"0551"</f>
        <v>0551</v>
      </c>
      <c r="D2690" s="1" t="str">
        <f>"HANDWRITING"</f>
        <v>HANDWRITING</v>
      </c>
      <c r="E2690" s="1" t="str">
        <f t="shared" si="876"/>
        <v>51R-HUN</v>
      </c>
      <c r="F2690" s="1" t="str">
        <f t="shared" si="877"/>
        <v>Hunziker, Camille</v>
      </c>
      <c r="G2690" s="1" t="str">
        <f>"Period 08"</f>
        <v>Period 08</v>
      </c>
      <c r="H2690" s="1" t="str">
        <f t="shared" si="878"/>
        <v xml:space="preserve"> S</v>
      </c>
      <c r="I2690" s="1" t="str">
        <f t="shared" si="878"/>
        <v xml:space="preserve"> S</v>
      </c>
    </row>
    <row r="2691" spans="1:9">
      <c r="A2691" s="1" t="str">
        <f>""</f>
        <v/>
      </c>
      <c r="B2691" s="1">
        <f t="shared" si="875"/>
        <v>773751</v>
      </c>
      <c r="C2691" s="1" t="str">
        <f>"0561"</f>
        <v>0561</v>
      </c>
      <c r="D2691" s="1" t="str">
        <f>"FINE ARTS"</f>
        <v>FINE ARTS</v>
      </c>
      <c r="E2691" s="1" t="str">
        <f t="shared" si="876"/>
        <v>51R-HUN</v>
      </c>
      <c r="F2691" s="1" t="str">
        <f>"Shotlow, Misti"</f>
        <v>Shotlow, Misti</v>
      </c>
      <c r="G2691" s="1" t="str">
        <f>"Period 09"</f>
        <v>Period 09</v>
      </c>
      <c r="H2691" s="1" t="str">
        <f>" E"</f>
        <v xml:space="preserve"> E</v>
      </c>
      <c r="I2691" s="1" t="str">
        <f>" E"</f>
        <v xml:space="preserve"> E</v>
      </c>
    </row>
    <row r="2692" spans="1:9">
      <c r="A2692" s="1" t="str">
        <f>""</f>
        <v/>
      </c>
      <c r="B2692" s="1">
        <f t="shared" si="875"/>
        <v>773751</v>
      </c>
      <c r="C2692" s="1" t="str">
        <f>"0562"</f>
        <v>0562</v>
      </c>
      <c r="D2692" s="1" t="str">
        <f>"MUSIC"</f>
        <v>MUSIC</v>
      </c>
      <c r="E2692" s="1" t="str">
        <f t="shared" si="876"/>
        <v>51R-HUN</v>
      </c>
      <c r="F2692" s="1" t="str">
        <f>"Murphy, Charmin"</f>
        <v>Murphy, Charmin</v>
      </c>
      <c r="G2692" s="1" t="str">
        <f>"Period 10"</f>
        <v>Period 10</v>
      </c>
      <c r="H2692" s="1" t="str">
        <f>" E"</f>
        <v xml:space="preserve"> E</v>
      </c>
      <c r="I2692" s="1" t="str">
        <f>" S"</f>
        <v xml:space="preserve"> S</v>
      </c>
    </row>
    <row r="2693" spans="1:9">
      <c r="A2693" s="1" t="str">
        <f>""</f>
        <v/>
      </c>
      <c r="B2693" s="1">
        <f t="shared" si="875"/>
        <v>773751</v>
      </c>
      <c r="C2693" s="1" t="str">
        <f>"0572"</f>
        <v>0572</v>
      </c>
      <c r="D2693" s="1" t="str">
        <f>"PHYSICAL ED"</f>
        <v>PHYSICAL ED</v>
      </c>
      <c r="E2693" s="1" t="str">
        <f t="shared" si="876"/>
        <v>51R-HUN</v>
      </c>
      <c r="F2693" s="1" t="str">
        <f>"Lane, Gary"</f>
        <v>Lane, Gary</v>
      </c>
      <c r="G2693" s="1" t="str">
        <f>"Period 11"</f>
        <v>Period 11</v>
      </c>
      <c r="H2693" s="1" t="str">
        <f>" E"</f>
        <v xml:space="preserve"> E</v>
      </c>
      <c r="I2693" s="1" t="str">
        <f>" E"</f>
        <v xml:space="preserve"> E</v>
      </c>
    </row>
    <row r="2694" spans="1:9">
      <c r="A2694" s="1" t="str">
        <f>"Cook, Isabella Nannette"</f>
        <v>Cook, Isabella Nannette</v>
      </c>
      <c r="B2694" s="1">
        <f t="shared" ref="B2694:B2703" si="879">775621</f>
        <v>775621</v>
      </c>
      <c r="C2694" s="1" t="str">
        <f>"0511"</f>
        <v>0511</v>
      </c>
      <c r="D2694" s="1" t="str">
        <f>"LANGUAGE ARTS"</f>
        <v>LANGUAGE ARTS</v>
      </c>
      <c r="E2694" s="1" t="str">
        <f t="shared" si="876"/>
        <v>51R-HUN</v>
      </c>
      <c r="F2694" s="1" t="str">
        <f t="shared" ref="F2694:F2700" si="880">"Hunziker, Camille"</f>
        <v>Hunziker, Camille</v>
      </c>
      <c r="G2694" s="1" t="str">
        <f>"Period 01"</f>
        <v>Period 01</v>
      </c>
      <c r="H2694" s="1">
        <f xml:space="preserve"> 73</f>
        <v>73</v>
      </c>
      <c r="I2694" s="1">
        <f xml:space="preserve"> 75</f>
        <v>75</v>
      </c>
    </row>
    <row r="2695" spans="1:9">
      <c r="A2695" s="1" t="str">
        <f>""</f>
        <v/>
      </c>
      <c r="B2695" s="1">
        <f t="shared" si="879"/>
        <v>775621</v>
      </c>
      <c r="C2695" s="1" t="str">
        <f>"0521"</f>
        <v>0521</v>
      </c>
      <c r="D2695" s="1" t="str">
        <f>"SOCIAL STUDIES"</f>
        <v>SOCIAL STUDIES</v>
      </c>
      <c r="E2695" s="1" t="str">
        <f t="shared" si="876"/>
        <v>51R-HUN</v>
      </c>
      <c r="F2695" s="1" t="str">
        <f t="shared" si="880"/>
        <v>Hunziker, Camille</v>
      </c>
      <c r="G2695" s="1" t="str">
        <f>"Period 03"</f>
        <v>Period 03</v>
      </c>
      <c r="H2695" s="1">
        <f xml:space="preserve"> 85</f>
        <v>85</v>
      </c>
      <c r="I2695" s="1">
        <f xml:space="preserve"> 78</f>
        <v>78</v>
      </c>
    </row>
    <row r="2696" spans="1:9">
      <c r="A2696" s="1" t="str">
        <f>""</f>
        <v/>
      </c>
      <c r="B2696" s="1">
        <f t="shared" si="879"/>
        <v>775621</v>
      </c>
      <c r="C2696" s="1" t="str">
        <f>"0531"</f>
        <v>0531</v>
      </c>
      <c r="D2696" s="1" t="str">
        <f>"MATH"</f>
        <v>MATH</v>
      </c>
      <c r="E2696" s="1" t="str">
        <f t="shared" si="876"/>
        <v>51R-HUN</v>
      </c>
      <c r="F2696" s="1" t="str">
        <f t="shared" si="880"/>
        <v>Hunziker, Camille</v>
      </c>
      <c r="G2696" s="1" t="str">
        <f>"Period 04"</f>
        <v>Period 04</v>
      </c>
      <c r="H2696" s="1">
        <f xml:space="preserve"> 74</f>
        <v>74</v>
      </c>
      <c r="I2696" s="1">
        <f xml:space="preserve"> 70</f>
        <v>70</v>
      </c>
    </row>
    <row r="2697" spans="1:9">
      <c r="A2697" s="1" t="str">
        <f>""</f>
        <v/>
      </c>
      <c r="B2697" s="1">
        <f t="shared" si="879"/>
        <v>775621</v>
      </c>
      <c r="C2697" s="1" t="str">
        <f>"0541"</f>
        <v>0541</v>
      </c>
      <c r="D2697" s="1" t="str">
        <f>"SCIENCE"</f>
        <v>SCIENCE</v>
      </c>
      <c r="E2697" s="1" t="str">
        <f t="shared" si="876"/>
        <v>51R-HUN</v>
      </c>
      <c r="F2697" s="1" t="str">
        <f t="shared" si="880"/>
        <v>Hunziker, Camille</v>
      </c>
      <c r="G2697" s="1" t="str">
        <f>"Period 05"</f>
        <v>Period 05</v>
      </c>
      <c r="H2697" s="1">
        <f xml:space="preserve"> 82</f>
        <v>82</v>
      </c>
      <c r="I2697" s="1">
        <f xml:space="preserve"> 73</f>
        <v>73</v>
      </c>
    </row>
    <row r="2698" spans="1:9">
      <c r="A2698" s="1" t="str">
        <f>""</f>
        <v/>
      </c>
      <c r="B2698" s="1">
        <f t="shared" si="879"/>
        <v>775621</v>
      </c>
      <c r="C2698" s="1" t="str">
        <f>"0571"</f>
        <v>0571</v>
      </c>
      <c r="D2698" s="1" t="str">
        <f>"HEALTH"</f>
        <v>HEALTH</v>
      </c>
      <c r="E2698" s="1" t="str">
        <f t="shared" si="876"/>
        <v>51R-HUN</v>
      </c>
      <c r="F2698" s="1" t="str">
        <f t="shared" si="880"/>
        <v>Hunziker, Camille</v>
      </c>
      <c r="G2698" s="1" t="str">
        <f>"Period 06"</f>
        <v>Period 06</v>
      </c>
      <c r="H2698" s="1" t="str">
        <f t="shared" ref="H2698:I2700" si="881">" S"</f>
        <v xml:space="preserve"> S</v>
      </c>
      <c r="I2698" s="1" t="str">
        <f t="shared" si="881"/>
        <v xml:space="preserve"> S</v>
      </c>
    </row>
    <row r="2699" spans="1:9">
      <c r="A2699" s="1" t="str">
        <f>""</f>
        <v/>
      </c>
      <c r="B2699" s="1">
        <f t="shared" si="879"/>
        <v>775621</v>
      </c>
      <c r="C2699" s="1" t="str">
        <f>"0598"</f>
        <v>0598</v>
      </c>
      <c r="D2699" s="1" t="str">
        <f>"CITIZENSHIP"</f>
        <v>CITIZENSHIP</v>
      </c>
      <c r="E2699" s="1" t="str">
        <f t="shared" si="876"/>
        <v>51R-HUN</v>
      </c>
      <c r="F2699" s="1" t="str">
        <f t="shared" si="880"/>
        <v>Hunziker, Camille</v>
      </c>
      <c r="G2699" s="1" t="str">
        <f>"Period 07"</f>
        <v>Period 07</v>
      </c>
      <c r="H2699" s="1" t="str">
        <f t="shared" si="881"/>
        <v xml:space="preserve"> S</v>
      </c>
      <c r="I2699" s="1" t="str">
        <f t="shared" si="881"/>
        <v xml:space="preserve"> S</v>
      </c>
    </row>
    <row r="2700" spans="1:9">
      <c r="A2700" s="1" t="str">
        <f>""</f>
        <v/>
      </c>
      <c r="B2700" s="1">
        <f t="shared" si="879"/>
        <v>775621</v>
      </c>
      <c r="C2700" s="1" t="str">
        <f>"0551"</f>
        <v>0551</v>
      </c>
      <c r="D2700" s="1" t="str">
        <f>"HANDWRITING"</f>
        <v>HANDWRITING</v>
      </c>
      <c r="E2700" s="1" t="str">
        <f t="shared" si="876"/>
        <v>51R-HUN</v>
      </c>
      <c r="F2700" s="1" t="str">
        <f t="shared" si="880"/>
        <v>Hunziker, Camille</v>
      </c>
      <c r="G2700" s="1" t="str">
        <f>"Period 08"</f>
        <v>Period 08</v>
      </c>
      <c r="H2700" s="1" t="str">
        <f t="shared" si="881"/>
        <v xml:space="preserve"> S</v>
      </c>
      <c r="I2700" s="1" t="str">
        <f t="shared" si="881"/>
        <v xml:space="preserve"> S</v>
      </c>
    </row>
    <row r="2701" spans="1:9">
      <c r="A2701" s="1" t="str">
        <f>""</f>
        <v/>
      </c>
      <c r="B2701" s="1">
        <f t="shared" si="879"/>
        <v>775621</v>
      </c>
      <c r="C2701" s="1" t="str">
        <f>"0561"</f>
        <v>0561</v>
      </c>
      <c r="D2701" s="1" t="str">
        <f>"FINE ARTS"</f>
        <v>FINE ARTS</v>
      </c>
      <c r="E2701" s="1" t="str">
        <f t="shared" si="876"/>
        <v>51R-HUN</v>
      </c>
      <c r="F2701" s="1" t="str">
        <f>"Shotlow, Misti"</f>
        <v>Shotlow, Misti</v>
      </c>
      <c r="G2701" s="1" t="str">
        <f>"Period 09"</f>
        <v>Period 09</v>
      </c>
      <c r="H2701" s="1" t="str">
        <f>" E"</f>
        <v xml:space="preserve"> E</v>
      </c>
      <c r="I2701" s="1" t="str">
        <f>" E"</f>
        <v xml:space="preserve"> E</v>
      </c>
    </row>
    <row r="2702" spans="1:9">
      <c r="A2702" s="1" t="str">
        <f>""</f>
        <v/>
      </c>
      <c r="B2702" s="1">
        <f t="shared" si="879"/>
        <v>775621</v>
      </c>
      <c r="C2702" s="1" t="str">
        <f>"0562"</f>
        <v>0562</v>
      </c>
      <c r="D2702" s="1" t="str">
        <f>"MUSIC"</f>
        <v>MUSIC</v>
      </c>
      <c r="E2702" s="1" t="str">
        <f t="shared" si="876"/>
        <v>51R-HUN</v>
      </c>
      <c r="F2702" s="1" t="str">
        <f>"Murphy, Charmin"</f>
        <v>Murphy, Charmin</v>
      </c>
      <c r="G2702" s="1" t="str">
        <f>"Period 10"</f>
        <v>Period 10</v>
      </c>
      <c r="H2702" s="1" t="str">
        <f>" S"</f>
        <v xml:space="preserve"> S</v>
      </c>
      <c r="I2702" s="1" t="str">
        <f>" S"</f>
        <v xml:space="preserve"> S</v>
      </c>
    </row>
    <row r="2703" spans="1:9">
      <c r="A2703" s="1" t="str">
        <f>""</f>
        <v/>
      </c>
      <c r="B2703" s="1">
        <f t="shared" si="879"/>
        <v>775621</v>
      </c>
      <c r="C2703" s="1" t="str">
        <f>"0572"</f>
        <v>0572</v>
      </c>
      <c r="D2703" s="1" t="str">
        <f>"PHYSICAL ED"</f>
        <v>PHYSICAL ED</v>
      </c>
      <c r="E2703" s="1" t="str">
        <f t="shared" si="876"/>
        <v>51R-HUN</v>
      </c>
      <c r="F2703" s="1" t="str">
        <f>"Lane, Gary"</f>
        <v>Lane, Gary</v>
      </c>
      <c r="G2703" s="1" t="str">
        <f>"Period 11"</f>
        <v>Period 11</v>
      </c>
      <c r="H2703" s="1" t="str">
        <f>" E"</f>
        <v xml:space="preserve"> E</v>
      </c>
      <c r="I2703" s="1" t="str">
        <f>" E"</f>
        <v xml:space="preserve"> E</v>
      </c>
    </row>
    <row r="2704" spans="1:9">
      <c r="A2704" s="1" t="str">
        <f>"Coronel-Jaimes, Jordan Rafael"</f>
        <v>Coronel-Jaimes, Jordan Rafael</v>
      </c>
      <c r="B2704" s="1">
        <f t="shared" ref="B2704:B2713" si="882">1822577</f>
        <v>1822577</v>
      </c>
      <c r="C2704" s="1" t="str">
        <f>"0511"</f>
        <v>0511</v>
      </c>
      <c r="D2704" s="1" t="str">
        <f>"LANGUAGE ARTS"</f>
        <v>LANGUAGE ARTS</v>
      </c>
      <c r="E2704" s="1" t="str">
        <f>"50R-CHAE"</f>
        <v>50R-CHAE</v>
      </c>
      <c r="F2704" s="1" t="str">
        <f t="shared" ref="F2704:F2710" si="883">"Chae, Son"</f>
        <v>Chae, Son</v>
      </c>
      <c r="G2704" s="1" t="str">
        <f>"Period 01"</f>
        <v>Period 01</v>
      </c>
      <c r="H2704" s="1">
        <f xml:space="preserve"> 70</f>
        <v>70</v>
      </c>
      <c r="I2704" s="1">
        <f xml:space="preserve"> 72</f>
        <v>72</v>
      </c>
    </row>
    <row r="2705" spans="1:9">
      <c r="A2705" s="1" t="str">
        <f>""</f>
        <v/>
      </c>
      <c r="B2705" s="1">
        <f t="shared" si="882"/>
        <v>1822577</v>
      </c>
      <c r="C2705" s="1" t="str">
        <f>"0521"</f>
        <v>0521</v>
      </c>
      <c r="D2705" s="1" t="str">
        <f>"SOCIAL STUDIES"</f>
        <v>SOCIAL STUDIES</v>
      </c>
      <c r="E2705" s="1" t="str">
        <f>"50R-CHAE"</f>
        <v>50R-CHAE</v>
      </c>
      <c r="F2705" s="1" t="str">
        <f t="shared" si="883"/>
        <v>Chae, Son</v>
      </c>
      <c r="G2705" s="1" t="str">
        <f>"Period 03"</f>
        <v>Period 03</v>
      </c>
      <c r="H2705" s="1">
        <f xml:space="preserve"> 74</f>
        <v>74</v>
      </c>
      <c r="I2705" s="1">
        <f xml:space="preserve"> 73</f>
        <v>73</v>
      </c>
    </row>
    <row r="2706" spans="1:9">
      <c r="A2706" s="1" t="str">
        <f>""</f>
        <v/>
      </c>
      <c r="B2706" s="1">
        <f t="shared" si="882"/>
        <v>1822577</v>
      </c>
      <c r="C2706" s="1" t="str">
        <f>"0531"</f>
        <v>0531</v>
      </c>
      <c r="D2706" s="1" t="str">
        <f>"MATH"</f>
        <v>MATH</v>
      </c>
      <c r="E2706" s="1" t="str">
        <f t="shared" ref="E2706:E2713" si="884">"50R-CHA"</f>
        <v>50R-CHA</v>
      </c>
      <c r="F2706" s="1" t="str">
        <f t="shared" si="883"/>
        <v>Chae, Son</v>
      </c>
      <c r="G2706" s="1" t="str">
        <f>"Period 04"</f>
        <v>Period 04</v>
      </c>
      <c r="H2706" s="1">
        <f xml:space="preserve"> 70</f>
        <v>70</v>
      </c>
      <c r="I2706" s="1">
        <f xml:space="preserve"> 70</f>
        <v>70</v>
      </c>
    </row>
    <row r="2707" spans="1:9">
      <c r="A2707" s="1" t="str">
        <f>""</f>
        <v/>
      </c>
      <c r="B2707" s="1">
        <f t="shared" si="882"/>
        <v>1822577</v>
      </c>
      <c r="C2707" s="1" t="str">
        <f>"0541"</f>
        <v>0541</v>
      </c>
      <c r="D2707" s="1" t="str">
        <f>"SCIENCE"</f>
        <v>SCIENCE</v>
      </c>
      <c r="E2707" s="1" t="str">
        <f t="shared" si="884"/>
        <v>50R-CHA</v>
      </c>
      <c r="F2707" s="1" t="str">
        <f t="shared" si="883"/>
        <v>Chae, Son</v>
      </c>
      <c r="G2707" s="1" t="str">
        <f>"Period 05"</f>
        <v>Period 05</v>
      </c>
      <c r="H2707" s="1">
        <f xml:space="preserve"> 75</f>
        <v>75</v>
      </c>
      <c r="I2707" s="1">
        <f xml:space="preserve"> 76</f>
        <v>76</v>
      </c>
    </row>
    <row r="2708" spans="1:9">
      <c r="A2708" s="1" t="str">
        <f>""</f>
        <v/>
      </c>
      <c r="B2708" s="1">
        <f t="shared" si="882"/>
        <v>1822577</v>
      </c>
      <c r="C2708" s="1" t="str">
        <f>"0571"</f>
        <v>0571</v>
      </c>
      <c r="D2708" s="1" t="str">
        <f>"HEALTH"</f>
        <v>HEALTH</v>
      </c>
      <c r="E2708" s="1" t="str">
        <f t="shared" si="884"/>
        <v>50R-CHA</v>
      </c>
      <c r="F2708" s="1" t="str">
        <f t="shared" si="883"/>
        <v>Chae, Son</v>
      </c>
      <c r="G2708" s="1" t="str">
        <f>"Period 06"</f>
        <v>Period 06</v>
      </c>
      <c r="H2708" s="1" t="str">
        <f>" S"</f>
        <v xml:space="preserve"> S</v>
      </c>
      <c r="I2708" s="1" t="str">
        <f>" S"</f>
        <v xml:space="preserve"> S</v>
      </c>
    </row>
    <row r="2709" spans="1:9">
      <c r="A2709" s="1" t="str">
        <f>""</f>
        <v/>
      </c>
      <c r="B2709" s="1">
        <f t="shared" si="882"/>
        <v>1822577</v>
      </c>
      <c r="C2709" s="1" t="str">
        <f>"0598"</f>
        <v>0598</v>
      </c>
      <c r="D2709" s="1" t="str">
        <f>"CITIZENSHIP"</f>
        <v>CITIZENSHIP</v>
      </c>
      <c r="E2709" s="1" t="str">
        <f t="shared" si="884"/>
        <v>50R-CHA</v>
      </c>
      <c r="F2709" s="1" t="str">
        <f t="shared" si="883"/>
        <v>Chae, Son</v>
      </c>
      <c r="G2709" s="1" t="str">
        <f>"Period 07"</f>
        <v>Period 07</v>
      </c>
      <c r="H2709" s="1" t="str">
        <f>" E"</f>
        <v xml:space="preserve"> E</v>
      </c>
      <c r="I2709" s="1" t="str">
        <f>" S"</f>
        <v xml:space="preserve"> S</v>
      </c>
    </row>
    <row r="2710" spans="1:9">
      <c r="A2710" s="1" t="str">
        <f>""</f>
        <v/>
      </c>
      <c r="B2710" s="1">
        <f t="shared" si="882"/>
        <v>1822577</v>
      </c>
      <c r="C2710" s="1" t="str">
        <f>"0551"</f>
        <v>0551</v>
      </c>
      <c r="D2710" s="1" t="str">
        <f>"HANDWRITING"</f>
        <v>HANDWRITING</v>
      </c>
      <c r="E2710" s="1" t="str">
        <f t="shared" si="884"/>
        <v>50R-CHA</v>
      </c>
      <c r="F2710" s="1" t="str">
        <f t="shared" si="883"/>
        <v>Chae, Son</v>
      </c>
      <c r="G2710" s="1" t="str">
        <f>"Period 08"</f>
        <v>Period 08</v>
      </c>
      <c r="H2710" s="1" t="str">
        <f>" S"</f>
        <v xml:space="preserve"> S</v>
      </c>
      <c r="I2710" s="1" t="str">
        <f>" S"</f>
        <v xml:space="preserve"> S</v>
      </c>
    </row>
    <row r="2711" spans="1:9">
      <c r="A2711" s="1" t="str">
        <f>""</f>
        <v/>
      </c>
      <c r="B2711" s="1">
        <f t="shared" si="882"/>
        <v>1822577</v>
      </c>
      <c r="C2711" s="1" t="str">
        <f>"0561"</f>
        <v>0561</v>
      </c>
      <c r="D2711" s="1" t="str">
        <f>"FINE ARTS"</f>
        <v>FINE ARTS</v>
      </c>
      <c r="E2711" s="1" t="str">
        <f t="shared" si="884"/>
        <v>50R-CHA</v>
      </c>
      <c r="F2711" s="1" t="str">
        <f>"Shotlow, Misti"</f>
        <v>Shotlow, Misti</v>
      </c>
      <c r="G2711" s="1" t="str">
        <f>"Period 09"</f>
        <v>Period 09</v>
      </c>
      <c r="H2711" s="1" t="str">
        <f>" E"</f>
        <v xml:space="preserve"> E</v>
      </c>
      <c r="I2711" s="1" t="str">
        <f>" E"</f>
        <v xml:space="preserve"> E</v>
      </c>
    </row>
    <row r="2712" spans="1:9">
      <c r="A2712" s="1" t="str">
        <f>""</f>
        <v/>
      </c>
      <c r="B2712" s="1">
        <f t="shared" si="882"/>
        <v>1822577</v>
      </c>
      <c r="C2712" s="1" t="str">
        <f>"0562"</f>
        <v>0562</v>
      </c>
      <c r="D2712" s="1" t="str">
        <f>"MUSIC"</f>
        <v>MUSIC</v>
      </c>
      <c r="E2712" s="1" t="str">
        <f t="shared" si="884"/>
        <v>50R-CHA</v>
      </c>
      <c r="F2712" s="1" t="str">
        <f>"Murphy, Charmin"</f>
        <v>Murphy, Charmin</v>
      </c>
      <c r="G2712" s="1" t="str">
        <f>"Period 10"</f>
        <v>Period 10</v>
      </c>
      <c r="H2712" s="1" t="str">
        <f>" S"</f>
        <v xml:space="preserve"> S</v>
      </c>
      <c r="I2712" s="1" t="str">
        <f>" S"</f>
        <v xml:space="preserve"> S</v>
      </c>
    </row>
    <row r="2713" spans="1:9">
      <c r="A2713" s="1" t="str">
        <f>""</f>
        <v/>
      </c>
      <c r="B2713" s="1">
        <f t="shared" si="882"/>
        <v>1822577</v>
      </c>
      <c r="C2713" s="1" t="str">
        <f>"0572"</f>
        <v>0572</v>
      </c>
      <c r="D2713" s="1" t="str">
        <f>"PHYSICAL ED"</f>
        <v>PHYSICAL ED</v>
      </c>
      <c r="E2713" s="1" t="str">
        <f t="shared" si="884"/>
        <v>50R-CHA</v>
      </c>
      <c r="F2713" s="1" t="str">
        <f>"Lane, Gary"</f>
        <v>Lane, Gary</v>
      </c>
      <c r="G2713" s="1" t="str">
        <f>"Period 11"</f>
        <v>Period 11</v>
      </c>
      <c r="H2713" s="1" t="str">
        <f>" E"</f>
        <v xml:space="preserve"> E</v>
      </c>
      <c r="I2713" s="1" t="str">
        <f>" E"</f>
        <v xml:space="preserve"> E</v>
      </c>
    </row>
    <row r="2714" spans="1:9">
      <c r="A2714" s="1" t="str">
        <f>"Cruz, Gael "</f>
        <v xml:space="preserve">Cruz, Gael </v>
      </c>
      <c r="B2714" s="1">
        <f t="shared" ref="B2714:B2723" si="885">762171</f>
        <v>762171</v>
      </c>
      <c r="C2714" s="1" t="str">
        <f>"0511"</f>
        <v>0511</v>
      </c>
      <c r="D2714" s="1" t="str">
        <f>"LANGUAGE ARTS"</f>
        <v>LANGUAGE ARTS</v>
      </c>
      <c r="E2714" s="1" t="str">
        <f t="shared" ref="E2714:E2720" si="886">"50B-BIL"</f>
        <v>50B-BIL</v>
      </c>
      <c r="F2714" s="1" t="str">
        <f t="shared" ref="F2714:F2720" si="887">"Vega, Joseph"</f>
        <v>Vega, Joseph</v>
      </c>
      <c r="G2714" s="1" t="str">
        <f>"Period 01"</f>
        <v>Period 01</v>
      </c>
      <c r="H2714" s="1">
        <f xml:space="preserve"> 70</f>
        <v>70</v>
      </c>
      <c r="I2714" s="1">
        <f xml:space="preserve"> 68</f>
        <v>68</v>
      </c>
    </row>
    <row r="2715" spans="1:9">
      <c r="A2715" s="1" t="str">
        <f>""</f>
        <v/>
      </c>
      <c r="B2715" s="1">
        <f t="shared" si="885"/>
        <v>762171</v>
      </c>
      <c r="C2715" s="1" t="str">
        <f>"0521"</f>
        <v>0521</v>
      </c>
      <c r="D2715" s="1" t="str">
        <f>"SOCIAL STUDIES"</f>
        <v>SOCIAL STUDIES</v>
      </c>
      <c r="E2715" s="1" t="str">
        <f t="shared" si="886"/>
        <v>50B-BIL</v>
      </c>
      <c r="F2715" s="1" t="str">
        <f t="shared" si="887"/>
        <v>Vega, Joseph</v>
      </c>
      <c r="G2715" s="1" t="str">
        <f>"Period 03"</f>
        <v>Period 03</v>
      </c>
      <c r="H2715" s="1">
        <f xml:space="preserve"> 83</f>
        <v>83</v>
      </c>
      <c r="I2715" s="1">
        <f xml:space="preserve"> 83</f>
        <v>83</v>
      </c>
    </row>
    <row r="2716" spans="1:9">
      <c r="A2716" s="1" t="str">
        <f>""</f>
        <v/>
      </c>
      <c r="B2716" s="1">
        <f t="shared" si="885"/>
        <v>762171</v>
      </c>
      <c r="C2716" s="1" t="str">
        <f>"0531"</f>
        <v>0531</v>
      </c>
      <c r="D2716" s="1" t="str">
        <f>"MATH"</f>
        <v>MATH</v>
      </c>
      <c r="E2716" s="1" t="str">
        <f t="shared" si="886"/>
        <v>50B-BIL</v>
      </c>
      <c r="F2716" s="1" t="str">
        <f t="shared" si="887"/>
        <v>Vega, Joseph</v>
      </c>
      <c r="G2716" s="1" t="str">
        <f>"Period 04"</f>
        <v>Period 04</v>
      </c>
      <c r="H2716" s="1">
        <f xml:space="preserve"> 65</f>
        <v>65</v>
      </c>
      <c r="I2716" s="1">
        <f xml:space="preserve"> 71</f>
        <v>71</v>
      </c>
    </row>
    <row r="2717" spans="1:9">
      <c r="A2717" s="1" t="str">
        <f>""</f>
        <v/>
      </c>
      <c r="B2717" s="1">
        <f t="shared" si="885"/>
        <v>762171</v>
      </c>
      <c r="C2717" s="1" t="str">
        <f>"0541"</f>
        <v>0541</v>
      </c>
      <c r="D2717" s="1" t="str">
        <f>"SCIENCE"</f>
        <v>SCIENCE</v>
      </c>
      <c r="E2717" s="1" t="str">
        <f t="shared" si="886"/>
        <v>50B-BIL</v>
      </c>
      <c r="F2717" s="1" t="str">
        <f t="shared" si="887"/>
        <v>Vega, Joseph</v>
      </c>
      <c r="G2717" s="1" t="str">
        <f>"Period 05"</f>
        <v>Period 05</v>
      </c>
      <c r="H2717" s="1">
        <f xml:space="preserve"> 70</f>
        <v>70</v>
      </c>
      <c r="I2717" s="1">
        <f xml:space="preserve"> 62</f>
        <v>62</v>
      </c>
    </row>
    <row r="2718" spans="1:9">
      <c r="A2718" s="1" t="str">
        <f>""</f>
        <v/>
      </c>
      <c r="B2718" s="1">
        <f t="shared" si="885"/>
        <v>762171</v>
      </c>
      <c r="C2718" s="1" t="str">
        <f>"0571"</f>
        <v>0571</v>
      </c>
      <c r="D2718" s="1" t="str">
        <f>"HEALTH"</f>
        <v>HEALTH</v>
      </c>
      <c r="E2718" s="1" t="str">
        <f t="shared" si="886"/>
        <v>50B-BIL</v>
      </c>
      <c r="F2718" s="1" t="str">
        <f t="shared" si="887"/>
        <v>Vega, Joseph</v>
      </c>
      <c r="G2718" s="1" t="str">
        <f>"Period 06"</f>
        <v>Period 06</v>
      </c>
      <c r="H2718" s="1" t="str">
        <f t="shared" ref="H2718:I2720" si="888">" S"</f>
        <v xml:space="preserve"> S</v>
      </c>
      <c r="I2718" s="1" t="str">
        <f t="shared" si="888"/>
        <v xml:space="preserve"> S</v>
      </c>
    </row>
    <row r="2719" spans="1:9">
      <c r="A2719" s="1" t="str">
        <f>""</f>
        <v/>
      </c>
      <c r="B2719" s="1">
        <f t="shared" si="885"/>
        <v>762171</v>
      </c>
      <c r="C2719" s="1" t="str">
        <f>"0598"</f>
        <v>0598</v>
      </c>
      <c r="D2719" s="1" t="str">
        <f>"CITIZENSHIP"</f>
        <v>CITIZENSHIP</v>
      </c>
      <c r="E2719" s="1" t="str">
        <f t="shared" si="886"/>
        <v>50B-BIL</v>
      </c>
      <c r="F2719" s="1" t="str">
        <f t="shared" si="887"/>
        <v>Vega, Joseph</v>
      </c>
      <c r="G2719" s="1" t="str">
        <f>"Period 07"</f>
        <v>Period 07</v>
      </c>
      <c r="H2719" s="1" t="str">
        <f t="shared" si="888"/>
        <v xml:space="preserve"> S</v>
      </c>
      <c r="I2719" s="1" t="str">
        <f t="shared" si="888"/>
        <v xml:space="preserve"> S</v>
      </c>
    </row>
    <row r="2720" spans="1:9">
      <c r="A2720" s="1" t="str">
        <f>""</f>
        <v/>
      </c>
      <c r="B2720" s="1">
        <f t="shared" si="885"/>
        <v>762171</v>
      </c>
      <c r="C2720" s="1" t="str">
        <f>"0551"</f>
        <v>0551</v>
      </c>
      <c r="D2720" s="1" t="str">
        <f>"HANDWRITING"</f>
        <v>HANDWRITING</v>
      </c>
      <c r="E2720" s="1" t="str">
        <f t="shared" si="886"/>
        <v>50B-BIL</v>
      </c>
      <c r="F2720" s="1" t="str">
        <f t="shared" si="887"/>
        <v>Vega, Joseph</v>
      </c>
      <c r="G2720" s="1" t="str">
        <f>"Period 08"</f>
        <v>Period 08</v>
      </c>
      <c r="H2720" s="1" t="str">
        <f t="shared" si="888"/>
        <v xml:space="preserve"> S</v>
      </c>
      <c r="I2720" s="1" t="str">
        <f t="shared" si="888"/>
        <v xml:space="preserve"> S</v>
      </c>
    </row>
    <row r="2721" spans="1:9">
      <c r="A2721" s="1" t="str">
        <f>""</f>
        <v/>
      </c>
      <c r="B2721" s="1">
        <f t="shared" si="885"/>
        <v>762171</v>
      </c>
      <c r="C2721" s="1" t="str">
        <f>"0561"</f>
        <v>0561</v>
      </c>
      <c r="D2721" s="1" t="str">
        <f>"FINE ARTS"</f>
        <v>FINE ARTS</v>
      </c>
      <c r="E2721" s="1" t="str">
        <f>"50B-VEG"</f>
        <v>50B-VEG</v>
      </c>
      <c r="F2721" s="1" t="str">
        <f>"Shotlow, Misti"</f>
        <v>Shotlow, Misti</v>
      </c>
      <c r="G2721" s="1" t="str">
        <f>"Period 09"</f>
        <v>Period 09</v>
      </c>
      <c r="H2721" s="1" t="str">
        <f>" E"</f>
        <v xml:space="preserve"> E</v>
      </c>
      <c r="I2721" s="1" t="str">
        <f>" E"</f>
        <v xml:space="preserve"> E</v>
      </c>
    </row>
    <row r="2722" spans="1:9">
      <c r="A2722" s="1" t="str">
        <f>""</f>
        <v/>
      </c>
      <c r="B2722" s="1">
        <f t="shared" si="885"/>
        <v>762171</v>
      </c>
      <c r="C2722" s="1" t="str">
        <f>"0562"</f>
        <v>0562</v>
      </c>
      <c r="D2722" s="1" t="str">
        <f>"MUSIC"</f>
        <v>MUSIC</v>
      </c>
      <c r="E2722" s="1" t="str">
        <f>"50B-VEG"</f>
        <v>50B-VEG</v>
      </c>
      <c r="F2722" s="1" t="str">
        <f>"Murphy, Charmin"</f>
        <v>Murphy, Charmin</v>
      </c>
      <c r="G2722" s="1" t="str">
        <f>"Period 10"</f>
        <v>Period 10</v>
      </c>
      <c r="H2722" s="1" t="str">
        <f>" S"</f>
        <v xml:space="preserve"> S</v>
      </c>
      <c r="I2722" s="1" t="str">
        <f>" S"</f>
        <v xml:space="preserve"> S</v>
      </c>
    </row>
    <row r="2723" spans="1:9">
      <c r="A2723" s="1" t="str">
        <f>""</f>
        <v/>
      </c>
      <c r="B2723" s="1">
        <f t="shared" si="885"/>
        <v>762171</v>
      </c>
      <c r="C2723" s="1" t="str">
        <f>"0572"</f>
        <v>0572</v>
      </c>
      <c r="D2723" s="1" t="str">
        <f>"PHYSICAL ED"</f>
        <v>PHYSICAL ED</v>
      </c>
      <c r="E2723" s="1" t="str">
        <f>"50B-VEG"</f>
        <v>50B-VEG</v>
      </c>
      <c r="F2723" s="1" t="str">
        <f>"Lane, Gary"</f>
        <v>Lane, Gary</v>
      </c>
      <c r="G2723" s="1" t="str">
        <f>"Period 11"</f>
        <v>Period 11</v>
      </c>
      <c r="H2723" s="1" t="str">
        <f>" E"</f>
        <v xml:space="preserve"> E</v>
      </c>
      <c r="I2723" s="1" t="str">
        <f>" E"</f>
        <v xml:space="preserve"> E</v>
      </c>
    </row>
    <row r="2724" spans="1:9">
      <c r="A2724" s="1" t="str">
        <f>"De Los Santos Gonzales, Zoey Alliyah"</f>
        <v>De Los Santos Gonzales, Zoey Alliyah</v>
      </c>
      <c r="B2724" s="1">
        <f t="shared" ref="B2724:B2733" si="889">762669</f>
        <v>762669</v>
      </c>
      <c r="C2724" s="1" t="str">
        <f>"0511"</f>
        <v>0511</v>
      </c>
      <c r="D2724" s="1" t="str">
        <f>"LANGUAGE ARTS"</f>
        <v>LANGUAGE ARTS</v>
      </c>
      <c r="E2724" s="1" t="str">
        <f t="shared" ref="E2724:E2733" si="890">"51R-HUN"</f>
        <v>51R-HUN</v>
      </c>
      <c r="F2724" s="1" t="str">
        <f t="shared" ref="F2724:F2730" si="891">"Hunziker, Camille"</f>
        <v>Hunziker, Camille</v>
      </c>
      <c r="G2724" s="1" t="str">
        <f>"Period 01"</f>
        <v>Period 01</v>
      </c>
      <c r="H2724" s="1">
        <f xml:space="preserve"> 81</f>
        <v>81</v>
      </c>
      <c r="I2724" s="1">
        <f xml:space="preserve"> 86</f>
        <v>86</v>
      </c>
    </row>
    <row r="2725" spans="1:9">
      <c r="A2725" s="1" t="str">
        <f>""</f>
        <v/>
      </c>
      <c r="B2725" s="1">
        <f t="shared" si="889"/>
        <v>762669</v>
      </c>
      <c r="C2725" s="1" t="str">
        <f>"0521"</f>
        <v>0521</v>
      </c>
      <c r="D2725" s="1" t="str">
        <f>"SOCIAL STUDIES"</f>
        <v>SOCIAL STUDIES</v>
      </c>
      <c r="E2725" s="1" t="str">
        <f t="shared" si="890"/>
        <v>51R-HUN</v>
      </c>
      <c r="F2725" s="1" t="str">
        <f t="shared" si="891"/>
        <v>Hunziker, Camille</v>
      </c>
      <c r="G2725" s="1" t="str">
        <f>"Period 03"</f>
        <v>Period 03</v>
      </c>
      <c r="H2725" s="1">
        <f xml:space="preserve"> 83</f>
        <v>83</v>
      </c>
      <c r="I2725" s="1">
        <f xml:space="preserve"> 89</f>
        <v>89</v>
      </c>
    </row>
    <row r="2726" spans="1:9">
      <c r="A2726" s="1" t="str">
        <f>""</f>
        <v/>
      </c>
      <c r="B2726" s="1">
        <f t="shared" si="889"/>
        <v>762669</v>
      </c>
      <c r="C2726" s="1" t="str">
        <f>"0531"</f>
        <v>0531</v>
      </c>
      <c r="D2726" s="1" t="str">
        <f>"MATH"</f>
        <v>MATH</v>
      </c>
      <c r="E2726" s="1" t="str">
        <f t="shared" si="890"/>
        <v>51R-HUN</v>
      </c>
      <c r="F2726" s="1" t="str">
        <f t="shared" si="891"/>
        <v>Hunziker, Camille</v>
      </c>
      <c r="G2726" s="1" t="str">
        <f>"Period 04"</f>
        <v>Period 04</v>
      </c>
      <c r="H2726" s="1">
        <f xml:space="preserve"> 80</f>
        <v>80</v>
      </c>
      <c r="I2726" s="1">
        <f xml:space="preserve"> 73</f>
        <v>73</v>
      </c>
    </row>
    <row r="2727" spans="1:9">
      <c r="A2727" s="1" t="str">
        <f>""</f>
        <v/>
      </c>
      <c r="B2727" s="1">
        <f t="shared" si="889"/>
        <v>762669</v>
      </c>
      <c r="C2727" s="1" t="str">
        <f>"0541"</f>
        <v>0541</v>
      </c>
      <c r="D2727" s="1" t="str">
        <f>"SCIENCE"</f>
        <v>SCIENCE</v>
      </c>
      <c r="E2727" s="1" t="str">
        <f t="shared" si="890"/>
        <v>51R-HUN</v>
      </c>
      <c r="F2727" s="1" t="str">
        <f t="shared" si="891"/>
        <v>Hunziker, Camille</v>
      </c>
      <c r="G2727" s="1" t="str">
        <f>"Period 05"</f>
        <v>Period 05</v>
      </c>
      <c r="H2727" s="1">
        <f xml:space="preserve"> 78</f>
        <v>78</v>
      </c>
      <c r="I2727" s="1">
        <f xml:space="preserve"> 76</f>
        <v>76</v>
      </c>
    </row>
    <row r="2728" spans="1:9">
      <c r="A2728" s="1" t="str">
        <f>""</f>
        <v/>
      </c>
      <c r="B2728" s="1">
        <f t="shared" si="889"/>
        <v>762669</v>
      </c>
      <c r="C2728" s="1" t="str">
        <f>"0571"</f>
        <v>0571</v>
      </c>
      <c r="D2728" s="1" t="str">
        <f>"HEALTH"</f>
        <v>HEALTH</v>
      </c>
      <c r="E2728" s="1" t="str">
        <f t="shared" si="890"/>
        <v>51R-HUN</v>
      </c>
      <c r="F2728" s="1" t="str">
        <f t="shared" si="891"/>
        <v>Hunziker, Camille</v>
      </c>
      <c r="G2728" s="1" t="str">
        <f>"Period 06"</f>
        <v>Period 06</v>
      </c>
      <c r="H2728" s="1" t="str">
        <f t="shared" ref="H2728:I2730" si="892">" S"</f>
        <v xml:space="preserve"> S</v>
      </c>
      <c r="I2728" s="1" t="str">
        <f t="shared" si="892"/>
        <v xml:space="preserve"> S</v>
      </c>
    </row>
    <row r="2729" spans="1:9">
      <c r="A2729" s="1" t="str">
        <f>""</f>
        <v/>
      </c>
      <c r="B2729" s="1">
        <f t="shared" si="889"/>
        <v>762669</v>
      </c>
      <c r="C2729" s="1" t="str">
        <f>"0598"</f>
        <v>0598</v>
      </c>
      <c r="D2729" s="1" t="str">
        <f>"CITIZENSHIP"</f>
        <v>CITIZENSHIP</v>
      </c>
      <c r="E2729" s="1" t="str">
        <f t="shared" si="890"/>
        <v>51R-HUN</v>
      </c>
      <c r="F2729" s="1" t="str">
        <f t="shared" si="891"/>
        <v>Hunziker, Camille</v>
      </c>
      <c r="G2729" s="1" t="str">
        <f>"Period 07"</f>
        <v>Period 07</v>
      </c>
      <c r="H2729" s="1" t="str">
        <f t="shared" si="892"/>
        <v xml:space="preserve"> S</v>
      </c>
      <c r="I2729" s="1" t="str">
        <f t="shared" si="892"/>
        <v xml:space="preserve"> S</v>
      </c>
    </row>
    <row r="2730" spans="1:9">
      <c r="A2730" s="1" t="str">
        <f>""</f>
        <v/>
      </c>
      <c r="B2730" s="1">
        <f t="shared" si="889"/>
        <v>762669</v>
      </c>
      <c r="C2730" s="1" t="str">
        <f>"0551"</f>
        <v>0551</v>
      </c>
      <c r="D2730" s="1" t="str">
        <f>"HANDWRITING"</f>
        <v>HANDWRITING</v>
      </c>
      <c r="E2730" s="1" t="str">
        <f t="shared" si="890"/>
        <v>51R-HUN</v>
      </c>
      <c r="F2730" s="1" t="str">
        <f t="shared" si="891"/>
        <v>Hunziker, Camille</v>
      </c>
      <c r="G2730" s="1" t="str">
        <f>"Period 08"</f>
        <v>Period 08</v>
      </c>
      <c r="H2730" s="1" t="str">
        <f t="shared" si="892"/>
        <v xml:space="preserve"> S</v>
      </c>
      <c r="I2730" s="1" t="str">
        <f t="shared" si="892"/>
        <v xml:space="preserve"> S</v>
      </c>
    </row>
    <row r="2731" spans="1:9">
      <c r="A2731" s="1" t="str">
        <f>""</f>
        <v/>
      </c>
      <c r="B2731" s="1">
        <f t="shared" si="889"/>
        <v>762669</v>
      </c>
      <c r="C2731" s="1" t="str">
        <f>"0561"</f>
        <v>0561</v>
      </c>
      <c r="D2731" s="1" t="str">
        <f>"FINE ARTS"</f>
        <v>FINE ARTS</v>
      </c>
      <c r="E2731" s="1" t="str">
        <f t="shared" si="890"/>
        <v>51R-HUN</v>
      </c>
      <c r="F2731" s="1" t="str">
        <f>"Shotlow, Misti"</f>
        <v>Shotlow, Misti</v>
      </c>
      <c r="G2731" s="1" t="str">
        <f>"Period 09"</f>
        <v>Period 09</v>
      </c>
      <c r="H2731" s="1" t="str">
        <f>" E"</f>
        <v xml:space="preserve"> E</v>
      </c>
      <c r="I2731" s="1" t="str">
        <f>" E"</f>
        <v xml:space="preserve"> E</v>
      </c>
    </row>
    <row r="2732" spans="1:9">
      <c r="A2732" s="1" t="str">
        <f>""</f>
        <v/>
      </c>
      <c r="B2732" s="1">
        <f t="shared" si="889"/>
        <v>762669</v>
      </c>
      <c r="C2732" s="1" t="str">
        <f>"0562"</f>
        <v>0562</v>
      </c>
      <c r="D2732" s="1" t="str">
        <f>"MUSIC"</f>
        <v>MUSIC</v>
      </c>
      <c r="E2732" s="1" t="str">
        <f t="shared" si="890"/>
        <v>51R-HUN</v>
      </c>
      <c r="F2732" s="1" t="str">
        <f>"Murphy, Charmin"</f>
        <v>Murphy, Charmin</v>
      </c>
      <c r="G2732" s="1" t="str">
        <f>"Period 10"</f>
        <v>Period 10</v>
      </c>
      <c r="H2732" s="1" t="str">
        <f>" E"</f>
        <v xml:space="preserve"> E</v>
      </c>
      <c r="I2732" s="1" t="str">
        <f>" S"</f>
        <v xml:space="preserve"> S</v>
      </c>
    </row>
    <row r="2733" spans="1:9">
      <c r="A2733" s="1" t="str">
        <f>""</f>
        <v/>
      </c>
      <c r="B2733" s="1">
        <f t="shared" si="889"/>
        <v>762669</v>
      </c>
      <c r="C2733" s="1" t="str">
        <f>"0572"</f>
        <v>0572</v>
      </c>
      <c r="D2733" s="1" t="str">
        <f>"PHYSICAL ED"</f>
        <v>PHYSICAL ED</v>
      </c>
      <c r="E2733" s="1" t="str">
        <f t="shared" si="890"/>
        <v>51R-HUN</v>
      </c>
      <c r="F2733" s="1" t="str">
        <f>"Lane, Gary"</f>
        <v>Lane, Gary</v>
      </c>
      <c r="G2733" s="1" t="str">
        <f>"Period 11"</f>
        <v>Period 11</v>
      </c>
      <c r="H2733" s="1" t="str">
        <f>" E"</f>
        <v xml:space="preserve"> E</v>
      </c>
      <c r="I2733" s="1" t="str">
        <f>" E"</f>
        <v xml:space="preserve"> E</v>
      </c>
    </row>
    <row r="2734" spans="1:9">
      <c r="A2734" s="1" t="str">
        <f>"Entwhistle-Hernandez, Aben Emanuel"</f>
        <v>Entwhistle-Hernandez, Aben Emanuel</v>
      </c>
      <c r="B2734" s="1">
        <f t="shared" ref="B2734:B2743" si="893">787090</f>
        <v>787090</v>
      </c>
      <c r="C2734" s="1" t="str">
        <f>"0511"</f>
        <v>0511</v>
      </c>
      <c r="D2734" s="1" t="str">
        <f>"LANGUAGE ARTS"</f>
        <v>LANGUAGE ARTS</v>
      </c>
      <c r="E2734" s="1" t="str">
        <f>"50R-CHAE"</f>
        <v>50R-CHAE</v>
      </c>
      <c r="F2734" s="1" t="str">
        <f t="shared" ref="F2734:F2740" si="894">"Chae, Son"</f>
        <v>Chae, Son</v>
      </c>
      <c r="G2734" s="1" t="str">
        <f>"Period 01"</f>
        <v>Period 01</v>
      </c>
      <c r="H2734" s="1">
        <f xml:space="preserve"> 66</f>
        <v>66</v>
      </c>
      <c r="I2734" s="1">
        <f xml:space="preserve"> 61</f>
        <v>61</v>
      </c>
    </row>
    <row r="2735" spans="1:9">
      <c r="A2735" s="1" t="str">
        <f>""</f>
        <v/>
      </c>
      <c r="B2735" s="1">
        <f t="shared" si="893"/>
        <v>787090</v>
      </c>
      <c r="C2735" s="1" t="str">
        <f>"0521"</f>
        <v>0521</v>
      </c>
      <c r="D2735" s="1" t="str">
        <f>"SOCIAL STUDIES"</f>
        <v>SOCIAL STUDIES</v>
      </c>
      <c r="E2735" s="1" t="str">
        <f>"50R-CHAE"</f>
        <v>50R-CHAE</v>
      </c>
      <c r="F2735" s="1" t="str">
        <f t="shared" si="894"/>
        <v>Chae, Son</v>
      </c>
      <c r="G2735" s="1" t="str">
        <f>"Period 03"</f>
        <v>Period 03</v>
      </c>
      <c r="H2735" s="1">
        <f xml:space="preserve"> 71</f>
        <v>71</v>
      </c>
      <c r="I2735" s="1">
        <f xml:space="preserve"> 70</f>
        <v>70</v>
      </c>
    </row>
    <row r="2736" spans="1:9">
      <c r="A2736" s="1" t="str">
        <f>""</f>
        <v/>
      </c>
      <c r="B2736" s="1">
        <f t="shared" si="893"/>
        <v>787090</v>
      </c>
      <c r="C2736" s="1" t="str">
        <f>"0531"</f>
        <v>0531</v>
      </c>
      <c r="D2736" s="1" t="str">
        <f>"MATH"</f>
        <v>MATH</v>
      </c>
      <c r="E2736" s="1" t="str">
        <f t="shared" ref="E2736:E2743" si="895">"50R-CHA"</f>
        <v>50R-CHA</v>
      </c>
      <c r="F2736" s="1" t="str">
        <f t="shared" si="894"/>
        <v>Chae, Son</v>
      </c>
      <c r="G2736" s="1" t="str">
        <f>"Period 04"</f>
        <v>Period 04</v>
      </c>
      <c r="H2736" s="1">
        <f xml:space="preserve"> 66</f>
        <v>66</v>
      </c>
      <c r="I2736" s="1">
        <f xml:space="preserve"> 58</f>
        <v>58</v>
      </c>
    </row>
    <row r="2737" spans="1:9">
      <c r="A2737" s="1" t="str">
        <f>""</f>
        <v/>
      </c>
      <c r="B2737" s="1">
        <f t="shared" si="893"/>
        <v>787090</v>
      </c>
      <c r="C2737" s="1" t="str">
        <f>"0541"</f>
        <v>0541</v>
      </c>
      <c r="D2737" s="1" t="str">
        <f>"SCIENCE"</f>
        <v>SCIENCE</v>
      </c>
      <c r="E2737" s="1" t="str">
        <f t="shared" si="895"/>
        <v>50R-CHA</v>
      </c>
      <c r="F2737" s="1" t="str">
        <f t="shared" si="894"/>
        <v>Chae, Son</v>
      </c>
      <c r="G2737" s="1" t="str">
        <f>"Period 05"</f>
        <v>Period 05</v>
      </c>
      <c r="H2737" s="1">
        <f xml:space="preserve"> 74</f>
        <v>74</v>
      </c>
      <c r="I2737" s="1">
        <f xml:space="preserve"> 39</f>
        <v>39</v>
      </c>
    </row>
    <row r="2738" spans="1:9">
      <c r="A2738" s="1" t="str">
        <f>""</f>
        <v/>
      </c>
      <c r="B2738" s="1">
        <f t="shared" si="893"/>
        <v>787090</v>
      </c>
      <c r="C2738" s="1" t="str">
        <f>"0571"</f>
        <v>0571</v>
      </c>
      <c r="D2738" s="1" t="str">
        <f>"HEALTH"</f>
        <v>HEALTH</v>
      </c>
      <c r="E2738" s="1" t="str">
        <f t="shared" si="895"/>
        <v>50R-CHA</v>
      </c>
      <c r="F2738" s="1" t="str">
        <f t="shared" si="894"/>
        <v>Chae, Son</v>
      </c>
      <c r="G2738" s="1" t="str">
        <f>"Period 06"</f>
        <v>Period 06</v>
      </c>
      <c r="H2738" s="1" t="str">
        <f>" S"</f>
        <v xml:space="preserve"> S</v>
      </c>
      <c r="I2738" s="1" t="str">
        <f>" S"</f>
        <v xml:space="preserve"> S</v>
      </c>
    </row>
    <row r="2739" spans="1:9">
      <c r="A2739" s="1" t="str">
        <f>""</f>
        <v/>
      </c>
      <c r="B2739" s="1">
        <f t="shared" si="893"/>
        <v>787090</v>
      </c>
      <c r="C2739" s="1" t="str">
        <f>"0598"</f>
        <v>0598</v>
      </c>
      <c r="D2739" s="1" t="str">
        <f>"CITIZENSHIP"</f>
        <v>CITIZENSHIP</v>
      </c>
      <c r="E2739" s="1" t="str">
        <f t="shared" si="895"/>
        <v>50R-CHA</v>
      </c>
      <c r="F2739" s="1" t="str">
        <f t="shared" si="894"/>
        <v>Chae, Son</v>
      </c>
      <c r="G2739" s="1" t="str">
        <f>"Period 07"</f>
        <v>Period 07</v>
      </c>
      <c r="H2739" s="1" t="str">
        <f>" U"</f>
        <v xml:space="preserve"> U</v>
      </c>
      <c r="I2739" s="1" t="str">
        <f>" N"</f>
        <v xml:space="preserve"> N</v>
      </c>
    </row>
    <row r="2740" spans="1:9">
      <c r="A2740" s="1" t="str">
        <f>""</f>
        <v/>
      </c>
      <c r="B2740" s="1">
        <f t="shared" si="893"/>
        <v>787090</v>
      </c>
      <c r="C2740" s="1" t="str">
        <f>"0551"</f>
        <v>0551</v>
      </c>
      <c r="D2740" s="1" t="str">
        <f>"HANDWRITING"</f>
        <v>HANDWRITING</v>
      </c>
      <c r="E2740" s="1" t="str">
        <f t="shared" si="895"/>
        <v>50R-CHA</v>
      </c>
      <c r="F2740" s="1" t="str">
        <f t="shared" si="894"/>
        <v>Chae, Son</v>
      </c>
      <c r="G2740" s="1" t="str">
        <f>"Period 08"</f>
        <v>Period 08</v>
      </c>
      <c r="H2740" s="1" t="str">
        <f>" S"</f>
        <v xml:space="preserve"> S</v>
      </c>
      <c r="I2740" s="1" t="str">
        <f>" S"</f>
        <v xml:space="preserve"> S</v>
      </c>
    </row>
    <row r="2741" spans="1:9">
      <c r="A2741" s="1" t="str">
        <f>""</f>
        <v/>
      </c>
      <c r="B2741" s="1">
        <f t="shared" si="893"/>
        <v>787090</v>
      </c>
      <c r="C2741" s="1" t="str">
        <f>"0561"</f>
        <v>0561</v>
      </c>
      <c r="D2741" s="1" t="str">
        <f>"FINE ARTS"</f>
        <v>FINE ARTS</v>
      </c>
      <c r="E2741" s="1" t="str">
        <f t="shared" si="895"/>
        <v>50R-CHA</v>
      </c>
      <c r="F2741" s="1" t="str">
        <f>"Shotlow, Misti"</f>
        <v>Shotlow, Misti</v>
      </c>
      <c r="G2741" s="1" t="str">
        <f>"Period 09"</f>
        <v>Period 09</v>
      </c>
      <c r="H2741" s="1" t="str">
        <f>" E"</f>
        <v xml:space="preserve"> E</v>
      </c>
      <c r="I2741" s="1" t="str">
        <f>" E"</f>
        <v xml:space="preserve"> E</v>
      </c>
    </row>
    <row r="2742" spans="1:9">
      <c r="A2742" s="1" t="str">
        <f>""</f>
        <v/>
      </c>
      <c r="B2742" s="1">
        <f t="shared" si="893"/>
        <v>787090</v>
      </c>
      <c r="C2742" s="1" t="str">
        <f>"0562"</f>
        <v>0562</v>
      </c>
      <c r="D2742" s="1" t="str">
        <f>"MUSIC"</f>
        <v>MUSIC</v>
      </c>
      <c r="E2742" s="1" t="str">
        <f t="shared" si="895"/>
        <v>50R-CHA</v>
      </c>
      <c r="F2742" s="1" t="str">
        <f>"Murphy, Charmin"</f>
        <v>Murphy, Charmin</v>
      </c>
      <c r="G2742" s="1" t="str">
        <f>"Period 10"</f>
        <v>Period 10</v>
      </c>
      <c r="H2742" s="1" t="str">
        <f>" S"</f>
        <v xml:space="preserve"> S</v>
      </c>
      <c r="I2742" s="1" t="str">
        <f>" S"</f>
        <v xml:space="preserve"> S</v>
      </c>
    </row>
    <row r="2743" spans="1:9">
      <c r="A2743" s="1" t="str">
        <f>""</f>
        <v/>
      </c>
      <c r="B2743" s="1">
        <f t="shared" si="893"/>
        <v>787090</v>
      </c>
      <c r="C2743" s="1" t="str">
        <f>"0572"</f>
        <v>0572</v>
      </c>
      <c r="D2743" s="1" t="str">
        <f>"PHYSICAL ED"</f>
        <v>PHYSICAL ED</v>
      </c>
      <c r="E2743" s="1" t="str">
        <f t="shared" si="895"/>
        <v>50R-CHA</v>
      </c>
      <c r="F2743" s="1" t="str">
        <f>"Lane, Gary"</f>
        <v>Lane, Gary</v>
      </c>
      <c r="G2743" s="1" t="str">
        <f>"Period 11"</f>
        <v>Period 11</v>
      </c>
      <c r="H2743" s="1" t="str">
        <f>" E"</f>
        <v xml:space="preserve"> E</v>
      </c>
      <c r="I2743" s="1" t="str">
        <f>" E"</f>
        <v xml:space="preserve"> E</v>
      </c>
    </row>
    <row r="2744" spans="1:9">
      <c r="A2744" s="1" t="str">
        <f>"Esquivel, Kayla Nicole"</f>
        <v>Esquivel, Kayla Nicole</v>
      </c>
      <c r="B2744" s="1">
        <f t="shared" ref="B2744:B2753" si="896">1822531</f>
        <v>1822531</v>
      </c>
      <c r="C2744" s="1" t="str">
        <f>"0511"</f>
        <v>0511</v>
      </c>
      <c r="D2744" s="1" t="str">
        <f>"LANGUAGE ARTS"</f>
        <v>LANGUAGE ARTS</v>
      </c>
      <c r="E2744" s="1" t="str">
        <f t="shared" ref="E2744:E2753" si="897">"51R-HUN"</f>
        <v>51R-HUN</v>
      </c>
      <c r="F2744" s="1" t="str">
        <f t="shared" ref="F2744:F2750" si="898">"Hunziker, Camille"</f>
        <v>Hunziker, Camille</v>
      </c>
      <c r="G2744" s="1" t="str">
        <f>"Period 01"</f>
        <v>Period 01</v>
      </c>
      <c r="H2744" s="1">
        <f xml:space="preserve"> 94</f>
        <v>94</v>
      </c>
      <c r="I2744" s="1">
        <f xml:space="preserve"> 92</f>
        <v>92</v>
      </c>
    </row>
    <row r="2745" spans="1:9">
      <c r="A2745" s="1" t="str">
        <f>""</f>
        <v/>
      </c>
      <c r="B2745" s="1">
        <f t="shared" si="896"/>
        <v>1822531</v>
      </c>
      <c r="C2745" s="1" t="str">
        <f>"0521"</f>
        <v>0521</v>
      </c>
      <c r="D2745" s="1" t="str">
        <f>"SOCIAL STUDIES"</f>
        <v>SOCIAL STUDIES</v>
      </c>
      <c r="E2745" s="1" t="str">
        <f t="shared" si="897"/>
        <v>51R-HUN</v>
      </c>
      <c r="F2745" s="1" t="str">
        <f t="shared" si="898"/>
        <v>Hunziker, Camille</v>
      </c>
      <c r="G2745" s="1" t="str">
        <f>"Period 03"</f>
        <v>Period 03</v>
      </c>
      <c r="H2745" s="1">
        <f xml:space="preserve"> 88</f>
        <v>88</v>
      </c>
      <c r="I2745" s="1">
        <f xml:space="preserve"> 92</f>
        <v>92</v>
      </c>
    </row>
    <row r="2746" spans="1:9">
      <c r="A2746" s="1" t="str">
        <f>""</f>
        <v/>
      </c>
      <c r="B2746" s="1">
        <f t="shared" si="896"/>
        <v>1822531</v>
      </c>
      <c r="C2746" s="1" t="str">
        <f>"0531"</f>
        <v>0531</v>
      </c>
      <c r="D2746" s="1" t="str">
        <f>"MATH"</f>
        <v>MATH</v>
      </c>
      <c r="E2746" s="1" t="str">
        <f t="shared" si="897"/>
        <v>51R-HUN</v>
      </c>
      <c r="F2746" s="1" t="str">
        <f t="shared" si="898"/>
        <v>Hunziker, Camille</v>
      </c>
      <c r="G2746" s="1" t="str">
        <f>"Period 04"</f>
        <v>Period 04</v>
      </c>
      <c r="H2746" s="1">
        <f xml:space="preserve"> 90</f>
        <v>90</v>
      </c>
      <c r="I2746" s="1">
        <f xml:space="preserve"> 89</f>
        <v>89</v>
      </c>
    </row>
    <row r="2747" spans="1:9">
      <c r="A2747" s="1" t="str">
        <f>""</f>
        <v/>
      </c>
      <c r="B2747" s="1">
        <f t="shared" si="896"/>
        <v>1822531</v>
      </c>
      <c r="C2747" s="1" t="str">
        <f>"0541"</f>
        <v>0541</v>
      </c>
      <c r="D2747" s="1" t="str">
        <f>"SCIENCE"</f>
        <v>SCIENCE</v>
      </c>
      <c r="E2747" s="1" t="str">
        <f t="shared" si="897"/>
        <v>51R-HUN</v>
      </c>
      <c r="F2747" s="1" t="str">
        <f t="shared" si="898"/>
        <v>Hunziker, Camille</v>
      </c>
      <c r="G2747" s="1" t="str">
        <f>"Period 05"</f>
        <v>Period 05</v>
      </c>
      <c r="H2747" s="1">
        <f xml:space="preserve"> 93</f>
        <v>93</v>
      </c>
      <c r="I2747" s="1">
        <f xml:space="preserve"> 84</f>
        <v>84</v>
      </c>
    </row>
    <row r="2748" spans="1:9">
      <c r="A2748" s="1" t="str">
        <f>""</f>
        <v/>
      </c>
      <c r="B2748" s="1">
        <f t="shared" si="896"/>
        <v>1822531</v>
      </c>
      <c r="C2748" s="1" t="str">
        <f>"0571"</f>
        <v>0571</v>
      </c>
      <c r="D2748" s="1" t="str">
        <f>"HEALTH"</f>
        <v>HEALTH</v>
      </c>
      <c r="E2748" s="1" t="str">
        <f t="shared" si="897"/>
        <v>51R-HUN</v>
      </c>
      <c r="F2748" s="1" t="str">
        <f t="shared" si="898"/>
        <v>Hunziker, Camille</v>
      </c>
      <c r="G2748" s="1" t="str">
        <f>"Period 06"</f>
        <v>Period 06</v>
      </c>
      <c r="H2748" s="1" t="str">
        <f>" S"</f>
        <v xml:space="preserve"> S</v>
      </c>
      <c r="I2748" s="1" t="str">
        <f>" S"</f>
        <v xml:space="preserve"> S</v>
      </c>
    </row>
    <row r="2749" spans="1:9">
      <c r="A2749" s="1" t="str">
        <f>""</f>
        <v/>
      </c>
      <c r="B2749" s="1">
        <f t="shared" si="896"/>
        <v>1822531</v>
      </c>
      <c r="C2749" s="1" t="str">
        <f>"0598"</f>
        <v>0598</v>
      </c>
      <c r="D2749" s="1" t="str">
        <f>"CITIZENSHIP"</f>
        <v>CITIZENSHIP</v>
      </c>
      <c r="E2749" s="1" t="str">
        <f t="shared" si="897"/>
        <v>51R-HUN</v>
      </c>
      <c r="F2749" s="1" t="str">
        <f t="shared" si="898"/>
        <v>Hunziker, Camille</v>
      </c>
      <c r="G2749" s="1" t="str">
        <f>"Period 07"</f>
        <v>Period 07</v>
      </c>
      <c r="H2749" s="1" t="str">
        <f>" E"</f>
        <v xml:space="preserve"> E</v>
      </c>
      <c r="I2749" s="1" t="str">
        <f>" S"</f>
        <v xml:space="preserve"> S</v>
      </c>
    </row>
    <row r="2750" spans="1:9">
      <c r="A2750" s="1" t="str">
        <f>""</f>
        <v/>
      </c>
      <c r="B2750" s="1">
        <f t="shared" si="896"/>
        <v>1822531</v>
      </c>
      <c r="C2750" s="1" t="str">
        <f>"0551"</f>
        <v>0551</v>
      </c>
      <c r="D2750" s="1" t="str">
        <f>"HANDWRITING"</f>
        <v>HANDWRITING</v>
      </c>
      <c r="E2750" s="1" t="str">
        <f t="shared" si="897"/>
        <v>51R-HUN</v>
      </c>
      <c r="F2750" s="1" t="str">
        <f t="shared" si="898"/>
        <v>Hunziker, Camille</v>
      </c>
      <c r="G2750" s="1" t="str">
        <f>"Period 08"</f>
        <v>Period 08</v>
      </c>
      <c r="H2750" s="1" t="str">
        <f>" E"</f>
        <v xml:space="preserve"> E</v>
      </c>
      <c r="I2750" s="1" t="str">
        <f>" S"</f>
        <v xml:space="preserve"> S</v>
      </c>
    </row>
    <row r="2751" spans="1:9">
      <c r="A2751" s="1" t="str">
        <f>""</f>
        <v/>
      </c>
      <c r="B2751" s="1">
        <f t="shared" si="896"/>
        <v>1822531</v>
      </c>
      <c r="C2751" s="1" t="str">
        <f>"0561"</f>
        <v>0561</v>
      </c>
      <c r="D2751" s="1" t="str">
        <f>"FINE ARTS"</f>
        <v>FINE ARTS</v>
      </c>
      <c r="E2751" s="1" t="str">
        <f t="shared" si="897"/>
        <v>51R-HUN</v>
      </c>
      <c r="F2751" s="1" t="str">
        <f>"Shotlow, Misti"</f>
        <v>Shotlow, Misti</v>
      </c>
      <c r="G2751" s="1" t="str">
        <f>"Period 09"</f>
        <v>Period 09</v>
      </c>
      <c r="H2751" s="1" t="str">
        <f>" E"</f>
        <v xml:space="preserve"> E</v>
      </c>
      <c r="I2751" s="1" t="str">
        <f>" E"</f>
        <v xml:space="preserve"> E</v>
      </c>
    </row>
    <row r="2752" spans="1:9">
      <c r="A2752" s="1" t="str">
        <f>""</f>
        <v/>
      </c>
      <c r="B2752" s="1">
        <f t="shared" si="896"/>
        <v>1822531</v>
      </c>
      <c r="C2752" s="1" t="str">
        <f>"0562"</f>
        <v>0562</v>
      </c>
      <c r="D2752" s="1" t="str">
        <f>"MUSIC"</f>
        <v>MUSIC</v>
      </c>
      <c r="E2752" s="1" t="str">
        <f t="shared" si="897"/>
        <v>51R-HUN</v>
      </c>
      <c r="F2752" s="1" t="str">
        <f>"Murphy, Charmin"</f>
        <v>Murphy, Charmin</v>
      </c>
      <c r="G2752" s="1" t="str">
        <f>"Period 10"</f>
        <v>Period 10</v>
      </c>
      <c r="H2752" s="1" t="str">
        <f>" S"</f>
        <v xml:space="preserve"> S</v>
      </c>
      <c r="I2752" s="1" t="str">
        <f>" S"</f>
        <v xml:space="preserve"> S</v>
      </c>
    </row>
    <row r="2753" spans="1:9">
      <c r="A2753" s="1" t="str">
        <f>""</f>
        <v/>
      </c>
      <c r="B2753" s="1">
        <f t="shared" si="896"/>
        <v>1822531</v>
      </c>
      <c r="C2753" s="1" t="str">
        <f>"0572"</f>
        <v>0572</v>
      </c>
      <c r="D2753" s="1" t="str">
        <f>"PHYSICAL ED"</f>
        <v>PHYSICAL ED</v>
      </c>
      <c r="E2753" s="1" t="str">
        <f t="shared" si="897"/>
        <v>51R-HUN</v>
      </c>
      <c r="F2753" s="1" t="str">
        <f>"Lane, Gary"</f>
        <v>Lane, Gary</v>
      </c>
      <c r="G2753" s="1" t="str">
        <f>"Period 11"</f>
        <v>Period 11</v>
      </c>
      <c r="H2753" s="1" t="str">
        <f>" E"</f>
        <v xml:space="preserve"> E</v>
      </c>
      <c r="I2753" s="1" t="str">
        <f>" E"</f>
        <v xml:space="preserve"> E</v>
      </c>
    </row>
    <row r="2754" spans="1:9">
      <c r="A2754" s="1" t="str">
        <f>"Freeman, Johnathan Xavier"</f>
        <v>Freeman, Johnathan Xavier</v>
      </c>
      <c r="B2754" s="1">
        <f t="shared" ref="B2754:B2763" si="899">786598</f>
        <v>786598</v>
      </c>
      <c r="C2754" s="1" t="str">
        <f>"0511"</f>
        <v>0511</v>
      </c>
      <c r="D2754" s="1" t="str">
        <f>"LANGUAGE ARTS"</f>
        <v>LANGUAGE ARTS</v>
      </c>
      <c r="E2754" s="1" t="str">
        <f>"50R-CHAE"</f>
        <v>50R-CHAE</v>
      </c>
      <c r="F2754" s="1" t="str">
        <f t="shared" ref="F2754:F2760" si="900">"Chae, Son"</f>
        <v>Chae, Son</v>
      </c>
      <c r="G2754" s="1" t="str">
        <f>"Period 01"</f>
        <v>Period 01</v>
      </c>
      <c r="H2754" s="1">
        <f xml:space="preserve"> 87</f>
        <v>87</v>
      </c>
      <c r="I2754" s="1">
        <f xml:space="preserve"> 64</f>
        <v>64</v>
      </c>
    </row>
    <row r="2755" spans="1:9">
      <c r="A2755" s="1" t="str">
        <f>""</f>
        <v/>
      </c>
      <c r="B2755" s="1">
        <f t="shared" si="899"/>
        <v>786598</v>
      </c>
      <c r="C2755" s="1" t="str">
        <f>"0521"</f>
        <v>0521</v>
      </c>
      <c r="D2755" s="1" t="str">
        <f>"SOCIAL STUDIES"</f>
        <v>SOCIAL STUDIES</v>
      </c>
      <c r="E2755" s="1" t="str">
        <f>"50R-CHAE"</f>
        <v>50R-CHAE</v>
      </c>
      <c r="F2755" s="1" t="str">
        <f t="shared" si="900"/>
        <v>Chae, Son</v>
      </c>
      <c r="G2755" s="1" t="str">
        <f>"Period 03"</f>
        <v>Period 03</v>
      </c>
      <c r="H2755" s="1">
        <f xml:space="preserve"> 93</f>
        <v>93</v>
      </c>
      <c r="I2755" s="1">
        <f xml:space="preserve"> 78</f>
        <v>78</v>
      </c>
    </row>
    <row r="2756" spans="1:9">
      <c r="A2756" s="1" t="str">
        <f>""</f>
        <v/>
      </c>
      <c r="B2756" s="1">
        <f t="shared" si="899"/>
        <v>786598</v>
      </c>
      <c r="C2756" s="1" t="str">
        <f>"0531"</f>
        <v>0531</v>
      </c>
      <c r="D2756" s="1" t="str">
        <f>"MATH"</f>
        <v>MATH</v>
      </c>
      <c r="E2756" s="1" t="str">
        <f t="shared" ref="E2756:E2763" si="901">"50R-CHA"</f>
        <v>50R-CHA</v>
      </c>
      <c r="F2756" s="1" t="str">
        <f t="shared" si="900"/>
        <v>Chae, Son</v>
      </c>
      <c r="G2756" s="1" t="str">
        <f>"Period 04"</f>
        <v>Period 04</v>
      </c>
      <c r="H2756" s="1">
        <f xml:space="preserve"> 91</f>
        <v>91</v>
      </c>
      <c r="I2756" s="1">
        <f xml:space="preserve"> 84</f>
        <v>84</v>
      </c>
    </row>
    <row r="2757" spans="1:9">
      <c r="A2757" s="1" t="str">
        <f>""</f>
        <v/>
      </c>
      <c r="B2757" s="1">
        <f t="shared" si="899"/>
        <v>786598</v>
      </c>
      <c r="C2757" s="1" t="str">
        <f>"0541"</f>
        <v>0541</v>
      </c>
      <c r="D2757" s="1" t="str">
        <f>"SCIENCE"</f>
        <v>SCIENCE</v>
      </c>
      <c r="E2757" s="1" t="str">
        <f t="shared" si="901"/>
        <v>50R-CHA</v>
      </c>
      <c r="F2757" s="1" t="str">
        <f t="shared" si="900"/>
        <v>Chae, Son</v>
      </c>
      <c r="G2757" s="1" t="str">
        <f>"Period 05"</f>
        <v>Period 05</v>
      </c>
      <c r="H2757" s="1">
        <f xml:space="preserve"> 90</f>
        <v>90</v>
      </c>
      <c r="I2757" s="1">
        <f xml:space="preserve"> 46</f>
        <v>46</v>
      </c>
    </row>
    <row r="2758" spans="1:9">
      <c r="A2758" s="1" t="str">
        <f>""</f>
        <v/>
      </c>
      <c r="B2758" s="1">
        <f t="shared" si="899"/>
        <v>786598</v>
      </c>
      <c r="C2758" s="1" t="str">
        <f>"0571"</f>
        <v>0571</v>
      </c>
      <c r="D2758" s="1" t="str">
        <f>"HEALTH"</f>
        <v>HEALTH</v>
      </c>
      <c r="E2758" s="1" t="str">
        <f t="shared" si="901"/>
        <v>50R-CHA</v>
      </c>
      <c r="F2758" s="1" t="str">
        <f t="shared" si="900"/>
        <v>Chae, Son</v>
      </c>
      <c r="G2758" s="1" t="str">
        <f>"Period 06"</f>
        <v>Period 06</v>
      </c>
      <c r="H2758" s="1" t="str">
        <f>" S"</f>
        <v xml:space="preserve"> S</v>
      </c>
      <c r="I2758" s="1" t="str">
        <f>" S"</f>
        <v xml:space="preserve"> S</v>
      </c>
    </row>
    <row r="2759" spans="1:9">
      <c r="A2759" s="1" t="str">
        <f>""</f>
        <v/>
      </c>
      <c r="B2759" s="1">
        <f t="shared" si="899"/>
        <v>786598</v>
      </c>
      <c r="C2759" s="1" t="str">
        <f>"0598"</f>
        <v>0598</v>
      </c>
      <c r="D2759" s="1" t="str">
        <f>"CITIZENSHIP"</f>
        <v>CITIZENSHIP</v>
      </c>
      <c r="E2759" s="1" t="str">
        <f t="shared" si="901"/>
        <v>50R-CHA</v>
      </c>
      <c r="F2759" s="1" t="str">
        <f t="shared" si="900"/>
        <v>Chae, Son</v>
      </c>
      <c r="G2759" s="1" t="str">
        <f>"Period 07"</f>
        <v>Period 07</v>
      </c>
      <c r="H2759" s="1" t="str">
        <f>" E"</f>
        <v xml:space="preserve"> E</v>
      </c>
      <c r="I2759" s="1" t="str">
        <f>" S"</f>
        <v xml:space="preserve"> S</v>
      </c>
    </row>
    <row r="2760" spans="1:9">
      <c r="A2760" s="1" t="str">
        <f>""</f>
        <v/>
      </c>
      <c r="B2760" s="1">
        <f t="shared" si="899"/>
        <v>786598</v>
      </c>
      <c r="C2760" s="1" t="str">
        <f>"0551"</f>
        <v>0551</v>
      </c>
      <c r="D2760" s="1" t="str">
        <f>"HANDWRITING"</f>
        <v>HANDWRITING</v>
      </c>
      <c r="E2760" s="1" t="str">
        <f t="shared" si="901"/>
        <v>50R-CHA</v>
      </c>
      <c r="F2760" s="1" t="str">
        <f t="shared" si="900"/>
        <v>Chae, Son</v>
      </c>
      <c r="G2760" s="1" t="str">
        <f>"Period 08"</f>
        <v>Period 08</v>
      </c>
      <c r="H2760" s="1" t="str">
        <f>" S"</f>
        <v xml:space="preserve"> S</v>
      </c>
      <c r="I2760" s="1" t="str">
        <f>" S"</f>
        <v xml:space="preserve"> S</v>
      </c>
    </row>
    <row r="2761" spans="1:9">
      <c r="A2761" s="1" t="str">
        <f>""</f>
        <v/>
      </c>
      <c r="B2761" s="1">
        <f t="shared" si="899"/>
        <v>786598</v>
      </c>
      <c r="C2761" s="1" t="str">
        <f>"0561"</f>
        <v>0561</v>
      </c>
      <c r="D2761" s="1" t="str">
        <f>"FINE ARTS"</f>
        <v>FINE ARTS</v>
      </c>
      <c r="E2761" s="1" t="str">
        <f t="shared" si="901"/>
        <v>50R-CHA</v>
      </c>
      <c r="F2761" s="1" t="str">
        <f>"Shotlow, Misti"</f>
        <v>Shotlow, Misti</v>
      </c>
      <c r="G2761" s="1" t="str">
        <f>"Period 09"</f>
        <v>Period 09</v>
      </c>
      <c r="H2761" s="1" t="str">
        <f>" E"</f>
        <v xml:space="preserve"> E</v>
      </c>
      <c r="I2761" s="1" t="str">
        <f>" E"</f>
        <v xml:space="preserve"> E</v>
      </c>
    </row>
    <row r="2762" spans="1:9">
      <c r="A2762" s="1" t="str">
        <f>""</f>
        <v/>
      </c>
      <c r="B2762" s="1">
        <f t="shared" si="899"/>
        <v>786598</v>
      </c>
      <c r="C2762" s="1" t="str">
        <f>"0562"</f>
        <v>0562</v>
      </c>
      <c r="D2762" s="1" t="str">
        <f>"MUSIC"</f>
        <v>MUSIC</v>
      </c>
      <c r="E2762" s="1" t="str">
        <f t="shared" si="901"/>
        <v>50R-CHA</v>
      </c>
      <c r="F2762" s="1" t="str">
        <f>"Murphy, Charmin"</f>
        <v>Murphy, Charmin</v>
      </c>
      <c r="G2762" s="1" t="str">
        <f>"Period 10"</f>
        <v>Period 10</v>
      </c>
      <c r="H2762" s="1" t="str">
        <f>" S"</f>
        <v xml:space="preserve"> S</v>
      </c>
      <c r="I2762" s="1" t="str">
        <f>" S"</f>
        <v xml:space="preserve"> S</v>
      </c>
    </row>
    <row r="2763" spans="1:9">
      <c r="A2763" s="1" t="str">
        <f>""</f>
        <v/>
      </c>
      <c r="B2763" s="1">
        <f t="shared" si="899"/>
        <v>786598</v>
      </c>
      <c r="C2763" s="1" t="str">
        <f>"0572"</f>
        <v>0572</v>
      </c>
      <c r="D2763" s="1" t="str">
        <f>"PHYSICAL ED"</f>
        <v>PHYSICAL ED</v>
      </c>
      <c r="E2763" s="1" t="str">
        <f t="shared" si="901"/>
        <v>50R-CHA</v>
      </c>
      <c r="F2763" s="1" t="str">
        <f>"Lane, Gary"</f>
        <v>Lane, Gary</v>
      </c>
      <c r="G2763" s="1" t="str">
        <f>"Period 11"</f>
        <v>Period 11</v>
      </c>
      <c r="H2763" s="1" t="str">
        <f>" E"</f>
        <v xml:space="preserve"> E</v>
      </c>
      <c r="I2763" s="1" t="str">
        <f>" E"</f>
        <v xml:space="preserve"> E</v>
      </c>
    </row>
    <row r="2764" spans="1:9">
      <c r="A2764" s="1" t="str">
        <f>"Garcia, Jose Luis"</f>
        <v>Garcia, Jose Luis</v>
      </c>
      <c r="B2764" s="1">
        <f t="shared" ref="B2764:B2773" si="902">1822424</f>
        <v>1822424</v>
      </c>
      <c r="C2764" s="1" t="str">
        <f>"0511"</f>
        <v>0511</v>
      </c>
      <c r="D2764" s="1" t="str">
        <f>"LANGUAGE ARTS"</f>
        <v>LANGUAGE ARTS</v>
      </c>
      <c r="E2764" s="1" t="str">
        <f>"50R-CHAE"</f>
        <v>50R-CHAE</v>
      </c>
      <c r="F2764" s="1" t="str">
        <f t="shared" ref="F2764:F2770" si="903">"Chae, Son"</f>
        <v>Chae, Son</v>
      </c>
      <c r="G2764" s="1" t="str">
        <f>"Period 01"</f>
        <v>Period 01</v>
      </c>
      <c r="H2764" s="1">
        <f xml:space="preserve"> 71</f>
        <v>71</v>
      </c>
      <c r="I2764" s="1">
        <f xml:space="preserve"> 64</f>
        <v>64</v>
      </c>
    </row>
    <row r="2765" spans="1:9">
      <c r="A2765" s="1" t="str">
        <f>""</f>
        <v/>
      </c>
      <c r="B2765" s="1">
        <f t="shared" si="902"/>
        <v>1822424</v>
      </c>
      <c r="C2765" s="1" t="str">
        <f>"0521"</f>
        <v>0521</v>
      </c>
      <c r="D2765" s="1" t="str">
        <f>"SOCIAL STUDIES"</f>
        <v>SOCIAL STUDIES</v>
      </c>
      <c r="E2765" s="1" t="str">
        <f>"50R-CHAE"</f>
        <v>50R-CHAE</v>
      </c>
      <c r="F2765" s="1" t="str">
        <f t="shared" si="903"/>
        <v>Chae, Son</v>
      </c>
      <c r="G2765" s="1" t="str">
        <f>"Period 03"</f>
        <v>Period 03</v>
      </c>
      <c r="H2765" s="1">
        <f xml:space="preserve"> 74</f>
        <v>74</v>
      </c>
      <c r="I2765" s="1">
        <f xml:space="preserve"> 71</f>
        <v>71</v>
      </c>
    </row>
    <row r="2766" spans="1:9">
      <c r="A2766" s="1" t="str">
        <f>""</f>
        <v/>
      </c>
      <c r="B2766" s="1">
        <f t="shared" si="902"/>
        <v>1822424</v>
      </c>
      <c r="C2766" s="1" t="str">
        <f>"0531"</f>
        <v>0531</v>
      </c>
      <c r="D2766" s="1" t="str">
        <f>"MATH"</f>
        <v>MATH</v>
      </c>
      <c r="E2766" s="1" t="str">
        <f t="shared" ref="E2766:E2773" si="904">"50R-CHA"</f>
        <v>50R-CHA</v>
      </c>
      <c r="F2766" s="1" t="str">
        <f t="shared" si="903"/>
        <v>Chae, Son</v>
      </c>
      <c r="G2766" s="1" t="str">
        <f>"Period 04"</f>
        <v>Period 04</v>
      </c>
      <c r="H2766" s="1">
        <f xml:space="preserve"> 70</f>
        <v>70</v>
      </c>
      <c r="I2766" s="1">
        <f xml:space="preserve"> 65</f>
        <v>65</v>
      </c>
    </row>
    <row r="2767" spans="1:9">
      <c r="A2767" s="1" t="str">
        <f>""</f>
        <v/>
      </c>
      <c r="B2767" s="1">
        <f t="shared" si="902"/>
        <v>1822424</v>
      </c>
      <c r="C2767" s="1" t="str">
        <f>"0541"</f>
        <v>0541</v>
      </c>
      <c r="D2767" s="1" t="str">
        <f>"SCIENCE"</f>
        <v>SCIENCE</v>
      </c>
      <c r="E2767" s="1" t="str">
        <f t="shared" si="904"/>
        <v>50R-CHA</v>
      </c>
      <c r="F2767" s="1" t="str">
        <f t="shared" si="903"/>
        <v>Chae, Son</v>
      </c>
      <c r="G2767" s="1" t="str">
        <f>"Period 05"</f>
        <v>Period 05</v>
      </c>
      <c r="H2767" s="1">
        <f xml:space="preserve"> 76</f>
        <v>76</v>
      </c>
      <c r="I2767" s="1">
        <f xml:space="preserve"> 71</f>
        <v>71</v>
      </c>
    </row>
    <row r="2768" spans="1:9">
      <c r="A2768" s="1" t="str">
        <f>""</f>
        <v/>
      </c>
      <c r="B2768" s="1">
        <f t="shared" si="902"/>
        <v>1822424</v>
      </c>
      <c r="C2768" s="1" t="str">
        <f>"0571"</f>
        <v>0571</v>
      </c>
      <c r="D2768" s="1" t="str">
        <f>"HEALTH"</f>
        <v>HEALTH</v>
      </c>
      <c r="E2768" s="1" t="str">
        <f t="shared" si="904"/>
        <v>50R-CHA</v>
      </c>
      <c r="F2768" s="1" t="str">
        <f t="shared" si="903"/>
        <v>Chae, Son</v>
      </c>
      <c r="G2768" s="1" t="str">
        <f>"Period 06"</f>
        <v>Period 06</v>
      </c>
      <c r="H2768" s="1" t="str">
        <f>" S"</f>
        <v xml:space="preserve"> S</v>
      </c>
      <c r="I2768" s="1" t="str">
        <f>" S"</f>
        <v xml:space="preserve"> S</v>
      </c>
    </row>
    <row r="2769" spans="1:9">
      <c r="A2769" s="1" t="str">
        <f>""</f>
        <v/>
      </c>
      <c r="B2769" s="1">
        <f t="shared" si="902"/>
        <v>1822424</v>
      </c>
      <c r="C2769" s="1" t="str">
        <f>"0598"</f>
        <v>0598</v>
      </c>
      <c r="D2769" s="1" t="str">
        <f>"CITIZENSHIP"</f>
        <v>CITIZENSHIP</v>
      </c>
      <c r="E2769" s="1" t="str">
        <f t="shared" si="904"/>
        <v>50R-CHA</v>
      </c>
      <c r="F2769" s="1" t="str">
        <f t="shared" si="903"/>
        <v>Chae, Son</v>
      </c>
      <c r="G2769" s="1" t="str">
        <f>"Period 07"</f>
        <v>Period 07</v>
      </c>
      <c r="H2769" s="1" t="str">
        <f>" S"</f>
        <v xml:space="preserve"> S</v>
      </c>
      <c r="I2769" s="1" t="str">
        <f>" N"</f>
        <v xml:space="preserve"> N</v>
      </c>
    </row>
    <row r="2770" spans="1:9">
      <c r="A2770" s="1" t="str">
        <f>""</f>
        <v/>
      </c>
      <c r="B2770" s="1">
        <f t="shared" si="902"/>
        <v>1822424</v>
      </c>
      <c r="C2770" s="1" t="str">
        <f>"0551"</f>
        <v>0551</v>
      </c>
      <c r="D2770" s="1" t="str">
        <f>"HANDWRITING"</f>
        <v>HANDWRITING</v>
      </c>
      <c r="E2770" s="1" t="str">
        <f t="shared" si="904"/>
        <v>50R-CHA</v>
      </c>
      <c r="F2770" s="1" t="str">
        <f t="shared" si="903"/>
        <v>Chae, Son</v>
      </c>
      <c r="G2770" s="1" t="str">
        <f>"Period 08"</f>
        <v>Period 08</v>
      </c>
      <c r="H2770" s="1" t="str">
        <f>" S"</f>
        <v xml:space="preserve"> S</v>
      </c>
      <c r="I2770" s="1" t="str">
        <f>" S"</f>
        <v xml:space="preserve"> S</v>
      </c>
    </row>
    <row r="2771" spans="1:9">
      <c r="A2771" s="1" t="str">
        <f>""</f>
        <v/>
      </c>
      <c r="B2771" s="1">
        <f t="shared" si="902"/>
        <v>1822424</v>
      </c>
      <c r="C2771" s="1" t="str">
        <f>"0561"</f>
        <v>0561</v>
      </c>
      <c r="D2771" s="1" t="str">
        <f>"FINE ARTS"</f>
        <v>FINE ARTS</v>
      </c>
      <c r="E2771" s="1" t="str">
        <f t="shared" si="904"/>
        <v>50R-CHA</v>
      </c>
      <c r="F2771" s="1" t="str">
        <f>"Shotlow, Misti"</f>
        <v>Shotlow, Misti</v>
      </c>
      <c r="G2771" s="1" t="str">
        <f>"Period 09"</f>
        <v>Period 09</v>
      </c>
      <c r="H2771" s="1" t="str">
        <f>" E"</f>
        <v xml:space="preserve"> E</v>
      </c>
      <c r="I2771" s="1" t="str">
        <f>" E"</f>
        <v xml:space="preserve"> E</v>
      </c>
    </row>
    <row r="2772" spans="1:9">
      <c r="A2772" s="1" t="str">
        <f>""</f>
        <v/>
      </c>
      <c r="B2772" s="1">
        <f t="shared" si="902"/>
        <v>1822424</v>
      </c>
      <c r="C2772" s="1" t="str">
        <f>"0562"</f>
        <v>0562</v>
      </c>
      <c r="D2772" s="1" t="str">
        <f>"MUSIC"</f>
        <v>MUSIC</v>
      </c>
      <c r="E2772" s="1" t="str">
        <f t="shared" si="904"/>
        <v>50R-CHA</v>
      </c>
      <c r="F2772" s="1" t="str">
        <f>"Murphy, Charmin"</f>
        <v>Murphy, Charmin</v>
      </c>
      <c r="G2772" s="1" t="str">
        <f>"Period 10"</f>
        <v>Period 10</v>
      </c>
      <c r="H2772" s="1" t="str">
        <f>" S"</f>
        <v xml:space="preserve"> S</v>
      </c>
      <c r="I2772" s="1" t="str">
        <f>" S"</f>
        <v xml:space="preserve"> S</v>
      </c>
    </row>
    <row r="2773" spans="1:9">
      <c r="A2773" s="1" t="str">
        <f>""</f>
        <v/>
      </c>
      <c r="B2773" s="1">
        <f t="shared" si="902"/>
        <v>1822424</v>
      </c>
      <c r="C2773" s="1" t="str">
        <f>"0572"</f>
        <v>0572</v>
      </c>
      <c r="D2773" s="1" t="str">
        <f>"PHYSICAL ED"</f>
        <v>PHYSICAL ED</v>
      </c>
      <c r="E2773" s="1" t="str">
        <f t="shared" si="904"/>
        <v>50R-CHA</v>
      </c>
      <c r="F2773" s="1" t="str">
        <f>"Lane, Gary"</f>
        <v>Lane, Gary</v>
      </c>
      <c r="G2773" s="1" t="str">
        <f>"Period 11"</f>
        <v>Period 11</v>
      </c>
      <c r="H2773" s="1" t="str">
        <f>" E"</f>
        <v xml:space="preserve"> E</v>
      </c>
      <c r="I2773" s="1" t="str">
        <f>" E"</f>
        <v xml:space="preserve"> E</v>
      </c>
    </row>
    <row r="2774" spans="1:9">
      <c r="A2774" s="1" t="str">
        <f>"Gomez, Leonardo Noel"</f>
        <v>Gomez, Leonardo Noel</v>
      </c>
      <c r="B2774" s="1">
        <f t="shared" ref="B2774:B2783" si="905">763777</f>
        <v>763777</v>
      </c>
      <c r="C2774" s="1" t="str">
        <f>"0511"</f>
        <v>0511</v>
      </c>
      <c r="D2774" s="1" t="str">
        <f>"LANGUAGE ARTS"</f>
        <v>LANGUAGE ARTS</v>
      </c>
      <c r="E2774" s="1" t="str">
        <f>"50R-CHAE"</f>
        <v>50R-CHAE</v>
      </c>
      <c r="F2774" s="1" t="str">
        <f t="shared" ref="F2774:F2780" si="906">"Chae, Son"</f>
        <v>Chae, Son</v>
      </c>
      <c r="G2774" s="1" t="str">
        <f>"Period 01"</f>
        <v>Period 01</v>
      </c>
      <c r="H2774" s="1">
        <f xml:space="preserve"> 60</f>
        <v>60</v>
      </c>
      <c r="I2774" s="1">
        <f xml:space="preserve"> 54</f>
        <v>54</v>
      </c>
    </row>
    <row r="2775" spans="1:9">
      <c r="A2775" s="1" t="str">
        <f>""</f>
        <v/>
      </c>
      <c r="B2775" s="1">
        <f t="shared" si="905"/>
        <v>763777</v>
      </c>
      <c r="C2775" s="1" t="str">
        <f>"0521"</f>
        <v>0521</v>
      </c>
      <c r="D2775" s="1" t="str">
        <f>"SOCIAL STUDIES"</f>
        <v>SOCIAL STUDIES</v>
      </c>
      <c r="E2775" s="1" t="str">
        <f>"50R-CHAE"</f>
        <v>50R-CHAE</v>
      </c>
      <c r="F2775" s="1" t="str">
        <f t="shared" si="906"/>
        <v>Chae, Son</v>
      </c>
      <c r="G2775" s="1" t="str">
        <f>"Period 03"</f>
        <v>Period 03</v>
      </c>
      <c r="H2775" s="1">
        <f xml:space="preserve"> 70</f>
        <v>70</v>
      </c>
      <c r="I2775" s="1">
        <f xml:space="preserve"> 70</f>
        <v>70</v>
      </c>
    </row>
    <row r="2776" spans="1:9">
      <c r="A2776" s="1" t="str">
        <f>""</f>
        <v/>
      </c>
      <c r="B2776" s="1">
        <f t="shared" si="905"/>
        <v>763777</v>
      </c>
      <c r="C2776" s="1" t="str">
        <f>"0531"</f>
        <v>0531</v>
      </c>
      <c r="D2776" s="1" t="str">
        <f>"MATH"</f>
        <v>MATH</v>
      </c>
      <c r="E2776" s="1" t="str">
        <f t="shared" ref="E2776:E2783" si="907">"50R-CHA"</f>
        <v>50R-CHA</v>
      </c>
      <c r="F2776" s="1" t="str">
        <f t="shared" si="906"/>
        <v>Chae, Son</v>
      </c>
      <c r="G2776" s="1" t="str">
        <f>"Period 04"</f>
        <v>Period 04</v>
      </c>
      <c r="H2776" s="1">
        <f xml:space="preserve"> 61</f>
        <v>61</v>
      </c>
      <c r="I2776" s="1">
        <f xml:space="preserve"> 61</f>
        <v>61</v>
      </c>
    </row>
    <row r="2777" spans="1:9">
      <c r="A2777" s="1" t="str">
        <f>""</f>
        <v/>
      </c>
      <c r="B2777" s="1">
        <f t="shared" si="905"/>
        <v>763777</v>
      </c>
      <c r="C2777" s="1" t="str">
        <f>"0541"</f>
        <v>0541</v>
      </c>
      <c r="D2777" s="1" t="str">
        <f>"SCIENCE"</f>
        <v>SCIENCE</v>
      </c>
      <c r="E2777" s="1" t="str">
        <f t="shared" si="907"/>
        <v>50R-CHA</v>
      </c>
      <c r="F2777" s="1" t="str">
        <f t="shared" si="906"/>
        <v>Chae, Son</v>
      </c>
      <c r="G2777" s="1" t="str">
        <f>"Period 05"</f>
        <v>Period 05</v>
      </c>
      <c r="H2777" s="1">
        <f xml:space="preserve"> 71</f>
        <v>71</v>
      </c>
      <c r="I2777" s="1">
        <f xml:space="preserve"> 57</f>
        <v>57</v>
      </c>
    </row>
    <row r="2778" spans="1:9">
      <c r="A2778" s="1" t="str">
        <f>""</f>
        <v/>
      </c>
      <c r="B2778" s="1">
        <f t="shared" si="905"/>
        <v>763777</v>
      </c>
      <c r="C2778" s="1" t="str">
        <f>"0571"</f>
        <v>0571</v>
      </c>
      <c r="D2778" s="1" t="str">
        <f>"HEALTH"</f>
        <v>HEALTH</v>
      </c>
      <c r="E2778" s="1" t="str">
        <f t="shared" si="907"/>
        <v>50R-CHA</v>
      </c>
      <c r="F2778" s="1" t="str">
        <f t="shared" si="906"/>
        <v>Chae, Son</v>
      </c>
      <c r="G2778" s="1" t="str">
        <f>"Period 06"</f>
        <v>Period 06</v>
      </c>
      <c r="H2778" s="1" t="str">
        <f t="shared" ref="H2778:I2780" si="908">" S"</f>
        <v xml:space="preserve"> S</v>
      </c>
      <c r="I2778" s="1" t="str">
        <f t="shared" si="908"/>
        <v xml:space="preserve"> S</v>
      </c>
    </row>
    <row r="2779" spans="1:9">
      <c r="A2779" s="1" t="str">
        <f>""</f>
        <v/>
      </c>
      <c r="B2779" s="1">
        <f t="shared" si="905"/>
        <v>763777</v>
      </c>
      <c r="C2779" s="1" t="str">
        <f>"0598"</f>
        <v>0598</v>
      </c>
      <c r="D2779" s="1" t="str">
        <f>"CITIZENSHIP"</f>
        <v>CITIZENSHIP</v>
      </c>
      <c r="E2779" s="1" t="str">
        <f t="shared" si="907"/>
        <v>50R-CHA</v>
      </c>
      <c r="F2779" s="1" t="str">
        <f t="shared" si="906"/>
        <v>Chae, Son</v>
      </c>
      <c r="G2779" s="1" t="str">
        <f>"Period 07"</f>
        <v>Period 07</v>
      </c>
      <c r="H2779" s="1" t="str">
        <f t="shared" si="908"/>
        <v xml:space="preserve"> S</v>
      </c>
      <c r="I2779" s="1" t="str">
        <f t="shared" si="908"/>
        <v xml:space="preserve"> S</v>
      </c>
    </row>
    <row r="2780" spans="1:9">
      <c r="A2780" s="1" t="str">
        <f>""</f>
        <v/>
      </c>
      <c r="B2780" s="1">
        <f t="shared" si="905"/>
        <v>763777</v>
      </c>
      <c r="C2780" s="1" t="str">
        <f>"0551"</f>
        <v>0551</v>
      </c>
      <c r="D2780" s="1" t="str">
        <f>"HANDWRITING"</f>
        <v>HANDWRITING</v>
      </c>
      <c r="E2780" s="1" t="str">
        <f t="shared" si="907"/>
        <v>50R-CHA</v>
      </c>
      <c r="F2780" s="1" t="str">
        <f t="shared" si="906"/>
        <v>Chae, Son</v>
      </c>
      <c r="G2780" s="1" t="str">
        <f>"Period 08"</f>
        <v>Period 08</v>
      </c>
      <c r="H2780" s="1" t="str">
        <f t="shared" si="908"/>
        <v xml:space="preserve"> S</v>
      </c>
      <c r="I2780" s="1" t="str">
        <f t="shared" si="908"/>
        <v xml:space="preserve"> S</v>
      </c>
    </row>
    <row r="2781" spans="1:9">
      <c r="A2781" s="1" t="str">
        <f>""</f>
        <v/>
      </c>
      <c r="B2781" s="1">
        <f t="shared" si="905"/>
        <v>763777</v>
      </c>
      <c r="C2781" s="1" t="str">
        <f>"0561"</f>
        <v>0561</v>
      </c>
      <c r="D2781" s="1" t="str">
        <f>"FINE ARTS"</f>
        <v>FINE ARTS</v>
      </c>
      <c r="E2781" s="1" t="str">
        <f t="shared" si="907"/>
        <v>50R-CHA</v>
      </c>
      <c r="F2781" s="1" t="str">
        <f>"Shotlow, Misti"</f>
        <v>Shotlow, Misti</v>
      </c>
      <c r="G2781" s="1" t="str">
        <f>"Period 09"</f>
        <v>Period 09</v>
      </c>
      <c r="H2781" s="1" t="str">
        <f>" E"</f>
        <v xml:space="preserve"> E</v>
      </c>
      <c r="I2781" s="1" t="str">
        <f>" E"</f>
        <v xml:space="preserve"> E</v>
      </c>
    </row>
    <row r="2782" spans="1:9">
      <c r="A2782" s="1" t="str">
        <f>""</f>
        <v/>
      </c>
      <c r="B2782" s="1">
        <f t="shared" si="905"/>
        <v>763777</v>
      </c>
      <c r="C2782" s="1" t="str">
        <f>"0562"</f>
        <v>0562</v>
      </c>
      <c r="D2782" s="1" t="str">
        <f>"MUSIC"</f>
        <v>MUSIC</v>
      </c>
      <c r="E2782" s="1" t="str">
        <f t="shared" si="907"/>
        <v>50R-CHA</v>
      </c>
      <c r="F2782" s="1" t="str">
        <f>"Murphy, Charmin"</f>
        <v>Murphy, Charmin</v>
      </c>
      <c r="G2782" s="1" t="str">
        <f>"Period 10"</f>
        <v>Period 10</v>
      </c>
      <c r="H2782" s="1" t="str">
        <f>" S"</f>
        <v xml:space="preserve"> S</v>
      </c>
      <c r="I2782" s="1" t="str">
        <f>" S"</f>
        <v xml:space="preserve"> S</v>
      </c>
    </row>
    <row r="2783" spans="1:9">
      <c r="A2783" s="1" t="str">
        <f>""</f>
        <v/>
      </c>
      <c r="B2783" s="1">
        <f t="shared" si="905"/>
        <v>763777</v>
      </c>
      <c r="C2783" s="1" t="str">
        <f>"0572"</f>
        <v>0572</v>
      </c>
      <c r="D2783" s="1" t="str">
        <f>"PHYSICAL ED"</f>
        <v>PHYSICAL ED</v>
      </c>
      <c r="E2783" s="1" t="str">
        <f t="shared" si="907"/>
        <v>50R-CHA</v>
      </c>
      <c r="F2783" s="1" t="str">
        <f>"Lane, Gary"</f>
        <v>Lane, Gary</v>
      </c>
      <c r="G2783" s="1" t="str">
        <f>"Period 11"</f>
        <v>Period 11</v>
      </c>
      <c r="H2783" s="1" t="str">
        <f>" S"</f>
        <v xml:space="preserve"> S</v>
      </c>
      <c r="I2783" s="1" t="str">
        <f>" E"</f>
        <v xml:space="preserve"> E</v>
      </c>
    </row>
    <row r="2784" spans="1:9">
      <c r="A2784" s="1" t="str">
        <f>"Gonzalez Mendez, Angel Gabriel"</f>
        <v>Gonzalez Mendez, Angel Gabriel</v>
      </c>
      <c r="B2784" s="1">
        <f t="shared" ref="B2784:B2793" si="909">1822926</f>
        <v>1822926</v>
      </c>
      <c r="C2784" s="1" t="str">
        <f>"0511"</f>
        <v>0511</v>
      </c>
      <c r="D2784" s="1" t="str">
        <f>"LANGUAGE ARTS"</f>
        <v>LANGUAGE ARTS</v>
      </c>
      <c r="E2784" s="1" t="str">
        <f t="shared" ref="E2784:E2790" si="910">"50B-BIL"</f>
        <v>50B-BIL</v>
      </c>
      <c r="F2784" s="1" t="str">
        <f t="shared" ref="F2784:F2790" si="911">"Vega, Joseph"</f>
        <v>Vega, Joseph</v>
      </c>
      <c r="G2784" s="1" t="str">
        <f>"Period 01"</f>
        <v>Period 01</v>
      </c>
      <c r="H2784" s="1" t="str">
        <f>""</f>
        <v/>
      </c>
      <c r="I2784" s="1">
        <f xml:space="preserve"> 55</f>
        <v>55</v>
      </c>
    </row>
    <row r="2785" spans="1:9">
      <c r="A2785" s="1" t="str">
        <f>""</f>
        <v/>
      </c>
      <c r="B2785" s="1">
        <f t="shared" si="909"/>
        <v>1822926</v>
      </c>
      <c r="C2785" s="1" t="str">
        <f>"0521"</f>
        <v>0521</v>
      </c>
      <c r="D2785" s="1" t="str">
        <f>"SOCIAL STUDIES"</f>
        <v>SOCIAL STUDIES</v>
      </c>
      <c r="E2785" s="1" t="str">
        <f t="shared" si="910"/>
        <v>50B-BIL</v>
      </c>
      <c r="F2785" s="1" t="str">
        <f t="shared" si="911"/>
        <v>Vega, Joseph</v>
      </c>
      <c r="G2785" s="1" t="str">
        <f>"Period 03"</f>
        <v>Period 03</v>
      </c>
      <c r="H2785" s="1" t="str">
        <f>""</f>
        <v/>
      </c>
      <c r="I2785" s="1">
        <f xml:space="preserve"> 71</f>
        <v>71</v>
      </c>
    </row>
    <row r="2786" spans="1:9">
      <c r="A2786" s="1" t="str">
        <f>""</f>
        <v/>
      </c>
      <c r="B2786" s="1">
        <f t="shared" si="909"/>
        <v>1822926</v>
      </c>
      <c r="C2786" s="1" t="str">
        <f>"0531"</f>
        <v>0531</v>
      </c>
      <c r="D2786" s="1" t="str">
        <f>"MATH"</f>
        <v>MATH</v>
      </c>
      <c r="E2786" s="1" t="str">
        <f t="shared" si="910"/>
        <v>50B-BIL</v>
      </c>
      <c r="F2786" s="1" t="str">
        <f t="shared" si="911"/>
        <v>Vega, Joseph</v>
      </c>
      <c r="G2786" s="1" t="str">
        <f>"Period 04"</f>
        <v>Period 04</v>
      </c>
      <c r="H2786" s="1" t="str">
        <f>""</f>
        <v/>
      </c>
      <c r="I2786" s="1">
        <f xml:space="preserve"> 61</f>
        <v>61</v>
      </c>
    </row>
    <row r="2787" spans="1:9">
      <c r="A2787" s="1" t="str">
        <f>""</f>
        <v/>
      </c>
      <c r="B2787" s="1">
        <f t="shared" si="909"/>
        <v>1822926</v>
      </c>
      <c r="C2787" s="1" t="str">
        <f>"0541"</f>
        <v>0541</v>
      </c>
      <c r="D2787" s="1" t="str">
        <f>"SCIENCE"</f>
        <v>SCIENCE</v>
      </c>
      <c r="E2787" s="1" t="str">
        <f t="shared" si="910"/>
        <v>50B-BIL</v>
      </c>
      <c r="F2787" s="1" t="str">
        <f t="shared" si="911"/>
        <v>Vega, Joseph</v>
      </c>
      <c r="G2787" s="1" t="str">
        <f>"Period 05"</f>
        <v>Period 05</v>
      </c>
      <c r="H2787" s="1" t="str">
        <f>""</f>
        <v/>
      </c>
      <c r="I2787" s="1">
        <f xml:space="preserve"> 54</f>
        <v>54</v>
      </c>
    </row>
    <row r="2788" spans="1:9">
      <c r="A2788" s="1" t="str">
        <f>""</f>
        <v/>
      </c>
      <c r="B2788" s="1">
        <f t="shared" si="909"/>
        <v>1822926</v>
      </c>
      <c r="C2788" s="1" t="str">
        <f>"0571"</f>
        <v>0571</v>
      </c>
      <c r="D2788" s="1" t="str">
        <f>"HEALTH"</f>
        <v>HEALTH</v>
      </c>
      <c r="E2788" s="1" t="str">
        <f t="shared" si="910"/>
        <v>50B-BIL</v>
      </c>
      <c r="F2788" s="1" t="str">
        <f t="shared" si="911"/>
        <v>Vega, Joseph</v>
      </c>
      <c r="G2788" s="1" t="str">
        <f>"Period 06"</f>
        <v>Period 06</v>
      </c>
      <c r="H2788" s="1" t="str">
        <f>""</f>
        <v/>
      </c>
      <c r="I2788" s="1" t="str">
        <f>" S"</f>
        <v xml:space="preserve"> S</v>
      </c>
    </row>
    <row r="2789" spans="1:9">
      <c r="A2789" s="1" t="str">
        <f>""</f>
        <v/>
      </c>
      <c r="B2789" s="1">
        <f t="shared" si="909"/>
        <v>1822926</v>
      </c>
      <c r="C2789" s="1" t="str">
        <f>"0598"</f>
        <v>0598</v>
      </c>
      <c r="D2789" s="1" t="str">
        <f>"CITIZENSHIP"</f>
        <v>CITIZENSHIP</v>
      </c>
      <c r="E2789" s="1" t="str">
        <f t="shared" si="910"/>
        <v>50B-BIL</v>
      </c>
      <c r="F2789" s="1" t="str">
        <f t="shared" si="911"/>
        <v>Vega, Joseph</v>
      </c>
      <c r="G2789" s="1" t="str">
        <f>"Period 07"</f>
        <v>Period 07</v>
      </c>
      <c r="H2789" s="1" t="str">
        <f>""</f>
        <v/>
      </c>
      <c r="I2789" s="1" t="str">
        <f>" S"</f>
        <v xml:space="preserve"> S</v>
      </c>
    </row>
    <row r="2790" spans="1:9">
      <c r="A2790" s="1" t="str">
        <f>""</f>
        <v/>
      </c>
      <c r="B2790" s="1">
        <f t="shared" si="909"/>
        <v>1822926</v>
      </c>
      <c r="C2790" s="1" t="str">
        <f>"0551"</f>
        <v>0551</v>
      </c>
      <c r="D2790" s="1" t="str">
        <f>"HANDWRITING"</f>
        <v>HANDWRITING</v>
      </c>
      <c r="E2790" s="1" t="str">
        <f t="shared" si="910"/>
        <v>50B-BIL</v>
      </c>
      <c r="F2790" s="1" t="str">
        <f t="shared" si="911"/>
        <v>Vega, Joseph</v>
      </c>
      <c r="G2790" s="1" t="str">
        <f>"Period 08"</f>
        <v>Period 08</v>
      </c>
      <c r="H2790" s="1" t="str">
        <f>""</f>
        <v/>
      </c>
      <c r="I2790" s="1" t="str">
        <f>" S"</f>
        <v xml:space="preserve"> S</v>
      </c>
    </row>
    <row r="2791" spans="1:9">
      <c r="A2791" s="1" t="str">
        <f>""</f>
        <v/>
      </c>
      <c r="B2791" s="1">
        <f t="shared" si="909"/>
        <v>1822926</v>
      </c>
      <c r="C2791" s="1" t="str">
        <f>"0561"</f>
        <v>0561</v>
      </c>
      <c r="D2791" s="1" t="str">
        <f>"FINE ARTS"</f>
        <v>FINE ARTS</v>
      </c>
      <c r="E2791" s="1" t="str">
        <f>"50B-VEG"</f>
        <v>50B-VEG</v>
      </c>
      <c r="F2791" s="1" t="str">
        <f>"Shotlow, Misti"</f>
        <v>Shotlow, Misti</v>
      </c>
      <c r="G2791" s="1" t="str">
        <f>"Period 09"</f>
        <v>Period 09</v>
      </c>
      <c r="H2791" s="1" t="str">
        <f>""</f>
        <v/>
      </c>
      <c r="I2791" s="1" t="str">
        <f>" E"</f>
        <v xml:space="preserve"> E</v>
      </c>
    </row>
    <row r="2792" spans="1:9">
      <c r="A2792" s="1" t="str">
        <f>""</f>
        <v/>
      </c>
      <c r="B2792" s="1">
        <f t="shared" si="909"/>
        <v>1822926</v>
      </c>
      <c r="C2792" s="1" t="str">
        <f>"0562"</f>
        <v>0562</v>
      </c>
      <c r="D2792" s="1" t="str">
        <f>"MUSIC"</f>
        <v>MUSIC</v>
      </c>
      <c r="E2792" s="1" t="str">
        <f>"50B-VEG"</f>
        <v>50B-VEG</v>
      </c>
      <c r="F2792" s="1" t="str">
        <f>"Murphy, Charmin"</f>
        <v>Murphy, Charmin</v>
      </c>
      <c r="G2792" s="1" t="str">
        <f>"Period 10"</f>
        <v>Period 10</v>
      </c>
      <c r="H2792" s="1" t="str">
        <f>""</f>
        <v/>
      </c>
      <c r="I2792" s="1" t="str">
        <f>" S"</f>
        <v xml:space="preserve"> S</v>
      </c>
    </row>
    <row r="2793" spans="1:9">
      <c r="A2793" s="1" t="str">
        <f>""</f>
        <v/>
      </c>
      <c r="B2793" s="1">
        <f t="shared" si="909"/>
        <v>1822926</v>
      </c>
      <c r="C2793" s="1" t="str">
        <f>"0572"</f>
        <v>0572</v>
      </c>
      <c r="D2793" s="1" t="str">
        <f>"PHYSICAL ED"</f>
        <v>PHYSICAL ED</v>
      </c>
      <c r="E2793" s="1" t="str">
        <f>"50B-VEG"</f>
        <v>50B-VEG</v>
      </c>
      <c r="F2793" s="1" t="str">
        <f>"Lane, Gary"</f>
        <v>Lane, Gary</v>
      </c>
      <c r="G2793" s="1" t="str">
        <f>"Period 11"</f>
        <v>Period 11</v>
      </c>
      <c r="H2793" s="1" t="str">
        <f>""</f>
        <v/>
      </c>
      <c r="I2793" s="1" t="str">
        <f>" E"</f>
        <v xml:space="preserve"> E</v>
      </c>
    </row>
    <row r="2794" spans="1:9">
      <c r="A2794" s="1" t="str">
        <f>"Graves, Kade Alexander"</f>
        <v>Graves, Kade Alexander</v>
      </c>
      <c r="B2794" s="1">
        <f t="shared" ref="B2794:B2803" si="912">1801936</f>
        <v>1801936</v>
      </c>
      <c r="C2794" s="1" t="str">
        <f>"0511"</f>
        <v>0511</v>
      </c>
      <c r="D2794" s="1" t="str">
        <f>"LANGUAGE ARTS"</f>
        <v>LANGUAGE ARTS</v>
      </c>
      <c r="E2794" s="1" t="str">
        <f t="shared" ref="E2794:E2803" si="913">"51R-HUN"</f>
        <v>51R-HUN</v>
      </c>
      <c r="F2794" s="1" t="str">
        <f t="shared" ref="F2794:F2800" si="914">"Hunziker, Camille"</f>
        <v>Hunziker, Camille</v>
      </c>
      <c r="G2794" s="1" t="str">
        <f>"Period 01"</f>
        <v>Period 01</v>
      </c>
      <c r="H2794" s="1">
        <f xml:space="preserve"> 91</f>
        <v>91</v>
      </c>
      <c r="I2794" s="1">
        <f xml:space="preserve"> 93</f>
        <v>93</v>
      </c>
    </row>
    <row r="2795" spans="1:9">
      <c r="A2795" s="1" t="str">
        <f>""</f>
        <v/>
      </c>
      <c r="B2795" s="1">
        <f t="shared" si="912"/>
        <v>1801936</v>
      </c>
      <c r="C2795" s="1" t="str">
        <f>"0521"</f>
        <v>0521</v>
      </c>
      <c r="D2795" s="1" t="str">
        <f>"SOCIAL STUDIES"</f>
        <v>SOCIAL STUDIES</v>
      </c>
      <c r="E2795" s="1" t="str">
        <f t="shared" si="913"/>
        <v>51R-HUN</v>
      </c>
      <c r="F2795" s="1" t="str">
        <f t="shared" si="914"/>
        <v>Hunziker, Camille</v>
      </c>
      <c r="G2795" s="1" t="str">
        <f>"Period 03"</f>
        <v>Period 03</v>
      </c>
      <c r="H2795" s="1">
        <f xml:space="preserve"> 89</f>
        <v>89</v>
      </c>
      <c r="I2795" s="1">
        <f xml:space="preserve"> 88</f>
        <v>88</v>
      </c>
    </row>
    <row r="2796" spans="1:9">
      <c r="A2796" s="1" t="str">
        <f>""</f>
        <v/>
      </c>
      <c r="B2796" s="1">
        <f t="shared" si="912"/>
        <v>1801936</v>
      </c>
      <c r="C2796" s="1" t="str">
        <f>"0531"</f>
        <v>0531</v>
      </c>
      <c r="D2796" s="1" t="str">
        <f>"MATH"</f>
        <v>MATH</v>
      </c>
      <c r="E2796" s="1" t="str">
        <f t="shared" si="913"/>
        <v>51R-HUN</v>
      </c>
      <c r="F2796" s="1" t="str">
        <f t="shared" si="914"/>
        <v>Hunziker, Camille</v>
      </c>
      <c r="G2796" s="1" t="str">
        <f>"Period 04"</f>
        <v>Period 04</v>
      </c>
      <c r="H2796" s="1">
        <f xml:space="preserve"> 84</f>
        <v>84</v>
      </c>
      <c r="I2796" s="1">
        <f xml:space="preserve"> 73</f>
        <v>73</v>
      </c>
    </row>
    <row r="2797" spans="1:9">
      <c r="A2797" s="1" t="str">
        <f>""</f>
        <v/>
      </c>
      <c r="B2797" s="1">
        <f t="shared" si="912"/>
        <v>1801936</v>
      </c>
      <c r="C2797" s="1" t="str">
        <f>"0541"</f>
        <v>0541</v>
      </c>
      <c r="D2797" s="1" t="str">
        <f>"SCIENCE"</f>
        <v>SCIENCE</v>
      </c>
      <c r="E2797" s="1" t="str">
        <f t="shared" si="913"/>
        <v>51R-HUN</v>
      </c>
      <c r="F2797" s="1" t="str">
        <f t="shared" si="914"/>
        <v>Hunziker, Camille</v>
      </c>
      <c r="G2797" s="1" t="str">
        <f>"Period 05"</f>
        <v>Period 05</v>
      </c>
      <c r="H2797" s="1">
        <f xml:space="preserve"> 86</f>
        <v>86</v>
      </c>
      <c r="I2797" s="1">
        <f xml:space="preserve"> 83</f>
        <v>83</v>
      </c>
    </row>
    <row r="2798" spans="1:9">
      <c r="A2798" s="1" t="str">
        <f>""</f>
        <v/>
      </c>
      <c r="B2798" s="1">
        <f t="shared" si="912"/>
        <v>1801936</v>
      </c>
      <c r="C2798" s="1" t="str">
        <f>"0571"</f>
        <v>0571</v>
      </c>
      <c r="D2798" s="1" t="str">
        <f>"HEALTH"</f>
        <v>HEALTH</v>
      </c>
      <c r="E2798" s="1" t="str">
        <f t="shared" si="913"/>
        <v>51R-HUN</v>
      </c>
      <c r="F2798" s="1" t="str">
        <f t="shared" si="914"/>
        <v>Hunziker, Camille</v>
      </c>
      <c r="G2798" s="1" t="str">
        <f>"Period 06"</f>
        <v>Period 06</v>
      </c>
      <c r="H2798" s="1" t="str">
        <f t="shared" ref="H2798:I2800" si="915">" S"</f>
        <v xml:space="preserve"> S</v>
      </c>
      <c r="I2798" s="1" t="str">
        <f t="shared" si="915"/>
        <v xml:space="preserve"> S</v>
      </c>
    </row>
    <row r="2799" spans="1:9">
      <c r="A2799" s="1" t="str">
        <f>""</f>
        <v/>
      </c>
      <c r="B2799" s="1">
        <f t="shared" si="912"/>
        <v>1801936</v>
      </c>
      <c r="C2799" s="1" t="str">
        <f>"0598"</f>
        <v>0598</v>
      </c>
      <c r="D2799" s="1" t="str">
        <f>"CITIZENSHIP"</f>
        <v>CITIZENSHIP</v>
      </c>
      <c r="E2799" s="1" t="str">
        <f t="shared" si="913"/>
        <v>51R-HUN</v>
      </c>
      <c r="F2799" s="1" t="str">
        <f t="shared" si="914"/>
        <v>Hunziker, Camille</v>
      </c>
      <c r="G2799" s="1" t="str">
        <f>"Period 07"</f>
        <v>Period 07</v>
      </c>
      <c r="H2799" s="1" t="str">
        <f t="shared" si="915"/>
        <v xml:space="preserve"> S</v>
      </c>
      <c r="I2799" s="1" t="str">
        <f t="shared" si="915"/>
        <v xml:space="preserve"> S</v>
      </c>
    </row>
    <row r="2800" spans="1:9">
      <c r="A2800" s="1" t="str">
        <f>""</f>
        <v/>
      </c>
      <c r="B2800" s="1">
        <f t="shared" si="912"/>
        <v>1801936</v>
      </c>
      <c r="C2800" s="1" t="str">
        <f>"0551"</f>
        <v>0551</v>
      </c>
      <c r="D2800" s="1" t="str">
        <f>"HANDWRITING"</f>
        <v>HANDWRITING</v>
      </c>
      <c r="E2800" s="1" t="str">
        <f t="shared" si="913"/>
        <v>51R-HUN</v>
      </c>
      <c r="F2800" s="1" t="str">
        <f t="shared" si="914"/>
        <v>Hunziker, Camille</v>
      </c>
      <c r="G2800" s="1" t="str">
        <f>"Period 08"</f>
        <v>Period 08</v>
      </c>
      <c r="H2800" s="1" t="str">
        <f t="shared" si="915"/>
        <v xml:space="preserve"> S</v>
      </c>
      <c r="I2800" s="1" t="str">
        <f t="shared" si="915"/>
        <v xml:space="preserve"> S</v>
      </c>
    </row>
    <row r="2801" spans="1:9">
      <c r="A2801" s="1" t="str">
        <f>""</f>
        <v/>
      </c>
      <c r="B2801" s="1">
        <f t="shared" si="912"/>
        <v>1801936</v>
      </c>
      <c r="C2801" s="1" t="str">
        <f>"0561"</f>
        <v>0561</v>
      </c>
      <c r="D2801" s="1" t="str">
        <f>"FINE ARTS"</f>
        <v>FINE ARTS</v>
      </c>
      <c r="E2801" s="1" t="str">
        <f t="shared" si="913"/>
        <v>51R-HUN</v>
      </c>
      <c r="F2801" s="1" t="str">
        <f>"Shotlow, Misti"</f>
        <v>Shotlow, Misti</v>
      </c>
      <c r="G2801" s="1" t="str">
        <f>"Period 09"</f>
        <v>Period 09</v>
      </c>
      <c r="H2801" s="1" t="str">
        <f>" E"</f>
        <v xml:space="preserve"> E</v>
      </c>
      <c r="I2801" s="1" t="str">
        <f>" E"</f>
        <v xml:space="preserve"> E</v>
      </c>
    </row>
    <row r="2802" spans="1:9">
      <c r="A2802" s="1" t="str">
        <f>""</f>
        <v/>
      </c>
      <c r="B2802" s="1">
        <f t="shared" si="912"/>
        <v>1801936</v>
      </c>
      <c r="C2802" s="1" t="str">
        <f>"0562"</f>
        <v>0562</v>
      </c>
      <c r="D2802" s="1" t="str">
        <f>"MUSIC"</f>
        <v>MUSIC</v>
      </c>
      <c r="E2802" s="1" t="str">
        <f t="shared" si="913"/>
        <v>51R-HUN</v>
      </c>
      <c r="F2802" s="1" t="str">
        <f>"Murphy, Charmin"</f>
        <v>Murphy, Charmin</v>
      </c>
      <c r="G2802" s="1" t="str">
        <f>"Period 10"</f>
        <v>Period 10</v>
      </c>
      <c r="H2802" s="1" t="str">
        <f>" S"</f>
        <v xml:space="preserve"> S</v>
      </c>
      <c r="I2802" s="1" t="str">
        <f>" S"</f>
        <v xml:space="preserve"> S</v>
      </c>
    </row>
    <row r="2803" spans="1:9">
      <c r="A2803" s="1" t="str">
        <f>""</f>
        <v/>
      </c>
      <c r="B2803" s="1">
        <f t="shared" si="912"/>
        <v>1801936</v>
      </c>
      <c r="C2803" s="1" t="str">
        <f>"0572"</f>
        <v>0572</v>
      </c>
      <c r="D2803" s="1" t="str">
        <f>"PHYSICAL ED"</f>
        <v>PHYSICAL ED</v>
      </c>
      <c r="E2803" s="1" t="str">
        <f t="shared" si="913"/>
        <v>51R-HUN</v>
      </c>
      <c r="F2803" s="1" t="str">
        <f>"Lane, Gary"</f>
        <v>Lane, Gary</v>
      </c>
      <c r="G2803" s="1" t="str">
        <f>"Period 11"</f>
        <v>Period 11</v>
      </c>
      <c r="H2803" s="1" t="str">
        <f>" E"</f>
        <v xml:space="preserve"> E</v>
      </c>
      <c r="I2803" s="1" t="str">
        <f>" E"</f>
        <v xml:space="preserve"> E</v>
      </c>
    </row>
    <row r="2804" spans="1:9">
      <c r="A2804" s="1" t="str">
        <f>"Gutierrez Hernandez, Milca "</f>
        <v xml:space="preserve">Gutierrez Hernandez, Milca </v>
      </c>
      <c r="B2804" s="1">
        <f t="shared" ref="B2804:B2813" si="916">781520</f>
        <v>781520</v>
      </c>
      <c r="C2804" s="1" t="str">
        <f>"0511"</f>
        <v>0511</v>
      </c>
      <c r="D2804" s="1" t="str">
        <f>"LANGUAGE ARTS"</f>
        <v>LANGUAGE ARTS</v>
      </c>
      <c r="E2804" s="1" t="str">
        <f t="shared" ref="E2804:E2810" si="917">"50B-BIL"</f>
        <v>50B-BIL</v>
      </c>
      <c r="F2804" s="1" t="str">
        <f t="shared" ref="F2804:F2810" si="918">"Vega, Joseph"</f>
        <v>Vega, Joseph</v>
      </c>
      <c r="G2804" s="1" t="str">
        <f>"Period 01"</f>
        <v>Period 01</v>
      </c>
      <c r="H2804" s="1">
        <f xml:space="preserve"> 82</f>
        <v>82</v>
      </c>
      <c r="I2804" s="1">
        <f xml:space="preserve"> 71</f>
        <v>71</v>
      </c>
    </row>
    <row r="2805" spans="1:9">
      <c r="A2805" s="1" t="str">
        <f>""</f>
        <v/>
      </c>
      <c r="B2805" s="1">
        <f t="shared" si="916"/>
        <v>781520</v>
      </c>
      <c r="C2805" s="1" t="str">
        <f>"0521"</f>
        <v>0521</v>
      </c>
      <c r="D2805" s="1" t="str">
        <f>"SOCIAL STUDIES"</f>
        <v>SOCIAL STUDIES</v>
      </c>
      <c r="E2805" s="1" t="str">
        <f t="shared" si="917"/>
        <v>50B-BIL</v>
      </c>
      <c r="F2805" s="1" t="str">
        <f t="shared" si="918"/>
        <v>Vega, Joseph</v>
      </c>
      <c r="G2805" s="1" t="str">
        <f>"Period 03"</f>
        <v>Period 03</v>
      </c>
      <c r="H2805" s="1">
        <f xml:space="preserve"> 84</f>
        <v>84</v>
      </c>
      <c r="I2805" s="1">
        <f xml:space="preserve"> 83</f>
        <v>83</v>
      </c>
    </row>
    <row r="2806" spans="1:9">
      <c r="A2806" s="1" t="str">
        <f>""</f>
        <v/>
      </c>
      <c r="B2806" s="1">
        <f t="shared" si="916"/>
        <v>781520</v>
      </c>
      <c r="C2806" s="1" t="str">
        <f>"0531"</f>
        <v>0531</v>
      </c>
      <c r="D2806" s="1" t="str">
        <f>"MATH"</f>
        <v>MATH</v>
      </c>
      <c r="E2806" s="1" t="str">
        <f t="shared" si="917"/>
        <v>50B-BIL</v>
      </c>
      <c r="F2806" s="1" t="str">
        <f t="shared" si="918"/>
        <v>Vega, Joseph</v>
      </c>
      <c r="G2806" s="1" t="str">
        <f>"Period 04"</f>
        <v>Period 04</v>
      </c>
      <c r="H2806" s="1">
        <f xml:space="preserve"> 79</f>
        <v>79</v>
      </c>
      <c r="I2806" s="1">
        <f xml:space="preserve"> 62</f>
        <v>62</v>
      </c>
    </row>
    <row r="2807" spans="1:9">
      <c r="A2807" s="1" t="str">
        <f>""</f>
        <v/>
      </c>
      <c r="B2807" s="1">
        <f t="shared" si="916"/>
        <v>781520</v>
      </c>
      <c r="C2807" s="1" t="str">
        <f>"0541"</f>
        <v>0541</v>
      </c>
      <c r="D2807" s="1" t="str">
        <f>"SCIENCE"</f>
        <v>SCIENCE</v>
      </c>
      <c r="E2807" s="1" t="str">
        <f t="shared" si="917"/>
        <v>50B-BIL</v>
      </c>
      <c r="F2807" s="1" t="str">
        <f t="shared" si="918"/>
        <v>Vega, Joseph</v>
      </c>
      <c r="G2807" s="1" t="str">
        <f>"Period 05"</f>
        <v>Period 05</v>
      </c>
      <c r="H2807" s="1">
        <f xml:space="preserve"> 78</f>
        <v>78</v>
      </c>
      <c r="I2807" s="1">
        <f xml:space="preserve"> 66</f>
        <v>66</v>
      </c>
    </row>
    <row r="2808" spans="1:9">
      <c r="A2808" s="1" t="str">
        <f>""</f>
        <v/>
      </c>
      <c r="B2808" s="1">
        <f t="shared" si="916"/>
        <v>781520</v>
      </c>
      <c r="C2808" s="1" t="str">
        <f>"0571"</f>
        <v>0571</v>
      </c>
      <c r="D2808" s="1" t="str">
        <f>"HEALTH"</f>
        <v>HEALTH</v>
      </c>
      <c r="E2808" s="1" t="str">
        <f t="shared" si="917"/>
        <v>50B-BIL</v>
      </c>
      <c r="F2808" s="1" t="str">
        <f t="shared" si="918"/>
        <v>Vega, Joseph</v>
      </c>
      <c r="G2808" s="1" t="str">
        <f>"Period 06"</f>
        <v>Period 06</v>
      </c>
      <c r="H2808" s="1" t="str">
        <f t="shared" ref="H2808:I2810" si="919">" S"</f>
        <v xml:space="preserve"> S</v>
      </c>
      <c r="I2808" s="1" t="str">
        <f t="shared" si="919"/>
        <v xml:space="preserve"> S</v>
      </c>
    </row>
    <row r="2809" spans="1:9">
      <c r="A2809" s="1" t="str">
        <f>""</f>
        <v/>
      </c>
      <c r="B2809" s="1">
        <f t="shared" si="916"/>
        <v>781520</v>
      </c>
      <c r="C2809" s="1" t="str">
        <f>"0598"</f>
        <v>0598</v>
      </c>
      <c r="D2809" s="1" t="str">
        <f>"CITIZENSHIP"</f>
        <v>CITIZENSHIP</v>
      </c>
      <c r="E2809" s="1" t="str">
        <f t="shared" si="917"/>
        <v>50B-BIL</v>
      </c>
      <c r="F2809" s="1" t="str">
        <f t="shared" si="918"/>
        <v>Vega, Joseph</v>
      </c>
      <c r="G2809" s="1" t="str">
        <f>"Period 07"</f>
        <v>Period 07</v>
      </c>
      <c r="H2809" s="1" t="str">
        <f t="shared" si="919"/>
        <v xml:space="preserve"> S</v>
      </c>
      <c r="I2809" s="1" t="str">
        <f t="shared" si="919"/>
        <v xml:space="preserve"> S</v>
      </c>
    </row>
    <row r="2810" spans="1:9">
      <c r="A2810" s="1" t="str">
        <f>""</f>
        <v/>
      </c>
      <c r="B2810" s="1">
        <f t="shared" si="916"/>
        <v>781520</v>
      </c>
      <c r="C2810" s="1" t="str">
        <f>"0551"</f>
        <v>0551</v>
      </c>
      <c r="D2810" s="1" t="str">
        <f>"HANDWRITING"</f>
        <v>HANDWRITING</v>
      </c>
      <c r="E2810" s="1" t="str">
        <f t="shared" si="917"/>
        <v>50B-BIL</v>
      </c>
      <c r="F2810" s="1" t="str">
        <f t="shared" si="918"/>
        <v>Vega, Joseph</v>
      </c>
      <c r="G2810" s="1" t="str">
        <f>"Period 08"</f>
        <v>Period 08</v>
      </c>
      <c r="H2810" s="1" t="str">
        <f t="shared" si="919"/>
        <v xml:space="preserve"> S</v>
      </c>
      <c r="I2810" s="1" t="str">
        <f t="shared" si="919"/>
        <v xml:space="preserve"> S</v>
      </c>
    </row>
    <row r="2811" spans="1:9">
      <c r="A2811" s="1" t="str">
        <f>""</f>
        <v/>
      </c>
      <c r="B2811" s="1">
        <f t="shared" si="916"/>
        <v>781520</v>
      </c>
      <c r="C2811" s="1" t="str">
        <f>"0561"</f>
        <v>0561</v>
      </c>
      <c r="D2811" s="1" t="str">
        <f>"FINE ARTS"</f>
        <v>FINE ARTS</v>
      </c>
      <c r="E2811" s="1" t="str">
        <f>"50B-VEG"</f>
        <v>50B-VEG</v>
      </c>
      <c r="F2811" s="1" t="str">
        <f>"Shotlow, Misti"</f>
        <v>Shotlow, Misti</v>
      </c>
      <c r="G2811" s="1" t="str">
        <f>"Period 09"</f>
        <v>Period 09</v>
      </c>
      <c r="H2811" s="1" t="str">
        <f>" E"</f>
        <v xml:space="preserve"> E</v>
      </c>
      <c r="I2811" s="1" t="str">
        <f>" E"</f>
        <v xml:space="preserve"> E</v>
      </c>
    </row>
    <row r="2812" spans="1:9">
      <c r="A2812" s="1" t="str">
        <f>""</f>
        <v/>
      </c>
      <c r="B2812" s="1">
        <f t="shared" si="916"/>
        <v>781520</v>
      </c>
      <c r="C2812" s="1" t="str">
        <f>"0562"</f>
        <v>0562</v>
      </c>
      <c r="D2812" s="1" t="str">
        <f>"MUSIC"</f>
        <v>MUSIC</v>
      </c>
      <c r="E2812" s="1" t="str">
        <f>"50B-VEG"</f>
        <v>50B-VEG</v>
      </c>
      <c r="F2812" s="1" t="str">
        <f>"Murphy, Charmin"</f>
        <v>Murphy, Charmin</v>
      </c>
      <c r="G2812" s="1" t="str">
        <f>"Period 10"</f>
        <v>Period 10</v>
      </c>
      <c r="H2812" s="1" t="str">
        <f>" S"</f>
        <v xml:space="preserve"> S</v>
      </c>
      <c r="I2812" s="1" t="str">
        <f>" S"</f>
        <v xml:space="preserve"> S</v>
      </c>
    </row>
    <row r="2813" spans="1:9">
      <c r="A2813" s="1" t="str">
        <f>""</f>
        <v/>
      </c>
      <c r="B2813" s="1">
        <f t="shared" si="916"/>
        <v>781520</v>
      </c>
      <c r="C2813" s="1" t="str">
        <f>"0572"</f>
        <v>0572</v>
      </c>
      <c r="D2813" s="1" t="str">
        <f>"PHYSICAL ED"</f>
        <v>PHYSICAL ED</v>
      </c>
      <c r="E2813" s="1" t="str">
        <f>"50B-VEG"</f>
        <v>50B-VEG</v>
      </c>
      <c r="F2813" s="1" t="str">
        <f>"Lane, Gary"</f>
        <v>Lane, Gary</v>
      </c>
      <c r="G2813" s="1" t="str">
        <f>"Period 11"</f>
        <v>Period 11</v>
      </c>
      <c r="H2813" s="1" t="str">
        <f>" E"</f>
        <v xml:space="preserve"> E</v>
      </c>
      <c r="I2813" s="1" t="str">
        <f>" E"</f>
        <v xml:space="preserve"> E</v>
      </c>
    </row>
    <row r="2814" spans="1:9">
      <c r="A2814" s="1" t="str">
        <f>"Hendricks, Xavier Zyeun"</f>
        <v>Hendricks, Xavier Zyeun</v>
      </c>
      <c r="B2814" s="1">
        <f t="shared" ref="B2814:B2823" si="920">773892</f>
        <v>773892</v>
      </c>
      <c r="C2814" s="1" t="str">
        <f>"0511"</f>
        <v>0511</v>
      </c>
      <c r="D2814" s="1" t="str">
        <f>"LANGUAGE ARTS"</f>
        <v>LANGUAGE ARTS</v>
      </c>
      <c r="E2814" s="1" t="str">
        <f t="shared" ref="E2814:E2823" si="921">"51R-HUN"</f>
        <v>51R-HUN</v>
      </c>
      <c r="F2814" s="1" t="str">
        <f t="shared" ref="F2814:F2820" si="922">"Hunziker, Camille"</f>
        <v>Hunziker, Camille</v>
      </c>
      <c r="G2814" s="1" t="str">
        <f>"Period 01"</f>
        <v>Period 01</v>
      </c>
      <c r="H2814" s="1">
        <f xml:space="preserve"> 71</f>
        <v>71</v>
      </c>
      <c r="I2814" s="1">
        <f xml:space="preserve"> 70</f>
        <v>70</v>
      </c>
    </row>
    <row r="2815" spans="1:9">
      <c r="A2815" s="1" t="str">
        <f>""</f>
        <v/>
      </c>
      <c r="B2815" s="1">
        <f t="shared" si="920"/>
        <v>773892</v>
      </c>
      <c r="C2815" s="1" t="str">
        <f>"0521"</f>
        <v>0521</v>
      </c>
      <c r="D2815" s="1" t="str">
        <f>"SOCIAL STUDIES"</f>
        <v>SOCIAL STUDIES</v>
      </c>
      <c r="E2815" s="1" t="str">
        <f t="shared" si="921"/>
        <v>51R-HUN</v>
      </c>
      <c r="F2815" s="1" t="str">
        <f t="shared" si="922"/>
        <v>Hunziker, Camille</v>
      </c>
      <c r="G2815" s="1" t="str">
        <f>"Period 03"</f>
        <v>Period 03</v>
      </c>
      <c r="H2815" s="1">
        <f xml:space="preserve"> 73</f>
        <v>73</v>
      </c>
      <c r="I2815" s="1">
        <f xml:space="preserve"> 74</f>
        <v>74</v>
      </c>
    </row>
    <row r="2816" spans="1:9">
      <c r="A2816" s="1" t="str">
        <f>""</f>
        <v/>
      </c>
      <c r="B2816" s="1">
        <f t="shared" si="920"/>
        <v>773892</v>
      </c>
      <c r="C2816" s="1" t="str">
        <f>"0531"</f>
        <v>0531</v>
      </c>
      <c r="D2816" s="1" t="str">
        <f>"MATH"</f>
        <v>MATH</v>
      </c>
      <c r="E2816" s="1" t="str">
        <f t="shared" si="921"/>
        <v>51R-HUN</v>
      </c>
      <c r="F2816" s="1" t="str">
        <f t="shared" si="922"/>
        <v>Hunziker, Camille</v>
      </c>
      <c r="G2816" s="1" t="str">
        <f>"Period 04"</f>
        <v>Period 04</v>
      </c>
      <c r="H2816" s="1">
        <f xml:space="preserve"> 72</f>
        <v>72</v>
      </c>
      <c r="I2816" s="1">
        <f xml:space="preserve"> 70</f>
        <v>70</v>
      </c>
    </row>
    <row r="2817" spans="1:9">
      <c r="A2817" s="1" t="str">
        <f>""</f>
        <v/>
      </c>
      <c r="B2817" s="1">
        <f t="shared" si="920"/>
        <v>773892</v>
      </c>
      <c r="C2817" s="1" t="str">
        <f>"0541"</f>
        <v>0541</v>
      </c>
      <c r="D2817" s="1" t="str">
        <f>"SCIENCE"</f>
        <v>SCIENCE</v>
      </c>
      <c r="E2817" s="1" t="str">
        <f t="shared" si="921"/>
        <v>51R-HUN</v>
      </c>
      <c r="F2817" s="1" t="str">
        <f t="shared" si="922"/>
        <v>Hunziker, Camille</v>
      </c>
      <c r="G2817" s="1" t="str">
        <f>"Period 05"</f>
        <v>Period 05</v>
      </c>
      <c r="H2817" s="1">
        <f xml:space="preserve"> 70</f>
        <v>70</v>
      </c>
      <c r="I2817" s="1">
        <f xml:space="preserve"> 70</f>
        <v>70</v>
      </c>
    </row>
    <row r="2818" spans="1:9">
      <c r="A2818" s="1" t="str">
        <f>""</f>
        <v/>
      </c>
      <c r="B2818" s="1">
        <f t="shared" si="920"/>
        <v>773892</v>
      </c>
      <c r="C2818" s="1" t="str">
        <f>"0571"</f>
        <v>0571</v>
      </c>
      <c r="D2818" s="1" t="str">
        <f>"HEALTH"</f>
        <v>HEALTH</v>
      </c>
      <c r="E2818" s="1" t="str">
        <f t="shared" si="921"/>
        <v>51R-HUN</v>
      </c>
      <c r="F2818" s="1" t="str">
        <f t="shared" si="922"/>
        <v>Hunziker, Camille</v>
      </c>
      <c r="G2818" s="1" t="str">
        <f>"Period 06"</f>
        <v>Period 06</v>
      </c>
      <c r="H2818" s="1" t="str">
        <f>" S"</f>
        <v xml:space="preserve"> S</v>
      </c>
      <c r="I2818" s="1" t="str">
        <f>" S"</f>
        <v xml:space="preserve"> S</v>
      </c>
    </row>
    <row r="2819" spans="1:9">
      <c r="A2819" s="1" t="str">
        <f>""</f>
        <v/>
      </c>
      <c r="B2819" s="1">
        <f t="shared" si="920"/>
        <v>773892</v>
      </c>
      <c r="C2819" s="1" t="str">
        <f>"0598"</f>
        <v>0598</v>
      </c>
      <c r="D2819" s="1" t="str">
        <f>"CITIZENSHIP"</f>
        <v>CITIZENSHIP</v>
      </c>
      <c r="E2819" s="1" t="str">
        <f t="shared" si="921"/>
        <v>51R-HUN</v>
      </c>
      <c r="F2819" s="1" t="str">
        <f t="shared" si="922"/>
        <v>Hunziker, Camille</v>
      </c>
      <c r="G2819" s="1" t="str">
        <f>"Period 07"</f>
        <v>Period 07</v>
      </c>
      <c r="H2819" s="1" t="str">
        <f>" N"</f>
        <v xml:space="preserve"> N</v>
      </c>
      <c r="I2819" s="1" t="str">
        <f>" N"</f>
        <v xml:space="preserve"> N</v>
      </c>
    </row>
    <row r="2820" spans="1:9">
      <c r="A2820" s="1" t="str">
        <f>""</f>
        <v/>
      </c>
      <c r="B2820" s="1">
        <f t="shared" si="920"/>
        <v>773892</v>
      </c>
      <c r="C2820" s="1" t="str">
        <f>"0551"</f>
        <v>0551</v>
      </c>
      <c r="D2820" s="1" t="str">
        <f>"HANDWRITING"</f>
        <v>HANDWRITING</v>
      </c>
      <c r="E2820" s="1" t="str">
        <f t="shared" si="921"/>
        <v>51R-HUN</v>
      </c>
      <c r="F2820" s="1" t="str">
        <f t="shared" si="922"/>
        <v>Hunziker, Camille</v>
      </c>
      <c r="G2820" s="1" t="str">
        <f>"Period 08"</f>
        <v>Period 08</v>
      </c>
      <c r="H2820" s="1" t="str">
        <f>" S"</f>
        <v xml:space="preserve"> S</v>
      </c>
      <c r="I2820" s="1" t="str">
        <f>" S"</f>
        <v xml:space="preserve"> S</v>
      </c>
    </row>
    <row r="2821" spans="1:9">
      <c r="A2821" s="1" t="str">
        <f>""</f>
        <v/>
      </c>
      <c r="B2821" s="1">
        <f t="shared" si="920"/>
        <v>773892</v>
      </c>
      <c r="C2821" s="1" t="str">
        <f>"0561"</f>
        <v>0561</v>
      </c>
      <c r="D2821" s="1" t="str">
        <f>"FINE ARTS"</f>
        <v>FINE ARTS</v>
      </c>
      <c r="E2821" s="1" t="str">
        <f t="shared" si="921"/>
        <v>51R-HUN</v>
      </c>
      <c r="F2821" s="1" t="str">
        <f>"Shotlow, Misti"</f>
        <v>Shotlow, Misti</v>
      </c>
      <c r="G2821" s="1" t="str">
        <f>"Period 09"</f>
        <v>Period 09</v>
      </c>
      <c r="H2821" s="1" t="str">
        <f>" S"</f>
        <v xml:space="preserve"> S</v>
      </c>
      <c r="I2821" s="1" t="str">
        <f>" E"</f>
        <v xml:space="preserve"> E</v>
      </c>
    </row>
    <row r="2822" spans="1:9">
      <c r="A2822" s="1" t="str">
        <f>""</f>
        <v/>
      </c>
      <c r="B2822" s="1">
        <f t="shared" si="920"/>
        <v>773892</v>
      </c>
      <c r="C2822" s="1" t="str">
        <f>"0562"</f>
        <v>0562</v>
      </c>
      <c r="D2822" s="1" t="str">
        <f>"MUSIC"</f>
        <v>MUSIC</v>
      </c>
      <c r="E2822" s="1" t="str">
        <f t="shared" si="921"/>
        <v>51R-HUN</v>
      </c>
      <c r="F2822" s="1" t="str">
        <f>"Murphy, Charmin"</f>
        <v>Murphy, Charmin</v>
      </c>
      <c r="G2822" s="1" t="str">
        <f>"Period 10"</f>
        <v>Period 10</v>
      </c>
      <c r="H2822" s="1" t="str">
        <f>" S"</f>
        <v xml:space="preserve"> S</v>
      </c>
      <c r="I2822" s="1" t="str">
        <f>" S"</f>
        <v xml:space="preserve"> S</v>
      </c>
    </row>
    <row r="2823" spans="1:9">
      <c r="A2823" s="1" t="str">
        <f>""</f>
        <v/>
      </c>
      <c r="B2823" s="1">
        <f t="shared" si="920"/>
        <v>773892</v>
      </c>
      <c r="C2823" s="1" t="str">
        <f>"0572"</f>
        <v>0572</v>
      </c>
      <c r="D2823" s="1" t="str">
        <f>"PHYSICAL ED"</f>
        <v>PHYSICAL ED</v>
      </c>
      <c r="E2823" s="1" t="str">
        <f t="shared" si="921"/>
        <v>51R-HUN</v>
      </c>
      <c r="F2823" s="1" t="str">
        <f>"Lane, Gary"</f>
        <v>Lane, Gary</v>
      </c>
      <c r="G2823" s="1" t="str">
        <f>"Period 11"</f>
        <v>Period 11</v>
      </c>
      <c r="H2823" s="1" t="str">
        <f>" E"</f>
        <v xml:space="preserve"> E</v>
      </c>
      <c r="I2823" s="1" t="str">
        <f>" E"</f>
        <v xml:space="preserve"> E</v>
      </c>
    </row>
    <row r="2824" spans="1:9">
      <c r="A2824" s="1" t="str">
        <f>"Hendricks, Zye Aire Xavionn"</f>
        <v>Hendricks, Zye Aire Xavionn</v>
      </c>
      <c r="B2824" s="1">
        <f t="shared" ref="B2824:B2833" si="923">773890</f>
        <v>773890</v>
      </c>
      <c r="C2824" s="1" t="str">
        <f>"0511"</f>
        <v>0511</v>
      </c>
      <c r="D2824" s="1" t="str">
        <f>"LANGUAGE ARTS"</f>
        <v>LANGUAGE ARTS</v>
      </c>
      <c r="E2824" s="1" t="str">
        <f>"50R-CHAE"</f>
        <v>50R-CHAE</v>
      </c>
      <c r="F2824" s="1" t="str">
        <f t="shared" ref="F2824:F2830" si="924">"Chae, Son"</f>
        <v>Chae, Son</v>
      </c>
      <c r="G2824" s="1" t="str">
        <f>"Period 01"</f>
        <v>Period 01</v>
      </c>
      <c r="H2824" s="1">
        <f xml:space="preserve"> 68</f>
        <v>68</v>
      </c>
      <c r="I2824" s="1">
        <f xml:space="preserve"> 74</f>
        <v>74</v>
      </c>
    </row>
    <row r="2825" spans="1:9">
      <c r="A2825" s="1" t="str">
        <f>""</f>
        <v/>
      </c>
      <c r="B2825" s="1">
        <f t="shared" si="923"/>
        <v>773890</v>
      </c>
      <c r="C2825" s="1" t="str">
        <f>"0521"</f>
        <v>0521</v>
      </c>
      <c r="D2825" s="1" t="str">
        <f>"SOCIAL STUDIES"</f>
        <v>SOCIAL STUDIES</v>
      </c>
      <c r="E2825" s="1" t="str">
        <f>"50R-CHAE"</f>
        <v>50R-CHAE</v>
      </c>
      <c r="F2825" s="1" t="str">
        <f t="shared" si="924"/>
        <v>Chae, Son</v>
      </c>
      <c r="G2825" s="1" t="str">
        <f>"Period 03"</f>
        <v>Period 03</v>
      </c>
      <c r="H2825" s="1">
        <f xml:space="preserve"> 71</f>
        <v>71</v>
      </c>
      <c r="I2825" s="1">
        <f xml:space="preserve"> 76</f>
        <v>76</v>
      </c>
    </row>
    <row r="2826" spans="1:9">
      <c r="A2826" s="1" t="str">
        <f>""</f>
        <v/>
      </c>
      <c r="B2826" s="1">
        <f t="shared" si="923"/>
        <v>773890</v>
      </c>
      <c r="C2826" s="1" t="str">
        <f>"0531"</f>
        <v>0531</v>
      </c>
      <c r="D2826" s="1" t="str">
        <f>"MATH"</f>
        <v>MATH</v>
      </c>
      <c r="E2826" s="1" t="str">
        <f t="shared" ref="E2826:E2833" si="925">"50R-CHA"</f>
        <v>50R-CHA</v>
      </c>
      <c r="F2826" s="1" t="str">
        <f t="shared" si="924"/>
        <v>Chae, Son</v>
      </c>
      <c r="G2826" s="1" t="str">
        <f>"Period 04"</f>
        <v>Period 04</v>
      </c>
      <c r="H2826" s="1">
        <f xml:space="preserve"> 67</f>
        <v>67</v>
      </c>
      <c r="I2826" s="1">
        <f xml:space="preserve"> 71</f>
        <v>71</v>
      </c>
    </row>
    <row r="2827" spans="1:9">
      <c r="A2827" s="1" t="str">
        <f>""</f>
        <v/>
      </c>
      <c r="B2827" s="1">
        <f t="shared" si="923"/>
        <v>773890</v>
      </c>
      <c r="C2827" s="1" t="str">
        <f>"0541"</f>
        <v>0541</v>
      </c>
      <c r="D2827" s="1" t="str">
        <f>"SCIENCE"</f>
        <v>SCIENCE</v>
      </c>
      <c r="E2827" s="1" t="str">
        <f t="shared" si="925"/>
        <v>50R-CHA</v>
      </c>
      <c r="F2827" s="1" t="str">
        <f t="shared" si="924"/>
        <v>Chae, Son</v>
      </c>
      <c r="G2827" s="1" t="str">
        <f>"Period 05"</f>
        <v>Period 05</v>
      </c>
      <c r="H2827" s="1">
        <f xml:space="preserve"> 76</f>
        <v>76</v>
      </c>
      <c r="I2827" s="1">
        <f xml:space="preserve"> 76</f>
        <v>76</v>
      </c>
    </row>
    <row r="2828" spans="1:9">
      <c r="A2828" s="1" t="str">
        <f>""</f>
        <v/>
      </c>
      <c r="B2828" s="1">
        <f t="shared" si="923"/>
        <v>773890</v>
      </c>
      <c r="C2828" s="1" t="str">
        <f>"0571"</f>
        <v>0571</v>
      </c>
      <c r="D2828" s="1" t="str">
        <f>"HEALTH"</f>
        <v>HEALTH</v>
      </c>
      <c r="E2828" s="1" t="str">
        <f t="shared" si="925"/>
        <v>50R-CHA</v>
      </c>
      <c r="F2828" s="1" t="str">
        <f t="shared" si="924"/>
        <v>Chae, Son</v>
      </c>
      <c r="G2828" s="1" t="str">
        <f>"Period 06"</f>
        <v>Period 06</v>
      </c>
      <c r="H2828" s="1" t="str">
        <f>" S"</f>
        <v xml:space="preserve"> S</v>
      </c>
      <c r="I2828" s="1" t="str">
        <f>" S"</f>
        <v xml:space="preserve"> S</v>
      </c>
    </row>
    <row r="2829" spans="1:9">
      <c r="A2829" s="1" t="str">
        <f>""</f>
        <v/>
      </c>
      <c r="B2829" s="1">
        <f t="shared" si="923"/>
        <v>773890</v>
      </c>
      <c r="C2829" s="1" t="str">
        <f>"0598"</f>
        <v>0598</v>
      </c>
      <c r="D2829" s="1" t="str">
        <f>"CITIZENSHIP"</f>
        <v>CITIZENSHIP</v>
      </c>
      <c r="E2829" s="1" t="str">
        <f t="shared" si="925"/>
        <v>50R-CHA</v>
      </c>
      <c r="F2829" s="1" t="str">
        <f t="shared" si="924"/>
        <v>Chae, Son</v>
      </c>
      <c r="G2829" s="1" t="str">
        <f>"Period 07"</f>
        <v>Period 07</v>
      </c>
      <c r="H2829" s="1" t="str">
        <f>" N"</f>
        <v xml:space="preserve"> N</v>
      </c>
      <c r="I2829" s="1" t="str">
        <f>" N"</f>
        <v xml:space="preserve"> N</v>
      </c>
    </row>
    <row r="2830" spans="1:9">
      <c r="A2830" s="1" t="str">
        <f>""</f>
        <v/>
      </c>
      <c r="B2830" s="1">
        <f t="shared" si="923"/>
        <v>773890</v>
      </c>
      <c r="C2830" s="1" t="str">
        <f>"0551"</f>
        <v>0551</v>
      </c>
      <c r="D2830" s="1" t="str">
        <f>"HANDWRITING"</f>
        <v>HANDWRITING</v>
      </c>
      <c r="E2830" s="1" t="str">
        <f t="shared" si="925"/>
        <v>50R-CHA</v>
      </c>
      <c r="F2830" s="1" t="str">
        <f t="shared" si="924"/>
        <v>Chae, Son</v>
      </c>
      <c r="G2830" s="1" t="str">
        <f>"Period 08"</f>
        <v>Period 08</v>
      </c>
      <c r="H2830" s="1" t="str">
        <f>" S"</f>
        <v xml:space="preserve"> S</v>
      </c>
      <c r="I2830" s="1" t="str">
        <f>" S"</f>
        <v xml:space="preserve"> S</v>
      </c>
    </row>
    <row r="2831" spans="1:9">
      <c r="A2831" s="1" t="str">
        <f>""</f>
        <v/>
      </c>
      <c r="B2831" s="1">
        <f t="shared" si="923"/>
        <v>773890</v>
      </c>
      <c r="C2831" s="1" t="str">
        <f>"0561"</f>
        <v>0561</v>
      </c>
      <c r="D2831" s="1" t="str">
        <f>"FINE ARTS"</f>
        <v>FINE ARTS</v>
      </c>
      <c r="E2831" s="1" t="str">
        <f t="shared" si="925"/>
        <v>50R-CHA</v>
      </c>
      <c r="F2831" s="1" t="str">
        <f>"Shotlow, Misti"</f>
        <v>Shotlow, Misti</v>
      </c>
      <c r="G2831" s="1" t="str">
        <f>"Period 09"</f>
        <v>Period 09</v>
      </c>
      <c r="H2831" s="1" t="str">
        <f>" S"</f>
        <v xml:space="preserve"> S</v>
      </c>
      <c r="I2831" s="1" t="str">
        <f>" E"</f>
        <v xml:space="preserve"> E</v>
      </c>
    </row>
    <row r="2832" spans="1:9">
      <c r="A2832" s="1" t="str">
        <f>""</f>
        <v/>
      </c>
      <c r="B2832" s="1">
        <f t="shared" si="923"/>
        <v>773890</v>
      </c>
      <c r="C2832" s="1" t="str">
        <f>"0562"</f>
        <v>0562</v>
      </c>
      <c r="D2832" s="1" t="str">
        <f>"MUSIC"</f>
        <v>MUSIC</v>
      </c>
      <c r="E2832" s="1" t="str">
        <f t="shared" si="925"/>
        <v>50R-CHA</v>
      </c>
      <c r="F2832" s="1" t="str">
        <f>"Murphy, Charmin"</f>
        <v>Murphy, Charmin</v>
      </c>
      <c r="G2832" s="1" t="str">
        <f>"Period 10"</f>
        <v>Period 10</v>
      </c>
      <c r="H2832" s="1" t="str">
        <f>" N"</f>
        <v xml:space="preserve"> N</v>
      </c>
      <c r="I2832" s="1" t="str">
        <f>" S"</f>
        <v xml:space="preserve"> S</v>
      </c>
    </row>
    <row r="2833" spans="1:9">
      <c r="A2833" s="1" t="str">
        <f>""</f>
        <v/>
      </c>
      <c r="B2833" s="1">
        <f t="shared" si="923"/>
        <v>773890</v>
      </c>
      <c r="C2833" s="1" t="str">
        <f>"0572"</f>
        <v>0572</v>
      </c>
      <c r="D2833" s="1" t="str">
        <f>"PHYSICAL ED"</f>
        <v>PHYSICAL ED</v>
      </c>
      <c r="E2833" s="1" t="str">
        <f t="shared" si="925"/>
        <v>50R-CHA</v>
      </c>
      <c r="F2833" s="1" t="str">
        <f>"Lane, Gary"</f>
        <v>Lane, Gary</v>
      </c>
      <c r="G2833" s="1" t="str">
        <f>"Period 11"</f>
        <v>Period 11</v>
      </c>
      <c r="H2833" s="1" t="str">
        <f>" E"</f>
        <v xml:space="preserve"> E</v>
      </c>
      <c r="I2833" s="1" t="str">
        <f>" S"</f>
        <v xml:space="preserve"> S</v>
      </c>
    </row>
    <row r="2834" spans="1:9">
      <c r="A2834" s="1" t="str">
        <f>"Hernandez, Sean "</f>
        <v xml:space="preserve">Hernandez, Sean </v>
      </c>
      <c r="B2834" s="1">
        <f t="shared" ref="B2834:B2843" si="926">1822528</f>
        <v>1822528</v>
      </c>
      <c r="C2834" s="1" t="str">
        <f>"0511"</f>
        <v>0511</v>
      </c>
      <c r="D2834" s="1" t="str">
        <f>"LANGUAGE ARTS"</f>
        <v>LANGUAGE ARTS</v>
      </c>
      <c r="E2834" s="1" t="str">
        <f t="shared" ref="E2834:E2840" si="927">"50B-BIL"</f>
        <v>50B-BIL</v>
      </c>
      <c r="F2834" s="1" t="str">
        <f t="shared" ref="F2834:F2840" si="928">"Vega, Joseph"</f>
        <v>Vega, Joseph</v>
      </c>
      <c r="G2834" s="1" t="str">
        <f>"Period 01"</f>
        <v>Period 01</v>
      </c>
      <c r="H2834" s="1">
        <f xml:space="preserve"> 70</f>
        <v>70</v>
      </c>
      <c r="I2834" s="1">
        <f xml:space="preserve"> 70</f>
        <v>70</v>
      </c>
    </row>
    <row r="2835" spans="1:9">
      <c r="A2835" s="1" t="str">
        <f>""</f>
        <v/>
      </c>
      <c r="B2835" s="1">
        <f t="shared" si="926"/>
        <v>1822528</v>
      </c>
      <c r="C2835" s="1" t="str">
        <f>"0521"</f>
        <v>0521</v>
      </c>
      <c r="D2835" s="1" t="str">
        <f>"SOCIAL STUDIES"</f>
        <v>SOCIAL STUDIES</v>
      </c>
      <c r="E2835" s="1" t="str">
        <f t="shared" si="927"/>
        <v>50B-BIL</v>
      </c>
      <c r="F2835" s="1" t="str">
        <f t="shared" si="928"/>
        <v>Vega, Joseph</v>
      </c>
      <c r="G2835" s="1" t="str">
        <f>"Period 03"</f>
        <v>Period 03</v>
      </c>
      <c r="H2835" s="1">
        <f xml:space="preserve"> 87</f>
        <v>87</v>
      </c>
      <c r="I2835" s="1">
        <f xml:space="preserve"> 79</f>
        <v>79</v>
      </c>
    </row>
    <row r="2836" spans="1:9">
      <c r="A2836" s="1" t="str">
        <f>""</f>
        <v/>
      </c>
      <c r="B2836" s="1">
        <f t="shared" si="926"/>
        <v>1822528</v>
      </c>
      <c r="C2836" s="1" t="str">
        <f>"0531"</f>
        <v>0531</v>
      </c>
      <c r="D2836" s="1" t="str">
        <f>"MATH"</f>
        <v>MATH</v>
      </c>
      <c r="E2836" s="1" t="str">
        <f t="shared" si="927"/>
        <v>50B-BIL</v>
      </c>
      <c r="F2836" s="1" t="str">
        <f t="shared" si="928"/>
        <v>Vega, Joseph</v>
      </c>
      <c r="G2836" s="1" t="str">
        <f>"Period 04"</f>
        <v>Period 04</v>
      </c>
      <c r="H2836" s="1">
        <f xml:space="preserve"> 74</f>
        <v>74</v>
      </c>
      <c r="I2836" s="1">
        <f xml:space="preserve"> 76</f>
        <v>76</v>
      </c>
    </row>
    <row r="2837" spans="1:9">
      <c r="A2837" s="1" t="str">
        <f>""</f>
        <v/>
      </c>
      <c r="B2837" s="1">
        <f t="shared" si="926"/>
        <v>1822528</v>
      </c>
      <c r="C2837" s="1" t="str">
        <f>"0541"</f>
        <v>0541</v>
      </c>
      <c r="D2837" s="1" t="str">
        <f>"SCIENCE"</f>
        <v>SCIENCE</v>
      </c>
      <c r="E2837" s="1" t="str">
        <f t="shared" si="927"/>
        <v>50B-BIL</v>
      </c>
      <c r="F2837" s="1" t="str">
        <f t="shared" si="928"/>
        <v>Vega, Joseph</v>
      </c>
      <c r="G2837" s="1" t="str">
        <f>"Period 05"</f>
        <v>Period 05</v>
      </c>
      <c r="H2837" s="1">
        <f xml:space="preserve"> 78</f>
        <v>78</v>
      </c>
      <c r="I2837" s="1">
        <f xml:space="preserve"> 72</f>
        <v>72</v>
      </c>
    </row>
    <row r="2838" spans="1:9">
      <c r="A2838" s="1" t="str">
        <f>""</f>
        <v/>
      </c>
      <c r="B2838" s="1">
        <f t="shared" si="926"/>
        <v>1822528</v>
      </c>
      <c r="C2838" s="1" t="str">
        <f>"0571"</f>
        <v>0571</v>
      </c>
      <c r="D2838" s="1" t="str">
        <f>"HEALTH"</f>
        <v>HEALTH</v>
      </c>
      <c r="E2838" s="1" t="str">
        <f t="shared" si="927"/>
        <v>50B-BIL</v>
      </c>
      <c r="F2838" s="1" t="str">
        <f t="shared" si="928"/>
        <v>Vega, Joseph</v>
      </c>
      <c r="G2838" s="1" t="str">
        <f>"Period 06"</f>
        <v>Period 06</v>
      </c>
      <c r="H2838" s="1" t="str">
        <f t="shared" ref="H2838:I2840" si="929">" S"</f>
        <v xml:space="preserve"> S</v>
      </c>
      <c r="I2838" s="1" t="str">
        <f t="shared" si="929"/>
        <v xml:space="preserve"> S</v>
      </c>
    </row>
    <row r="2839" spans="1:9">
      <c r="A2839" s="1" t="str">
        <f>""</f>
        <v/>
      </c>
      <c r="B2839" s="1">
        <f t="shared" si="926"/>
        <v>1822528</v>
      </c>
      <c r="C2839" s="1" t="str">
        <f>"0598"</f>
        <v>0598</v>
      </c>
      <c r="D2839" s="1" t="str">
        <f>"CITIZENSHIP"</f>
        <v>CITIZENSHIP</v>
      </c>
      <c r="E2839" s="1" t="str">
        <f t="shared" si="927"/>
        <v>50B-BIL</v>
      </c>
      <c r="F2839" s="1" t="str">
        <f t="shared" si="928"/>
        <v>Vega, Joseph</v>
      </c>
      <c r="G2839" s="1" t="str">
        <f>"Period 07"</f>
        <v>Period 07</v>
      </c>
      <c r="H2839" s="1" t="str">
        <f t="shared" si="929"/>
        <v xml:space="preserve"> S</v>
      </c>
      <c r="I2839" s="1" t="str">
        <f t="shared" si="929"/>
        <v xml:space="preserve"> S</v>
      </c>
    </row>
    <row r="2840" spans="1:9">
      <c r="A2840" s="1" t="str">
        <f>""</f>
        <v/>
      </c>
      <c r="B2840" s="1">
        <f t="shared" si="926"/>
        <v>1822528</v>
      </c>
      <c r="C2840" s="1" t="str">
        <f>"0551"</f>
        <v>0551</v>
      </c>
      <c r="D2840" s="1" t="str">
        <f>"HANDWRITING"</f>
        <v>HANDWRITING</v>
      </c>
      <c r="E2840" s="1" t="str">
        <f t="shared" si="927"/>
        <v>50B-BIL</v>
      </c>
      <c r="F2840" s="1" t="str">
        <f t="shared" si="928"/>
        <v>Vega, Joseph</v>
      </c>
      <c r="G2840" s="1" t="str">
        <f>"Period 08"</f>
        <v>Period 08</v>
      </c>
      <c r="H2840" s="1" t="str">
        <f t="shared" si="929"/>
        <v xml:space="preserve"> S</v>
      </c>
      <c r="I2840" s="1" t="str">
        <f t="shared" si="929"/>
        <v xml:space="preserve"> S</v>
      </c>
    </row>
    <row r="2841" spans="1:9">
      <c r="A2841" s="1" t="str">
        <f>""</f>
        <v/>
      </c>
      <c r="B2841" s="1">
        <f t="shared" si="926"/>
        <v>1822528</v>
      </c>
      <c r="C2841" s="1" t="str">
        <f>"0561"</f>
        <v>0561</v>
      </c>
      <c r="D2841" s="1" t="str">
        <f>"FINE ARTS"</f>
        <v>FINE ARTS</v>
      </c>
      <c r="E2841" s="1" t="str">
        <f>"50B-VEG"</f>
        <v>50B-VEG</v>
      </c>
      <c r="F2841" s="1" t="str">
        <f>"Shotlow, Misti"</f>
        <v>Shotlow, Misti</v>
      </c>
      <c r="G2841" s="1" t="str">
        <f>"Period 09"</f>
        <v>Period 09</v>
      </c>
      <c r="H2841" s="1" t="str">
        <f>" E"</f>
        <v xml:space="preserve"> E</v>
      </c>
      <c r="I2841" s="1" t="str">
        <f>" E"</f>
        <v xml:space="preserve"> E</v>
      </c>
    </row>
    <row r="2842" spans="1:9">
      <c r="A2842" s="1" t="str">
        <f>""</f>
        <v/>
      </c>
      <c r="B2842" s="1">
        <f t="shared" si="926"/>
        <v>1822528</v>
      </c>
      <c r="C2842" s="1" t="str">
        <f>"0562"</f>
        <v>0562</v>
      </c>
      <c r="D2842" s="1" t="str">
        <f>"MUSIC"</f>
        <v>MUSIC</v>
      </c>
      <c r="E2842" s="1" t="str">
        <f>"50B-VEG"</f>
        <v>50B-VEG</v>
      </c>
      <c r="F2842" s="1" t="str">
        <f>"Murphy, Charmin"</f>
        <v>Murphy, Charmin</v>
      </c>
      <c r="G2842" s="1" t="str">
        <f>"Period 10"</f>
        <v>Period 10</v>
      </c>
      <c r="H2842" s="1" t="str">
        <f>" S"</f>
        <v xml:space="preserve"> S</v>
      </c>
      <c r="I2842" s="1" t="str">
        <f>" S"</f>
        <v xml:space="preserve"> S</v>
      </c>
    </row>
    <row r="2843" spans="1:9">
      <c r="A2843" s="1" t="str">
        <f>""</f>
        <v/>
      </c>
      <c r="B2843" s="1">
        <f t="shared" si="926"/>
        <v>1822528</v>
      </c>
      <c r="C2843" s="1" t="str">
        <f>"0572"</f>
        <v>0572</v>
      </c>
      <c r="D2843" s="1" t="str">
        <f>"PHYSICAL ED"</f>
        <v>PHYSICAL ED</v>
      </c>
      <c r="E2843" s="1" t="str">
        <f>"50B-VEG"</f>
        <v>50B-VEG</v>
      </c>
      <c r="F2843" s="1" t="str">
        <f>"Lane, Gary"</f>
        <v>Lane, Gary</v>
      </c>
      <c r="G2843" s="1" t="str">
        <f>"Period 11"</f>
        <v>Period 11</v>
      </c>
      <c r="H2843" s="1" t="str">
        <f>" E"</f>
        <v xml:space="preserve"> E</v>
      </c>
      <c r="I2843" s="1" t="str">
        <f>" E"</f>
        <v xml:space="preserve"> E</v>
      </c>
    </row>
    <row r="2844" spans="1:9">
      <c r="A2844" s="1" t="str">
        <f>"Hernandez Landero, Alex Chipman"</f>
        <v>Hernandez Landero, Alex Chipman</v>
      </c>
      <c r="B2844" s="1">
        <f t="shared" ref="B2844:B2853" si="930">1823045</f>
        <v>1823045</v>
      </c>
      <c r="C2844" s="1" t="str">
        <f>"0511"</f>
        <v>0511</v>
      </c>
      <c r="D2844" s="1" t="str">
        <f>"LANGUAGE ARTS"</f>
        <v>LANGUAGE ARTS</v>
      </c>
      <c r="E2844" s="1" t="str">
        <f>"50R-CHAE"</f>
        <v>50R-CHAE</v>
      </c>
      <c r="F2844" s="1" t="str">
        <f t="shared" ref="F2844:F2850" si="931">"Chae, Son"</f>
        <v>Chae, Son</v>
      </c>
      <c r="G2844" s="1" t="str">
        <f>"Period 01"</f>
        <v>Period 01</v>
      </c>
      <c r="H2844" s="1" t="str">
        <f>""</f>
        <v/>
      </c>
      <c r="I2844" s="1">
        <f xml:space="preserve"> 86</f>
        <v>86</v>
      </c>
    </row>
    <row r="2845" spans="1:9">
      <c r="A2845" s="1" t="str">
        <f>""</f>
        <v/>
      </c>
      <c r="B2845" s="1">
        <f t="shared" si="930"/>
        <v>1823045</v>
      </c>
      <c r="C2845" s="1" t="str">
        <f>"0521"</f>
        <v>0521</v>
      </c>
      <c r="D2845" s="1" t="str">
        <f>"SOCIAL STUDIES"</f>
        <v>SOCIAL STUDIES</v>
      </c>
      <c r="E2845" s="1" t="str">
        <f>"50R-CHAE"</f>
        <v>50R-CHAE</v>
      </c>
      <c r="F2845" s="1" t="str">
        <f t="shared" si="931"/>
        <v>Chae, Son</v>
      </c>
      <c r="G2845" s="1" t="str">
        <f>"Period 03"</f>
        <v>Period 03</v>
      </c>
      <c r="H2845" s="1" t="str">
        <f>""</f>
        <v/>
      </c>
      <c r="I2845" s="1">
        <f xml:space="preserve"> 86</f>
        <v>86</v>
      </c>
    </row>
    <row r="2846" spans="1:9">
      <c r="A2846" s="1" t="str">
        <f>""</f>
        <v/>
      </c>
      <c r="B2846" s="1">
        <f t="shared" si="930"/>
        <v>1823045</v>
      </c>
      <c r="C2846" s="1" t="str">
        <f>"0531"</f>
        <v>0531</v>
      </c>
      <c r="D2846" s="1" t="str">
        <f>"MATH"</f>
        <v>MATH</v>
      </c>
      <c r="E2846" s="1" t="str">
        <f t="shared" ref="E2846:E2853" si="932">"50R-CHA"</f>
        <v>50R-CHA</v>
      </c>
      <c r="F2846" s="1" t="str">
        <f t="shared" si="931"/>
        <v>Chae, Son</v>
      </c>
      <c r="G2846" s="1" t="str">
        <f>"Period 04"</f>
        <v>Period 04</v>
      </c>
      <c r="H2846" s="1" t="str">
        <f>""</f>
        <v/>
      </c>
      <c r="I2846" s="1">
        <f xml:space="preserve"> 81</f>
        <v>81</v>
      </c>
    </row>
    <row r="2847" spans="1:9">
      <c r="A2847" s="1" t="str">
        <f>""</f>
        <v/>
      </c>
      <c r="B2847" s="1">
        <f t="shared" si="930"/>
        <v>1823045</v>
      </c>
      <c r="C2847" s="1" t="str">
        <f>"0541"</f>
        <v>0541</v>
      </c>
      <c r="D2847" s="1" t="str">
        <f>"SCIENCE"</f>
        <v>SCIENCE</v>
      </c>
      <c r="E2847" s="1" t="str">
        <f t="shared" si="932"/>
        <v>50R-CHA</v>
      </c>
      <c r="F2847" s="1" t="str">
        <f t="shared" si="931"/>
        <v>Chae, Son</v>
      </c>
      <c r="G2847" s="1" t="str">
        <f>"Period 05"</f>
        <v>Period 05</v>
      </c>
      <c r="H2847" s="1" t="str">
        <f>""</f>
        <v/>
      </c>
      <c r="I2847" s="1">
        <f xml:space="preserve"> 85</f>
        <v>85</v>
      </c>
    </row>
    <row r="2848" spans="1:9">
      <c r="A2848" s="1" t="str">
        <f>""</f>
        <v/>
      </c>
      <c r="B2848" s="1">
        <f t="shared" si="930"/>
        <v>1823045</v>
      </c>
      <c r="C2848" s="1" t="str">
        <f>"0571"</f>
        <v>0571</v>
      </c>
      <c r="D2848" s="1" t="str">
        <f>"HEALTH"</f>
        <v>HEALTH</v>
      </c>
      <c r="E2848" s="1" t="str">
        <f t="shared" si="932"/>
        <v>50R-CHA</v>
      </c>
      <c r="F2848" s="1" t="str">
        <f t="shared" si="931"/>
        <v>Chae, Son</v>
      </c>
      <c r="G2848" s="1" t="str">
        <f>"Period 06"</f>
        <v>Period 06</v>
      </c>
      <c r="H2848" s="1" t="str">
        <f>""</f>
        <v/>
      </c>
      <c r="I2848" s="1" t="str">
        <f>" S"</f>
        <v xml:space="preserve"> S</v>
      </c>
    </row>
    <row r="2849" spans="1:9">
      <c r="A2849" s="1" t="str">
        <f>""</f>
        <v/>
      </c>
      <c r="B2849" s="1">
        <f t="shared" si="930"/>
        <v>1823045</v>
      </c>
      <c r="C2849" s="1" t="str">
        <f>"0598"</f>
        <v>0598</v>
      </c>
      <c r="D2849" s="1" t="str">
        <f>"CITIZENSHIP"</f>
        <v>CITIZENSHIP</v>
      </c>
      <c r="E2849" s="1" t="str">
        <f t="shared" si="932"/>
        <v>50R-CHA</v>
      </c>
      <c r="F2849" s="1" t="str">
        <f t="shared" si="931"/>
        <v>Chae, Son</v>
      </c>
      <c r="G2849" s="1" t="str">
        <f>"Period 07"</f>
        <v>Period 07</v>
      </c>
      <c r="H2849" s="1" t="str">
        <f>""</f>
        <v/>
      </c>
      <c r="I2849" s="1" t="str">
        <f>" E"</f>
        <v xml:space="preserve"> E</v>
      </c>
    </row>
    <row r="2850" spans="1:9">
      <c r="A2850" s="1" t="str">
        <f>""</f>
        <v/>
      </c>
      <c r="B2850" s="1">
        <f t="shared" si="930"/>
        <v>1823045</v>
      </c>
      <c r="C2850" s="1" t="str">
        <f>"0551"</f>
        <v>0551</v>
      </c>
      <c r="D2850" s="1" t="str">
        <f>"HANDWRITING"</f>
        <v>HANDWRITING</v>
      </c>
      <c r="E2850" s="1" t="str">
        <f t="shared" si="932"/>
        <v>50R-CHA</v>
      </c>
      <c r="F2850" s="1" t="str">
        <f t="shared" si="931"/>
        <v>Chae, Son</v>
      </c>
      <c r="G2850" s="1" t="str">
        <f>"Period 08"</f>
        <v>Period 08</v>
      </c>
      <c r="H2850" s="1" t="str">
        <f>""</f>
        <v/>
      </c>
      <c r="I2850" s="1" t="str">
        <f>" S"</f>
        <v xml:space="preserve"> S</v>
      </c>
    </row>
    <row r="2851" spans="1:9">
      <c r="A2851" s="1" t="str">
        <f>""</f>
        <v/>
      </c>
      <c r="B2851" s="1">
        <f t="shared" si="930"/>
        <v>1823045</v>
      </c>
      <c r="C2851" s="1" t="str">
        <f>"0561"</f>
        <v>0561</v>
      </c>
      <c r="D2851" s="1" t="str">
        <f>"FINE ARTS"</f>
        <v>FINE ARTS</v>
      </c>
      <c r="E2851" s="1" t="str">
        <f t="shared" si="932"/>
        <v>50R-CHA</v>
      </c>
      <c r="F2851" s="1" t="str">
        <f>"Shotlow, Misti"</f>
        <v>Shotlow, Misti</v>
      </c>
      <c r="G2851" s="1" t="str">
        <f>"Period 09"</f>
        <v>Period 09</v>
      </c>
      <c r="H2851" s="1" t="str">
        <f>""</f>
        <v/>
      </c>
      <c r="I2851" s="1" t="str">
        <f>" E"</f>
        <v xml:space="preserve"> E</v>
      </c>
    </row>
    <row r="2852" spans="1:9">
      <c r="A2852" s="1" t="str">
        <f>""</f>
        <v/>
      </c>
      <c r="B2852" s="1">
        <f t="shared" si="930"/>
        <v>1823045</v>
      </c>
      <c r="C2852" s="1" t="str">
        <f>"0562"</f>
        <v>0562</v>
      </c>
      <c r="D2852" s="1" t="str">
        <f>"MUSIC"</f>
        <v>MUSIC</v>
      </c>
      <c r="E2852" s="1" t="str">
        <f t="shared" si="932"/>
        <v>50R-CHA</v>
      </c>
      <c r="F2852" s="1" t="str">
        <f>"Murphy, Charmin"</f>
        <v>Murphy, Charmin</v>
      </c>
      <c r="G2852" s="1" t="str">
        <f>"Period 10"</f>
        <v>Period 10</v>
      </c>
      <c r="H2852" s="1" t="str">
        <f>""</f>
        <v/>
      </c>
      <c r="I2852" s="1" t="str">
        <f>" S"</f>
        <v xml:space="preserve"> S</v>
      </c>
    </row>
    <row r="2853" spans="1:9">
      <c r="A2853" s="1" t="str">
        <f>""</f>
        <v/>
      </c>
      <c r="B2853" s="1">
        <f t="shared" si="930"/>
        <v>1823045</v>
      </c>
      <c r="C2853" s="1" t="str">
        <f>"0572"</f>
        <v>0572</v>
      </c>
      <c r="D2853" s="1" t="str">
        <f>"PHYSICAL ED"</f>
        <v>PHYSICAL ED</v>
      </c>
      <c r="E2853" s="1" t="str">
        <f t="shared" si="932"/>
        <v>50R-CHA</v>
      </c>
      <c r="F2853" s="1" t="str">
        <f>"Lane, Gary"</f>
        <v>Lane, Gary</v>
      </c>
      <c r="G2853" s="1" t="str">
        <f>"Period 11"</f>
        <v>Period 11</v>
      </c>
      <c r="H2853" s="1" t="str">
        <f>""</f>
        <v/>
      </c>
      <c r="I2853" s="1" t="str">
        <f>" E"</f>
        <v xml:space="preserve"> E</v>
      </c>
    </row>
    <row r="2854" spans="1:9">
      <c r="A2854" s="1" t="str">
        <f>"Hernandez Paxtor, Diana Mariella"</f>
        <v>Hernandez Paxtor, Diana Mariella</v>
      </c>
      <c r="B2854" s="1">
        <f t="shared" ref="B2854:B2863" si="933">775826</f>
        <v>775826</v>
      </c>
      <c r="C2854" s="1" t="str">
        <f>"0511"</f>
        <v>0511</v>
      </c>
      <c r="D2854" s="1" t="str">
        <f>"LANGUAGE ARTS"</f>
        <v>LANGUAGE ARTS</v>
      </c>
      <c r="E2854" s="1" t="str">
        <f t="shared" ref="E2854:E2860" si="934">"50B-BIL"</f>
        <v>50B-BIL</v>
      </c>
      <c r="F2854" s="1" t="str">
        <f t="shared" ref="F2854:F2860" si="935">"Vega, Joseph"</f>
        <v>Vega, Joseph</v>
      </c>
      <c r="G2854" s="1" t="str">
        <f>"Period 01"</f>
        <v>Period 01</v>
      </c>
      <c r="H2854" s="1">
        <f xml:space="preserve"> 88</f>
        <v>88</v>
      </c>
      <c r="I2854" s="1">
        <f xml:space="preserve"> 76</f>
        <v>76</v>
      </c>
    </row>
    <row r="2855" spans="1:9">
      <c r="A2855" s="1" t="str">
        <f>""</f>
        <v/>
      </c>
      <c r="B2855" s="1">
        <f t="shared" si="933"/>
        <v>775826</v>
      </c>
      <c r="C2855" s="1" t="str">
        <f>"0521"</f>
        <v>0521</v>
      </c>
      <c r="D2855" s="1" t="str">
        <f>"SOCIAL STUDIES"</f>
        <v>SOCIAL STUDIES</v>
      </c>
      <c r="E2855" s="1" t="str">
        <f t="shared" si="934"/>
        <v>50B-BIL</v>
      </c>
      <c r="F2855" s="1" t="str">
        <f t="shared" si="935"/>
        <v>Vega, Joseph</v>
      </c>
      <c r="G2855" s="1" t="str">
        <f>"Period 03"</f>
        <v>Period 03</v>
      </c>
      <c r="H2855" s="1">
        <f xml:space="preserve"> 93</f>
        <v>93</v>
      </c>
      <c r="I2855" s="1">
        <f xml:space="preserve"> 90</f>
        <v>90</v>
      </c>
    </row>
    <row r="2856" spans="1:9">
      <c r="A2856" s="1" t="str">
        <f>""</f>
        <v/>
      </c>
      <c r="B2856" s="1">
        <f t="shared" si="933"/>
        <v>775826</v>
      </c>
      <c r="C2856" s="1" t="str">
        <f>"0531"</f>
        <v>0531</v>
      </c>
      <c r="D2856" s="1" t="str">
        <f>"MATH"</f>
        <v>MATH</v>
      </c>
      <c r="E2856" s="1" t="str">
        <f t="shared" si="934"/>
        <v>50B-BIL</v>
      </c>
      <c r="F2856" s="1" t="str">
        <f t="shared" si="935"/>
        <v>Vega, Joseph</v>
      </c>
      <c r="G2856" s="1" t="str">
        <f>"Period 04"</f>
        <v>Period 04</v>
      </c>
      <c r="H2856" s="1">
        <f xml:space="preserve"> 95</f>
        <v>95</v>
      </c>
      <c r="I2856" s="1">
        <f xml:space="preserve"> 95</f>
        <v>95</v>
      </c>
    </row>
    <row r="2857" spans="1:9">
      <c r="A2857" s="1" t="str">
        <f>""</f>
        <v/>
      </c>
      <c r="B2857" s="1">
        <f t="shared" si="933"/>
        <v>775826</v>
      </c>
      <c r="C2857" s="1" t="str">
        <f>"0541"</f>
        <v>0541</v>
      </c>
      <c r="D2857" s="1" t="str">
        <f>"SCIENCE"</f>
        <v>SCIENCE</v>
      </c>
      <c r="E2857" s="1" t="str">
        <f t="shared" si="934"/>
        <v>50B-BIL</v>
      </c>
      <c r="F2857" s="1" t="str">
        <f t="shared" si="935"/>
        <v>Vega, Joseph</v>
      </c>
      <c r="G2857" s="1" t="str">
        <f>"Period 05"</f>
        <v>Period 05</v>
      </c>
      <c r="H2857" s="1">
        <f xml:space="preserve"> 91</f>
        <v>91</v>
      </c>
      <c r="I2857" s="1">
        <f xml:space="preserve"> 88</f>
        <v>88</v>
      </c>
    </row>
    <row r="2858" spans="1:9">
      <c r="A2858" s="1" t="str">
        <f>""</f>
        <v/>
      </c>
      <c r="B2858" s="1">
        <f t="shared" si="933"/>
        <v>775826</v>
      </c>
      <c r="C2858" s="1" t="str">
        <f>"0571"</f>
        <v>0571</v>
      </c>
      <c r="D2858" s="1" t="str">
        <f>"HEALTH"</f>
        <v>HEALTH</v>
      </c>
      <c r="E2858" s="1" t="str">
        <f t="shared" si="934"/>
        <v>50B-BIL</v>
      </c>
      <c r="F2858" s="1" t="str">
        <f t="shared" si="935"/>
        <v>Vega, Joseph</v>
      </c>
      <c r="G2858" s="1" t="str">
        <f>"Period 06"</f>
        <v>Period 06</v>
      </c>
      <c r="H2858" s="1" t="str">
        <f t="shared" ref="H2858:I2860" si="936">" S"</f>
        <v xml:space="preserve"> S</v>
      </c>
      <c r="I2858" s="1" t="str">
        <f t="shared" si="936"/>
        <v xml:space="preserve"> S</v>
      </c>
    </row>
    <row r="2859" spans="1:9">
      <c r="A2859" s="1" t="str">
        <f>""</f>
        <v/>
      </c>
      <c r="B2859" s="1">
        <f t="shared" si="933"/>
        <v>775826</v>
      </c>
      <c r="C2859" s="1" t="str">
        <f>"0598"</f>
        <v>0598</v>
      </c>
      <c r="D2859" s="1" t="str">
        <f>"CITIZENSHIP"</f>
        <v>CITIZENSHIP</v>
      </c>
      <c r="E2859" s="1" t="str">
        <f t="shared" si="934"/>
        <v>50B-BIL</v>
      </c>
      <c r="F2859" s="1" t="str">
        <f t="shared" si="935"/>
        <v>Vega, Joseph</v>
      </c>
      <c r="G2859" s="1" t="str">
        <f>"Period 07"</f>
        <v>Period 07</v>
      </c>
      <c r="H2859" s="1" t="str">
        <f t="shared" si="936"/>
        <v xml:space="preserve"> S</v>
      </c>
      <c r="I2859" s="1" t="str">
        <f t="shared" si="936"/>
        <v xml:space="preserve"> S</v>
      </c>
    </row>
    <row r="2860" spans="1:9">
      <c r="A2860" s="1" t="str">
        <f>""</f>
        <v/>
      </c>
      <c r="B2860" s="1">
        <f t="shared" si="933"/>
        <v>775826</v>
      </c>
      <c r="C2860" s="1" t="str">
        <f>"0551"</f>
        <v>0551</v>
      </c>
      <c r="D2860" s="1" t="str">
        <f>"HANDWRITING"</f>
        <v>HANDWRITING</v>
      </c>
      <c r="E2860" s="1" t="str">
        <f t="shared" si="934"/>
        <v>50B-BIL</v>
      </c>
      <c r="F2860" s="1" t="str">
        <f t="shared" si="935"/>
        <v>Vega, Joseph</v>
      </c>
      <c r="G2860" s="1" t="str">
        <f>"Period 08"</f>
        <v>Period 08</v>
      </c>
      <c r="H2860" s="1" t="str">
        <f t="shared" si="936"/>
        <v xml:space="preserve"> S</v>
      </c>
      <c r="I2860" s="1" t="str">
        <f t="shared" si="936"/>
        <v xml:space="preserve"> S</v>
      </c>
    </row>
    <row r="2861" spans="1:9">
      <c r="A2861" s="1" t="str">
        <f>""</f>
        <v/>
      </c>
      <c r="B2861" s="1">
        <f t="shared" si="933"/>
        <v>775826</v>
      </c>
      <c r="C2861" s="1" t="str">
        <f>"0561"</f>
        <v>0561</v>
      </c>
      <c r="D2861" s="1" t="str">
        <f>"FINE ARTS"</f>
        <v>FINE ARTS</v>
      </c>
      <c r="E2861" s="1" t="str">
        <f>"50B-VEG"</f>
        <v>50B-VEG</v>
      </c>
      <c r="F2861" s="1" t="str">
        <f>"Shotlow, Misti"</f>
        <v>Shotlow, Misti</v>
      </c>
      <c r="G2861" s="1" t="str">
        <f>"Period 09"</f>
        <v>Period 09</v>
      </c>
      <c r="H2861" s="1" t="str">
        <f>" E"</f>
        <v xml:space="preserve"> E</v>
      </c>
      <c r="I2861" s="1" t="str">
        <f>" E"</f>
        <v xml:space="preserve"> E</v>
      </c>
    </row>
    <row r="2862" spans="1:9">
      <c r="A2862" s="1" t="str">
        <f>""</f>
        <v/>
      </c>
      <c r="B2862" s="1">
        <f t="shared" si="933"/>
        <v>775826</v>
      </c>
      <c r="C2862" s="1" t="str">
        <f>"0562"</f>
        <v>0562</v>
      </c>
      <c r="D2862" s="1" t="str">
        <f>"MUSIC"</f>
        <v>MUSIC</v>
      </c>
      <c r="E2862" s="1" t="str">
        <f>"50B-VEG"</f>
        <v>50B-VEG</v>
      </c>
      <c r="F2862" s="1" t="str">
        <f>"Murphy, Charmin"</f>
        <v>Murphy, Charmin</v>
      </c>
      <c r="G2862" s="1" t="str">
        <f>"Period 10"</f>
        <v>Period 10</v>
      </c>
      <c r="H2862" s="1" t="str">
        <f>" S"</f>
        <v xml:space="preserve"> S</v>
      </c>
      <c r="I2862" s="1" t="str">
        <f>" S"</f>
        <v xml:space="preserve"> S</v>
      </c>
    </row>
    <row r="2863" spans="1:9">
      <c r="A2863" s="1" t="str">
        <f>""</f>
        <v/>
      </c>
      <c r="B2863" s="1">
        <f t="shared" si="933"/>
        <v>775826</v>
      </c>
      <c r="C2863" s="1" t="str">
        <f>"0572"</f>
        <v>0572</v>
      </c>
      <c r="D2863" s="1" t="str">
        <f>"PHYSICAL ED"</f>
        <v>PHYSICAL ED</v>
      </c>
      <c r="E2863" s="1" t="str">
        <f>"50B-VEG"</f>
        <v>50B-VEG</v>
      </c>
      <c r="F2863" s="1" t="str">
        <f>"Lane, Gary"</f>
        <v>Lane, Gary</v>
      </c>
      <c r="G2863" s="1" t="str">
        <f>"Period 11"</f>
        <v>Period 11</v>
      </c>
      <c r="H2863" s="1" t="str">
        <f>" E"</f>
        <v xml:space="preserve"> E</v>
      </c>
      <c r="I2863" s="1" t="str">
        <f>" E"</f>
        <v xml:space="preserve"> E</v>
      </c>
    </row>
    <row r="2864" spans="1:9">
      <c r="A2864" s="1" t="str">
        <f>"Hill Mosley, Bobby Demond"</f>
        <v>Hill Mosley, Bobby Demond</v>
      </c>
      <c r="B2864" s="1">
        <f t="shared" ref="B2864:B2873" si="937">1801507</f>
        <v>1801507</v>
      </c>
      <c r="C2864" s="1" t="str">
        <f>"0511"</f>
        <v>0511</v>
      </c>
      <c r="D2864" s="1" t="str">
        <f>"LANGUAGE ARTS"</f>
        <v>LANGUAGE ARTS</v>
      </c>
      <c r="E2864" s="1" t="str">
        <f t="shared" ref="E2864:E2873" si="938">"51R-HUN"</f>
        <v>51R-HUN</v>
      </c>
      <c r="F2864" s="1" t="str">
        <f t="shared" ref="F2864:F2870" si="939">"Hunziker, Camille"</f>
        <v>Hunziker, Camille</v>
      </c>
      <c r="G2864" s="1" t="str">
        <f>"Period 01"</f>
        <v>Period 01</v>
      </c>
      <c r="H2864" s="1">
        <f xml:space="preserve"> 90</f>
        <v>90</v>
      </c>
      <c r="I2864" s="1">
        <f xml:space="preserve"> 85</f>
        <v>85</v>
      </c>
    </row>
    <row r="2865" spans="1:9">
      <c r="A2865" s="1" t="str">
        <f>""</f>
        <v/>
      </c>
      <c r="B2865" s="1">
        <f t="shared" si="937"/>
        <v>1801507</v>
      </c>
      <c r="C2865" s="1" t="str">
        <f>"0521"</f>
        <v>0521</v>
      </c>
      <c r="D2865" s="1" t="str">
        <f>"SOCIAL STUDIES"</f>
        <v>SOCIAL STUDIES</v>
      </c>
      <c r="E2865" s="1" t="str">
        <f t="shared" si="938"/>
        <v>51R-HUN</v>
      </c>
      <c r="F2865" s="1" t="str">
        <f t="shared" si="939"/>
        <v>Hunziker, Camille</v>
      </c>
      <c r="G2865" s="1" t="str">
        <f>"Period 03"</f>
        <v>Period 03</v>
      </c>
      <c r="H2865" s="1">
        <f xml:space="preserve"> 86</f>
        <v>86</v>
      </c>
      <c r="I2865" s="1">
        <f xml:space="preserve"> 93</f>
        <v>93</v>
      </c>
    </row>
    <row r="2866" spans="1:9">
      <c r="A2866" s="1" t="str">
        <f>""</f>
        <v/>
      </c>
      <c r="B2866" s="1">
        <f t="shared" si="937"/>
        <v>1801507</v>
      </c>
      <c r="C2866" s="1" t="str">
        <f>"0531"</f>
        <v>0531</v>
      </c>
      <c r="D2866" s="1" t="str">
        <f>"MATH"</f>
        <v>MATH</v>
      </c>
      <c r="E2866" s="1" t="str">
        <f t="shared" si="938"/>
        <v>51R-HUN</v>
      </c>
      <c r="F2866" s="1" t="str">
        <f t="shared" si="939"/>
        <v>Hunziker, Camille</v>
      </c>
      <c r="G2866" s="1" t="str">
        <f>"Period 04"</f>
        <v>Period 04</v>
      </c>
      <c r="H2866" s="1">
        <f xml:space="preserve"> 88</f>
        <v>88</v>
      </c>
      <c r="I2866" s="1">
        <f xml:space="preserve"> 81</f>
        <v>81</v>
      </c>
    </row>
    <row r="2867" spans="1:9">
      <c r="A2867" s="1" t="str">
        <f>""</f>
        <v/>
      </c>
      <c r="B2867" s="1">
        <f t="shared" si="937"/>
        <v>1801507</v>
      </c>
      <c r="C2867" s="1" t="str">
        <f>"0541"</f>
        <v>0541</v>
      </c>
      <c r="D2867" s="1" t="str">
        <f>"SCIENCE"</f>
        <v>SCIENCE</v>
      </c>
      <c r="E2867" s="1" t="str">
        <f t="shared" si="938"/>
        <v>51R-HUN</v>
      </c>
      <c r="F2867" s="1" t="str">
        <f t="shared" si="939"/>
        <v>Hunziker, Camille</v>
      </c>
      <c r="G2867" s="1" t="str">
        <f>"Period 05"</f>
        <v>Period 05</v>
      </c>
      <c r="H2867" s="1">
        <f xml:space="preserve"> 85</f>
        <v>85</v>
      </c>
      <c r="I2867" s="1">
        <f xml:space="preserve"> 79</f>
        <v>79</v>
      </c>
    </row>
    <row r="2868" spans="1:9">
      <c r="A2868" s="1" t="str">
        <f>""</f>
        <v/>
      </c>
      <c r="B2868" s="1">
        <f t="shared" si="937"/>
        <v>1801507</v>
      </c>
      <c r="C2868" s="1" t="str">
        <f>"0571"</f>
        <v>0571</v>
      </c>
      <c r="D2868" s="1" t="str">
        <f>"HEALTH"</f>
        <v>HEALTH</v>
      </c>
      <c r="E2868" s="1" t="str">
        <f t="shared" si="938"/>
        <v>51R-HUN</v>
      </c>
      <c r="F2868" s="1" t="str">
        <f t="shared" si="939"/>
        <v>Hunziker, Camille</v>
      </c>
      <c r="G2868" s="1" t="str">
        <f>"Period 06"</f>
        <v>Period 06</v>
      </c>
      <c r="H2868" s="1" t="str">
        <f t="shared" ref="H2868:I2870" si="940">" S"</f>
        <v xml:space="preserve"> S</v>
      </c>
      <c r="I2868" s="1" t="str">
        <f t="shared" si="940"/>
        <v xml:space="preserve"> S</v>
      </c>
    </row>
    <row r="2869" spans="1:9">
      <c r="A2869" s="1" t="str">
        <f>""</f>
        <v/>
      </c>
      <c r="B2869" s="1">
        <f t="shared" si="937"/>
        <v>1801507</v>
      </c>
      <c r="C2869" s="1" t="str">
        <f>"0598"</f>
        <v>0598</v>
      </c>
      <c r="D2869" s="1" t="str">
        <f>"CITIZENSHIP"</f>
        <v>CITIZENSHIP</v>
      </c>
      <c r="E2869" s="1" t="str">
        <f t="shared" si="938"/>
        <v>51R-HUN</v>
      </c>
      <c r="F2869" s="1" t="str">
        <f t="shared" si="939"/>
        <v>Hunziker, Camille</v>
      </c>
      <c r="G2869" s="1" t="str">
        <f>"Period 07"</f>
        <v>Period 07</v>
      </c>
      <c r="H2869" s="1" t="str">
        <f t="shared" si="940"/>
        <v xml:space="preserve"> S</v>
      </c>
      <c r="I2869" s="1" t="str">
        <f t="shared" si="940"/>
        <v xml:space="preserve"> S</v>
      </c>
    </row>
    <row r="2870" spans="1:9">
      <c r="A2870" s="1" t="str">
        <f>""</f>
        <v/>
      </c>
      <c r="B2870" s="1">
        <f t="shared" si="937"/>
        <v>1801507</v>
      </c>
      <c r="C2870" s="1" t="str">
        <f>"0551"</f>
        <v>0551</v>
      </c>
      <c r="D2870" s="1" t="str">
        <f>"HANDWRITING"</f>
        <v>HANDWRITING</v>
      </c>
      <c r="E2870" s="1" t="str">
        <f t="shared" si="938"/>
        <v>51R-HUN</v>
      </c>
      <c r="F2870" s="1" t="str">
        <f t="shared" si="939"/>
        <v>Hunziker, Camille</v>
      </c>
      <c r="G2870" s="1" t="str">
        <f>"Period 08"</f>
        <v>Period 08</v>
      </c>
      <c r="H2870" s="1" t="str">
        <f t="shared" si="940"/>
        <v xml:space="preserve"> S</v>
      </c>
      <c r="I2870" s="1" t="str">
        <f t="shared" si="940"/>
        <v xml:space="preserve"> S</v>
      </c>
    </row>
    <row r="2871" spans="1:9">
      <c r="A2871" s="1" t="str">
        <f>""</f>
        <v/>
      </c>
      <c r="B2871" s="1">
        <f t="shared" si="937"/>
        <v>1801507</v>
      </c>
      <c r="C2871" s="1" t="str">
        <f>"0561"</f>
        <v>0561</v>
      </c>
      <c r="D2871" s="1" t="str">
        <f>"FINE ARTS"</f>
        <v>FINE ARTS</v>
      </c>
      <c r="E2871" s="1" t="str">
        <f t="shared" si="938"/>
        <v>51R-HUN</v>
      </c>
      <c r="F2871" s="1" t="str">
        <f>"Shotlow, Misti"</f>
        <v>Shotlow, Misti</v>
      </c>
      <c r="G2871" s="1" t="str">
        <f>"Period 09"</f>
        <v>Period 09</v>
      </c>
      <c r="H2871" s="1" t="str">
        <f>" S"</f>
        <v xml:space="preserve"> S</v>
      </c>
      <c r="I2871" s="1" t="str">
        <f>" E"</f>
        <v xml:space="preserve"> E</v>
      </c>
    </row>
    <row r="2872" spans="1:9">
      <c r="A2872" s="1" t="str">
        <f>""</f>
        <v/>
      </c>
      <c r="B2872" s="1">
        <f t="shared" si="937"/>
        <v>1801507</v>
      </c>
      <c r="C2872" s="1" t="str">
        <f>"0562"</f>
        <v>0562</v>
      </c>
      <c r="D2872" s="1" t="str">
        <f>"MUSIC"</f>
        <v>MUSIC</v>
      </c>
      <c r="E2872" s="1" t="str">
        <f t="shared" si="938"/>
        <v>51R-HUN</v>
      </c>
      <c r="F2872" s="1" t="str">
        <f>"Murphy, Charmin"</f>
        <v>Murphy, Charmin</v>
      </c>
      <c r="G2872" s="1" t="str">
        <f>"Period 10"</f>
        <v>Period 10</v>
      </c>
      <c r="H2872" s="1" t="str">
        <f>" S"</f>
        <v xml:space="preserve"> S</v>
      </c>
      <c r="I2872" s="1" t="str">
        <f>" S"</f>
        <v xml:space="preserve"> S</v>
      </c>
    </row>
    <row r="2873" spans="1:9">
      <c r="A2873" s="1" t="str">
        <f>""</f>
        <v/>
      </c>
      <c r="B2873" s="1">
        <f t="shared" si="937"/>
        <v>1801507</v>
      </c>
      <c r="C2873" s="1" t="str">
        <f>"0572"</f>
        <v>0572</v>
      </c>
      <c r="D2873" s="1" t="str">
        <f>"PHYSICAL ED"</f>
        <v>PHYSICAL ED</v>
      </c>
      <c r="E2873" s="1" t="str">
        <f t="shared" si="938"/>
        <v>51R-HUN</v>
      </c>
      <c r="F2873" s="1" t="str">
        <f>"Lane, Gary"</f>
        <v>Lane, Gary</v>
      </c>
      <c r="G2873" s="1" t="str">
        <f>"Period 11"</f>
        <v>Period 11</v>
      </c>
      <c r="H2873" s="1" t="str">
        <f>" E"</f>
        <v xml:space="preserve"> E</v>
      </c>
      <c r="I2873" s="1" t="str">
        <f>" S"</f>
        <v xml:space="preserve"> S</v>
      </c>
    </row>
    <row r="2874" spans="1:9">
      <c r="A2874" s="1" t="str">
        <f>"Hollins, Lyric Manyea Janice"</f>
        <v>Hollins, Lyric Manyea Janice</v>
      </c>
      <c r="B2874" s="1">
        <f t="shared" ref="B2874:B2883" si="941">762551</f>
        <v>762551</v>
      </c>
      <c r="C2874" s="1" t="str">
        <f>"0511"</f>
        <v>0511</v>
      </c>
      <c r="D2874" s="1" t="str">
        <f>"LANGUAGE ARTS"</f>
        <v>LANGUAGE ARTS</v>
      </c>
      <c r="E2874" s="1" t="str">
        <f>"50R-CHAE"</f>
        <v>50R-CHAE</v>
      </c>
      <c r="F2874" s="1" t="str">
        <f t="shared" ref="F2874:F2880" si="942">"Chae, Son"</f>
        <v>Chae, Son</v>
      </c>
      <c r="G2874" s="1" t="str">
        <f>"Period 01"</f>
        <v>Period 01</v>
      </c>
      <c r="H2874" s="1">
        <f xml:space="preserve"> 86</f>
        <v>86</v>
      </c>
      <c r="I2874" s="1">
        <f xml:space="preserve"> 89</f>
        <v>89</v>
      </c>
    </row>
    <row r="2875" spans="1:9">
      <c r="A2875" s="1" t="str">
        <f>""</f>
        <v/>
      </c>
      <c r="B2875" s="1">
        <f t="shared" si="941"/>
        <v>762551</v>
      </c>
      <c r="C2875" s="1" t="str">
        <f>"0521"</f>
        <v>0521</v>
      </c>
      <c r="D2875" s="1" t="str">
        <f>"SOCIAL STUDIES"</f>
        <v>SOCIAL STUDIES</v>
      </c>
      <c r="E2875" s="1" t="str">
        <f>"50R-CHAE"</f>
        <v>50R-CHAE</v>
      </c>
      <c r="F2875" s="1" t="str">
        <f t="shared" si="942"/>
        <v>Chae, Son</v>
      </c>
      <c r="G2875" s="1" t="str">
        <f>"Period 03"</f>
        <v>Period 03</v>
      </c>
      <c r="H2875" s="1">
        <f xml:space="preserve"> 91</f>
        <v>91</v>
      </c>
      <c r="I2875" s="1">
        <f xml:space="preserve"> 87</f>
        <v>87</v>
      </c>
    </row>
    <row r="2876" spans="1:9">
      <c r="A2876" s="1" t="str">
        <f>""</f>
        <v/>
      </c>
      <c r="B2876" s="1">
        <f t="shared" si="941"/>
        <v>762551</v>
      </c>
      <c r="C2876" s="1" t="str">
        <f>"0531"</f>
        <v>0531</v>
      </c>
      <c r="D2876" s="1" t="str">
        <f>"MATH"</f>
        <v>MATH</v>
      </c>
      <c r="E2876" s="1" t="str">
        <f t="shared" ref="E2876:E2883" si="943">"50R-CHA"</f>
        <v>50R-CHA</v>
      </c>
      <c r="F2876" s="1" t="str">
        <f t="shared" si="942"/>
        <v>Chae, Son</v>
      </c>
      <c r="G2876" s="1" t="str">
        <f>"Period 04"</f>
        <v>Period 04</v>
      </c>
      <c r="H2876" s="1">
        <f xml:space="preserve"> 87</f>
        <v>87</v>
      </c>
      <c r="I2876" s="1">
        <f xml:space="preserve"> 88</f>
        <v>88</v>
      </c>
    </row>
    <row r="2877" spans="1:9">
      <c r="A2877" s="1" t="str">
        <f>""</f>
        <v/>
      </c>
      <c r="B2877" s="1">
        <f t="shared" si="941"/>
        <v>762551</v>
      </c>
      <c r="C2877" s="1" t="str">
        <f>"0541"</f>
        <v>0541</v>
      </c>
      <c r="D2877" s="1" t="str">
        <f>"SCIENCE"</f>
        <v>SCIENCE</v>
      </c>
      <c r="E2877" s="1" t="str">
        <f t="shared" si="943"/>
        <v>50R-CHA</v>
      </c>
      <c r="F2877" s="1" t="str">
        <f t="shared" si="942"/>
        <v>Chae, Son</v>
      </c>
      <c r="G2877" s="1" t="str">
        <f>"Period 05"</f>
        <v>Period 05</v>
      </c>
      <c r="H2877" s="1">
        <f xml:space="preserve"> 84</f>
        <v>84</v>
      </c>
      <c r="I2877" s="1">
        <f xml:space="preserve"> 90</f>
        <v>90</v>
      </c>
    </row>
    <row r="2878" spans="1:9">
      <c r="A2878" s="1" t="str">
        <f>""</f>
        <v/>
      </c>
      <c r="B2878" s="1">
        <f t="shared" si="941"/>
        <v>762551</v>
      </c>
      <c r="C2878" s="1" t="str">
        <f>"0571"</f>
        <v>0571</v>
      </c>
      <c r="D2878" s="1" t="str">
        <f>"HEALTH"</f>
        <v>HEALTH</v>
      </c>
      <c r="E2878" s="1" t="str">
        <f t="shared" si="943"/>
        <v>50R-CHA</v>
      </c>
      <c r="F2878" s="1" t="str">
        <f t="shared" si="942"/>
        <v>Chae, Son</v>
      </c>
      <c r="G2878" s="1" t="str">
        <f>"Period 06"</f>
        <v>Period 06</v>
      </c>
      <c r="H2878" s="1" t="str">
        <f t="shared" ref="H2878:I2880" si="944">" S"</f>
        <v xml:space="preserve"> S</v>
      </c>
      <c r="I2878" s="1" t="str">
        <f t="shared" si="944"/>
        <v xml:space="preserve"> S</v>
      </c>
    </row>
    <row r="2879" spans="1:9">
      <c r="A2879" s="1" t="str">
        <f>""</f>
        <v/>
      </c>
      <c r="B2879" s="1">
        <f t="shared" si="941"/>
        <v>762551</v>
      </c>
      <c r="C2879" s="1" t="str">
        <f>"0598"</f>
        <v>0598</v>
      </c>
      <c r="D2879" s="1" t="str">
        <f>"CITIZENSHIP"</f>
        <v>CITIZENSHIP</v>
      </c>
      <c r="E2879" s="1" t="str">
        <f t="shared" si="943"/>
        <v>50R-CHA</v>
      </c>
      <c r="F2879" s="1" t="str">
        <f t="shared" si="942"/>
        <v>Chae, Son</v>
      </c>
      <c r="G2879" s="1" t="str">
        <f>"Period 07"</f>
        <v>Period 07</v>
      </c>
      <c r="H2879" s="1" t="str">
        <f t="shared" si="944"/>
        <v xml:space="preserve"> S</v>
      </c>
      <c r="I2879" s="1" t="str">
        <f t="shared" si="944"/>
        <v xml:space="preserve"> S</v>
      </c>
    </row>
    <row r="2880" spans="1:9">
      <c r="A2880" s="1" t="str">
        <f>""</f>
        <v/>
      </c>
      <c r="B2880" s="1">
        <f t="shared" si="941"/>
        <v>762551</v>
      </c>
      <c r="C2880" s="1" t="str">
        <f>"0551"</f>
        <v>0551</v>
      </c>
      <c r="D2880" s="1" t="str">
        <f>"HANDWRITING"</f>
        <v>HANDWRITING</v>
      </c>
      <c r="E2880" s="1" t="str">
        <f t="shared" si="943"/>
        <v>50R-CHA</v>
      </c>
      <c r="F2880" s="1" t="str">
        <f t="shared" si="942"/>
        <v>Chae, Son</v>
      </c>
      <c r="G2880" s="1" t="str">
        <f>"Period 08"</f>
        <v>Period 08</v>
      </c>
      <c r="H2880" s="1" t="str">
        <f t="shared" si="944"/>
        <v xml:space="preserve"> S</v>
      </c>
      <c r="I2880" s="1" t="str">
        <f t="shared" si="944"/>
        <v xml:space="preserve"> S</v>
      </c>
    </row>
    <row r="2881" spans="1:9">
      <c r="A2881" s="1" t="str">
        <f>""</f>
        <v/>
      </c>
      <c r="B2881" s="1">
        <f t="shared" si="941"/>
        <v>762551</v>
      </c>
      <c r="C2881" s="1" t="str">
        <f>"0561"</f>
        <v>0561</v>
      </c>
      <c r="D2881" s="1" t="str">
        <f>"FINE ARTS"</f>
        <v>FINE ARTS</v>
      </c>
      <c r="E2881" s="1" t="str">
        <f t="shared" si="943"/>
        <v>50R-CHA</v>
      </c>
      <c r="F2881" s="1" t="str">
        <f>"Shotlow, Misti"</f>
        <v>Shotlow, Misti</v>
      </c>
      <c r="G2881" s="1" t="str">
        <f>"Period 09"</f>
        <v>Period 09</v>
      </c>
      <c r="H2881" s="1" t="str">
        <f>" E"</f>
        <v xml:space="preserve"> E</v>
      </c>
      <c r="I2881" s="1" t="str">
        <f>" E"</f>
        <v xml:space="preserve"> E</v>
      </c>
    </row>
    <row r="2882" spans="1:9">
      <c r="A2882" s="1" t="str">
        <f>""</f>
        <v/>
      </c>
      <c r="B2882" s="1">
        <f t="shared" si="941"/>
        <v>762551</v>
      </c>
      <c r="C2882" s="1" t="str">
        <f>"0562"</f>
        <v>0562</v>
      </c>
      <c r="D2882" s="1" t="str">
        <f>"MUSIC"</f>
        <v>MUSIC</v>
      </c>
      <c r="E2882" s="1" t="str">
        <f t="shared" si="943"/>
        <v>50R-CHA</v>
      </c>
      <c r="F2882" s="1" t="str">
        <f>"Murphy, Charmin"</f>
        <v>Murphy, Charmin</v>
      </c>
      <c r="G2882" s="1" t="str">
        <f>"Period 10"</f>
        <v>Period 10</v>
      </c>
      <c r="H2882" s="1" t="str">
        <f>" S"</f>
        <v xml:space="preserve"> S</v>
      </c>
      <c r="I2882" s="1" t="str">
        <f>" S"</f>
        <v xml:space="preserve"> S</v>
      </c>
    </row>
    <row r="2883" spans="1:9">
      <c r="A2883" s="1" t="str">
        <f>""</f>
        <v/>
      </c>
      <c r="B2883" s="1">
        <f t="shared" si="941"/>
        <v>762551</v>
      </c>
      <c r="C2883" s="1" t="str">
        <f>"0572"</f>
        <v>0572</v>
      </c>
      <c r="D2883" s="1" t="str">
        <f>"PHYSICAL ED"</f>
        <v>PHYSICAL ED</v>
      </c>
      <c r="E2883" s="1" t="str">
        <f t="shared" si="943"/>
        <v>50R-CHA</v>
      </c>
      <c r="F2883" s="1" t="str">
        <f>"Lane, Gary"</f>
        <v>Lane, Gary</v>
      </c>
      <c r="G2883" s="1" t="str">
        <f>"Period 11"</f>
        <v>Period 11</v>
      </c>
      <c r="H2883" s="1" t="str">
        <f>" S"</f>
        <v xml:space="preserve"> S</v>
      </c>
      <c r="I2883" s="1" t="str">
        <f>" S"</f>
        <v xml:space="preserve"> S</v>
      </c>
    </row>
    <row r="2884" spans="1:9">
      <c r="A2884" s="1" t="str">
        <f>"Jones, Thomas Lain"</f>
        <v>Jones, Thomas Lain</v>
      </c>
      <c r="B2884" s="1">
        <f t="shared" ref="B2884:B2893" si="945">763121</f>
        <v>763121</v>
      </c>
      <c r="C2884" s="1" t="str">
        <f>"0511"</f>
        <v>0511</v>
      </c>
      <c r="D2884" s="1" t="str">
        <f>"LANGUAGE ARTS"</f>
        <v>LANGUAGE ARTS</v>
      </c>
      <c r="E2884" s="1" t="str">
        <f t="shared" ref="E2884:E2893" si="946">"51R-HUN"</f>
        <v>51R-HUN</v>
      </c>
      <c r="F2884" s="1" t="str">
        <f t="shared" ref="F2884:F2890" si="947">"Hunziker, Camille"</f>
        <v>Hunziker, Camille</v>
      </c>
      <c r="G2884" s="1" t="str">
        <f>"Period 01"</f>
        <v>Period 01</v>
      </c>
      <c r="H2884" s="1">
        <f xml:space="preserve"> 77</f>
        <v>77</v>
      </c>
      <c r="I2884" s="1">
        <f xml:space="preserve"> 81</f>
        <v>81</v>
      </c>
    </row>
    <row r="2885" spans="1:9">
      <c r="A2885" s="1" t="str">
        <f>""</f>
        <v/>
      </c>
      <c r="B2885" s="1">
        <f t="shared" si="945"/>
        <v>763121</v>
      </c>
      <c r="C2885" s="1" t="str">
        <f>"0521"</f>
        <v>0521</v>
      </c>
      <c r="D2885" s="1" t="str">
        <f>"SOCIAL STUDIES"</f>
        <v>SOCIAL STUDIES</v>
      </c>
      <c r="E2885" s="1" t="str">
        <f t="shared" si="946"/>
        <v>51R-HUN</v>
      </c>
      <c r="F2885" s="1" t="str">
        <f t="shared" si="947"/>
        <v>Hunziker, Camille</v>
      </c>
      <c r="G2885" s="1" t="str">
        <f>"Period 03"</f>
        <v>Period 03</v>
      </c>
      <c r="H2885" s="1">
        <f xml:space="preserve"> 76</f>
        <v>76</v>
      </c>
      <c r="I2885" s="1">
        <f xml:space="preserve"> 85</f>
        <v>85</v>
      </c>
    </row>
    <row r="2886" spans="1:9">
      <c r="A2886" s="1" t="str">
        <f>""</f>
        <v/>
      </c>
      <c r="B2886" s="1">
        <f t="shared" si="945"/>
        <v>763121</v>
      </c>
      <c r="C2886" s="1" t="str">
        <f>"0531"</f>
        <v>0531</v>
      </c>
      <c r="D2886" s="1" t="str">
        <f>"MATH"</f>
        <v>MATH</v>
      </c>
      <c r="E2886" s="1" t="str">
        <f t="shared" si="946"/>
        <v>51R-HUN</v>
      </c>
      <c r="F2886" s="1" t="str">
        <f t="shared" si="947"/>
        <v>Hunziker, Camille</v>
      </c>
      <c r="G2886" s="1" t="str">
        <f>"Period 04"</f>
        <v>Period 04</v>
      </c>
      <c r="H2886" s="1">
        <f xml:space="preserve"> 78</f>
        <v>78</v>
      </c>
      <c r="I2886" s="1">
        <f xml:space="preserve"> 73</f>
        <v>73</v>
      </c>
    </row>
    <row r="2887" spans="1:9">
      <c r="A2887" s="1" t="str">
        <f>""</f>
        <v/>
      </c>
      <c r="B2887" s="1">
        <f t="shared" si="945"/>
        <v>763121</v>
      </c>
      <c r="C2887" s="1" t="str">
        <f>"0541"</f>
        <v>0541</v>
      </c>
      <c r="D2887" s="1" t="str">
        <f>"SCIENCE"</f>
        <v>SCIENCE</v>
      </c>
      <c r="E2887" s="1" t="str">
        <f t="shared" si="946"/>
        <v>51R-HUN</v>
      </c>
      <c r="F2887" s="1" t="str">
        <f t="shared" si="947"/>
        <v>Hunziker, Camille</v>
      </c>
      <c r="G2887" s="1" t="str">
        <f>"Period 05"</f>
        <v>Period 05</v>
      </c>
      <c r="H2887" s="1">
        <f xml:space="preserve"> 77</f>
        <v>77</v>
      </c>
      <c r="I2887" s="1">
        <f xml:space="preserve"> 76</f>
        <v>76</v>
      </c>
    </row>
    <row r="2888" spans="1:9">
      <c r="A2888" s="1" t="str">
        <f>""</f>
        <v/>
      </c>
      <c r="B2888" s="1">
        <f t="shared" si="945"/>
        <v>763121</v>
      </c>
      <c r="C2888" s="1" t="str">
        <f>"0571"</f>
        <v>0571</v>
      </c>
      <c r="D2888" s="1" t="str">
        <f>"HEALTH"</f>
        <v>HEALTH</v>
      </c>
      <c r="E2888" s="1" t="str">
        <f t="shared" si="946"/>
        <v>51R-HUN</v>
      </c>
      <c r="F2888" s="1" t="str">
        <f t="shared" si="947"/>
        <v>Hunziker, Camille</v>
      </c>
      <c r="G2888" s="1" t="str">
        <f>"Period 06"</f>
        <v>Period 06</v>
      </c>
      <c r="H2888" s="1" t="str">
        <f t="shared" ref="H2888:I2890" si="948">" S"</f>
        <v xml:space="preserve"> S</v>
      </c>
      <c r="I2888" s="1" t="str">
        <f t="shared" si="948"/>
        <v xml:space="preserve"> S</v>
      </c>
    </row>
    <row r="2889" spans="1:9">
      <c r="A2889" s="1" t="str">
        <f>""</f>
        <v/>
      </c>
      <c r="B2889" s="1">
        <f t="shared" si="945"/>
        <v>763121</v>
      </c>
      <c r="C2889" s="1" t="str">
        <f>"0598"</f>
        <v>0598</v>
      </c>
      <c r="D2889" s="1" t="str">
        <f>"CITIZENSHIP"</f>
        <v>CITIZENSHIP</v>
      </c>
      <c r="E2889" s="1" t="str">
        <f t="shared" si="946"/>
        <v>51R-HUN</v>
      </c>
      <c r="F2889" s="1" t="str">
        <f t="shared" si="947"/>
        <v>Hunziker, Camille</v>
      </c>
      <c r="G2889" s="1" t="str">
        <f>"Period 07"</f>
        <v>Period 07</v>
      </c>
      <c r="H2889" s="1" t="str">
        <f t="shared" si="948"/>
        <v xml:space="preserve"> S</v>
      </c>
      <c r="I2889" s="1" t="str">
        <f t="shared" si="948"/>
        <v xml:space="preserve"> S</v>
      </c>
    </row>
    <row r="2890" spans="1:9">
      <c r="A2890" s="1" t="str">
        <f>""</f>
        <v/>
      </c>
      <c r="B2890" s="1">
        <f t="shared" si="945"/>
        <v>763121</v>
      </c>
      <c r="C2890" s="1" t="str">
        <f>"0551"</f>
        <v>0551</v>
      </c>
      <c r="D2890" s="1" t="str">
        <f>"HANDWRITING"</f>
        <v>HANDWRITING</v>
      </c>
      <c r="E2890" s="1" t="str">
        <f t="shared" si="946"/>
        <v>51R-HUN</v>
      </c>
      <c r="F2890" s="1" t="str">
        <f t="shared" si="947"/>
        <v>Hunziker, Camille</v>
      </c>
      <c r="G2890" s="1" t="str">
        <f>"Period 08"</f>
        <v>Period 08</v>
      </c>
      <c r="H2890" s="1" t="str">
        <f t="shared" si="948"/>
        <v xml:space="preserve"> S</v>
      </c>
      <c r="I2890" s="1" t="str">
        <f t="shared" si="948"/>
        <v xml:space="preserve"> S</v>
      </c>
    </row>
    <row r="2891" spans="1:9">
      <c r="A2891" s="1" t="str">
        <f>""</f>
        <v/>
      </c>
      <c r="B2891" s="1">
        <f t="shared" si="945"/>
        <v>763121</v>
      </c>
      <c r="C2891" s="1" t="str">
        <f>"0561"</f>
        <v>0561</v>
      </c>
      <c r="D2891" s="1" t="str">
        <f>"FINE ARTS"</f>
        <v>FINE ARTS</v>
      </c>
      <c r="E2891" s="1" t="str">
        <f t="shared" si="946"/>
        <v>51R-HUN</v>
      </c>
      <c r="F2891" s="1" t="str">
        <f>"Shotlow, Misti"</f>
        <v>Shotlow, Misti</v>
      </c>
      <c r="G2891" s="1" t="str">
        <f>"Period 09"</f>
        <v>Period 09</v>
      </c>
      <c r="H2891" s="1" t="str">
        <f>" E"</f>
        <v xml:space="preserve"> E</v>
      </c>
      <c r="I2891" s="1" t="str">
        <f>" E"</f>
        <v xml:space="preserve"> E</v>
      </c>
    </row>
    <row r="2892" spans="1:9">
      <c r="A2892" s="1" t="str">
        <f>""</f>
        <v/>
      </c>
      <c r="B2892" s="1">
        <f t="shared" si="945"/>
        <v>763121</v>
      </c>
      <c r="C2892" s="1" t="str">
        <f>"0562"</f>
        <v>0562</v>
      </c>
      <c r="D2892" s="1" t="str">
        <f>"MUSIC"</f>
        <v>MUSIC</v>
      </c>
      <c r="E2892" s="1" t="str">
        <f t="shared" si="946"/>
        <v>51R-HUN</v>
      </c>
      <c r="F2892" s="1" t="str">
        <f>"Murphy, Charmin"</f>
        <v>Murphy, Charmin</v>
      </c>
      <c r="G2892" s="1" t="str">
        <f>"Period 10"</f>
        <v>Period 10</v>
      </c>
      <c r="H2892" s="1" t="str">
        <f>" S"</f>
        <v xml:space="preserve"> S</v>
      </c>
      <c r="I2892" s="1" t="str">
        <f>" S"</f>
        <v xml:space="preserve"> S</v>
      </c>
    </row>
    <row r="2893" spans="1:9">
      <c r="A2893" s="1" t="str">
        <f>""</f>
        <v/>
      </c>
      <c r="B2893" s="1">
        <f t="shared" si="945"/>
        <v>763121</v>
      </c>
      <c r="C2893" s="1" t="str">
        <f>"0572"</f>
        <v>0572</v>
      </c>
      <c r="D2893" s="1" t="str">
        <f>"PHYSICAL ED"</f>
        <v>PHYSICAL ED</v>
      </c>
      <c r="E2893" s="1" t="str">
        <f t="shared" si="946"/>
        <v>51R-HUN</v>
      </c>
      <c r="F2893" s="1" t="str">
        <f>"Lane, Gary"</f>
        <v>Lane, Gary</v>
      </c>
      <c r="G2893" s="1" t="str">
        <f>"Period 11"</f>
        <v>Period 11</v>
      </c>
      <c r="H2893" s="1" t="str">
        <f>" E"</f>
        <v xml:space="preserve"> E</v>
      </c>
      <c r="I2893" s="1" t="str">
        <f>" S"</f>
        <v xml:space="preserve"> S</v>
      </c>
    </row>
    <row r="2894" spans="1:9">
      <c r="A2894" s="1" t="str">
        <f>"Khawar, Halimah Noor"</f>
        <v>Khawar, Halimah Noor</v>
      </c>
      <c r="B2894" s="1">
        <f>755324</f>
        <v>755324</v>
      </c>
      <c r="C2894" s="1" t="str">
        <f>"0511"</f>
        <v>0511</v>
      </c>
      <c r="D2894" s="1" t="str">
        <f>"LANGUAGE ARTS"</f>
        <v>LANGUAGE ARTS</v>
      </c>
      <c r="E2894" s="1" t="str">
        <f>"50S-BLA"</f>
        <v>50S-BLA</v>
      </c>
      <c r="F2894" s="1" t="str">
        <f>"Blair, Travis"</f>
        <v>Blair, Travis</v>
      </c>
      <c r="G2894" s="1" t="str">
        <f>"Period 01"</f>
        <v>Period 01</v>
      </c>
      <c r="H2894" s="1">
        <f xml:space="preserve"> 76</f>
        <v>76</v>
      </c>
      <c r="I2894" s="1">
        <f xml:space="preserve"> 76</f>
        <v>76</v>
      </c>
    </row>
    <row r="2895" spans="1:9">
      <c r="A2895" s="1" t="str">
        <f>""</f>
        <v/>
      </c>
      <c r="B2895" s="1">
        <f>755324</f>
        <v>755324</v>
      </c>
      <c r="C2895" s="1" t="str">
        <f>"0521"</f>
        <v>0521</v>
      </c>
      <c r="D2895" s="1" t="str">
        <f>"SOCIAL STUDIES"</f>
        <v>SOCIAL STUDIES</v>
      </c>
      <c r="E2895" s="1" t="str">
        <f>"50S-BLA"</f>
        <v>50S-BLA</v>
      </c>
      <c r="F2895" s="1" t="str">
        <f>"Blair, Travis"</f>
        <v>Blair, Travis</v>
      </c>
      <c r="G2895" s="1" t="str">
        <f>"Period 03"</f>
        <v>Period 03</v>
      </c>
      <c r="H2895" s="1">
        <f xml:space="preserve"> 80</f>
        <v>80</v>
      </c>
      <c r="I2895" s="1">
        <f xml:space="preserve"> 80</f>
        <v>80</v>
      </c>
    </row>
    <row r="2896" spans="1:9">
      <c r="A2896" s="1" t="str">
        <f>""</f>
        <v/>
      </c>
      <c r="B2896" s="1">
        <f>755324</f>
        <v>755324</v>
      </c>
      <c r="C2896" s="1" t="str">
        <f>"0531"</f>
        <v>0531</v>
      </c>
      <c r="D2896" s="1" t="str">
        <f>"MATH"</f>
        <v>MATH</v>
      </c>
      <c r="E2896" s="1" t="str">
        <f>"50S-BLA"</f>
        <v>50S-BLA</v>
      </c>
      <c r="F2896" s="1" t="str">
        <f>"Blair, Travis"</f>
        <v>Blair, Travis</v>
      </c>
      <c r="G2896" s="1" t="str">
        <f>"Period 04"</f>
        <v>Period 04</v>
      </c>
      <c r="H2896" s="1">
        <f xml:space="preserve"> 76</f>
        <v>76</v>
      </c>
      <c r="I2896" s="1">
        <f xml:space="preserve"> 79</f>
        <v>79</v>
      </c>
    </row>
    <row r="2897" spans="1:9">
      <c r="A2897" s="1" t="str">
        <f>""</f>
        <v/>
      </c>
      <c r="B2897" s="1">
        <f>755324</f>
        <v>755324</v>
      </c>
      <c r="C2897" s="1" t="str">
        <f>"0541"</f>
        <v>0541</v>
      </c>
      <c r="D2897" s="1" t="str">
        <f>"SCIENCE"</f>
        <v>SCIENCE</v>
      </c>
      <c r="E2897" s="1" t="str">
        <f>"50S-BLA"</f>
        <v>50S-BLA</v>
      </c>
      <c r="F2897" s="1" t="str">
        <f>"Blair, Travis"</f>
        <v>Blair, Travis</v>
      </c>
      <c r="G2897" s="1" t="str">
        <f>"Period 05"</f>
        <v>Period 05</v>
      </c>
      <c r="H2897" s="1">
        <f xml:space="preserve"> 80</f>
        <v>80</v>
      </c>
      <c r="I2897" s="1">
        <f xml:space="preserve"> 80</f>
        <v>80</v>
      </c>
    </row>
    <row r="2898" spans="1:9">
      <c r="A2898" s="1" t="str">
        <f>"Kirkland, Armand Jamell"</f>
        <v>Kirkland, Armand Jamell</v>
      </c>
      <c r="B2898" s="1">
        <f t="shared" ref="B2898:B2907" si="949">768526</f>
        <v>768526</v>
      </c>
      <c r="C2898" s="1" t="str">
        <f>"0511"</f>
        <v>0511</v>
      </c>
      <c r="D2898" s="1" t="str">
        <f>"LANGUAGE ARTS"</f>
        <v>LANGUAGE ARTS</v>
      </c>
      <c r="E2898" s="1" t="str">
        <f>"50R-CHAE"</f>
        <v>50R-CHAE</v>
      </c>
      <c r="F2898" s="1" t="str">
        <f t="shared" ref="F2898:F2904" si="950">"Chae, Son"</f>
        <v>Chae, Son</v>
      </c>
      <c r="G2898" s="1" t="str">
        <f>"Period 01"</f>
        <v>Period 01</v>
      </c>
      <c r="H2898" s="1">
        <f xml:space="preserve"> 84</f>
        <v>84</v>
      </c>
      <c r="I2898" s="1">
        <f xml:space="preserve"> 71</f>
        <v>71</v>
      </c>
    </row>
    <row r="2899" spans="1:9">
      <c r="A2899" s="1" t="str">
        <f>""</f>
        <v/>
      </c>
      <c r="B2899" s="1">
        <f t="shared" si="949"/>
        <v>768526</v>
      </c>
      <c r="C2899" s="1" t="str">
        <f>"0521"</f>
        <v>0521</v>
      </c>
      <c r="D2899" s="1" t="str">
        <f>"SOCIAL STUDIES"</f>
        <v>SOCIAL STUDIES</v>
      </c>
      <c r="E2899" s="1" t="str">
        <f>"50R-CHAE"</f>
        <v>50R-CHAE</v>
      </c>
      <c r="F2899" s="1" t="str">
        <f t="shared" si="950"/>
        <v>Chae, Son</v>
      </c>
      <c r="G2899" s="1" t="str">
        <f>"Period 03"</f>
        <v>Period 03</v>
      </c>
      <c r="H2899" s="1">
        <f xml:space="preserve"> 87</f>
        <v>87</v>
      </c>
      <c r="I2899" s="1">
        <f xml:space="preserve"> 72</f>
        <v>72</v>
      </c>
    </row>
    <row r="2900" spans="1:9">
      <c r="A2900" s="1" t="str">
        <f>""</f>
        <v/>
      </c>
      <c r="B2900" s="1">
        <f t="shared" si="949"/>
        <v>768526</v>
      </c>
      <c r="C2900" s="1" t="str">
        <f>"0531"</f>
        <v>0531</v>
      </c>
      <c r="D2900" s="1" t="str">
        <f>"MATH"</f>
        <v>MATH</v>
      </c>
      <c r="E2900" s="1" t="str">
        <f t="shared" ref="E2900:E2907" si="951">"50R-CHA"</f>
        <v>50R-CHA</v>
      </c>
      <c r="F2900" s="1" t="str">
        <f t="shared" si="950"/>
        <v>Chae, Son</v>
      </c>
      <c r="G2900" s="1" t="str">
        <f>"Period 04"</f>
        <v>Period 04</v>
      </c>
      <c r="H2900" s="1">
        <f xml:space="preserve"> 84</f>
        <v>84</v>
      </c>
      <c r="I2900" s="1">
        <f xml:space="preserve"> 63</f>
        <v>63</v>
      </c>
    </row>
    <row r="2901" spans="1:9">
      <c r="A2901" s="1" t="str">
        <f>""</f>
        <v/>
      </c>
      <c r="B2901" s="1">
        <f t="shared" si="949"/>
        <v>768526</v>
      </c>
      <c r="C2901" s="1" t="str">
        <f>"0541"</f>
        <v>0541</v>
      </c>
      <c r="D2901" s="1" t="str">
        <f>"SCIENCE"</f>
        <v>SCIENCE</v>
      </c>
      <c r="E2901" s="1" t="str">
        <f t="shared" si="951"/>
        <v>50R-CHA</v>
      </c>
      <c r="F2901" s="1" t="str">
        <f t="shared" si="950"/>
        <v>Chae, Son</v>
      </c>
      <c r="G2901" s="1" t="str">
        <f>"Period 05"</f>
        <v>Period 05</v>
      </c>
      <c r="H2901" s="1">
        <f xml:space="preserve"> 81</f>
        <v>81</v>
      </c>
      <c r="I2901" s="1">
        <f xml:space="preserve"> 70</f>
        <v>70</v>
      </c>
    </row>
    <row r="2902" spans="1:9">
      <c r="A2902" s="1" t="str">
        <f>""</f>
        <v/>
      </c>
      <c r="B2902" s="1">
        <f t="shared" si="949"/>
        <v>768526</v>
      </c>
      <c r="C2902" s="1" t="str">
        <f>"0571"</f>
        <v>0571</v>
      </c>
      <c r="D2902" s="1" t="str">
        <f>"HEALTH"</f>
        <v>HEALTH</v>
      </c>
      <c r="E2902" s="1" t="str">
        <f t="shared" si="951"/>
        <v>50R-CHA</v>
      </c>
      <c r="F2902" s="1" t="str">
        <f t="shared" si="950"/>
        <v>Chae, Son</v>
      </c>
      <c r="G2902" s="1" t="str">
        <f>"Period 06"</f>
        <v>Period 06</v>
      </c>
      <c r="H2902" s="1" t="str">
        <f t="shared" ref="H2902:I2904" si="952">" S"</f>
        <v xml:space="preserve"> S</v>
      </c>
      <c r="I2902" s="1" t="str">
        <f t="shared" si="952"/>
        <v xml:space="preserve"> S</v>
      </c>
    </row>
    <row r="2903" spans="1:9">
      <c r="A2903" s="1" t="str">
        <f>""</f>
        <v/>
      </c>
      <c r="B2903" s="1">
        <f t="shared" si="949"/>
        <v>768526</v>
      </c>
      <c r="C2903" s="1" t="str">
        <f>"0598"</f>
        <v>0598</v>
      </c>
      <c r="D2903" s="1" t="str">
        <f>"CITIZENSHIP"</f>
        <v>CITIZENSHIP</v>
      </c>
      <c r="E2903" s="1" t="str">
        <f t="shared" si="951"/>
        <v>50R-CHA</v>
      </c>
      <c r="F2903" s="1" t="str">
        <f t="shared" si="950"/>
        <v>Chae, Son</v>
      </c>
      <c r="G2903" s="1" t="str">
        <f>"Period 07"</f>
        <v>Period 07</v>
      </c>
      <c r="H2903" s="1" t="str">
        <f t="shared" si="952"/>
        <v xml:space="preserve"> S</v>
      </c>
      <c r="I2903" s="1" t="str">
        <f t="shared" si="952"/>
        <v xml:space="preserve"> S</v>
      </c>
    </row>
    <row r="2904" spans="1:9">
      <c r="A2904" s="1" t="str">
        <f>""</f>
        <v/>
      </c>
      <c r="B2904" s="1">
        <f t="shared" si="949"/>
        <v>768526</v>
      </c>
      <c r="C2904" s="1" t="str">
        <f>"0551"</f>
        <v>0551</v>
      </c>
      <c r="D2904" s="1" t="str">
        <f>"HANDWRITING"</f>
        <v>HANDWRITING</v>
      </c>
      <c r="E2904" s="1" t="str">
        <f t="shared" si="951"/>
        <v>50R-CHA</v>
      </c>
      <c r="F2904" s="1" t="str">
        <f t="shared" si="950"/>
        <v>Chae, Son</v>
      </c>
      <c r="G2904" s="1" t="str">
        <f>"Period 08"</f>
        <v>Period 08</v>
      </c>
      <c r="H2904" s="1" t="str">
        <f t="shared" si="952"/>
        <v xml:space="preserve"> S</v>
      </c>
      <c r="I2904" s="1" t="str">
        <f t="shared" si="952"/>
        <v xml:space="preserve"> S</v>
      </c>
    </row>
    <row r="2905" spans="1:9">
      <c r="A2905" s="1" t="str">
        <f>""</f>
        <v/>
      </c>
      <c r="B2905" s="1">
        <f t="shared" si="949"/>
        <v>768526</v>
      </c>
      <c r="C2905" s="1" t="str">
        <f>"0561"</f>
        <v>0561</v>
      </c>
      <c r="D2905" s="1" t="str">
        <f>"FINE ARTS"</f>
        <v>FINE ARTS</v>
      </c>
      <c r="E2905" s="1" t="str">
        <f t="shared" si="951"/>
        <v>50R-CHA</v>
      </c>
      <c r="F2905" s="1" t="str">
        <f>"Shotlow, Misti"</f>
        <v>Shotlow, Misti</v>
      </c>
      <c r="G2905" s="1" t="str">
        <f>"Period 09"</f>
        <v>Period 09</v>
      </c>
      <c r="H2905" s="1" t="str">
        <f>" E"</f>
        <v xml:space="preserve"> E</v>
      </c>
      <c r="I2905" s="1" t="str">
        <f>" E"</f>
        <v xml:space="preserve"> E</v>
      </c>
    </row>
    <row r="2906" spans="1:9">
      <c r="A2906" s="1" t="str">
        <f>""</f>
        <v/>
      </c>
      <c r="B2906" s="1">
        <f t="shared" si="949"/>
        <v>768526</v>
      </c>
      <c r="C2906" s="1" t="str">
        <f>"0562"</f>
        <v>0562</v>
      </c>
      <c r="D2906" s="1" t="str">
        <f>"MUSIC"</f>
        <v>MUSIC</v>
      </c>
      <c r="E2906" s="1" t="str">
        <f t="shared" si="951"/>
        <v>50R-CHA</v>
      </c>
      <c r="F2906" s="1" t="str">
        <f>"Murphy, Charmin"</f>
        <v>Murphy, Charmin</v>
      </c>
      <c r="G2906" s="1" t="str">
        <f>"Period 10"</f>
        <v>Period 10</v>
      </c>
      <c r="H2906" s="1" t="str">
        <f>" S"</f>
        <v xml:space="preserve"> S</v>
      </c>
      <c r="I2906" s="1" t="str">
        <f>" S"</f>
        <v xml:space="preserve"> S</v>
      </c>
    </row>
    <row r="2907" spans="1:9">
      <c r="A2907" s="1" t="str">
        <f>""</f>
        <v/>
      </c>
      <c r="B2907" s="1">
        <f t="shared" si="949"/>
        <v>768526</v>
      </c>
      <c r="C2907" s="1" t="str">
        <f>"0572"</f>
        <v>0572</v>
      </c>
      <c r="D2907" s="1" t="str">
        <f>"PHYSICAL ED"</f>
        <v>PHYSICAL ED</v>
      </c>
      <c r="E2907" s="1" t="str">
        <f t="shared" si="951"/>
        <v>50R-CHA</v>
      </c>
      <c r="F2907" s="1" t="str">
        <f>"Lane, Gary"</f>
        <v>Lane, Gary</v>
      </c>
      <c r="G2907" s="1" t="str">
        <f>"Period 11"</f>
        <v>Period 11</v>
      </c>
      <c r="H2907" s="1" t="str">
        <f>" E"</f>
        <v xml:space="preserve"> E</v>
      </c>
      <c r="I2907" s="1" t="str">
        <f>" E"</f>
        <v xml:space="preserve"> E</v>
      </c>
    </row>
    <row r="2908" spans="1:9">
      <c r="A2908" s="1" t="str">
        <f>"Lopez-Faz, Angel Daniel"</f>
        <v>Lopez-Faz, Angel Daniel</v>
      </c>
      <c r="B2908" s="1">
        <f t="shared" ref="B2908:B2917" si="953">767277</f>
        <v>767277</v>
      </c>
      <c r="C2908" s="1" t="str">
        <f>"0511"</f>
        <v>0511</v>
      </c>
      <c r="D2908" s="1" t="str">
        <f>"LANGUAGE ARTS"</f>
        <v>LANGUAGE ARTS</v>
      </c>
      <c r="E2908" s="1" t="str">
        <f t="shared" ref="E2908:E2914" si="954">"50B-BIL"</f>
        <v>50B-BIL</v>
      </c>
      <c r="F2908" s="1" t="str">
        <f t="shared" ref="F2908:F2914" si="955">"Vega, Joseph"</f>
        <v>Vega, Joseph</v>
      </c>
      <c r="G2908" s="1" t="str">
        <f>"Period 01"</f>
        <v>Period 01</v>
      </c>
      <c r="H2908" s="1">
        <f xml:space="preserve"> 84</f>
        <v>84</v>
      </c>
      <c r="I2908" s="1">
        <f xml:space="preserve"> 76</f>
        <v>76</v>
      </c>
    </row>
    <row r="2909" spans="1:9">
      <c r="A2909" s="1" t="str">
        <f>""</f>
        <v/>
      </c>
      <c r="B2909" s="1">
        <f t="shared" si="953"/>
        <v>767277</v>
      </c>
      <c r="C2909" s="1" t="str">
        <f>"0521"</f>
        <v>0521</v>
      </c>
      <c r="D2909" s="1" t="str">
        <f>"SOCIAL STUDIES"</f>
        <v>SOCIAL STUDIES</v>
      </c>
      <c r="E2909" s="1" t="str">
        <f t="shared" si="954"/>
        <v>50B-BIL</v>
      </c>
      <c r="F2909" s="1" t="str">
        <f t="shared" si="955"/>
        <v>Vega, Joseph</v>
      </c>
      <c r="G2909" s="1" t="str">
        <f>"Period 03"</f>
        <v>Period 03</v>
      </c>
      <c r="H2909" s="1">
        <f xml:space="preserve"> 84</f>
        <v>84</v>
      </c>
      <c r="I2909" s="1">
        <f xml:space="preserve"> 86</f>
        <v>86</v>
      </c>
    </row>
    <row r="2910" spans="1:9">
      <c r="A2910" s="1" t="str">
        <f>""</f>
        <v/>
      </c>
      <c r="B2910" s="1">
        <f t="shared" si="953"/>
        <v>767277</v>
      </c>
      <c r="C2910" s="1" t="str">
        <f>"0531"</f>
        <v>0531</v>
      </c>
      <c r="D2910" s="1" t="str">
        <f>"MATH"</f>
        <v>MATH</v>
      </c>
      <c r="E2910" s="1" t="str">
        <f t="shared" si="954"/>
        <v>50B-BIL</v>
      </c>
      <c r="F2910" s="1" t="str">
        <f t="shared" si="955"/>
        <v>Vega, Joseph</v>
      </c>
      <c r="G2910" s="1" t="str">
        <f>"Period 04"</f>
        <v>Period 04</v>
      </c>
      <c r="H2910" s="1">
        <f xml:space="preserve"> 71</f>
        <v>71</v>
      </c>
      <c r="I2910" s="1">
        <f xml:space="preserve"> 75</f>
        <v>75</v>
      </c>
    </row>
    <row r="2911" spans="1:9">
      <c r="A2911" s="1" t="str">
        <f>""</f>
        <v/>
      </c>
      <c r="B2911" s="1">
        <f t="shared" si="953"/>
        <v>767277</v>
      </c>
      <c r="C2911" s="1" t="str">
        <f>"0541"</f>
        <v>0541</v>
      </c>
      <c r="D2911" s="1" t="str">
        <f>"SCIENCE"</f>
        <v>SCIENCE</v>
      </c>
      <c r="E2911" s="1" t="str">
        <f t="shared" si="954"/>
        <v>50B-BIL</v>
      </c>
      <c r="F2911" s="1" t="str">
        <f t="shared" si="955"/>
        <v>Vega, Joseph</v>
      </c>
      <c r="G2911" s="1" t="str">
        <f>"Period 05"</f>
        <v>Period 05</v>
      </c>
      <c r="H2911" s="1">
        <f xml:space="preserve"> 76</f>
        <v>76</v>
      </c>
      <c r="I2911" s="1">
        <f xml:space="preserve"> 82</f>
        <v>82</v>
      </c>
    </row>
    <row r="2912" spans="1:9">
      <c r="A2912" s="1" t="str">
        <f>""</f>
        <v/>
      </c>
      <c r="B2912" s="1">
        <f t="shared" si="953"/>
        <v>767277</v>
      </c>
      <c r="C2912" s="1" t="str">
        <f>"0571"</f>
        <v>0571</v>
      </c>
      <c r="D2912" s="1" t="str">
        <f>"HEALTH"</f>
        <v>HEALTH</v>
      </c>
      <c r="E2912" s="1" t="str">
        <f t="shared" si="954"/>
        <v>50B-BIL</v>
      </c>
      <c r="F2912" s="1" t="str">
        <f t="shared" si="955"/>
        <v>Vega, Joseph</v>
      </c>
      <c r="G2912" s="1" t="str">
        <f>"Period 06"</f>
        <v>Period 06</v>
      </c>
      <c r="H2912" s="1" t="str">
        <f t="shared" ref="H2912:I2914" si="956">" S"</f>
        <v xml:space="preserve"> S</v>
      </c>
      <c r="I2912" s="1" t="str">
        <f t="shared" si="956"/>
        <v xml:space="preserve"> S</v>
      </c>
    </row>
    <row r="2913" spans="1:9">
      <c r="A2913" s="1" t="str">
        <f>""</f>
        <v/>
      </c>
      <c r="B2913" s="1">
        <f t="shared" si="953"/>
        <v>767277</v>
      </c>
      <c r="C2913" s="1" t="str">
        <f>"0598"</f>
        <v>0598</v>
      </c>
      <c r="D2913" s="1" t="str">
        <f>"CITIZENSHIP"</f>
        <v>CITIZENSHIP</v>
      </c>
      <c r="E2913" s="1" t="str">
        <f t="shared" si="954"/>
        <v>50B-BIL</v>
      </c>
      <c r="F2913" s="1" t="str">
        <f t="shared" si="955"/>
        <v>Vega, Joseph</v>
      </c>
      <c r="G2913" s="1" t="str">
        <f>"Period 07"</f>
        <v>Period 07</v>
      </c>
      <c r="H2913" s="1" t="str">
        <f t="shared" si="956"/>
        <v xml:space="preserve"> S</v>
      </c>
      <c r="I2913" s="1" t="str">
        <f t="shared" si="956"/>
        <v xml:space="preserve"> S</v>
      </c>
    </row>
    <row r="2914" spans="1:9">
      <c r="A2914" s="1" t="str">
        <f>""</f>
        <v/>
      </c>
      <c r="B2914" s="1">
        <f t="shared" si="953"/>
        <v>767277</v>
      </c>
      <c r="C2914" s="1" t="str">
        <f>"0551"</f>
        <v>0551</v>
      </c>
      <c r="D2914" s="1" t="str">
        <f>"HANDWRITING"</f>
        <v>HANDWRITING</v>
      </c>
      <c r="E2914" s="1" t="str">
        <f t="shared" si="954"/>
        <v>50B-BIL</v>
      </c>
      <c r="F2914" s="1" t="str">
        <f t="shared" si="955"/>
        <v>Vega, Joseph</v>
      </c>
      <c r="G2914" s="1" t="str">
        <f>"Period 08"</f>
        <v>Period 08</v>
      </c>
      <c r="H2914" s="1" t="str">
        <f t="shared" si="956"/>
        <v xml:space="preserve"> S</v>
      </c>
      <c r="I2914" s="1" t="str">
        <f t="shared" si="956"/>
        <v xml:space="preserve"> S</v>
      </c>
    </row>
    <row r="2915" spans="1:9">
      <c r="A2915" s="1" t="str">
        <f>""</f>
        <v/>
      </c>
      <c r="B2915" s="1">
        <f t="shared" si="953"/>
        <v>767277</v>
      </c>
      <c r="C2915" s="1" t="str">
        <f>"0561"</f>
        <v>0561</v>
      </c>
      <c r="D2915" s="1" t="str">
        <f>"FINE ARTS"</f>
        <v>FINE ARTS</v>
      </c>
      <c r="E2915" s="1" t="str">
        <f>"50B-VEG"</f>
        <v>50B-VEG</v>
      </c>
      <c r="F2915" s="1" t="str">
        <f>"Shotlow, Misti"</f>
        <v>Shotlow, Misti</v>
      </c>
      <c r="G2915" s="1" t="str">
        <f>"Period 09"</f>
        <v>Period 09</v>
      </c>
      <c r="H2915" s="1" t="str">
        <f>" E"</f>
        <v xml:space="preserve"> E</v>
      </c>
      <c r="I2915" s="1" t="str">
        <f>" E"</f>
        <v xml:space="preserve"> E</v>
      </c>
    </row>
    <row r="2916" spans="1:9">
      <c r="A2916" s="1" t="str">
        <f>""</f>
        <v/>
      </c>
      <c r="B2916" s="1">
        <f t="shared" si="953"/>
        <v>767277</v>
      </c>
      <c r="C2916" s="1" t="str">
        <f>"0562"</f>
        <v>0562</v>
      </c>
      <c r="D2916" s="1" t="str">
        <f>"MUSIC"</f>
        <v>MUSIC</v>
      </c>
      <c r="E2916" s="1" t="str">
        <f>"50B-VEG"</f>
        <v>50B-VEG</v>
      </c>
      <c r="F2916" s="1" t="str">
        <f>"Murphy, Charmin"</f>
        <v>Murphy, Charmin</v>
      </c>
      <c r="G2916" s="1" t="str">
        <f>"Period 10"</f>
        <v>Period 10</v>
      </c>
      <c r="H2916" s="1" t="str">
        <f>" S"</f>
        <v xml:space="preserve"> S</v>
      </c>
      <c r="I2916" s="1" t="str">
        <f>" S"</f>
        <v xml:space="preserve"> S</v>
      </c>
    </row>
    <row r="2917" spans="1:9">
      <c r="A2917" s="1" t="str">
        <f>""</f>
        <v/>
      </c>
      <c r="B2917" s="1">
        <f t="shared" si="953"/>
        <v>767277</v>
      </c>
      <c r="C2917" s="1" t="str">
        <f>"0572"</f>
        <v>0572</v>
      </c>
      <c r="D2917" s="1" t="str">
        <f>"PHYSICAL ED"</f>
        <v>PHYSICAL ED</v>
      </c>
      <c r="E2917" s="1" t="str">
        <f>"50B-VEG"</f>
        <v>50B-VEG</v>
      </c>
      <c r="F2917" s="1" t="str">
        <f>"Lane, Gary"</f>
        <v>Lane, Gary</v>
      </c>
      <c r="G2917" s="1" t="str">
        <f>"Period 11"</f>
        <v>Period 11</v>
      </c>
      <c r="H2917" s="1" t="str">
        <f>" E"</f>
        <v xml:space="preserve"> E</v>
      </c>
      <c r="I2917" s="1" t="str">
        <f>" E"</f>
        <v xml:space="preserve"> E</v>
      </c>
    </row>
    <row r="2918" spans="1:9">
      <c r="A2918" s="1" t="str">
        <f>"Maldonado Cajija, Janeth "</f>
        <v xml:space="preserve">Maldonado Cajija, Janeth </v>
      </c>
      <c r="B2918" s="1">
        <f t="shared" ref="B2918:B2927" si="957">762882</f>
        <v>762882</v>
      </c>
      <c r="C2918" s="1" t="str">
        <f>"0511"</f>
        <v>0511</v>
      </c>
      <c r="D2918" s="1" t="str">
        <f>"LANGUAGE ARTS"</f>
        <v>LANGUAGE ARTS</v>
      </c>
      <c r="E2918" s="1" t="str">
        <f t="shared" ref="E2918:E2924" si="958">"50B-BIL"</f>
        <v>50B-BIL</v>
      </c>
      <c r="F2918" s="1" t="str">
        <f t="shared" ref="F2918:F2924" si="959">"Vega, Joseph"</f>
        <v>Vega, Joseph</v>
      </c>
      <c r="G2918" s="1" t="str">
        <f>"Period 01"</f>
        <v>Period 01</v>
      </c>
      <c r="H2918" s="1">
        <f xml:space="preserve"> 77</f>
        <v>77</v>
      </c>
      <c r="I2918" s="1">
        <f xml:space="preserve"> 71</f>
        <v>71</v>
      </c>
    </row>
    <row r="2919" spans="1:9">
      <c r="A2919" s="1" t="str">
        <f>""</f>
        <v/>
      </c>
      <c r="B2919" s="1">
        <f t="shared" si="957"/>
        <v>762882</v>
      </c>
      <c r="C2919" s="1" t="str">
        <f>"0521"</f>
        <v>0521</v>
      </c>
      <c r="D2919" s="1" t="str">
        <f>"SOCIAL STUDIES"</f>
        <v>SOCIAL STUDIES</v>
      </c>
      <c r="E2919" s="1" t="str">
        <f t="shared" si="958"/>
        <v>50B-BIL</v>
      </c>
      <c r="F2919" s="1" t="str">
        <f t="shared" si="959"/>
        <v>Vega, Joseph</v>
      </c>
      <c r="G2919" s="1" t="str">
        <f>"Period 03"</f>
        <v>Period 03</v>
      </c>
      <c r="H2919" s="1">
        <f xml:space="preserve"> 84</f>
        <v>84</v>
      </c>
      <c r="I2919" s="1">
        <f xml:space="preserve"> 90</f>
        <v>90</v>
      </c>
    </row>
    <row r="2920" spans="1:9">
      <c r="A2920" s="1" t="str">
        <f>""</f>
        <v/>
      </c>
      <c r="B2920" s="1">
        <f t="shared" si="957"/>
        <v>762882</v>
      </c>
      <c r="C2920" s="1" t="str">
        <f>"0531"</f>
        <v>0531</v>
      </c>
      <c r="D2920" s="1" t="str">
        <f>"MATH"</f>
        <v>MATH</v>
      </c>
      <c r="E2920" s="1" t="str">
        <f t="shared" si="958"/>
        <v>50B-BIL</v>
      </c>
      <c r="F2920" s="1" t="str">
        <f t="shared" si="959"/>
        <v>Vega, Joseph</v>
      </c>
      <c r="G2920" s="1" t="str">
        <f>"Period 04"</f>
        <v>Period 04</v>
      </c>
      <c r="H2920" s="1">
        <f xml:space="preserve"> 76</f>
        <v>76</v>
      </c>
      <c r="I2920" s="1">
        <f xml:space="preserve"> 70</f>
        <v>70</v>
      </c>
    </row>
    <row r="2921" spans="1:9">
      <c r="A2921" s="1" t="str">
        <f>""</f>
        <v/>
      </c>
      <c r="B2921" s="1">
        <f t="shared" si="957"/>
        <v>762882</v>
      </c>
      <c r="C2921" s="1" t="str">
        <f>"0541"</f>
        <v>0541</v>
      </c>
      <c r="D2921" s="1" t="str">
        <f>"SCIENCE"</f>
        <v>SCIENCE</v>
      </c>
      <c r="E2921" s="1" t="str">
        <f t="shared" si="958"/>
        <v>50B-BIL</v>
      </c>
      <c r="F2921" s="1" t="str">
        <f t="shared" si="959"/>
        <v>Vega, Joseph</v>
      </c>
      <c r="G2921" s="1" t="str">
        <f>"Period 05"</f>
        <v>Period 05</v>
      </c>
      <c r="H2921" s="1">
        <f xml:space="preserve"> 74</f>
        <v>74</v>
      </c>
      <c r="I2921" s="1">
        <f xml:space="preserve"> 69</f>
        <v>69</v>
      </c>
    </row>
    <row r="2922" spans="1:9">
      <c r="A2922" s="1" t="str">
        <f>""</f>
        <v/>
      </c>
      <c r="B2922" s="1">
        <f t="shared" si="957"/>
        <v>762882</v>
      </c>
      <c r="C2922" s="1" t="str">
        <f>"0571"</f>
        <v>0571</v>
      </c>
      <c r="D2922" s="1" t="str">
        <f>"HEALTH"</f>
        <v>HEALTH</v>
      </c>
      <c r="E2922" s="1" t="str">
        <f t="shared" si="958"/>
        <v>50B-BIL</v>
      </c>
      <c r="F2922" s="1" t="str">
        <f t="shared" si="959"/>
        <v>Vega, Joseph</v>
      </c>
      <c r="G2922" s="1" t="str">
        <f>"Period 06"</f>
        <v>Period 06</v>
      </c>
      <c r="H2922" s="1" t="str">
        <f t="shared" ref="H2922:I2924" si="960">" S"</f>
        <v xml:space="preserve"> S</v>
      </c>
      <c r="I2922" s="1" t="str">
        <f t="shared" si="960"/>
        <v xml:space="preserve"> S</v>
      </c>
    </row>
    <row r="2923" spans="1:9">
      <c r="A2923" s="1" t="str">
        <f>""</f>
        <v/>
      </c>
      <c r="B2923" s="1">
        <f t="shared" si="957"/>
        <v>762882</v>
      </c>
      <c r="C2923" s="1" t="str">
        <f>"0598"</f>
        <v>0598</v>
      </c>
      <c r="D2923" s="1" t="str">
        <f>"CITIZENSHIP"</f>
        <v>CITIZENSHIP</v>
      </c>
      <c r="E2923" s="1" t="str">
        <f t="shared" si="958"/>
        <v>50B-BIL</v>
      </c>
      <c r="F2923" s="1" t="str">
        <f t="shared" si="959"/>
        <v>Vega, Joseph</v>
      </c>
      <c r="G2923" s="1" t="str">
        <f>"Period 07"</f>
        <v>Period 07</v>
      </c>
      <c r="H2923" s="1" t="str">
        <f t="shared" si="960"/>
        <v xml:space="preserve"> S</v>
      </c>
      <c r="I2923" s="1" t="str">
        <f t="shared" si="960"/>
        <v xml:space="preserve"> S</v>
      </c>
    </row>
    <row r="2924" spans="1:9">
      <c r="A2924" s="1" t="str">
        <f>""</f>
        <v/>
      </c>
      <c r="B2924" s="1">
        <f t="shared" si="957"/>
        <v>762882</v>
      </c>
      <c r="C2924" s="1" t="str">
        <f>"0551"</f>
        <v>0551</v>
      </c>
      <c r="D2924" s="1" t="str">
        <f>"HANDWRITING"</f>
        <v>HANDWRITING</v>
      </c>
      <c r="E2924" s="1" t="str">
        <f t="shared" si="958"/>
        <v>50B-BIL</v>
      </c>
      <c r="F2924" s="1" t="str">
        <f t="shared" si="959"/>
        <v>Vega, Joseph</v>
      </c>
      <c r="G2924" s="1" t="str">
        <f>"Period 08"</f>
        <v>Period 08</v>
      </c>
      <c r="H2924" s="1" t="str">
        <f t="shared" si="960"/>
        <v xml:space="preserve"> S</v>
      </c>
      <c r="I2924" s="1" t="str">
        <f t="shared" si="960"/>
        <v xml:space="preserve"> S</v>
      </c>
    </row>
    <row r="2925" spans="1:9">
      <c r="A2925" s="1" t="str">
        <f>""</f>
        <v/>
      </c>
      <c r="B2925" s="1">
        <f t="shared" si="957"/>
        <v>762882</v>
      </c>
      <c r="C2925" s="1" t="str">
        <f>"0561"</f>
        <v>0561</v>
      </c>
      <c r="D2925" s="1" t="str">
        <f>"FINE ARTS"</f>
        <v>FINE ARTS</v>
      </c>
      <c r="E2925" s="1" t="str">
        <f>"50B-VEG"</f>
        <v>50B-VEG</v>
      </c>
      <c r="F2925" s="1" t="str">
        <f>"Shotlow, Misti"</f>
        <v>Shotlow, Misti</v>
      </c>
      <c r="G2925" s="1" t="str">
        <f>"Period 09"</f>
        <v>Period 09</v>
      </c>
      <c r="H2925" s="1" t="str">
        <f>" E"</f>
        <v xml:space="preserve"> E</v>
      </c>
      <c r="I2925" s="1" t="str">
        <f>" E"</f>
        <v xml:space="preserve"> E</v>
      </c>
    </row>
    <row r="2926" spans="1:9">
      <c r="A2926" s="1" t="str">
        <f>""</f>
        <v/>
      </c>
      <c r="B2926" s="1">
        <f t="shared" si="957"/>
        <v>762882</v>
      </c>
      <c r="C2926" s="1" t="str">
        <f>"0562"</f>
        <v>0562</v>
      </c>
      <c r="D2926" s="1" t="str">
        <f>"MUSIC"</f>
        <v>MUSIC</v>
      </c>
      <c r="E2926" s="1" t="str">
        <f>"50B-VEG"</f>
        <v>50B-VEG</v>
      </c>
      <c r="F2926" s="1" t="str">
        <f>"Murphy, Charmin"</f>
        <v>Murphy, Charmin</v>
      </c>
      <c r="G2926" s="1" t="str">
        <f>"Period 10"</f>
        <v>Period 10</v>
      </c>
      <c r="H2926" s="1" t="str">
        <f>" S"</f>
        <v xml:space="preserve"> S</v>
      </c>
      <c r="I2926" s="1" t="str">
        <f>" S"</f>
        <v xml:space="preserve"> S</v>
      </c>
    </row>
    <row r="2927" spans="1:9">
      <c r="A2927" s="1" t="str">
        <f>""</f>
        <v/>
      </c>
      <c r="B2927" s="1">
        <f t="shared" si="957"/>
        <v>762882</v>
      </c>
      <c r="C2927" s="1" t="str">
        <f>"0572"</f>
        <v>0572</v>
      </c>
      <c r="D2927" s="1" t="str">
        <f>"PHYSICAL ED"</f>
        <v>PHYSICAL ED</v>
      </c>
      <c r="E2927" s="1" t="str">
        <f>"50B-VEG"</f>
        <v>50B-VEG</v>
      </c>
      <c r="F2927" s="1" t="str">
        <f>"Lane, Gary"</f>
        <v>Lane, Gary</v>
      </c>
      <c r="G2927" s="1" t="str">
        <f>"Period 11"</f>
        <v>Period 11</v>
      </c>
      <c r="H2927" s="1" t="str">
        <f>" E"</f>
        <v xml:space="preserve"> E</v>
      </c>
      <c r="I2927" s="1" t="str">
        <f>" E"</f>
        <v xml:space="preserve"> E</v>
      </c>
    </row>
    <row r="2928" spans="1:9">
      <c r="A2928" s="1" t="str">
        <f>"Maldonado Medina, Mario "</f>
        <v xml:space="preserve">Maldonado Medina, Mario </v>
      </c>
      <c r="B2928" s="1">
        <f t="shared" ref="B2928:B2937" si="961">761927</f>
        <v>761927</v>
      </c>
      <c r="C2928" s="1" t="str">
        <f>"0511"</f>
        <v>0511</v>
      </c>
      <c r="D2928" s="1" t="str">
        <f>"LANGUAGE ARTS"</f>
        <v>LANGUAGE ARTS</v>
      </c>
      <c r="E2928" s="1" t="str">
        <f t="shared" ref="E2928:E2934" si="962">"50B-BIL"</f>
        <v>50B-BIL</v>
      </c>
      <c r="F2928" s="1" t="str">
        <f t="shared" ref="F2928:F2934" si="963">"Vega, Joseph"</f>
        <v>Vega, Joseph</v>
      </c>
      <c r="G2928" s="1" t="str">
        <f>"Period 01"</f>
        <v>Period 01</v>
      </c>
      <c r="H2928" s="1">
        <f xml:space="preserve"> 90</f>
        <v>90</v>
      </c>
      <c r="I2928" s="1">
        <f xml:space="preserve"> 76</f>
        <v>76</v>
      </c>
    </row>
    <row r="2929" spans="1:9">
      <c r="A2929" s="1" t="str">
        <f>""</f>
        <v/>
      </c>
      <c r="B2929" s="1">
        <f t="shared" si="961"/>
        <v>761927</v>
      </c>
      <c r="C2929" s="1" t="str">
        <f>"0521"</f>
        <v>0521</v>
      </c>
      <c r="D2929" s="1" t="str">
        <f>"SOCIAL STUDIES"</f>
        <v>SOCIAL STUDIES</v>
      </c>
      <c r="E2929" s="1" t="str">
        <f t="shared" si="962"/>
        <v>50B-BIL</v>
      </c>
      <c r="F2929" s="1" t="str">
        <f t="shared" si="963"/>
        <v>Vega, Joseph</v>
      </c>
      <c r="G2929" s="1" t="str">
        <f>"Period 03"</f>
        <v>Period 03</v>
      </c>
      <c r="H2929" s="1">
        <f xml:space="preserve"> 81</f>
        <v>81</v>
      </c>
      <c r="I2929" s="1">
        <f xml:space="preserve"> 81</f>
        <v>81</v>
      </c>
    </row>
    <row r="2930" spans="1:9">
      <c r="A2930" s="1" t="str">
        <f>""</f>
        <v/>
      </c>
      <c r="B2930" s="1">
        <f t="shared" si="961"/>
        <v>761927</v>
      </c>
      <c r="C2930" s="1" t="str">
        <f>"0531"</f>
        <v>0531</v>
      </c>
      <c r="D2930" s="1" t="str">
        <f>"MATH"</f>
        <v>MATH</v>
      </c>
      <c r="E2930" s="1" t="str">
        <f t="shared" si="962"/>
        <v>50B-BIL</v>
      </c>
      <c r="F2930" s="1" t="str">
        <f t="shared" si="963"/>
        <v>Vega, Joseph</v>
      </c>
      <c r="G2930" s="1" t="str">
        <f>"Period 04"</f>
        <v>Period 04</v>
      </c>
      <c r="H2930" s="1">
        <f xml:space="preserve"> 77</f>
        <v>77</v>
      </c>
      <c r="I2930" s="1">
        <f xml:space="preserve"> 67</f>
        <v>67</v>
      </c>
    </row>
    <row r="2931" spans="1:9">
      <c r="A2931" s="1" t="str">
        <f>""</f>
        <v/>
      </c>
      <c r="B2931" s="1">
        <f t="shared" si="961"/>
        <v>761927</v>
      </c>
      <c r="C2931" s="1" t="str">
        <f>"0541"</f>
        <v>0541</v>
      </c>
      <c r="D2931" s="1" t="str">
        <f>"SCIENCE"</f>
        <v>SCIENCE</v>
      </c>
      <c r="E2931" s="1" t="str">
        <f t="shared" si="962"/>
        <v>50B-BIL</v>
      </c>
      <c r="F2931" s="1" t="str">
        <f t="shared" si="963"/>
        <v>Vega, Joseph</v>
      </c>
      <c r="G2931" s="1" t="str">
        <f>"Period 05"</f>
        <v>Period 05</v>
      </c>
      <c r="H2931" s="1">
        <f xml:space="preserve"> 73</f>
        <v>73</v>
      </c>
      <c r="I2931" s="1">
        <f xml:space="preserve"> 75</f>
        <v>75</v>
      </c>
    </row>
    <row r="2932" spans="1:9">
      <c r="A2932" s="1" t="str">
        <f>""</f>
        <v/>
      </c>
      <c r="B2932" s="1">
        <f t="shared" si="961"/>
        <v>761927</v>
      </c>
      <c r="C2932" s="1" t="str">
        <f>"0571"</f>
        <v>0571</v>
      </c>
      <c r="D2932" s="1" t="str">
        <f>"HEALTH"</f>
        <v>HEALTH</v>
      </c>
      <c r="E2932" s="1" t="str">
        <f t="shared" si="962"/>
        <v>50B-BIL</v>
      </c>
      <c r="F2932" s="1" t="str">
        <f t="shared" si="963"/>
        <v>Vega, Joseph</v>
      </c>
      <c r="G2932" s="1" t="str">
        <f>"Period 06"</f>
        <v>Period 06</v>
      </c>
      <c r="H2932" s="1" t="str">
        <f t="shared" ref="H2932:I2934" si="964">" S"</f>
        <v xml:space="preserve"> S</v>
      </c>
      <c r="I2932" s="1" t="str">
        <f t="shared" si="964"/>
        <v xml:space="preserve"> S</v>
      </c>
    </row>
    <row r="2933" spans="1:9">
      <c r="A2933" s="1" t="str">
        <f>""</f>
        <v/>
      </c>
      <c r="B2933" s="1">
        <f t="shared" si="961"/>
        <v>761927</v>
      </c>
      <c r="C2933" s="1" t="str">
        <f>"0598"</f>
        <v>0598</v>
      </c>
      <c r="D2933" s="1" t="str">
        <f>"CITIZENSHIP"</f>
        <v>CITIZENSHIP</v>
      </c>
      <c r="E2933" s="1" t="str">
        <f t="shared" si="962"/>
        <v>50B-BIL</v>
      </c>
      <c r="F2933" s="1" t="str">
        <f t="shared" si="963"/>
        <v>Vega, Joseph</v>
      </c>
      <c r="G2933" s="1" t="str">
        <f>"Period 07"</f>
        <v>Period 07</v>
      </c>
      <c r="H2933" s="1" t="str">
        <f t="shared" si="964"/>
        <v xml:space="preserve"> S</v>
      </c>
      <c r="I2933" s="1" t="str">
        <f t="shared" si="964"/>
        <v xml:space="preserve"> S</v>
      </c>
    </row>
    <row r="2934" spans="1:9">
      <c r="A2934" s="1" t="str">
        <f>""</f>
        <v/>
      </c>
      <c r="B2934" s="1">
        <f t="shared" si="961"/>
        <v>761927</v>
      </c>
      <c r="C2934" s="1" t="str">
        <f>"0551"</f>
        <v>0551</v>
      </c>
      <c r="D2934" s="1" t="str">
        <f>"HANDWRITING"</f>
        <v>HANDWRITING</v>
      </c>
      <c r="E2934" s="1" t="str">
        <f t="shared" si="962"/>
        <v>50B-BIL</v>
      </c>
      <c r="F2934" s="1" t="str">
        <f t="shared" si="963"/>
        <v>Vega, Joseph</v>
      </c>
      <c r="G2934" s="1" t="str">
        <f>"Period 08"</f>
        <v>Period 08</v>
      </c>
      <c r="H2934" s="1" t="str">
        <f t="shared" si="964"/>
        <v xml:space="preserve"> S</v>
      </c>
      <c r="I2934" s="1" t="str">
        <f t="shared" si="964"/>
        <v xml:space="preserve"> S</v>
      </c>
    </row>
    <row r="2935" spans="1:9">
      <c r="A2935" s="1" t="str">
        <f>""</f>
        <v/>
      </c>
      <c r="B2935" s="1">
        <f t="shared" si="961"/>
        <v>761927</v>
      </c>
      <c r="C2935" s="1" t="str">
        <f>"0561"</f>
        <v>0561</v>
      </c>
      <c r="D2935" s="1" t="str">
        <f>"FINE ARTS"</f>
        <v>FINE ARTS</v>
      </c>
      <c r="E2935" s="1" t="str">
        <f>"50B-VEG"</f>
        <v>50B-VEG</v>
      </c>
      <c r="F2935" s="1" t="str">
        <f>"Shotlow, Misti"</f>
        <v>Shotlow, Misti</v>
      </c>
      <c r="G2935" s="1" t="str">
        <f>"Period 09"</f>
        <v>Period 09</v>
      </c>
      <c r="H2935" s="1" t="str">
        <f>" E"</f>
        <v xml:space="preserve"> E</v>
      </c>
      <c r="I2935" s="1" t="str">
        <f>" E"</f>
        <v xml:space="preserve"> E</v>
      </c>
    </row>
    <row r="2936" spans="1:9">
      <c r="A2936" s="1" t="str">
        <f>""</f>
        <v/>
      </c>
      <c r="B2936" s="1">
        <f t="shared" si="961"/>
        <v>761927</v>
      </c>
      <c r="C2936" s="1" t="str">
        <f>"0562"</f>
        <v>0562</v>
      </c>
      <c r="D2936" s="1" t="str">
        <f>"MUSIC"</f>
        <v>MUSIC</v>
      </c>
      <c r="E2936" s="1" t="str">
        <f>"50B-VEG"</f>
        <v>50B-VEG</v>
      </c>
      <c r="F2936" s="1" t="str">
        <f>"Murphy, Charmin"</f>
        <v>Murphy, Charmin</v>
      </c>
      <c r="G2936" s="1" t="str">
        <f>"Period 10"</f>
        <v>Period 10</v>
      </c>
      <c r="H2936" s="1" t="str">
        <f>" S"</f>
        <v xml:space="preserve"> S</v>
      </c>
      <c r="I2936" s="1" t="str">
        <f>" S"</f>
        <v xml:space="preserve"> S</v>
      </c>
    </row>
    <row r="2937" spans="1:9">
      <c r="A2937" s="1" t="str">
        <f>""</f>
        <v/>
      </c>
      <c r="B2937" s="1">
        <f t="shared" si="961"/>
        <v>761927</v>
      </c>
      <c r="C2937" s="1" t="str">
        <f>"0572"</f>
        <v>0572</v>
      </c>
      <c r="D2937" s="1" t="str">
        <f>"PHYSICAL ED"</f>
        <v>PHYSICAL ED</v>
      </c>
      <c r="E2937" s="1" t="str">
        <f>"50B-VEG"</f>
        <v>50B-VEG</v>
      </c>
      <c r="F2937" s="1" t="str">
        <f>"Lane, Gary"</f>
        <v>Lane, Gary</v>
      </c>
      <c r="G2937" s="1" t="str">
        <f>"Period 11"</f>
        <v>Period 11</v>
      </c>
      <c r="H2937" s="1" t="str">
        <f>" E"</f>
        <v xml:space="preserve"> E</v>
      </c>
      <c r="I2937" s="1" t="str">
        <f>" E"</f>
        <v xml:space="preserve"> E</v>
      </c>
    </row>
    <row r="2938" spans="1:9">
      <c r="A2938" s="1" t="str">
        <f>"Marrero Rivera, Yahir Jomar"</f>
        <v>Marrero Rivera, Yahir Jomar</v>
      </c>
      <c r="B2938" s="1">
        <f t="shared" ref="B2938:B2947" si="965">1822535</f>
        <v>1822535</v>
      </c>
      <c r="C2938" s="1" t="str">
        <f>"0511"</f>
        <v>0511</v>
      </c>
      <c r="D2938" s="1" t="str">
        <f>"LANGUAGE ARTS"</f>
        <v>LANGUAGE ARTS</v>
      </c>
      <c r="E2938" s="1" t="str">
        <f t="shared" ref="E2938:E2944" si="966">"50B-BIL"</f>
        <v>50B-BIL</v>
      </c>
      <c r="F2938" s="1" t="str">
        <f t="shared" ref="F2938:F2944" si="967">"Vega, Joseph"</f>
        <v>Vega, Joseph</v>
      </c>
      <c r="G2938" s="1" t="str">
        <f>"Period 01"</f>
        <v>Period 01</v>
      </c>
      <c r="H2938" s="1">
        <f xml:space="preserve"> 73</f>
        <v>73</v>
      </c>
      <c r="I2938" s="1">
        <f xml:space="preserve"> 72</f>
        <v>72</v>
      </c>
    </row>
    <row r="2939" spans="1:9">
      <c r="A2939" s="1" t="str">
        <f>""</f>
        <v/>
      </c>
      <c r="B2939" s="1">
        <f t="shared" si="965"/>
        <v>1822535</v>
      </c>
      <c r="C2939" s="1" t="str">
        <f>"0521"</f>
        <v>0521</v>
      </c>
      <c r="D2939" s="1" t="str">
        <f>"SOCIAL STUDIES"</f>
        <v>SOCIAL STUDIES</v>
      </c>
      <c r="E2939" s="1" t="str">
        <f t="shared" si="966"/>
        <v>50B-BIL</v>
      </c>
      <c r="F2939" s="1" t="str">
        <f t="shared" si="967"/>
        <v>Vega, Joseph</v>
      </c>
      <c r="G2939" s="1" t="str">
        <f>"Period 03"</f>
        <v>Period 03</v>
      </c>
      <c r="H2939" s="1">
        <f xml:space="preserve"> 80</f>
        <v>80</v>
      </c>
      <c r="I2939" s="1">
        <f xml:space="preserve"> 75</f>
        <v>75</v>
      </c>
    </row>
    <row r="2940" spans="1:9">
      <c r="A2940" s="1" t="str">
        <f>""</f>
        <v/>
      </c>
      <c r="B2940" s="1">
        <f t="shared" si="965"/>
        <v>1822535</v>
      </c>
      <c r="C2940" s="1" t="str">
        <f>"0531"</f>
        <v>0531</v>
      </c>
      <c r="D2940" s="1" t="str">
        <f>"MATH"</f>
        <v>MATH</v>
      </c>
      <c r="E2940" s="1" t="str">
        <f t="shared" si="966"/>
        <v>50B-BIL</v>
      </c>
      <c r="F2940" s="1" t="str">
        <f t="shared" si="967"/>
        <v>Vega, Joseph</v>
      </c>
      <c r="G2940" s="1" t="str">
        <f>"Period 04"</f>
        <v>Period 04</v>
      </c>
      <c r="H2940" s="1">
        <f xml:space="preserve"> 70</f>
        <v>70</v>
      </c>
      <c r="I2940" s="1">
        <f xml:space="preserve"> 71</f>
        <v>71</v>
      </c>
    </row>
    <row r="2941" spans="1:9">
      <c r="A2941" s="1" t="str">
        <f>""</f>
        <v/>
      </c>
      <c r="B2941" s="1">
        <f t="shared" si="965"/>
        <v>1822535</v>
      </c>
      <c r="C2941" s="1" t="str">
        <f>"0541"</f>
        <v>0541</v>
      </c>
      <c r="D2941" s="1" t="str">
        <f>"SCIENCE"</f>
        <v>SCIENCE</v>
      </c>
      <c r="E2941" s="1" t="str">
        <f t="shared" si="966"/>
        <v>50B-BIL</v>
      </c>
      <c r="F2941" s="1" t="str">
        <f t="shared" si="967"/>
        <v>Vega, Joseph</v>
      </c>
      <c r="G2941" s="1" t="str">
        <f>"Period 05"</f>
        <v>Period 05</v>
      </c>
      <c r="H2941" s="1">
        <f xml:space="preserve"> 71</f>
        <v>71</v>
      </c>
      <c r="I2941" s="1">
        <f xml:space="preserve"> 61</f>
        <v>61</v>
      </c>
    </row>
    <row r="2942" spans="1:9">
      <c r="A2942" s="1" t="str">
        <f>""</f>
        <v/>
      </c>
      <c r="B2942" s="1">
        <f t="shared" si="965"/>
        <v>1822535</v>
      </c>
      <c r="C2942" s="1" t="str">
        <f>"0571"</f>
        <v>0571</v>
      </c>
      <c r="D2942" s="1" t="str">
        <f>"HEALTH"</f>
        <v>HEALTH</v>
      </c>
      <c r="E2942" s="1" t="str">
        <f t="shared" si="966"/>
        <v>50B-BIL</v>
      </c>
      <c r="F2942" s="1" t="str">
        <f t="shared" si="967"/>
        <v>Vega, Joseph</v>
      </c>
      <c r="G2942" s="1" t="str">
        <f>"Period 06"</f>
        <v>Period 06</v>
      </c>
      <c r="H2942" s="1" t="str">
        <f t="shared" ref="H2942:I2944" si="968">" S"</f>
        <v xml:space="preserve"> S</v>
      </c>
      <c r="I2942" s="1" t="str">
        <f t="shared" si="968"/>
        <v xml:space="preserve"> S</v>
      </c>
    </row>
    <row r="2943" spans="1:9">
      <c r="A2943" s="1" t="str">
        <f>""</f>
        <v/>
      </c>
      <c r="B2943" s="1">
        <f t="shared" si="965"/>
        <v>1822535</v>
      </c>
      <c r="C2943" s="1" t="str">
        <f>"0598"</f>
        <v>0598</v>
      </c>
      <c r="D2943" s="1" t="str">
        <f>"CITIZENSHIP"</f>
        <v>CITIZENSHIP</v>
      </c>
      <c r="E2943" s="1" t="str">
        <f t="shared" si="966"/>
        <v>50B-BIL</v>
      </c>
      <c r="F2943" s="1" t="str">
        <f t="shared" si="967"/>
        <v>Vega, Joseph</v>
      </c>
      <c r="G2943" s="1" t="str">
        <f>"Period 07"</f>
        <v>Period 07</v>
      </c>
      <c r="H2943" s="1" t="str">
        <f t="shared" si="968"/>
        <v xml:space="preserve"> S</v>
      </c>
      <c r="I2943" s="1" t="str">
        <f t="shared" si="968"/>
        <v xml:space="preserve"> S</v>
      </c>
    </row>
    <row r="2944" spans="1:9">
      <c r="A2944" s="1" t="str">
        <f>""</f>
        <v/>
      </c>
      <c r="B2944" s="1">
        <f t="shared" si="965"/>
        <v>1822535</v>
      </c>
      <c r="C2944" s="1" t="str">
        <f>"0551"</f>
        <v>0551</v>
      </c>
      <c r="D2944" s="1" t="str">
        <f>"HANDWRITING"</f>
        <v>HANDWRITING</v>
      </c>
      <c r="E2944" s="1" t="str">
        <f t="shared" si="966"/>
        <v>50B-BIL</v>
      </c>
      <c r="F2944" s="1" t="str">
        <f t="shared" si="967"/>
        <v>Vega, Joseph</v>
      </c>
      <c r="G2944" s="1" t="str">
        <f>"Period 08"</f>
        <v>Period 08</v>
      </c>
      <c r="H2944" s="1" t="str">
        <f t="shared" si="968"/>
        <v xml:space="preserve"> S</v>
      </c>
      <c r="I2944" s="1" t="str">
        <f t="shared" si="968"/>
        <v xml:space="preserve"> S</v>
      </c>
    </row>
    <row r="2945" spans="1:9">
      <c r="A2945" s="1" t="str">
        <f>""</f>
        <v/>
      </c>
      <c r="B2945" s="1">
        <f t="shared" si="965"/>
        <v>1822535</v>
      </c>
      <c r="C2945" s="1" t="str">
        <f>"0561"</f>
        <v>0561</v>
      </c>
      <c r="D2945" s="1" t="str">
        <f>"FINE ARTS"</f>
        <v>FINE ARTS</v>
      </c>
      <c r="E2945" s="1" t="str">
        <f>"50B-VEG"</f>
        <v>50B-VEG</v>
      </c>
      <c r="F2945" s="1" t="str">
        <f>"Shotlow, Misti"</f>
        <v>Shotlow, Misti</v>
      </c>
      <c r="G2945" s="1" t="str">
        <f>"Period 09"</f>
        <v>Period 09</v>
      </c>
      <c r="H2945" s="1" t="str">
        <f>" E"</f>
        <v xml:space="preserve"> E</v>
      </c>
      <c r="I2945" s="1" t="str">
        <f>" E"</f>
        <v xml:space="preserve"> E</v>
      </c>
    </row>
    <row r="2946" spans="1:9">
      <c r="A2946" s="1" t="str">
        <f>""</f>
        <v/>
      </c>
      <c r="B2946" s="1">
        <f t="shared" si="965"/>
        <v>1822535</v>
      </c>
      <c r="C2946" s="1" t="str">
        <f>"0562"</f>
        <v>0562</v>
      </c>
      <c r="D2946" s="1" t="str">
        <f>"MUSIC"</f>
        <v>MUSIC</v>
      </c>
      <c r="E2946" s="1" t="str">
        <f>"50B-VEG"</f>
        <v>50B-VEG</v>
      </c>
      <c r="F2946" s="1" t="str">
        <f>"Murphy, Charmin"</f>
        <v>Murphy, Charmin</v>
      </c>
      <c r="G2946" s="1" t="str">
        <f>"Period 10"</f>
        <v>Period 10</v>
      </c>
      <c r="H2946" s="1" t="str">
        <f>" E"</f>
        <v xml:space="preserve"> E</v>
      </c>
      <c r="I2946" s="1" t="str">
        <f>" S"</f>
        <v xml:space="preserve"> S</v>
      </c>
    </row>
    <row r="2947" spans="1:9">
      <c r="A2947" s="1" t="str">
        <f>""</f>
        <v/>
      </c>
      <c r="B2947" s="1">
        <f t="shared" si="965"/>
        <v>1822535</v>
      </c>
      <c r="C2947" s="1" t="str">
        <f>"0572"</f>
        <v>0572</v>
      </c>
      <c r="D2947" s="1" t="str">
        <f>"PHYSICAL ED"</f>
        <v>PHYSICAL ED</v>
      </c>
      <c r="E2947" s="1" t="str">
        <f>"50B-VEG"</f>
        <v>50B-VEG</v>
      </c>
      <c r="F2947" s="1" t="str">
        <f>"Lane, Gary"</f>
        <v>Lane, Gary</v>
      </c>
      <c r="G2947" s="1" t="str">
        <f>"Period 11"</f>
        <v>Period 11</v>
      </c>
      <c r="H2947" s="1" t="str">
        <f>" E"</f>
        <v xml:space="preserve"> E</v>
      </c>
      <c r="I2947" s="1" t="str">
        <f>" E"</f>
        <v xml:space="preserve"> E</v>
      </c>
    </row>
    <row r="2948" spans="1:9">
      <c r="A2948" s="1" t="str">
        <f>"McDonald, Larone Ravon"</f>
        <v>McDonald, Larone Ravon</v>
      </c>
      <c r="B2948" s="1">
        <f>758835</f>
        <v>758835</v>
      </c>
      <c r="C2948" s="1" t="str">
        <f>"0511"</f>
        <v>0511</v>
      </c>
      <c r="D2948" s="1" t="str">
        <f>"LANGUAGE ARTS"</f>
        <v>LANGUAGE ARTS</v>
      </c>
      <c r="E2948" s="1" t="str">
        <f>"50S-BLA"</f>
        <v>50S-BLA</v>
      </c>
      <c r="F2948" s="1" t="str">
        <f>"Blair, Travis"</f>
        <v>Blair, Travis</v>
      </c>
      <c r="G2948" s="1" t="str">
        <f>"Period 01"</f>
        <v>Period 01</v>
      </c>
      <c r="H2948" s="1">
        <f xml:space="preserve"> 82</f>
        <v>82</v>
      </c>
      <c r="I2948" s="1">
        <f xml:space="preserve"> 84</f>
        <v>84</v>
      </c>
    </row>
    <row r="2949" spans="1:9">
      <c r="A2949" s="1" t="str">
        <f>""</f>
        <v/>
      </c>
      <c r="B2949" s="1">
        <f>758835</f>
        <v>758835</v>
      </c>
      <c r="C2949" s="1" t="str">
        <f>"0521"</f>
        <v>0521</v>
      </c>
      <c r="D2949" s="1" t="str">
        <f>"SOCIAL STUDIES"</f>
        <v>SOCIAL STUDIES</v>
      </c>
      <c r="E2949" s="1" t="str">
        <f>"50S-BLA"</f>
        <v>50S-BLA</v>
      </c>
      <c r="F2949" s="1" t="str">
        <f>"Blair, Travis"</f>
        <v>Blair, Travis</v>
      </c>
      <c r="G2949" s="1" t="str">
        <f>"Period 03"</f>
        <v>Period 03</v>
      </c>
      <c r="H2949" s="1">
        <f xml:space="preserve"> 80</f>
        <v>80</v>
      </c>
      <c r="I2949" s="1">
        <f xml:space="preserve"> 80</f>
        <v>80</v>
      </c>
    </row>
    <row r="2950" spans="1:9">
      <c r="A2950" s="1" t="str">
        <f>""</f>
        <v/>
      </c>
      <c r="B2950" s="1">
        <f>758835</f>
        <v>758835</v>
      </c>
      <c r="C2950" s="1" t="str">
        <f>"0531"</f>
        <v>0531</v>
      </c>
      <c r="D2950" s="1" t="str">
        <f>"MATH"</f>
        <v>MATH</v>
      </c>
      <c r="E2950" s="1" t="str">
        <f>"50S-BLA"</f>
        <v>50S-BLA</v>
      </c>
      <c r="F2950" s="1" t="str">
        <f>"Blair, Travis"</f>
        <v>Blair, Travis</v>
      </c>
      <c r="G2950" s="1" t="str">
        <f>"Period 04"</f>
        <v>Period 04</v>
      </c>
      <c r="H2950" s="1">
        <f xml:space="preserve"> 84</f>
        <v>84</v>
      </c>
      <c r="I2950" s="1">
        <f xml:space="preserve"> 81</f>
        <v>81</v>
      </c>
    </row>
    <row r="2951" spans="1:9">
      <c r="A2951" s="1" t="str">
        <f>""</f>
        <v/>
      </c>
      <c r="B2951" s="1">
        <f>758835</f>
        <v>758835</v>
      </c>
      <c r="C2951" s="1" t="str">
        <f>"0541"</f>
        <v>0541</v>
      </c>
      <c r="D2951" s="1" t="str">
        <f>"SCIENCE"</f>
        <v>SCIENCE</v>
      </c>
      <c r="E2951" s="1" t="str">
        <f>"50S-BLA"</f>
        <v>50S-BLA</v>
      </c>
      <c r="F2951" s="1" t="str">
        <f>"Blair, Travis"</f>
        <v>Blair, Travis</v>
      </c>
      <c r="G2951" s="1" t="str">
        <f>"Period 05"</f>
        <v>Period 05</v>
      </c>
      <c r="H2951" s="1">
        <f xml:space="preserve"> 80</f>
        <v>80</v>
      </c>
      <c r="I2951" s="1">
        <f xml:space="preserve"> 80</f>
        <v>80</v>
      </c>
    </row>
    <row r="2952" spans="1:9">
      <c r="A2952" s="1" t="str">
        <f>"McKemie, Kaitlyn Ryanne"</f>
        <v>McKemie, Kaitlyn Ryanne</v>
      </c>
      <c r="B2952" s="1">
        <f t="shared" ref="B2952:B2961" si="969">768451</f>
        <v>768451</v>
      </c>
      <c r="C2952" s="1" t="str">
        <f>"0511"</f>
        <v>0511</v>
      </c>
      <c r="D2952" s="1" t="str">
        <f>"LANGUAGE ARTS"</f>
        <v>LANGUAGE ARTS</v>
      </c>
      <c r="E2952" s="1" t="str">
        <f>"50R-CHAE"</f>
        <v>50R-CHAE</v>
      </c>
      <c r="F2952" s="1" t="str">
        <f t="shared" ref="F2952:F2958" si="970">"Chae, Son"</f>
        <v>Chae, Son</v>
      </c>
      <c r="G2952" s="1" t="str">
        <f>"Period 01"</f>
        <v>Period 01</v>
      </c>
      <c r="H2952" s="1">
        <f xml:space="preserve"> 96</f>
        <v>96</v>
      </c>
      <c r="I2952" s="1">
        <f xml:space="preserve"> 97</f>
        <v>97</v>
      </c>
    </row>
    <row r="2953" spans="1:9">
      <c r="A2953" s="1" t="str">
        <f>""</f>
        <v/>
      </c>
      <c r="B2953" s="1">
        <f t="shared" si="969"/>
        <v>768451</v>
      </c>
      <c r="C2953" s="1" t="str">
        <f>"0521"</f>
        <v>0521</v>
      </c>
      <c r="D2953" s="1" t="str">
        <f>"SOCIAL STUDIES"</f>
        <v>SOCIAL STUDIES</v>
      </c>
      <c r="E2953" s="1" t="str">
        <f>"50R-CHAE"</f>
        <v>50R-CHAE</v>
      </c>
      <c r="F2953" s="1" t="str">
        <f t="shared" si="970"/>
        <v>Chae, Son</v>
      </c>
      <c r="G2953" s="1" t="str">
        <f>"Period 03"</f>
        <v>Period 03</v>
      </c>
      <c r="H2953" s="1">
        <f xml:space="preserve"> 97</f>
        <v>97</v>
      </c>
      <c r="I2953" s="1">
        <f xml:space="preserve"> 95</f>
        <v>95</v>
      </c>
    </row>
    <row r="2954" spans="1:9">
      <c r="A2954" s="1" t="str">
        <f>""</f>
        <v/>
      </c>
      <c r="B2954" s="1">
        <f t="shared" si="969"/>
        <v>768451</v>
      </c>
      <c r="C2954" s="1" t="str">
        <f>"0531"</f>
        <v>0531</v>
      </c>
      <c r="D2954" s="1" t="str">
        <f>"MATH"</f>
        <v>MATH</v>
      </c>
      <c r="E2954" s="1" t="str">
        <f t="shared" ref="E2954:E2961" si="971">"50R-CHA"</f>
        <v>50R-CHA</v>
      </c>
      <c r="F2954" s="1" t="str">
        <f t="shared" si="970"/>
        <v>Chae, Son</v>
      </c>
      <c r="G2954" s="1" t="str">
        <f>"Period 04"</f>
        <v>Period 04</v>
      </c>
      <c r="H2954" s="1">
        <f xml:space="preserve"> 98</f>
        <v>98</v>
      </c>
      <c r="I2954" s="1">
        <f xml:space="preserve"> 97</f>
        <v>97</v>
      </c>
    </row>
    <row r="2955" spans="1:9">
      <c r="A2955" s="1" t="str">
        <f>""</f>
        <v/>
      </c>
      <c r="B2955" s="1">
        <f t="shared" si="969"/>
        <v>768451</v>
      </c>
      <c r="C2955" s="1" t="str">
        <f>"0541"</f>
        <v>0541</v>
      </c>
      <c r="D2955" s="1" t="str">
        <f>"SCIENCE"</f>
        <v>SCIENCE</v>
      </c>
      <c r="E2955" s="1" t="str">
        <f t="shared" si="971"/>
        <v>50R-CHA</v>
      </c>
      <c r="F2955" s="1" t="str">
        <f t="shared" si="970"/>
        <v>Chae, Son</v>
      </c>
      <c r="G2955" s="1" t="str">
        <f>"Period 05"</f>
        <v>Period 05</v>
      </c>
      <c r="H2955" s="1">
        <f xml:space="preserve"> 95</f>
        <v>95</v>
      </c>
      <c r="I2955" s="1">
        <f xml:space="preserve"> 95</f>
        <v>95</v>
      </c>
    </row>
    <row r="2956" spans="1:9">
      <c r="A2956" s="1" t="str">
        <f>""</f>
        <v/>
      </c>
      <c r="B2956" s="1">
        <f t="shared" si="969"/>
        <v>768451</v>
      </c>
      <c r="C2956" s="1" t="str">
        <f>"0571"</f>
        <v>0571</v>
      </c>
      <c r="D2956" s="1" t="str">
        <f>"HEALTH"</f>
        <v>HEALTH</v>
      </c>
      <c r="E2956" s="1" t="str">
        <f t="shared" si="971"/>
        <v>50R-CHA</v>
      </c>
      <c r="F2956" s="1" t="str">
        <f t="shared" si="970"/>
        <v>Chae, Son</v>
      </c>
      <c r="G2956" s="1" t="str">
        <f>"Period 06"</f>
        <v>Period 06</v>
      </c>
      <c r="H2956" s="1" t="str">
        <f>" S"</f>
        <v xml:space="preserve"> S</v>
      </c>
      <c r="I2956" s="1" t="str">
        <f>" S"</f>
        <v xml:space="preserve"> S</v>
      </c>
    </row>
    <row r="2957" spans="1:9">
      <c r="A2957" s="1" t="str">
        <f>""</f>
        <v/>
      </c>
      <c r="B2957" s="1">
        <f t="shared" si="969"/>
        <v>768451</v>
      </c>
      <c r="C2957" s="1" t="str">
        <f>"0598"</f>
        <v>0598</v>
      </c>
      <c r="D2957" s="1" t="str">
        <f>"CITIZENSHIP"</f>
        <v>CITIZENSHIP</v>
      </c>
      <c r="E2957" s="1" t="str">
        <f t="shared" si="971"/>
        <v>50R-CHA</v>
      </c>
      <c r="F2957" s="1" t="str">
        <f t="shared" si="970"/>
        <v>Chae, Son</v>
      </c>
      <c r="G2957" s="1" t="str">
        <f>"Period 07"</f>
        <v>Period 07</v>
      </c>
      <c r="H2957" s="1" t="str">
        <f>" E"</f>
        <v xml:space="preserve"> E</v>
      </c>
      <c r="I2957" s="1" t="str">
        <f>" E"</f>
        <v xml:space="preserve"> E</v>
      </c>
    </row>
    <row r="2958" spans="1:9">
      <c r="A2958" s="1" t="str">
        <f>""</f>
        <v/>
      </c>
      <c r="B2958" s="1">
        <f t="shared" si="969"/>
        <v>768451</v>
      </c>
      <c r="C2958" s="1" t="str">
        <f>"0551"</f>
        <v>0551</v>
      </c>
      <c r="D2958" s="1" t="str">
        <f>"HANDWRITING"</f>
        <v>HANDWRITING</v>
      </c>
      <c r="E2958" s="1" t="str">
        <f t="shared" si="971"/>
        <v>50R-CHA</v>
      </c>
      <c r="F2958" s="1" t="str">
        <f t="shared" si="970"/>
        <v>Chae, Son</v>
      </c>
      <c r="G2958" s="1" t="str">
        <f>"Period 08"</f>
        <v>Period 08</v>
      </c>
      <c r="H2958" s="1" t="str">
        <f>" S"</f>
        <v xml:space="preserve"> S</v>
      </c>
      <c r="I2958" s="1" t="str">
        <f>" S"</f>
        <v xml:space="preserve"> S</v>
      </c>
    </row>
    <row r="2959" spans="1:9">
      <c r="A2959" s="1" t="str">
        <f>""</f>
        <v/>
      </c>
      <c r="B2959" s="1">
        <f t="shared" si="969"/>
        <v>768451</v>
      </c>
      <c r="C2959" s="1" t="str">
        <f>"0561"</f>
        <v>0561</v>
      </c>
      <c r="D2959" s="1" t="str">
        <f>"FINE ARTS"</f>
        <v>FINE ARTS</v>
      </c>
      <c r="E2959" s="1" t="str">
        <f t="shared" si="971"/>
        <v>50R-CHA</v>
      </c>
      <c r="F2959" s="1" t="str">
        <f>"Shotlow, Misti"</f>
        <v>Shotlow, Misti</v>
      </c>
      <c r="G2959" s="1" t="str">
        <f>"Period 09"</f>
        <v>Period 09</v>
      </c>
      <c r="H2959" s="1" t="str">
        <f>" E"</f>
        <v xml:space="preserve"> E</v>
      </c>
      <c r="I2959" s="1" t="str">
        <f>" E"</f>
        <v xml:space="preserve"> E</v>
      </c>
    </row>
    <row r="2960" spans="1:9">
      <c r="A2960" s="1" t="str">
        <f>""</f>
        <v/>
      </c>
      <c r="B2960" s="1">
        <f t="shared" si="969"/>
        <v>768451</v>
      </c>
      <c r="C2960" s="1" t="str">
        <f>"0562"</f>
        <v>0562</v>
      </c>
      <c r="D2960" s="1" t="str">
        <f>"MUSIC"</f>
        <v>MUSIC</v>
      </c>
      <c r="E2960" s="1" t="str">
        <f t="shared" si="971"/>
        <v>50R-CHA</v>
      </c>
      <c r="F2960" s="1" t="str">
        <f>"Murphy, Charmin"</f>
        <v>Murphy, Charmin</v>
      </c>
      <c r="G2960" s="1" t="str">
        <f>"Period 10"</f>
        <v>Period 10</v>
      </c>
      <c r="H2960" s="1" t="str">
        <f>" E"</f>
        <v xml:space="preserve"> E</v>
      </c>
      <c r="I2960" s="1" t="str">
        <f>" S"</f>
        <v xml:space="preserve"> S</v>
      </c>
    </row>
    <row r="2961" spans="1:9">
      <c r="A2961" s="1" t="str">
        <f>""</f>
        <v/>
      </c>
      <c r="B2961" s="1">
        <f t="shared" si="969"/>
        <v>768451</v>
      </c>
      <c r="C2961" s="1" t="str">
        <f>"0572"</f>
        <v>0572</v>
      </c>
      <c r="D2961" s="1" t="str">
        <f>"PHYSICAL ED"</f>
        <v>PHYSICAL ED</v>
      </c>
      <c r="E2961" s="1" t="str">
        <f t="shared" si="971"/>
        <v>50R-CHA</v>
      </c>
      <c r="F2961" s="1" t="str">
        <f>"Lane, Gary"</f>
        <v>Lane, Gary</v>
      </c>
      <c r="G2961" s="1" t="str">
        <f>"Period 11"</f>
        <v>Period 11</v>
      </c>
      <c r="H2961" s="1" t="str">
        <f>" E"</f>
        <v xml:space="preserve"> E</v>
      </c>
      <c r="I2961" s="1" t="str">
        <f>" E"</f>
        <v xml:space="preserve"> E</v>
      </c>
    </row>
    <row r="2962" spans="1:9">
      <c r="A2962" s="1" t="str">
        <f>"McKemie, Rylee Nicole"</f>
        <v>McKemie, Rylee Nicole</v>
      </c>
      <c r="B2962" s="1">
        <f t="shared" ref="B2962:B2971" si="972">768454</f>
        <v>768454</v>
      </c>
      <c r="C2962" s="1" t="str">
        <f>"0511"</f>
        <v>0511</v>
      </c>
      <c r="D2962" s="1" t="str">
        <f>"LANGUAGE ARTS"</f>
        <v>LANGUAGE ARTS</v>
      </c>
      <c r="E2962" s="1" t="str">
        <f t="shared" ref="E2962:E2971" si="973">"51R-HUN"</f>
        <v>51R-HUN</v>
      </c>
      <c r="F2962" s="1" t="str">
        <f t="shared" ref="F2962:F2968" si="974">"Hunziker, Camille"</f>
        <v>Hunziker, Camille</v>
      </c>
      <c r="G2962" s="1" t="str">
        <f>"Period 01"</f>
        <v>Period 01</v>
      </c>
      <c r="H2962" s="1">
        <f xml:space="preserve"> 98</f>
        <v>98</v>
      </c>
      <c r="I2962" s="1">
        <f xml:space="preserve"> 94</f>
        <v>94</v>
      </c>
    </row>
    <row r="2963" spans="1:9">
      <c r="A2963" s="1" t="str">
        <f>""</f>
        <v/>
      </c>
      <c r="B2963" s="1">
        <f t="shared" si="972"/>
        <v>768454</v>
      </c>
      <c r="C2963" s="1" t="str">
        <f>"0521"</f>
        <v>0521</v>
      </c>
      <c r="D2963" s="1" t="str">
        <f>"SOCIAL STUDIES"</f>
        <v>SOCIAL STUDIES</v>
      </c>
      <c r="E2963" s="1" t="str">
        <f t="shared" si="973"/>
        <v>51R-HUN</v>
      </c>
      <c r="F2963" s="1" t="str">
        <f t="shared" si="974"/>
        <v>Hunziker, Camille</v>
      </c>
      <c r="G2963" s="1" t="str">
        <f>"Period 03"</f>
        <v>Period 03</v>
      </c>
      <c r="H2963" s="1">
        <f xml:space="preserve"> 98</f>
        <v>98</v>
      </c>
      <c r="I2963" s="1">
        <f xml:space="preserve"> 94</f>
        <v>94</v>
      </c>
    </row>
    <row r="2964" spans="1:9">
      <c r="A2964" s="1" t="str">
        <f>""</f>
        <v/>
      </c>
      <c r="B2964" s="1">
        <f t="shared" si="972"/>
        <v>768454</v>
      </c>
      <c r="C2964" s="1" t="str">
        <f>"0531"</f>
        <v>0531</v>
      </c>
      <c r="D2964" s="1" t="str">
        <f>"MATH"</f>
        <v>MATH</v>
      </c>
      <c r="E2964" s="1" t="str">
        <f t="shared" si="973"/>
        <v>51R-HUN</v>
      </c>
      <c r="F2964" s="1" t="str">
        <f t="shared" si="974"/>
        <v>Hunziker, Camille</v>
      </c>
      <c r="G2964" s="1" t="str">
        <f>"Period 04"</f>
        <v>Period 04</v>
      </c>
      <c r="H2964" s="1">
        <f xml:space="preserve"> 96</f>
        <v>96</v>
      </c>
      <c r="I2964" s="1">
        <f xml:space="preserve"> 93</f>
        <v>93</v>
      </c>
    </row>
    <row r="2965" spans="1:9">
      <c r="A2965" s="1" t="str">
        <f>""</f>
        <v/>
      </c>
      <c r="B2965" s="1">
        <f t="shared" si="972"/>
        <v>768454</v>
      </c>
      <c r="C2965" s="1" t="str">
        <f>"0541"</f>
        <v>0541</v>
      </c>
      <c r="D2965" s="1" t="str">
        <f>"SCIENCE"</f>
        <v>SCIENCE</v>
      </c>
      <c r="E2965" s="1" t="str">
        <f t="shared" si="973"/>
        <v>51R-HUN</v>
      </c>
      <c r="F2965" s="1" t="str">
        <f t="shared" si="974"/>
        <v>Hunziker, Camille</v>
      </c>
      <c r="G2965" s="1" t="str">
        <f>"Period 05"</f>
        <v>Period 05</v>
      </c>
      <c r="H2965" s="1">
        <f xml:space="preserve"> 98</f>
        <v>98</v>
      </c>
      <c r="I2965" s="1">
        <f xml:space="preserve"> 94</f>
        <v>94</v>
      </c>
    </row>
    <row r="2966" spans="1:9">
      <c r="A2966" s="1" t="str">
        <f>""</f>
        <v/>
      </c>
      <c r="B2966" s="1">
        <f t="shared" si="972"/>
        <v>768454</v>
      </c>
      <c r="C2966" s="1" t="str">
        <f>"0571"</f>
        <v>0571</v>
      </c>
      <c r="D2966" s="1" t="str">
        <f>"HEALTH"</f>
        <v>HEALTH</v>
      </c>
      <c r="E2966" s="1" t="str">
        <f t="shared" si="973"/>
        <v>51R-HUN</v>
      </c>
      <c r="F2966" s="1" t="str">
        <f t="shared" si="974"/>
        <v>Hunziker, Camille</v>
      </c>
      <c r="G2966" s="1" t="str">
        <f>"Period 06"</f>
        <v>Period 06</v>
      </c>
      <c r="H2966" s="1" t="str">
        <f>" S"</f>
        <v xml:space="preserve"> S</v>
      </c>
      <c r="I2966" s="1" t="str">
        <f>" S"</f>
        <v xml:space="preserve"> S</v>
      </c>
    </row>
    <row r="2967" spans="1:9">
      <c r="A2967" s="1" t="str">
        <f>""</f>
        <v/>
      </c>
      <c r="B2967" s="1">
        <f t="shared" si="972"/>
        <v>768454</v>
      </c>
      <c r="C2967" s="1" t="str">
        <f>"0598"</f>
        <v>0598</v>
      </c>
      <c r="D2967" s="1" t="str">
        <f>"CITIZENSHIP"</f>
        <v>CITIZENSHIP</v>
      </c>
      <c r="E2967" s="1" t="str">
        <f t="shared" si="973"/>
        <v>51R-HUN</v>
      </c>
      <c r="F2967" s="1" t="str">
        <f t="shared" si="974"/>
        <v>Hunziker, Camille</v>
      </c>
      <c r="G2967" s="1" t="str">
        <f>"Period 07"</f>
        <v>Period 07</v>
      </c>
      <c r="H2967" s="1" t="str">
        <f>" E"</f>
        <v xml:space="preserve"> E</v>
      </c>
      <c r="I2967" s="1" t="str">
        <f>" S"</f>
        <v xml:space="preserve"> S</v>
      </c>
    </row>
    <row r="2968" spans="1:9">
      <c r="A2968" s="1" t="str">
        <f>""</f>
        <v/>
      </c>
      <c r="B2968" s="1">
        <f t="shared" si="972"/>
        <v>768454</v>
      </c>
      <c r="C2968" s="1" t="str">
        <f>"0551"</f>
        <v>0551</v>
      </c>
      <c r="D2968" s="1" t="str">
        <f>"HANDWRITING"</f>
        <v>HANDWRITING</v>
      </c>
      <c r="E2968" s="1" t="str">
        <f t="shared" si="973"/>
        <v>51R-HUN</v>
      </c>
      <c r="F2968" s="1" t="str">
        <f t="shared" si="974"/>
        <v>Hunziker, Camille</v>
      </c>
      <c r="G2968" s="1" t="str">
        <f>"Period 08"</f>
        <v>Period 08</v>
      </c>
      <c r="H2968" s="1" t="str">
        <f>" E"</f>
        <v xml:space="preserve"> E</v>
      </c>
      <c r="I2968" s="1" t="str">
        <f>" S"</f>
        <v xml:space="preserve"> S</v>
      </c>
    </row>
    <row r="2969" spans="1:9">
      <c r="A2969" s="1" t="str">
        <f>""</f>
        <v/>
      </c>
      <c r="B2969" s="1">
        <f t="shared" si="972"/>
        <v>768454</v>
      </c>
      <c r="C2969" s="1" t="str">
        <f>"0561"</f>
        <v>0561</v>
      </c>
      <c r="D2969" s="1" t="str">
        <f>"FINE ARTS"</f>
        <v>FINE ARTS</v>
      </c>
      <c r="E2969" s="1" t="str">
        <f t="shared" si="973"/>
        <v>51R-HUN</v>
      </c>
      <c r="F2969" s="1" t="str">
        <f>"Shotlow, Misti"</f>
        <v>Shotlow, Misti</v>
      </c>
      <c r="G2969" s="1" t="str">
        <f>"Period 09"</f>
        <v>Period 09</v>
      </c>
      <c r="H2969" s="1" t="str">
        <f>" E"</f>
        <v xml:space="preserve"> E</v>
      </c>
      <c r="I2969" s="1" t="str">
        <f>" E"</f>
        <v xml:space="preserve"> E</v>
      </c>
    </row>
    <row r="2970" spans="1:9">
      <c r="A2970" s="1" t="str">
        <f>""</f>
        <v/>
      </c>
      <c r="B2970" s="1">
        <f t="shared" si="972"/>
        <v>768454</v>
      </c>
      <c r="C2970" s="1" t="str">
        <f>"0562"</f>
        <v>0562</v>
      </c>
      <c r="D2970" s="1" t="str">
        <f>"MUSIC"</f>
        <v>MUSIC</v>
      </c>
      <c r="E2970" s="1" t="str">
        <f t="shared" si="973"/>
        <v>51R-HUN</v>
      </c>
      <c r="F2970" s="1" t="str">
        <f>"Murphy, Charmin"</f>
        <v>Murphy, Charmin</v>
      </c>
      <c r="G2970" s="1" t="str">
        <f>"Period 10"</f>
        <v>Period 10</v>
      </c>
      <c r="H2970" s="1" t="str">
        <f>" E"</f>
        <v xml:space="preserve"> E</v>
      </c>
      <c r="I2970" s="1" t="str">
        <f>" S"</f>
        <v xml:space="preserve"> S</v>
      </c>
    </row>
    <row r="2971" spans="1:9">
      <c r="A2971" s="1" t="str">
        <f>""</f>
        <v/>
      </c>
      <c r="B2971" s="1">
        <f t="shared" si="972"/>
        <v>768454</v>
      </c>
      <c r="C2971" s="1" t="str">
        <f>"0572"</f>
        <v>0572</v>
      </c>
      <c r="D2971" s="1" t="str">
        <f>"PHYSICAL ED"</f>
        <v>PHYSICAL ED</v>
      </c>
      <c r="E2971" s="1" t="str">
        <f t="shared" si="973"/>
        <v>51R-HUN</v>
      </c>
      <c r="F2971" s="1" t="str">
        <f>"Lane, Gary"</f>
        <v>Lane, Gary</v>
      </c>
      <c r="G2971" s="1" t="str">
        <f>"Period 11"</f>
        <v>Period 11</v>
      </c>
      <c r="H2971" s="1" t="str">
        <f>" E"</f>
        <v xml:space="preserve"> E</v>
      </c>
      <c r="I2971" s="1" t="str">
        <f>" E"</f>
        <v xml:space="preserve"> E</v>
      </c>
    </row>
    <row r="2972" spans="1:9">
      <c r="A2972" s="1" t="str">
        <f>"Mejia Coto, Alvaro Lizandro"</f>
        <v>Mejia Coto, Alvaro Lizandro</v>
      </c>
      <c r="B2972" s="1">
        <f t="shared" ref="B2972:B2981" si="975">786984</f>
        <v>786984</v>
      </c>
      <c r="C2972" s="1" t="str">
        <f>"0511"</f>
        <v>0511</v>
      </c>
      <c r="D2972" s="1" t="str">
        <f>"LANGUAGE ARTS"</f>
        <v>LANGUAGE ARTS</v>
      </c>
      <c r="E2972" s="1" t="str">
        <f t="shared" ref="E2972:E2978" si="976">"50B-BIL"</f>
        <v>50B-BIL</v>
      </c>
      <c r="F2972" s="1" t="str">
        <f t="shared" ref="F2972:F2978" si="977">"Vega, Joseph"</f>
        <v>Vega, Joseph</v>
      </c>
      <c r="G2972" s="1" t="str">
        <f>"Period 01"</f>
        <v>Period 01</v>
      </c>
      <c r="H2972" s="1">
        <f xml:space="preserve"> 59</f>
        <v>59</v>
      </c>
      <c r="I2972" s="1">
        <f xml:space="preserve"> 56</f>
        <v>56</v>
      </c>
    </row>
    <row r="2973" spans="1:9">
      <c r="A2973" s="1" t="str">
        <f>""</f>
        <v/>
      </c>
      <c r="B2973" s="1">
        <f t="shared" si="975"/>
        <v>786984</v>
      </c>
      <c r="C2973" s="1" t="str">
        <f>"0521"</f>
        <v>0521</v>
      </c>
      <c r="D2973" s="1" t="str">
        <f>"SOCIAL STUDIES"</f>
        <v>SOCIAL STUDIES</v>
      </c>
      <c r="E2973" s="1" t="str">
        <f t="shared" si="976"/>
        <v>50B-BIL</v>
      </c>
      <c r="F2973" s="1" t="str">
        <f t="shared" si="977"/>
        <v>Vega, Joseph</v>
      </c>
      <c r="G2973" s="1" t="str">
        <f>"Period 03"</f>
        <v>Period 03</v>
      </c>
      <c r="H2973" s="1">
        <f xml:space="preserve"> 73</f>
        <v>73</v>
      </c>
      <c r="I2973" s="1">
        <f xml:space="preserve"> 74</f>
        <v>74</v>
      </c>
    </row>
    <row r="2974" spans="1:9">
      <c r="A2974" s="1" t="str">
        <f>""</f>
        <v/>
      </c>
      <c r="B2974" s="1">
        <f t="shared" si="975"/>
        <v>786984</v>
      </c>
      <c r="C2974" s="1" t="str">
        <f>"0531"</f>
        <v>0531</v>
      </c>
      <c r="D2974" s="1" t="str">
        <f>"MATH"</f>
        <v>MATH</v>
      </c>
      <c r="E2974" s="1" t="str">
        <f t="shared" si="976"/>
        <v>50B-BIL</v>
      </c>
      <c r="F2974" s="1" t="str">
        <f t="shared" si="977"/>
        <v>Vega, Joseph</v>
      </c>
      <c r="G2974" s="1" t="str">
        <f>"Period 04"</f>
        <v>Period 04</v>
      </c>
      <c r="H2974" s="1">
        <f xml:space="preserve"> 60</f>
        <v>60</v>
      </c>
      <c r="I2974" s="1">
        <f xml:space="preserve"> 27</f>
        <v>27</v>
      </c>
    </row>
    <row r="2975" spans="1:9">
      <c r="A2975" s="1" t="str">
        <f>""</f>
        <v/>
      </c>
      <c r="B2975" s="1">
        <f t="shared" si="975"/>
        <v>786984</v>
      </c>
      <c r="C2975" s="1" t="str">
        <f>"0541"</f>
        <v>0541</v>
      </c>
      <c r="D2975" s="1" t="str">
        <f>"SCIENCE"</f>
        <v>SCIENCE</v>
      </c>
      <c r="E2975" s="1" t="str">
        <f t="shared" si="976"/>
        <v>50B-BIL</v>
      </c>
      <c r="F2975" s="1" t="str">
        <f t="shared" si="977"/>
        <v>Vega, Joseph</v>
      </c>
      <c r="G2975" s="1" t="str">
        <f>"Period 05"</f>
        <v>Period 05</v>
      </c>
      <c r="H2975" s="1">
        <f xml:space="preserve"> 61</f>
        <v>61</v>
      </c>
      <c r="I2975" s="1">
        <f xml:space="preserve"> 61</f>
        <v>61</v>
      </c>
    </row>
    <row r="2976" spans="1:9">
      <c r="A2976" s="1" t="str">
        <f>""</f>
        <v/>
      </c>
      <c r="B2976" s="1">
        <f t="shared" si="975"/>
        <v>786984</v>
      </c>
      <c r="C2976" s="1" t="str">
        <f>"0571"</f>
        <v>0571</v>
      </c>
      <c r="D2976" s="1" t="str">
        <f>"HEALTH"</f>
        <v>HEALTH</v>
      </c>
      <c r="E2976" s="1" t="str">
        <f t="shared" si="976"/>
        <v>50B-BIL</v>
      </c>
      <c r="F2976" s="1" t="str">
        <f t="shared" si="977"/>
        <v>Vega, Joseph</v>
      </c>
      <c r="G2976" s="1" t="str">
        <f>"Period 06"</f>
        <v>Period 06</v>
      </c>
      <c r="H2976" s="1" t="str">
        <f>" S"</f>
        <v xml:space="preserve"> S</v>
      </c>
      <c r="I2976" s="1" t="str">
        <f>" S"</f>
        <v xml:space="preserve"> S</v>
      </c>
    </row>
    <row r="2977" spans="1:9">
      <c r="A2977" s="1" t="str">
        <f>""</f>
        <v/>
      </c>
      <c r="B2977" s="1">
        <f t="shared" si="975"/>
        <v>786984</v>
      </c>
      <c r="C2977" s="1" t="str">
        <f>"0598"</f>
        <v>0598</v>
      </c>
      <c r="D2977" s="1" t="str">
        <f>"CITIZENSHIP"</f>
        <v>CITIZENSHIP</v>
      </c>
      <c r="E2977" s="1" t="str">
        <f t="shared" si="976"/>
        <v>50B-BIL</v>
      </c>
      <c r="F2977" s="1" t="str">
        <f t="shared" si="977"/>
        <v>Vega, Joseph</v>
      </c>
      <c r="G2977" s="1" t="str">
        <f>"Period 07"</f>
        <v>Period 07</v>
      </c>
      <c r="H2977" s="1" t="str">
        <f>" S"</f>
        <v xml:space="preserve"> S</v>
      </c>
      <c r="I2977" s="1" t="str">
        <f>" S"</f>
        <v xml:space="preserve"> S</v>
      </c>
    </row>
    <row r="2978" spans="1:9">
      <c r="A2978" s="1" t="str">
        <f>""</f>
        <v/>
      </c>
      <c r="B2978" s="1">
        <f t="shared" si="975"/>
        <v>786984</v>
      </c>
      <c r="C2978" s="1" t="str">
        <f>"0551"</f>
        <v>0551</v>
      </c>
      <c r="D2978" s="1" t="str">
        <f>"HANDWRITING"</f>
        <v>HANDWRITING</v>
      </c>
      <c r="E2978" s="1" t="str">
        <f t="shared" si="976"/>
        <v>50B-BIL</v>
      </c>
      <c r="F2978" s="1" t="str">
        <f t="shared" si="977"/>
        <v>Vega, Joseph</v>
      </c>
      <c r="G2978" s="1" t="str">
        <f>"Period 08"</f>
        <v>Period 08</v>
      </c>
      <c r="H2978" s="1" t="str">
        <f>" S"</f>
        <v xml:space="preserve"> S</v>
      </c>
      <c r="I2978" s="1" t="str">
        <f>" U"</f>
        <v xml:space="preserve"> U</v>
      </c>
    </row>
    <row r="2979" spans="1:9">
      <c r="A2979" s="1" t="str">
        <f>""</f>
        <v/>
      </c>
      <c r="B2979" s="1">
        <f t="shared" si="975"/>
        <v>786984</v>
      </c>
      <c r="C2979" s="1" t="str">
        <f>"0561"</f>
        <v>0561</v>
      </c>
      <c r="D2979" s="1" t="str">
        <f>"FINE ARTS"</f>
        <v>FINE ARTS</v>
      </c>
      <c r="E2979" s="1" t="str">
        <f>"50B-VEG"</f>
        <v>50B-VEG</v>
      </c>
      <c r="F2979" s="1" t="str">
        <f>"Shotlow, Misti"</f>
        <v>Shotlow, Misti</v>
      </c>
      <c r="G2979" s="1" t="str">
        <f>"Period 09"</f>
        <v>Period 09</v>
      </c>
      <c r="H2979" s="1" t="str">
        <f>" E"</f>
        <v xml:space="preserve"> E</v>
      </c>
      <c r="I2979" s="1" t="str">
        <f>" E"</f>
        <v xml:space="preserve"> E</v>
      </c>
    </row>
    <row r="2980" spans="1:9">
      <c r="A2980" s="1" t="str">
        <f>""</f>
        <v/>
      </c>
      <c r="B2980" s="1">
        <f t="shared" si="975"/>
        <v>786984</v>
      </c>
      <c r="C2980" s="1" t="str">
        <f>"0562"</f>
        <v>0562</v>
      </c>
      <c r="D2980" s="1" t="str">
        <f>"MUSIC"</f>
        <v>MUSIC</v>
      </c>
      <c r="E2980" s="1" t="str">
        <f>"50B-VEG"</f>
        <v>50B-VEG</v>
      </c>
      <c r="F2980" s="1" t="str">
        <f>"Murphy, Charmin"</f>
        <v>Murphy, Charmin</v>
      </c>
      <c r="G2980" s="1" t="str">
        <f>"Period 10"</f>
        <v>Period 10</v>
      </c>
      <c r="H2980" s="1" t="str">
        <f>" S"</f>
        <v xml:space="preserve"> S</v>
      </c>
      <c r="I2980" s="1" t="str">
        <f>" S"</f>
        <v xml:space="preserve"> S</v>
      </c>
    </row>
    <row r="2981" spans="1:9">
      <c r="A2981" s="1" t="str">
        <f>""</f>
        <v/>
      </c>
      <c r="B2981" s="1">
        <f t="shared" si="975"/>
        <v>786984</v>
      </c>
      <c r="C2981" s="1" t="str">
        <f>"0572"</f>
        <v>0572</v>
      </c>
      <c r="D2981" s="1" t="str">
        <f>"PHYSICAL ED"</f>
        <v>PHYSICAL ED</v>
      </c>
      <c r="E2981" s="1" t="str">
        <f>"50B-VEG"</f>
        <v>50B-VEG</v>
      </c>
      <c r="F2981" s="1" t="str">
        <f>"Lane, Gary"</f>
        <v>Lane, Gary</v>
      </c>
      <c r="G2981" s="1" t="str">
        <f>"Period 11"</f>
        <v>Period 11</v>
      </c>
      <c r="H2981" s="1" t="str">
        <f>" E"</f>
        <v xml:space="preserve"> E</v>
      </c>
      <c r="I2981" s="1" t="str">
        <f>" E"</f>
        <v xml:space="preserve"> E</v>
      </c>
    </row>
    <row r="2982" spans="1:9">
      <c r="A2982" s="1" t="str">
        <f>"Mexquitic, Kaylee Nicole"</f>
        <v>Mexquitic, Kaylee Nicole</v>
      </c>
      <c r="B2982" s="1">
        <f t="shared" ref="B2982:B2991" si="978">771366</f>
        <v>771366</v>
      </c>
      <c r="C2982" s="1" t="str">
        <f>"0511"</f>
        <v>0511</v>
      </c>
      <c r="D2982" s="1" t="str">
        <f>"LANGUAGE ARTS"</f>
        <v>LANGUAGE ARTS</v>
      </c>
      <c r="E2982" s="1" t="str">
        <f t="shared" ref="E2982:E2991" si="979">"51R-HUN"</f>
        <v>51R-HUN</v>
      </c>
      <c r="F2982" s="1" t="str">
        <f t="shared" ref="F2982:F2988" si="980">"Hunziker, Camille"</f>
        <v>Hunziker, Camille</v>
      </c>
      <c r="G2982" s="1" t="str">
        <f>"Period 01"</f>
        <v>Period 01</v>
      </c>
      <c r="H2982" s="1">
        <f xml:space="preserve"> 82</f>
        <v>82</v>
      </c>
      <c r="I2982" s="1">
        <f xml:space="preserve"> 88</f>
        <v>88</v>
      </c>
    </row>
    <row r="2983" spans="1:9">
      <c r="A2983" s="1" t="str">
        <f>""</f>
        <v/>
      </c>
      <c r="B2983" s="1">
        <f t="shared" si="978"/>
        <v>771366</v>
      </c>
      <c r="C2983" s="1" t="str">
        <f>"0521"</f>
        <v>0521</v>
      </c>
      <c r="D2983" s="1" t="str">
        <f>"SOCIAL STUDIES"</f>
        <v>SOCIAL STUDIES</v>
      </c>
      <c r="E2983" s="1" t="str">
        <f t="shared" si="979"/>
        <v>51R-HUN</v>
      </c>
      <c r="F2983" s="1" t="str">
        <f t="shared" si="980"/>
        <v>Hunziker, Camille</v>
      </c>
      <c r="G2983" s="1" t="str">
        <f>"Period 03"</f>
        <v>Period 03</v>
      </c>
      <c r="H2983" s="1">
        <f xml:space="preserve"> 87</f>
        <v>87</v>
      </c>
      <c r="I2983" s="1">
        <f xml:space="preserve"> 91</f>
        <v>91</v>
      </c>
    </row>
    <row r="2984" spans="1:9">
      <c r="A2984" s="1" t="str">
        <f>""</f>
        <v/>
      </c>
      <c r="B2984" s="1">
        <f t="shared" si="978"/>
        <v>771366</v>
      </c>
      <c r="C2984" s="1" t="str">
        <f>"0531"</f>
        <v>0531</v>
      </c>
      <c r="D2984" s="1" t="str">
        <f>"MATH"</f>
        <v>MATH</v>
      </c>
      <c r="E2984" s="1" t="str">
        <f t="shared" si="979"/>
        <v>51R-HUN</v>
      </c>
      <c r="F2984" s="1" t="str">
        <f t="shared" si="980"/>
        <v>Hunziker, Camille</v>
      </c>
      <c r="G2984" s="1" t="str">
        <f>"Period 04"</f>
        <v>Period 04</v>
      </c>
      <c r="H2984" s="1">
        <f xml:space="preserve"> 86</f>
        <v>86</v>
      </c>
      <c r="I2984" s="1">
        <f xml:space="preserve"> 74</f>
        <v>74</v>
      </c>
    </row>
    <row r="2985" spans="1:9">
      <c r="A2985" s="1" t="str">
        <f>""</f>
        <v/>
      </c>
      <c r="B2985" s="1">
        <f t="shared" si="978"/>
        <v>771366</v>
      </c>
      <c r="C2985" s="1" t="str">
        <f>"0541"</f>
        <v>0541</v>
      </c>
      <c r="D2985" s="1" t="str">
        <f>"SCIENCE"</f>
        <v>SCIENCE</v>
      </c>
      <c r="E2985" s="1" t="str">
        <f t="shared" si="979"/>
        <v>51R-HUN</v>
      </c>
      <c r="F2985" s="1" t="str">
        <f t="shared" si="980"/>
        <v>Hunziker, Camille</v>
      </c>
      <c r="G2985" s="1" t="str">
        <f>"Period 05"</f>
        <v>Period 05</v>
      </c>
      <c r="H2985" s="1">
        <f xml:space="preserve"> 80</f>
        <v>80</v>
      </c>
      <c r="I2985" s="1">
        <f xml:space="preserve"> 82</f>
        <v>82</v>
      </c>
    </row>
    <row r="2986" spans="1:9">
      <c r="A2986" s="1" t="str">
        <f>""</f>
        <v/>
      </c>
      <c r="B2986" s="1">
        <f t="shared" si="978"/>
        <v>771366</v>
      </c>
      <c r="C2986" s="1" t="str">
        <f>"0571"</f>
        <v>0571</v>
      </c>
      <c r="D2986" s="1" t="str">
        <f>"HEALTH"</f>
        <v>HEALTH</v>
      </c>
      <c r="E2986" s="1" t="str">
        <f t="shared" si="979"/>
        <v>51R-HUN</v>
      </c>
      <c r="F2986" s="1" t="str">
        <f t="shared" si="980"/>
        <v>Hunziker, Camille</v>
      </c>
      <c r="G2986" s="1" t="str">
        <f>"Period 06"</f>
        <v>Period 06</v>
      </c>
      <c r="H2986" s="1" t="str">
        <f t="shared" ref="H2986:I2988" si="981">" S"</f>
        <v xml:space="preserve"> S</v>
      </c>
      <c r="I2986" s="1" t="str">
        <f t="shared" si="981"/>
        <v xml:space="preserve"> S</v>
      </c>
    </row>
    <row r="2987" spans="1:9">
      <c r="A2987" s="1" t="str">
        <f>""</f>
        <v/>
      </c>
      <c r="B2987" s="1">
        <f t="shared" si="978"/>
        <v>771366</v>
      </c>
      <c r="C2987" s="1" t="str">
        <f>"0598"</f>
        <v>0598</v>
      </c>
      <c r="D2987" s="1" t="str">
        <f>"CITIZENSHIP"</f>
        <v>CITIZENSHIP</v>
      </c>
      <c r="E2987" s="1" t="str">
        <f t="shared" si="979"/>
        <v>51R-HUN</v>
      </c>
      <c r="F2987" s="1" t="str">
        <f t="shared" si="980"/>
        <v>Hunziker, Camille</v>
      </c>
      <c r="G2987" s="1" t="str">
        <f>"Period 07"</f>
        <v>Period 07</v>
      </c>
      <c r="H2987" s="1" t="str">
        <f t="shared" si="981"/>
        <v xml:space="preserve"> S</v>
      </c>
      <c r="I2987" s="1" t="str">
        <f t="shared" si="981"/>
        <v xml:space="preserve"> S</v>
      </c>
    </row>
    <row r="2988" spans="1:9">
      <c r="A2988" s="1" t="str">
        <f>""</f>
        <v/>
      </c>
      <c r="B2988" s="1">
        <f t="shared" si="978"/>
        <v>771366</v>
      </c>
      <c r="C2988" s="1" t="str">
        <f>"0551"</f>
        <v>0551</v>
      </c>
      <c r="D2988" s="1" t="str">
        <f>"HANDWRITING"</f>
        <v>HANDWRITING</v>
      </c>
      <c r="E2988" s="1" t="str">
        <f t="shared" si="979"/>
        <v>51R-HUN</v>
      </c>
      <c r="F2988" s="1" t="str">
        <f t="shared" si="980"/>
        <v>Hunziker, Camille</v>
      </c>
      <c r="G2988" s="1" t="str">
        <f>"Period 08"</f>
        <v>Period 08</v>
      </c>
      <c r="H2988" s="1" t="str">
        <f t="shared" si="981"/>
        <v xml:space="preserve"> S</v>
      </c>
      <c r="I2988" s="1" t="str">
        <f t="shared" si="981"/>
        <v xml:space="preserve"> S</v>
      </c>
    </row>
    <row r="2989" spans="1:9">
      <c r="A2989" s="1" t="str">
        <f>""</f>
        <v/>
      </c>
      <c r="B2989" s="1">
        <f t="shared" si="978"/>
        <v>771366</v>
      </c>
      <c r="C2989" s="1" t="str">
        <f>"0561"</f>
        <v>0561</v>
      </c>
      <c r="D2989" s="1" t="str">
        <f>"FINE ARTS"</f>
        <v>FINE ARTS</v>
      </c>
      <c r="E2989" s="1" t="str">
        <f t="shared" si="979"/>
        <v>51R-HUN</v>
      </c>
      <c r="F2989" s="1" t="str">
        <f>"Shotlow, Misti"</f>
        <v>Shotlow, Misti</v>
      </c>
      <c r="G2989" s="1" t="str">
        <f>"Period 09"</f>
        <v>Period 09</v>
      </c>
      <c r="H2989" s="1" t="str">
        <f>" E"</f>
        <v xml:space="preserve"> E</v>
      </c>
      <c r="I2989" s="1" t="str">
        <f>" E"</f>
        <v xml:space="preserve"> E</v>
      </c>
    </row>
    <row r="2990" spans="1:9">
      <c r="A2990" s="1" t="str">
        <f>""</f>
        <v/>
      </c>
      <c r="B2990" s="1">
        <f t="shared" si="978"/>
        <v>771366</v>
      </c>
      <c r="C2990" s="1" t="str">
        <f>"0562"</f>
        <v>0562</v>
      </c>
      <c r="D2990" s="1" t="str">
        <f>"MUSIC"</f>
        <v>MUSIC</v>
      </c>
      <c r="E2990" s="1" t="str">
        <f t="shared" si="979"/>
        <v>51R-HUN</v>
      </c>
      <c r="F2990" s="1" t="str">
        <f>"Murphy, Charmin"</f>
        <v>Murphy, Charmin</v>
      </c>
      <c r="G2990" s="1" t="str">
        <f>"Period 10"</f>
        <v>Period 10</v>
      </c>
      <c r="H2990" s="1" t="str">
        <f>" E"</f>
        <v xml:space="preserve"> E</v>
      </c>
      <c r="I2990" s="1" t="str">
        <f>" S"</f>
        <v xml:space="preserve"> S</v>
      </c>
    </row>
    <row r="2991" spans="1:9">
      <c r="A2991" s="1" t="str">
        <f>""</f>
        <v/>
      </c>
      <c r="B2991" s="1">
        <f t="shared" si="978"/>
        <v>771366</v>
      </c>
      <c r="C2991" s="1" t="str">
        <f>"0572"</f>
        <v>0572</v>
      </c>
      <c r="D2991" s="1" t="str">
        <f>"PHYSICAL ED"</f>
        <v>PHYSICAL ED</v>
      </c>
      <c r="E2991" s="1" t="str">
        <f t="shared" si="979"/>
        <v>51R-HUN</v>
      </c>
      <c r="F2991" s="1" t="str">
        <f>"Lane, Gary"</f>
        <v>Lane, Gary</v>
      </c>
      <c r="G2991" s="1" t="str">
        <f>"Period 11"</f>
        <v>Period 11</v>
      </c>
      <c r="H2991" s="1" t="str">
        <f>" E"</f>
        <v xml:space="preserve"> E</v>
      </c>
      <c r="I2991" s="1" t="str">
        <f>" E"</f>
        <v xml:space="preserve"> E</v>
      </c>
    </row>
    <row r="2992" spans="1:9">
      <c r="A2992" s="1" t="str">
        <f>"Molina Munoz, Debanhi "</f>
        <v xml:space="preserve">Molina Munoz, Debanhi </v>
      </c>
      <c r="B2992" s="1">
        <f t="shared" ref="B2992:B3001" si="982">762871</f>
        <v>762871</v>
      </c>
      <c r="C2992" s="1" t="str">
        <f>"0511"</f>
        <v>0511</v>
      </c>
      <c r="D2992" s="1" t="str">
        <f>"LANGUAGE ARTS"</f>
        <v>LANGUAGE ARTS</v>
      </c>
      <c r="E2992" s="1" t="str">
        <f t="shared" ref="E2992:E2998" si="983">"50B-BIL"</f>
        <v>50B-BIL</v>
      </c>
      <c r="F2992" s="1" t="str">
        <f t="shared" ref="F2992:F2998" si="984">"Vega, Joseph"</f>
        <v>Vega, Joseph</v>
      </c>
      <c r="G2992" s="1" t="str">
        <f>"Period 01"</f>
        <v>Period 01</v>
      </c>
      <c r="H2992" s="1">
        <f xml:space="preserve"> 83</f>
        <v>83</v>
      </c>
      <c r="I2992" s="1">
        <f xml:space="preserve"> 77</f>
        <v>77</v>
      </c>
    </row>
    <row r="2993" spans="1:9">
      <c r="A2993" s="1" t="str">
        <f>""</f>
        <v/>
      </c>
      <c r="B2993" s="1">
        <f t="shared" si="982"/>
        <v>762871</v>
      </c>
      <c r="C2993" s="1" t="str">
        <f>"0521"</f>
        <v>0521</v>
      </c>
      <c r="D2993" s="1" t="str">
        <f>"SOCIAL STUDIES"</f>
        <v>SOCIAL STUDIES</v>
      </c>
      <c r="E2993" s="1" t="str">
        <f t="shared" si="983"/>
        <v>50B-BIL</v>
      </c>
      <c r="F2993" s="1" t="str">
        <f t="shared" si="984"/>
        <v>Vega, Joseph</v>
      </c>
      <c r="G2993" s="1" t="str">
        <f>"Period 03"</f>
        <v>Period 03</v>
      </c>
      <c r="H2993" s="1">
        <f xml:space="preserve"> 85</f>
        <v>85</v>
      </c>
      <c r="I2993" s="1">
        <f xml:space="preserve"> 84</f>
        <v>84</v>
      </c>
    </row>
    <row r="2994" spans="1:9">
      <c r="A2994" s="1" t="str">
        <f>""</f>
        <v/>
      </c>
      <c r="B2994" s="1">
        <f t="shared" si="982"/>
        <v>762871</v>
      </c>
      <c r="C2994" s="1" t="str">
        <f>"0531"</f>
        <v>0531</v>
      </c>
      <c r="D2994" s="1" t="str">
        <f>"MATH"</f>
        <v>MATH</v>
      </c>
      <c r="E2994" s="1" t="str">
        <f t="shared" si="983"/>
        <v>50B-BIL</v>
      </c>
      <c r="F2994" s="1" t="str">
        <f t="shared" si="984"/>
        <v>Vega, Joseph</v>
      </c>
      <c r="G2994" s="1" t="str">
        <f>"Period 04"</f>
        <v>Period 04</v>
      </c>
      <c r="H2994" s="1">
        <f xml:space="preserve"> 87</f>
        <v>87</v>
      </c>
      <c r="I2994" s="1">
        <f xml:space="preserve"> 82</f>
        <v>82</v>
      </c>
    </row>
    <row r="2995" spans="1:9">
      <c r="A2995" s="1" t="str">
        <f>""</f>
        <v/>
      </c>
      <c r="B2995" s="1">
        <f t="shared" si="982"/>
        <v>762871</v>
      </c>
      <c r="C2995" s="1" t="str">
        <f>"0541"</f>
        <v>0541</v>
      </c>
      <c r="D2995" s="1" t="str">
        <f>"SCIENCE"</f>
        <v>SCIENCE</v>
      </c>
      <c r="E2995" s="1" t="str">
        <f t="shared" si="983"/>
        <v>50B-BIL</v>
      </c>
      <c r="F2995" s="1" t="str">
        <f t="shared" si="984"/>
        <v>Vega, Joseph</v>
      </c>
      <c r="G2995" s="1" t="str">
        <f>"Period 05"</f>
        <v>Period 05</v>
      </c>
      <c r="H2995" s="1">
        <f xml:space="preserve"> 81</f>
        <v>81</v>
      </c>
      <c r="I2995" s="1">
        <f xml:space="preserve"> 80</f>
        <v>80</v>
      </c>
    </row>
    <row r="2996" spans="1:9">
      <c r="A2996" s="1" t="str">
        <f>""</f>
        <v/>
      </c>
      <c r="B2996" s="1">
        <f t="shared" si="982"/>
        <v>762871</v>
      </c>
      <c r="C2996" s="1" t="str">
        <f>"0571"</f>
        <v>0571</v>
      </c>
      <c r="D2996" s="1" t="str">
        <f>"HEALTH"</f>
        <v>HEALTH</v>
      </c>
      <c r="E2996" s="1" t="str">
        <f t="shared" si="983"/>
        <v>50B-BIL</v>
      </c>
      <c r="F2996" s="1" t="str">
        <f t="shared" si="984"/>
        <v>Vega, Joseph</v>
      </c>
      <c r="G2996" s="1" t="str">
        <f>"Period 06"</f>
        <v>Period 06</v>
      </c>
      <c r="H2996" s="1" t="str">
        <f t="shared" ref="H2996:I2998" si="985">" S"</f>
        <v xml:space="preserve"> S</v>
      </c>
      <c r="I2996" s="1" t="str">
        <f t="shared" si="985"/>
        <v xml:space="preserve"> S</v>
      </c>
    </row>
    <row r="2997" spans="1:9">
      <c r="A2997" s="1" t="str">
        <f>""</f>
        <v/>
      </c>
      <c r="B2997" s="1">
        <f t="shared" si="982"/>
        <v>762871</v>
      </c>
      <c r="C2997" s="1" t="str">
        <f>"0598"</f>
        <v>0598</v>
      </c>
      <c r="D2997" s="1" t="str">
        <f>"CITIZENSHIP"</f>
        <v>CITIZENSHIP</v>
      </c>
      <c r="E2997" s="1" t="str">
        <f t="shared" si="983"/>
        <v>50B-BIL</v>
      </c>
      <c r="F2997" s="1" t="str">
        <f t="shared" si="984"/>
        <v>Vega, Joseph</v>
      </c>
      <c r="G2997" s="1" t="str">
        <f>"Period 07"</f>
        <v>Period 07</v>
      </c>
      <c r="H2997" s="1" t="str">
        <f t="shared" si="985"/>
        <v xml:space="preserve"> S</v>
      </c>
      <c r="I2997" s="1" t="str">
        <f t="shared" si="985"/>
        <v xml:space="preserve"> S</v>
      </c>
    </row>
    <row r="2998" spans="1:9">
      <c r="A2998" s="1" t="str">
        <f>""</f>
        <v/>
      </c>
      <c r="B2998" s="1">
        <f t="shared" si="982"/>
        <v>762871</v>
      </c>
      <c r="C2998" s="1" t="str">
        <f>"0551"</f>
        <v>0551</v>
      </c>
      <c r="D2998" s="1" t="str">
        <f>"HANDWRITING"</f>
        <v>HANDWRITING</v>
      </c>
      <c r="E2998" s="1" t="str">
        <f t="shared" si="983"/>
        <v>50B-BIL</v>
      </c>
      <c r="F2998" s="1" t="str">
        <f t="shared" si="984"/>
        <v>Vega, Joseph</v>
      </c>
      <c r="G2998" s="1" t="str">
        <f>"Period 08"</f>
        <v>Period 08</v>
      </c>
      <c r="H2998" s="1" t="str">
        <f t="shared" si="985"/>
        <v xml:space="preserve"> S</v>
      </c>
      <c r="I2998" s="1" t="str">
        <f t="shared" si="985"/>
        <v xml:space="preserve"> S</v>
      </c>
    </row>
    <row r="2999" spans="1:9">
      <c r="A2999" s="1" t="str">
        <f>""</f>
        <v/>
      </c>
      <c r="B2999" s="1">
        <f t="shared" si="982"/>
        <v>762871</v>
      </c>
      <c r="C2999" s="1" t="str">
        <f>"0561"</f>
        <v>0561</v>
      </c>
      <c r="D2999" s="1" t="str">
        <f>"FINE ARTS"</f>
        <v>FINE ARTS</v>
      </c>
      <c r="E2999" s="1" t="str">
        <f>"50B-VEG"</f>
        <v>50B-VEG</v>
      </c>
      <c r="F2999" s="1" t="str">
        <f>"Shotlow, Misti"</f>
        <v>Shotlow, Misti</v>
      </c>
      <c r="G2999" s="1" t="str">
        <f>"Period 09"</f>
        <v>Period 09</v>
      </c>
      <c r="H2999" s="1" t="str">
        <f>" E"</f>
        <v xml:space="preserve"> E</v>
      </c>
      <c r="I2999" s="1" t="str">
        <f>" E"</f>
        <v xml:space="preserve"> E</v>
      </c>
    </row>
    <row r="3000" spans="1:9">
      <c r="A3000" s="1" t="str">
        <f>""</f>
        <v/>
      </c>
      <c r="B3000" s="1">
        <f t="shared" si="982"/>
        <v>762871</v>
      </c>
      <c r="C3000" s="1" t="str">
        <f>"0562"</f>
        <v>0562</v>
      </c>
      <c r="D3000" s="1" t="str">
        <f>"MUSIC"</f>
        <v>MUSIC</v>
      </c>
      <c r="E3000" s="1" t="str">
        <f>"50B-VEG"</f>
        <v>50B-VEG</v>
      </c>
      <c r="F3000" s="1" t="str">
        <f>"Murphy, Charmin"</f>
        <v>Murphy, Charmin</v>
      </c>
      <c r="G3000" s="1" t="str">
        <f>"Period 10"</f>
        <v>Period 10</v>
      </c>
      <c r="H3000" s="1" t="str">
        <f>" E"</f>
        <v xml:space="preserve"> E</v>
      </c>
      <c r="I3000" s="1" t="str">
        <f>" S"</f>
        <v xml:space="preserve"> S</v>
      </c>
    </row>
    <row r="3001" spans="1:9">
      <c r="A3001" s="1" t="str">
        <f>""</f>
        <v/>
      </c>
      <c r="B3001" s="1">
        <f t="shared" si="982"/>
        <v>762871</v>
      </c>
      <c r="C3001" s="1" t="str">
        <f>"0572"</f>
        <v>0572</v>
      </c>
      <c r="D3001" s="1" t="str">
        <f>"PHYSICAL ED"</f>
        <v>PHYSICAL ED</v>
      </c>
      <c r="E3001" s="1" t="str">
        <f>"50B-VEG"</f>
        <v>50B-VEG</v>
      </c>
      <c r="F3001" s="1" t="str">
        <f>"Lane, Gary"</f>
        <v>Lane, Gary</v>
      </c>
      <c r="G3001" s="1" t="str">
        <f>"Period 11"</f>
        <v>Period 11</v>
      </c>
      <c r="H3001" s="1" t="str">
        <f>" E"</f>
        <v xml:space="preserve"> E</v>
      </c>
      <c r="I3001" s="1" t="str">
        <f>" E"</f>
        <v xml:space="preserve"> E</v>
      </c>
    </row>
    <row r="3002" spans="1:9">
      <c r="A3002" s="1" t="str">
        <f>"Montalvo, Selena Cirilla"</f>
        <v>Montalvo, Selena Cirilla</v>
      </c>
      <c r="B3002" s="1">
        <f t="shared" ref="B3002:B3011" si="986">775994</f>
        <v>775994</v>
      </c>
      <c r="C3002" s="1" t="str">
        <f>"0511"</f>
        <v>0511</v>
      </c>
      <c r="D3002" s="1" t="str">
        <f>"LANGUAGE ARTS"</f>
        <v>LANGUAGE ARTS</v>
      </c>
      <c r="E3002" s="1" t="str">
        <f t="shared" ref="E3002:E3041" si="987">"51R-HUN"</f>
        <v>51R-HUN</v>
      </c>
      <c r="F3002" s="1" t="str">
        <f t="shared" ref="F3002:F3008" si="988">"Hunziker, Camille"</f>
        <v>Hunziker, Camille</v>
      </c>
      <c r="G3002" s="1" t="str">
        <f>"Period 01"</f>
        <v>Period 01</v>
      </c>
      <c r="H3002" s="1">
        <f xml:space="preserve"> 90</f>
        <v>90</v>
      </c>
      <c r="I3002" s="1">
        <f xml:space="preserve"> 93</f>
        <v>93</v>
      </c>
    </row>
    <row r="3003" spans="1:9">
      <c r="A3003" s="1" t="str">
        <f>""</f>
        <v/>
      </c>
      <c r="B3003" s="1">
        <f t="shared" si="986"/>
        <v>775994</v>
      </c>
      <c r="C3003" s="1" t="str">
        <f>"0521"</f>
        <v>0521</v>
      </c>
      <c r="D3003" s="1" t="str">
        <f>"SOCIAL STUDIES"</f>
        <v>SOCIAL STUDIES</v>
      </c>
      <c r="E3003" s="1" t="str">
        <f t="shared" si="987"/>
        <v>51R-HUN</v>
      </c>
      <c r="F3003" s="1" t="str">
        <f t="shared" si="988"/>
        <v>Hunziker, Camille</v>
      </c>
      <c r="G3003" s="1" t="str">
        <f>"Period 03"</f>
        <v>Period 03</v>
      </c>
      <c r="H3003" s="1">
        <f xml:space="preserve"> 91</f>
        <v>91</v>
      </c>
      <c r="I3003" s="1">
        <f xml:space="preserve"> 94</f>
        <v>94</v>
      </c>
    </row>
    <row r="3004" spans="1:9">
      <c r="A3004" s="1" t="str">
        <f>""</f>
        <v/>
      </c>
      <c r="B3004" s="1">
        <f t="shared" si="986"/>
        <v>775994</v>
      </c>
      <c r="C3004" s="1" t="str">
        <f>"0531"</f>
        <v>0531</v>
      </c>
      <c r="D3004" s="1" t="str">
        <f>"MATH"</f>
        <v>MATH</v>
      </c>
      <c r="E3004" s="1" t="str">
        <f t="shared" si="987"/>
        <v>51R-HUN</v>
      </c>
      <c r="F3004" s="1" t="str">
        <f t="shared" si="988"/>
        <v>Hunziker, Camille</v>
      </c>
      <c r="G3004" s="1" t="str">
        <f>"Period 04"</f>
        <v>Period 04</v>
      </c>
      <c r="H3004" s="1">
        <f xml:space="preserve"> 87</f>
        <v>87</v>
      </c>
      <c r="I3004" s="1">
        <f xml:space="preserve"> 89</f>
        <v>89</v>
      </c>
    </row>
    <row r="3005" spans="1:9">
      <c r="A3005" s="1" t="str">
        <f>""</f>
        <v/>
      </c>
      <c r="B3005" s="1">
        <f t="shared" si="986"/>
        <v>775994</v>
      </c>
      <c r="C3005" s="1" t="str">
        <f>"0541"</f>
        <v>0541</v>
      </c>
      <c r="D3005" s="1" t="str">
        <f>"SCIENCE"</f>
        <v>SCIENCE</v>
      </c>
      <c r="E3005" s="1" t="str">
        <f t="shared" si="987"/>
        <v>51R-HUN</v>
      </c>
      <c r="F3005" s="1" t="str">
        <f t="shared" si="988"/>
        <v>Hunziker, Camille</v>
      </c>
      <c r="G3005" s="1" t="str">
        <f>"Period 05"</f>
        <v>Period 05</v>
      </c>
      <c r="H3005" s="1">
        <f xml:space="preserve"> 91</f>
        <v>91</v>
      </c>
      <c r="I3005" s="1">
        <f xml:space="preserve"> 84</f>
        <v>84</v>
      </c>
    </row>
    <row r="3006" spans="1:9">
      <c r="A3006" s="1" t="str">
        <f>""</f>
        <v/>
      </c>
      <c r="B3006" s="1">
        <f t="shared" si="986"/>
        <v>775994</v>
      </c>
      <c r="C3006" s="1" t="str">
        <f>"0571"</f>
        <v>0571</v>
      </c>
      <c r="D3006" s="1" t="str">
        <f>"HEALTH"</f>
        <v>HEALTH</v>
      </c>
      <c r="E3006" s="1" t="str">
        <f t="shared" si="987"/>
        <v>51R-HUN</v>
      </c>
      <c r="F3006" s="1" t="str">
        <f t="shared" si="988"/>
        <v>Hunziker, Camille</v>
      </c>
      <c r="G3006" s="1" t="str">
        <f>"Period 06"</f>
        <v>Period 06</v>
      </c>
      <c r="H3006" s="1" t="str">
        <f>" S"</f>
        <v xml:space="preserve"> S</v>
      </c>
      <c r="I3006" s="1" t="str">
        <f>" S"</f>
        <v xml:space="preserve"> S</v>
      </c>
    </row>
    <row r="3007" spans="1:9">
      <c r="A3007" s="1" t="str">
        <f>""</f>
        <v/>
      </c>
      <c r="B3007" s="1">
        <f t="shared" si="986"/>
        <v>775994</v>
      </c>
      <c r="C3007" s="1" t="str">
        <f>"0598"</f>
        <v>0598</v>
      </c>
      <c r="D3007" s="1" t="str">
        <f>"CITIZENSHIP"</f>
        <v>CITIZENSHIP</v>
      </c>
      <c r="E3007" s="1" t="str">
        <f t="shared" si="987"/>
        <v>51R-HUN</v>
      </c>
      <c r="F3007" s="1" t="str">
        <f t="shared" si="988"/>
        <v>Hunziker, Camille</v>
      </c>
      <c r="G3007" s="1" t="str">
        <f>"Period 07"</f>
        <v>Period 07</v>
      </c>
      <c r="H3007" s="1" t="str">
        <f>" E"</f>
        <v xml:space="preserve"> E</v>
      </c>
      <c r="I3007" s="1" t="str">
        <f>" S"</f>
        <v xml:space="preserve"> S</v>
      </c>
    </row>
    <row r="3008" spans="1:9">
      <c r="A3008" s="1" t="str">
        <f>""</f>
        <v/>
      </c>
      <c r="B3008" s="1">
        <f t="shared" si="986"/>
        <v>775994</v>
      </c>
      <c r="C3008" s="1" t="str">
        <f>"0551"</f>
        <v>0551</v>
      </c>
      <c r="D3008" s="1" t="str">
        <f>"HANDWRITING"</f>
        <v>HANDWRITING</v>
      </c>
      <c r="E3008" s="1" t="str">
        <f t="shared" si="987"/>
        <v>51R-HUN</v>
      </c>
      <c r="F3008" s="1" t="str">
        <f t="shared" si="988"/>
        <v>Hunziker, Camille</v>
      </c>
      <c r="G3008" s="1" t="str">
        <f>"Period 08"</f>
        <v>Period 08</v>
      </c>
      <c r="H3008" s="1" t="str">
        <f>" E"</f>
        <v xml:space="preserve"> E</v>
      </c>
      <c r="I3008" s="1" t="str">
        <f>" S"</f>
        <v xml:space="preserve"> S</v>
      </c>
    </row>
    <row r="3009" spans="1:9">
      <c r="A3009" s="1" t="str">
        <f>""</f>
        <v/>
      </c>
      <c r="B3009" s="1">
        <f t="shared" si="986"/>
        <v>775994</v>
      </c>
      <c r="C3009" s="1" t="str">
        <f>"0561"</f>
        <v>0561</v>
      </c>
      <c r="D3009" s="1" t="str">
        <f>"FINE ARTS"</f>
        <v>FINE ARTS</v>
      </c>
      <c r="E3009" s="1" t="str">
        <f t="shared" si="987"/>
        <v>51R-HUN</v>
      </c>
      <c r="F3009" s="1" t="str">
        <f>"Shotlow, Misti"</f>
        <v>Shotlow, Misti</v>
      </c>
      <c r="G3009" s="1" t="str">
        <f>"Period 09"</f>
        <v>Period 09</v>
      </c>
      <c r="H3009" s="1" t="str">
        <f>" E"</f>
        <v xml:space="preserve"> E</v>
      </c>
      <c r="I3009" s="1" t="str">
        <f>" E"</f>
        <v xml:space="preserve"> E</v>
      </c>
    </row>
    <row r="3010" spans="1:9">
      <c r="A3010" s="1" t="str">
        <f>""</f>
        <v/>
      </c>
      <c r="B3010" s="1">
        <f t="shared" si="986"/>
        <v>775994</v>
      </c>
      <c r="C3010" s="1" t="str">
        <f>"0562"</f>
        <v>0562</v>
      </c>
      <c r="D3010" s="1" t="str">
        <f>"MUSIC"</f>
        <v>MUSIC</v>
      </c>
      <c r="E3010" s="1" t="str">
        <f t="shared" si="987"/>
        <v>51R-HUN</v>
      </c>
      <c r="F3010" s="1" t="str">
        <f>"Murphy, Charmin"</f>
        <v>Murphy, Charmin</v>
      </c>
      <c r="G3010" s="1" t="str">
        <f>"Period 10"</f>
        <v>Period 10</v>
      </c>
      <c r="H3010" s="1" t="str">
        <f>" S"</f>
        <v xml:space="preserve"> S</v>
      </c>
      <c r="I3010" s="1" t="str">
        <f>" S"</f>
        <v xml:space="preserve"> S</v>
      </c>
    </row>
    <row r="3011" spans="1:9">
      <c r="A3011" s="1" t="str">
        <f>""</f>
        <v/>
      </c>
      <c r="B3011" s="1">
        <f t="shared" si="986"/>
        <v>775994</v>
      </c>
      <c r="C3011" s="1" t="str">
        <f>"0572"</f>
        <v>0572</v>
      </c>
      <c r="D3011" s="1" t="str">
        <f>"PHYSICAL ED"</f>
        <v>PHYSICAL ED</v>
      </c>
      <c r="E3011" s="1" t="str">
        <f t="shared" si="987"/>
        <v>51R-HUN</v>
      </c>
      <c r="F3011" s="1" t="str">
        <f>"Lane, Gary"</f>
        <v>Lane, Gary</v>
      </c>
      <c r="G3011" s="1" t="str">
        <f>"Period 11"</f>
        <v>Period 11</v>
      </c>
      <c r="H3011" s="1" t="str">
        <f>" E"</f>
        <v xml:space="preserve"> E</v>
      </c>
      <c r="I3011" s="1" t="str">
        <f>" E"</f>
        <v xml:space="preserve"> E</v>
      </c>
    </row>
    <row r="3012" spans="1:9">
      <c r="A3012" s="1" t="str">
        <f>"Morales, Mikeal Antonio"</f>
        <v>Morales, Mikeal Antonio</v>
      </c>
      <c r="B3012" s="1">
        <f t="shared" ref="B3012:B3021" si="989">783309</f>
        <v>783309</v>
      </c>
      <c r="C3012" s="1" t="str">
        <f>"0511"</f>
        <v>0511</v>
      </c>
      <c r="D3012" s="1" t="str">
        <f>"LANGUAGE ARTS"</f>
        <v>LANGUAGE ARTS</v>
      </c>
      <c r="E3012" s="1" t="str">
        <f t="shared" si="987"/>
        <v>51R-HUN</v>
      </c>
      <c r="F3012" s="1" t="str">
        <f t="shared" ref="F3012:F3018" si="990">"Hunziker, Camille"</f>
        <v>Hunziker, Camille</v>
      </c>
      <c r="G3012" s="1" t="str">
        <f>"Period 01"</f>
        <v>Period 01</v>
      </c>
      <c r="H3012" s="1">
        <f xml:space="preserve"> 76</f>
        <v>76</v>
      </c>
      <c r="I3012" s="1">
        <f xml:space="preserve"> 79</f>
        <v>79</v>
      </c>
    </row>
    <row r="3013" spans="1:9">
      <c r="A3013" s="1" t="str">
        <f>""</f>
        <v/>
      </c>
      <c r="B3013" s="1">
        <f t="shared" si="989"/>
        <v>783309</v>
      </c>
      <c r="C3013" s="1" t="str">
        <f>"0521"</f>
        <v>0521</v>
      </c>
      <c r="D3013" s="1" t="str">
        <f>"SOCIAL STUDIES"</f>
        <v>SOCIAL STUDIES</v>
      </c>
      <c r="E3013" s="1" t="str">
        <f t="shared" si="987"/>
        <v>51R-HUN</v>
      </c>
      <c r="F3013" s="1" t="str">
        <f t="shared" si="990"/>
        <v>Hunziker, Camille</v>
      </c>
      <c r="G3013" s="1" t="str">
        <f>"Period 03"</f>
        <v>Period 03</v>
      </c>
      <c r="H3013" s="1">
        <f xml:space="preserve"> 79</f>
        <v>79</v>
      </c>
      <c r="I3013" s="1">
        <f xml:space="preserve"> 79</f>
        <v>79</v>
      </c>
    </row>
    <row r="3014" spans="1:9">
      <c r="A3014" s="1" t="str">
        <f>""</f>
        <v/>
      </c>
      <c r="B3014" s="1">
        <f t="shared" si="989"/>
        <v>783309</v>
      </c>
      <c r="C3014" s="1" t="str">
        <f>"0531"</f>
        <v>0531</v>
      </c>
      <c r="D3014" s="1" t="str">
        <f>"MATH"</f>
        <v>MATH</v>
      </c>
      <c r="E3014" s="1" t="str">
        <f t="shared" si="987"/>
        <v>51R-HUN</v>
      </c>
      <c r="F3014" s="1" t="str">
        <f t="shared" si="990"/>
        <v>Hunziker, Camille</v>
      </c>
      <c r="G3014" s="1" t="str">
        <f>"Period 04"</f>
        <v>Period 04</v>
      </c>
      <c r="H3014" s="1">
        <f xml:space="preserve"> 78</f>
        <v>78</v>
      </c>
      <c r="I3014" s="1">
        <f xml:space="preserve"> 70</f>
        <v>70</v>
      </c>
    </row>
    <row r="3015" spans="1:9">
      <c r="A3015" s="1" t="str">
        <f>""</f>
        <v/>
      </c>
      <c r="B3015" s="1">
        <f t="shared" si="989"/>
        <v>783309</v>
      </c>
      <c r="C3015" s="1" t="str">
        <f>"0541"</f>
        <v>0541</v>
      </c>
      <c r="D3015" s="1" t="str">
        <f>"SCIENCE"</f>
        <v>SCIENCE</v>
      </c>
      <c r="E3015" s="1" t="str">
        <f t="shared" si="987"/>
        <v>51R-HUN</v>
      </c>
      <c r="F3015" s="1" t="str">
        <f t="shared" si="990"/>
        <v>Hunziker, Camille</v>
      </c>
      <c r="G3015" s="1" t="str">
        <f>"Period 05"</f>
        <v>Period 05</v>
      </c>
      <c r="H3015" s="1">
        <f xml:space="preserve"> 73</f>
        <v>73</v>
      </c>
      <c r="I3015" s="1">
        <f xml:space="preserve"> 76</f>
        <v>76</v>
      </c>
    </row>
    <row r="3016" spans="1:9">
      <c r="A3016" s="1" t="str">
        <f>""</f>
        <v/>
      </c>
      <c r="B3016" s="1">
        <f t="shared" si="989"/>
        <v>783309</v>
      </c>
      <c r="C3016" s="1" t="str">
        <f>"0571"</f>
        <v>0571</v>
      </c>
      <c r="D3016" s="1" t="str">
        <f>"HEALTH"</f>
        <v>HEALTH</v>
      </c>
      <c r="E3016" s="1" t="str">
        <f t="shared" si="987"/>
        <v>51R-HUN</v>
      </c>
      <c r="F3016" s="1" t="str">
        <f t="shared" si="990"/>
        <v>Hunziker, Camille</v>
      </c>
      <c r="G3016" s="1" t="str">
        <f>"Period 06"</f>
        <v>Period 06</v>
      </c>
      <c r="H3016" s="1" t="str">
        <f>" S"</f>
        <v xml:space="preserve"> S</v>
      </c>
      <c r="I3016" s="1" t="str">
        <f>" S"</f>
        <v xml:space="preserve"> S</v>
      </c>
    </row>
    <row r="3017" spans="1:9">
      <c r="A3017" s="1" t="str">
        <f>""</f>
        <v/>
      </c>
      <c r="B3017" s="1">
        <f t="shared" si="989"/>
        <v>783309</v>
      </c>
      <c r="C3017" s="1" t="str">
        <f>"0598"</f>
        <v>0598</v>
      </c>
      <c r="D3017" s="1" t="str">
        <f>"CITIZENSHIP"</f>
        <v>CITIZENSHIP</v>
      </c>
      <c r="E3017" s="1" t="str">
        <f t="shared" si="987"/>
        <v>51R-HUN</v>
      </c>
      <c r="F3017" s="1" t="str">
        <f t="shared" si="990"/>
        <v>Hunziker, Camille</v>
      </c>
      <c r="G3017" s="1" t="str">
        <f>"Period 07"</f>
        <v>Period 07</v>
      </c>
      <c r="H3017" s="1" t="str">
        <f>" N"</f>
        <v xml:space="preserve"> N</v>
      </c>
      <c r="I3017" s="1" t="str">
        <f>" S"</f>
        <v xml:space="preserve"> S</v>
      </c>
    </row>
    <row r="3018" spans="1:9">
      <c r="A3018" s="1" t="str">
        <f>""</f>
        <v/>
      </c>
      <c r="B3018" s="1">
        <f t="shared" si="989"/>
        <v>783309</v>
      </c>
      <c r="C3018" s="1" t="str">
        <f>"0551"</f>
        <v>0551</v>
      </c>
      <c r="D3018" s="1" t="str">
        <f>"HANDWRITING"</f>
        <v>HANDWRITING</v>
      </c>
      <c r="E3018" s="1" t="str">
        <f t="shared" si="987"/>
        <v>51R-HUN</v>
      </c>
      <c r="F3018" s="1" t="str">
        <f t="shared" si="990"/>
        <v>Hunziker, Camille</v>
      </c>
      <c r="G3018" s="1" t="str">
        <f>"Period 08"</f>
        <v>Period 08</v>
      </c>
      <c r="H3018" s="1" t="str">
        <f>" S"</f>
        <v xml:space="preserve"> S</v>
      </c>
      <c r="I3018" s="1" t="str">
        <f>" S"</f>
        <v xml:space="preserve"> S</v>
      </c>
    </row>
    <row r="3019" spans="1:9">
      <c r="A3019" s="1" t="str">
        <f>""</f>
        <v/>
      </c>
      <c r="B3019" s="1">
        <f t="shared" si="989"/>
        <v>783309</v>
      </c>
      <c r="C3019" s="1" t="str">
        <f>"0561"</f>
        <v>0561</v>
      </c>
      <c r="D3019" s="1" t="str">
        <f>"FINE ARTS"</f>
        <v>FINE ARTS</v>
      </c>
      <c r="E3019" s="1" t="str">
        <f t="shared" si="987"/>
        <v>51R-HUN</v>
      </c>
      <c r="F3019" s="1" t="str">
        <f>"Shotlow, Misti"</f>
        <v>Shotlow, Misti</v>
      </c>
      <c r="G3019" s="1" t="str">
        <f>"Period 09"</f>
        <v>Period 09</v>
      </c>
      <c r="H3019" s="1" t="str">
        <f>" E"</f>
        <v xml:space="preserve"> E</v>
      </c>
      <c r="I3019" s="1" t="str">
        <f>" E"</f>
        <v xml:space="preserve"> E</v>
      </c>
    </row>
    <row r="3020" spans="1:9">
      <c r="A3020" s="1" t="str">
        <f>""</f>
        <v/>
      </c>
      <c r="B3020" s="1">
        <f t="shared" si="989"/>
        <v>783309</v>
      </c>
      <c r="C3020" s="1" t="str">
        <f>"0562"</f>
        <v>0562</v>
      </c>
      <c r="D3020" s="1" t="str">
        <f>"MUSIC"</f>
        <v>MUSIC</v>
      </c>
      <c r="E3020" s="1" t="str">
        <f t="shared" si="987"/>
        <v>51R-HUN</v>
      </c>
      <c r="F3020" s="1" t="str">
        <f>"Murphy, Charmin"</f>
        <v>Murphy, Charmin</v>
      </c>
      <c r="G3020" s="1" t="str">
        <f>"Period 10"</f>
        <v>Period 10</v>
      </c>
      <c r="H3020" s="1" t="str">
        <f>" S"</f>
        <v xml:space="preserve"> S</v>
      </c>
      <c r="I3020" s="1" t="str">
        <f>" S"</f>
        <v xml:space="preserve"> S</v>
      </c>
    </row>
    <row r="3021" spans="1:9">
      <c r="A3021" s="1" t="str">
        <f>""</f>
        <v/>
      </c>
      <c r="B3021" s="1">
        <f t="shared" si="989"/>
        <v>783309</v>
      </c>
      <c r="C3021" s="1" t="str">
        <f>"0572"</f>
        <v>0572</v>
      </c>
      <c r="D3021" s="1" t="str">
        <f>"PHYSICAL ED"</f>
        <v>PHYSICAL ED</v>
      </c>
      <c r="E3021" s="1" t="str">
        <f t="shared" si="987"/>
        <v>51R-HUN</v>
      </c>
      <c r="F3021" s="1" t="str">
        <f>"Lane, Gary"</f>
        <v>Lane, Gary</v>
      </c>
      <c r="G3021" s="1" t="str">
        <f>"Period 11"</f>
        <v>Period 11</v>
      </c>
      <c r="H3021" s="1" t="str">
        <f>" E"</f>
        <v xml:space="preserve"> E</v>
      </c>
      <c r="I3021" s="1" t="str">
        <f>" E"</f>
        <v xml:space="preserve"> E</v>
      </c>
    </row>
    <row r="3022" spans="1:9">
      <c r="A3022" s="1" t="str">
        <f>"Nguyen, Jaclynn Ngoc"</f>
        <v>Nguyen, Jaclynn Ngoc</v>
      </c>
      <c r="B3022" s="1">
        <f t="shared" ref="B3022:B3031" si="991">762647</f>
        <v>762647</v>
      </c>
      <c r="C3022" s="1" t="str">
        <f>"0511"</f>
        <v>0511</v>
      </c>
      <c r="D3022" s="1" t="str">
        <f>"LANGUAGE ARTS"</f>
        <v>LANGUAGE ARTS</v>
      </c>
      <c r="E3022" s="1" t="str">
        <f t="shared" si="987"/>
        <v>51R-HUN</v>
      </c>
      <c r="F3022" s="1" t="str">
        <f t="shared" ref="F3022:F3028" si="992">"Hunziker, Camille"</f>
        <v>Hunziker, Camille</v>
      </c>
      <c r="G3022" s="1" t="str">
        <f>"Period 01"</f>
        <v>Period 01</v>
      </c>
      <c r="H3022" s="1">
        <f xml:space="preserve"> 88</f>
        <v>88</v>
      </c>
      <c r="I3022" s="1">
        <f xml:space="preserve"> 91</f>
        <v>91</v>
      </c>
    </row>
    <row r="3023" spans="1:9">
      <c r="A3023" s="1" t="str">
        <f>""</f>
        <v/>
      </c>
      <c r="B3023" s="1">
        <f t="shared" si="991"/>
        <v>762647</v>
      </c>
      <c r="C3023" s="1" t="str">
        <f>"0521"</f>
        <v>0521</v>
      </c>
      <c r="D3023" s="1" t="str">
        <f>"SOCIAL STUDIES"</f>
        <v>SOCIAL STUDIES</v>
      </c>
      <c r="E3023" s="1" t="str">
        <f t="shared" si="987"/>
        <v>51R-HUN</v>
      </c>
      <c r="F3023" s="1" t="str">
        <f t="shared" si="992"/>
        <v>Hunziker, Camille</v>
      </c>
      <c r="G3023" s="1" t="str">
        <f>"Period 03"</f>
        <v>Period 03</v>
      </c>
      <c r="H3023" s="1">
        <f xml:space="preserve"> 90</f>
        <v>90</v>
      </c>
      <c r="I3023" s="1">
        <f xml:space="preserve"> 92</f>
        <v>92</v>
      </c>
    </row>
    <row r="3024" spans="1:9">
      <c r="A3024" s="1" t="str">
        <f>""</f>
        <v/>
      </c>
      <c r="B3024" s="1">
        <f t="shared" si="991"/>
        <v>762647</v>
      </c>
      <c r="C3024" s="1" t="str">
        <f>"0531"</f>
        <v>0531</v>
      </c>
      <c r="D3024" s="1" t="str">
        <f>"MATH"</f>
        <v>MATH</v>
      </c>
      <c r="E3024" s="1" t="str">
        <f t="shared" si="987"/>
        <v>51R-HUN</v>
      </c>
      <c r="F3024" s="1" t="str">
        <f t="shared" si="992"/>
        <v>Hunziker, Camille</v>
      </c>
      <c r="G3024" s="1" t="str">
        <f>"Period 04"</f>
        <v>Period 04</v>
      </c>
      <c r="H3024" s="1">
        <f xml:space="preserve"> 84</f>
        <v>84</v>
      </c>
      <c r="I3024" s="1">
        <f xml:space="preserve"> 77</f>
        <v>77</v>
      </c>
    </row>
    <row r="3025" spans="1:9">
      <c r="A3025" s="1" t="str">
        <f>""</f>
        <v/>
      </c>
      <c r="B3025" s="1">
        <f t="shared" si="991"/>
        <v>762647</v>
      </c>
      <c r="C3025" s="1" t="str">
        <f>"0541"</f>
        <v>0541</v>
      </c>
      <c r="D3025" s="1" t="str">
        <f>"SCIENCE"</f>
        <v>SCIENCE</v>
      </c>
      <c r="E3025" s="1" t="str">
        <f t="shared" si="987"/>
        <v>51R-HUN</v>
      </c>
      <c r="F3025" s="1" t="str">
        <f t="shared" si="992"/>
        <v>Hunziker, Camille</v>
      </c>
      <c r="G3025" s="1" t="str">
        <f>"Period 05"</f>
        <v>Period 05</v>
      </c>
      <c r="H3025" s="1">
        <f xml:space="preserve"> 84</f>
        <v>84</v>
      </c>
      <c r="I3025" s="1">
        <f xml:space="preserve"> 86</f>
        <v>86</v>
      </c>
    </row>
    <row r="3026" spans="1:9">
      <c r="A3026" s="1" t="str">
        <f>""</f>
        <v/>
      </c>
      <c r="B3026" s="1">
        <f t="shared" si="991"/>
        <v>762647</v>
      </c>
      <c r="C3026" s="1" t="str">
        <f>"0571"</f>
        <v>0571</v>
      </c>
      <c r="D3026" s="1" t="str">
        <f>"HEALTH"</f>
        <v>HEALTH</v>
      </c>
      <c r="E3026" s="1" t="str">
        <f t="shared" si="987"/>
        <v>51R-HUN</v>
      </c>
      <c r="F3026" s="1" t="str">
        <f t="shared" si="992"/>
        <v>Hunziker, Camille</v>
      </c>
      <c r="G3026" s="1" t="str">
        <f>"Period 06"</f>
        <v>Period 06</v>
      </c>
      <c r="H3026" s="1" t="str">
        <f>" S"</f>
        <v xml:space="preserve"> S</v>
      </c>
      <c r="I3026" s="1" t="str">
        <f>" S"</f>
        <v xml:space="preserve"> S</v>
      </c>
    </row>
    <row r="3027" spans="1:9">
      <c r="A3027" s="1" t="str">
        <f>""</f>
        <v/>
      </c>
      <c r="B3027" s="1">
        <f t="shared" si="991"/>
        <v>762647</v>
      </c>
      <c r="C3027" s="1" t="str">
        <f>"0598"</f>
        <v>0598</v>
      </c>
      <c r="D3027" s="1" t="str">
        <f>"CITIZENSHIP"</f>
        <v>CITIZENSHIP</v>
      </c>
      <c r="E3027" s="1" t="str">
        <f t="shared" si="987"/>
        <v>51R-HUN</v>
      </c>
      <c r="F3027" s="1" t="str">
        <f t="shared" si="992"/>
        <v>Hunziker, Camille</v>
      </c>
      <c r="G3027" s="1" t="str">
        <f>"Period 07"</f>
        <v>Period 07</v>
      </c>
      <c r="H3027" s="1" t="str">
        <f>" E"</f>
        <v xml:space="preserve"> E</v>
      </c>
      <c r="I3027" s="1" t="str">
        <f>" S"</f>
        <v xml:space="preserve"> S</v>
      </c>
    </row>
    <row r="3028" spans="1:9">
      <c r="A3028" s="1" t="str">
        <f>""</f>
        <v/>
      </c>
      <c r="B3028" s="1">
        <f t="shared" si="991"/>
        <v>762647</v>
      </c>
      <c r="C3028" s="1" t="str">
        <f>"0551"</f>
        <v>0551</v>
      </c>
      <c r="D3028" s="1" t="str">
        <f>"HANDWRITING"</f>
        <v>HANDWRITING</v>
      </c>
      <c r="E3028" s="1" t="str">
        <f t="shared" si="987"/>
        <v>51R-HUN</v>
      </c>
      <c r="F3028" s="1" t="str">
        <f t="shared" si="992"/>
        <v>Hunziker, Camille</v>
      </c>
      <c r="G3028" s="1" t="str">
        <f>"Period 08"</f>
        <v>Period 08</v>
      </c>
      <c r="H3028" s="1" t="str">
        <f>" S"</f>
        <v xml:space="preserve"> S</v>
      </c>
      <c r="I3028" s="1" t="str">
        <f>" S"</f>
        <v xml:space="preserve"> S</v>
      </c>
    </row>
    <row r="3029" spans="1:9">
      <c r="A3029" s="1" t="str">
        <f>""</f>
        <v/>
      </c>
      <c r="B3029" s="1">
        <f t="shared" si="991"/>
        <v>762647</v>
      </c>
      <c r="C3029" s="1" t="str">
        <f>"0561"</f>
        <v>0561</v>
      </c>
      <c r="D3029" s="1" t="str">
        <f>"FINE ARTS"</f>
        <v>FINE ARTS</v>
      </c>
      <c r="E3029" s="1" t="str">
        <f t="shared" si="987"/>
        <v>51R-HUN</v>
      </c>
      <c r="F3029" s="1" t="str">
        <f>"Shotlow, Misti"</f>
        <v>Shotlow, Misti</v>
      </c>
      <c r="G3029" s="1" t="str">
        <f>"Period 09"</f>
        <v>Period 09</v>
      </c>
      <c r="H3029" s="1" t="str">
        <f>" E"</f>
        <v xml:space="preserve"> E</v>
      </c>
      <c r="I3029" s="1" t="str">
        <f>" E"</f>
        <v xml:space="preserve"> E</v>
      </c>
    </row>
    <row r="3030" spans="1:9">
      <c r="A3030" s="1" t="str">
        <f>""</f>
        <v/>
      </c>
      <c r="B3030" s="1">
        <f t="shared" si="991"/>
        <v>762647</v>
      </c>
      <c r="C3030" s="1" t="str">
        <f>"0562"</f>
        <v>0562</v>
      </c>
      <c r="D3030" s="1" t="str">
        <f>"MUSIC"</f>
        <v>MUSIC</v>
      </c>
      <c r="E3030" s="1" t="str">
        <f t="shared" si="987"/>
        <v>51R-HUN</v>
      </c>
      <c r="F3030" s="1" t="str">
        <f>"Murphy, Charmin"</f>
        <v>Murphy, Charmin</v>
      </c>
      <c r="G3030" s="1" t="str">
        <f>"Period 10"</f>
        <v>Period 10</v>
      </c>
      <c r="H3030" s="1" t="str">
        <f>" E"</f>
        <v xml:space="preserve"> E</v>
      </c>
      <c r="I3030" s="1" t="str">
        <f>" S"</f>
        <v xml:space="preserve"> S</v>
      </c>
    </row>
    <row r="3031" spans="1:9">
      <c r="A3031" s="1" t="str">
        <f>""</f>
        <v/>
      </c>
      <c r="B3031" s="1">
        <f t="shared" si="991"/>
        <v>762647</v>
      </c>
      <c r="C3031" s="1" t="str">
        <f>"0572"</f>
        <v>0572</v>
      </c>
      <c r="D3031" s="1" t="str">
        <f>"PHYSICAL ED"</f>
        <v>PHYSICAL ED</v>
      </c>
      <c r="E3031" s="1" t="str">
        <f t="shared" si="987"/>
        <v>51R-HUN</v>
      </c>
      <c r="F3031" s="1" t="str">
        <f>"Lane, Gary"</f>
        <v>Lane, Gary</v>
      </c>
      <c r="G3031" s="1" t="str">
        <f>"Period 11"</f>
        <v>Period 11</v>
      </c>
      <c r="H3031" s="1" t="str">
        <f>" E"</f>
        <v xml:space="preserve"> E</v>
      </c>
      <c r="I3031" s="1" t="str">
        <f>" E"</f>
        <v xml:space="preserve"> E</v>
      </c>
    </row>
    <row r="3032" spans="1:9">
      <c r="A3032" s="1" t="str">
        <f>"Oakley, Shay Marie"</f>
        <v>Oakley, Shay Marie</v>
      </c>
      <c r="B3032" s="1">
        <f t="shared" ref="B3032:B3041" si="993">783620</f>
        <v>783620</v>
      </c>
      <c r="C3032" s="1" t="str">
        <f>"0511"</f>
        <v>0511</v>
      </c>
      <c r="D3032" s="1" t="str">
        <f>"LANGUAGE ARTS"</f>
        <v>LANGUAGE ARTS</v>
      </c>
      <c r="E3032" s="1" t="str">
        <f t="shared" si="987"/>
        <v>51R-HUN</v>
      </c>
      <c r="F3032" s="1" t="str">
        <f t="shared" ref="F3032:F3038" si="994">"Hunziker, Camille"</f>
        <v>Hunziker, Camille</v>
      </c>
      <c r="G3032" s="1" t="str">
        <f>"Period 01"</f>
        <v>Period 01</v>
      </c>
      <c r="H3032" s="1">
        <f xml:space="preserve"> 92</f>
        <v>92</v>
      </c>
      <c r="I3032" s="1">
        <f xml:space="preserve"> 95</f>
        <v>95</v>
      </c>
    </row>
    <row r="3033" spans="1:9">
      <c r="A3033" s="1" t="str">
        <f>""</f>
        <v/>
      </c>
      <c r="B3033" s="1">
        <f t="shared" si="993"/>
        <v>783620</v>
      </c>
      <c r="C3033" s="1" t="str">
        <f>"0521"</f>
        <v>0521</v>
      </c>
      <c r="D3033" s="1" t="str">
        <f>"SOCIAL STUDIES"</f>
        <v>SOCIAL STUDIES</v>
      </c>
      <c r="E3033" s="1" t="str">
        <f t="shared" si="987"/>
        <v>51R-HUN</v>
      </c>
      <c r="F3033" s="1" t="str">
        <f t="shared" si="994"/>
        <v>Hunziker, Camille</v>
      </c>
      <c r="G3033" s="1" t="str">
        <f>"Period 03"</f>
        <v>Period 03</v>
      </c>
      <c r="H3033" s="1">
        <f xml:space="preserve"> 96</f>
        <v>96</v>
      </c>
      <c r="I3033" s="1">
        <f xml:space="preserve"> 88</f>
        <v>88</v>
      </c>
    </row>
    <row r="3034" spans="1:9">
      <c r="A3034" s="1" t="str">
        <f>""</f>
        <v/>
      </c>
      <c r="B3034" s="1">
        <f t="shared" si="993"/>
        <v>783620</v>
      </c>
      <c r="C3034" s="1" t="str">
        <f>"0531"</f>
        <v>0531</v>
      </c>
      <c r="D3034" s="1" t="str">
        <f>"MATH"</f>
        <v>MATH</v>
      </c>
      <c r="E3034" s="1" t="str">
        <f t="shared" si="987"/>
        <v>51R-HUN</v>
      </c>
      <c r="F3034" s="1" t="str">
        <f t="shared" si="994"/>
        <v>Hunziker, Camille</v>
      </c>
      <c r="G3034" s="1" t="str">
        <f>"Period 04"</f>
        <v>Period 04</v>
      </c>
      <c r="H3034" s="1">
        <f xml:space="preserve"> 87</f>
        <v>87</v>
      </c>
      <c r="I3034" s="1">
        <f xml:space="preserve"> 72</f>
        <v>72</v>
      </c>
    </row>
    <row r="3035" spans="1:9">
      <c r="A3035" s="1" t="str">
        <f>""</f>
        <v/>
      </c>
      <c r="B3035" s="1">
        <f t="shared" si="993"/>
        <v>783620</v>
      </c>
      <c r="C3035" s="1" t="str">
        <f>"0541"</f>
        <v>0541</v>
      </c>
      <c r="D3035" s="1" t="str">
        <f>"SCIENCE"</f>
        <v>SCIENCE</v>
      </c>
      <c r="E3035" s="1" t="str">
        <f t="shared" si="987"/>
        <v>51R-HUN</v>
      </c>
      <c r="F3035" s="1" t="str">
        <f t="shared" si="994"/>
        <v>Hunziker, Camille</v>
      </c>
      <c r="G3035" s="1" t="str">
        <f>"Period 05"</f>
        <v>Period 05</v>
      </c>
      <c r="H3035" s="1">
        <f xml:space="preserve"> 97</f>
        <v>97</v>
      </c>
      <c r="I3035" s="1">
        <f xml:space="preserve"> 87</f>
        <v>87</v>
      </c>
    </row>
    <row r="3036" spans="1:9">
      <c r="A3036" s="1" t="str">
        <f>""</f>
        <v/>
      </c>
      <c r="B3036" s="1">
        <f t="shared" si="993"/>
        <v>783620</v>
      </c>
      <c r="C3036" s="1" t="str">
        <f>"0571"</f>
        <v>0571</v>
      </c>
      <c r="D3036" s="1" t="str">
        <f>"HEALTH"</f>
        <v>HEALTH</v>
      </c>
      <c r="E3036" s="1" t="str">
        <f t="shared" si="987"/>
        <v>51R-HUN</v>
      </c>
      <c r="F3036" s="1" t="str">
        <f t="shared" si="994"/>
        <v>Hunziker, Camille</v>
      </c>
      <c r="G3036" s="1" t="str">
        <f>"Period 06"</f>
        <v>Period 06</v>
      </c>
      <c r="H3036" s="1" t="str">
        <f>" S"</f>
        <v xml:space="preserve"> S</v>
      </c>
      <c r="I3036" s="1" t="str">
        <f>" S"</f>
        <v xml:space="preserve"> S</v>
      </c>
    </row>
    <row r="3037" spans="1:9">
      <c r="A3037" s="1" t="str">
        <f>""</f>
        <v/>
      </c>
      <c r="B3037" s="1">
        <f t="shared" si="993"/>
        <v>783620</v>
      </c>
      <c r="C3037" s="1" t="str">
        <f>"0598"</f>
        <v>0598</v>
      </c>
      <c r="D3037" s="1" t="str">
        <f>"CITIZENSHIP"</f>
        <v>CITIZENSHIP</v>
      </c>
      <c r="E3037" s="1" t="str">
        <f t="shared" si="987"/>
        <v>51R-HUN</v>
      </c>
      <c r="F3037" s="1" t="str">
        <f t="shared" si="994"/>
        <v>Hunziker, Camille</v>
      </c>
      <c r="G3037" s="1" t="str">
        <f>"Period 07"</f>
        <v>Period 07</v>
      </c>
      <c r="H3037" s="1" t="str">
        <f>" E"</f>
        <v xml:space="preserve"> E</v>
      </c>
      <c r="I3037" s="1" t="str">
        <f>" S"</f>
        <v xml:space="preserve"> S</v>
      </c>
    </row>
    <row r="3038" spans="1:9">
      <c r="A3038" s="1" t="str">
        <f>""</f>
        <v/>
      </c>
      <c r="B3038" s="1">
        <f t="shared" si="993"/>
        <v>783620</v>
      </c>
      <c r="C3038" s="1" t="str">
        <f>"0551"</f>
        <v>0551</v>
      </c>
      <c r="D3038" s="1" t="str">
        <f>"HANDWRITING"</f>
        <v>HANDWRITING</v>
      </c>
      <c r="E3038" s="1" t="str">
        <f t="shared" si="987"/>
        <v>51R-HUN</v>
      </c>
      <c r="F3038" s="1" t="str">
        <f t="shared" si="994"/>
        <v>Hunziker, Camille</v>
      </c>
      <c r="G3038" s="1" t="str">
        <f>"Period 08"</f>
        <v>Period 08</v>
      </c>
      <c r="H3038" s="1" t="str">
        <f>" S"</f>
        <v xml:space="preserve"> S</v>
      </c>
      <c r="I3038" s="1" t="str">
        <f>" S"</f>
        <v xml:space="preserve"> S</v>
      </c>
    </row>
    <row r="3039" spans="1:9">
      <c r="A3039" s="1" t="str">
        <f>""</f>
        <v/>
      </c>
      <c r="B3039" s="1">
        <f t="shared" si="993"/>
        <v>783620</v>
      </c>
      <c r="C3039" s="1" t="str">
        <f>"0561"</f>
        <v>0561</v>
      </c>
      <c r="D3039" s="1" t="str">
        <f>"FINE ARTS"</f>
        <v>FINE ARTS</v>
      </c>
      <c r="E3039" s="1" t="str">
        <f t="shared" si="987"/>
        <v>51R-HUN</v>
      </c>
      <c r="F3039" s="1" t="str">
        <f>"Shotlow, Misti"</f>
        <v>Shotlow, Misti</v>
      </c>
      <c r="G3039" s="1" t="str">
        <f>"Period 09"</f>
        <v>Period 09</v>
      </c>
      <c r="H3039" s="1" t="str">
        <f>" E"</f>
        <v xml:space="preserve"> E</v>
      </c>
      <c r="I3039" s="1" t="str">
        <f>" E"</f>
        <v xml:space="preserve"> E</v>
      </c>
    </row>
    <row r="3040" spans="1:9">
      <c r="A3040" s="1" t="str">
        <f>""</f>
        <v/>
      </c>
      <c r="B3040" s="1">
        <f t="shared" si="993"/>
        <v>783620</v>
      </c>
      <c r="C3040" s="1" t="str">
        <f>"0562"</f>
        <v>0562</v>
      </c>
      <c r="D3040" s="1" t="str">
        <f>"MUSIC"</f>
        <v>MUSIC</v>
      </c>
      <c r="E3040" s="1" t="str">
        <f t="shared" si="987"/>
        <v>51R-HUN</v>
      </c>
      <c r="F3040" s="1" t="str">
        <f>"Murphy, Charmin"</f>
        <v>Murphy, Charmin</v>
      </c>
      <c r="G3040" s="1" t="str">
        <f>"Period 10"</f>
        <v>Period 10</v>
      </c>
      <c r="H3040" s="1" t="str">
        <f>" S"</f>
        <v xml:space="preserve"> S</v>
      </c>
      <c r="I3040" s="1" t="str">
        <f>" S"</f>
        <v xml:space="preserve"> S</v>
      </c>
    </row>
    <row r="3041" spans="1:9">
      <c r="A3041" s="1" t="str">
        <f>""</f>
        <v/>
      </c>
      <c r="B3041" s="1">
        <f t="shared" si="993"/>
        <v>783620</v>
      </c>
      <c r="C3041" s="1" t="str">
        <f>"0572"</f>
        <v>0572</v>
      </c>
      <c r="D3041" s="1" t="str">
        <f>"PHYSICAL ED"</f>
        <v>PHYSICAL ED</v>
      </c>
      <c r="E3041" s="1" t="str">
        <f t="shared" si="987"/>
        <v>51R-HUN</v>
      </c>
      <c r="F3041" s="1" t="str">
        <f>"Lane, Gary"</f>
        <v>Lane, Gary</v>
      </c>
      <c r="G3041" s="1" t="str">
        <f>"Period 11"</f>
        <v>Period 11</v>
      </c>
      <c r="H3041" s="1" t="str">
        <f>" E"</f>
        <v xml:space="preserve"> E</v>
      </c>
      <c r="I3041" s="1" t="str">
        <f>" E"</f>
        <v xml:space="preserve"> E</v>
      </c>
    </row>
    <row r="3042" spans="1:9">
      <c r="A3042" s="1" t="str">
        <f>"Orocio Zarco, David Alexander"</f>
        <v>Orocio Zarco, David Alexander</v>
      </c>
      <c r="B3042" s="1">
        <f t="shared" ref="B3042:B3051" si="995">786603</f>
        <v>786603</v>
      </c>
      <c r="C3042" s="1" t="str">
        <f>"0511"</f>
        <v>0511</v>
      </c>
      <c r="D3042" s="1" t="str">
        <f>"LANGUAGE ARTS"</f>
        <v>LANGUAGE ARTS</v>
      </c>
      <c r="E3042" s="1" t="str">
        <f t="shared" ref="E3042:E3048" si="996">"50B-BIL"</f>
        <v>50B-BIL</v>
      </c>
      <c r="F3042" s="1" t="str">
        <f t="shared" ref="F3042:F3048" si="997">"Vega, Joseph"</f>
        <v>Vega, Joseph</v>
      </c>
      <c r="G3042" s="1" t="str">
        <f>"Period 01"</f>
        <v>Period 01</v>
      </c>
      <c r="H3042" s="1">
        <f xml:space="preserve"> 84</f>
        <v>84</v>
      </c>
      <c r="I3042" s="1">
        <f xml:space="preserve"> 70</f>
        <v>70</v>
      </c>
    </row>
    <row r="3043" spans="1:9">
      <c r="A3043" s="1" t="str">
        <f>""</f>
        <v/>
      </c>
      <c r="B3043" s="1">
        <f t="shared" si="995"/>
        <v>786603</v>
      </c>
      <c r="C3043" s="1" t="str">
        <f>"0521"</f>
        <v>0521</v>
      </c>
      <c r="D3043" s="1" t="str">
        <f>"SOCIAL STUDIES"</f>
        <v>SOCIAL STUDIES</v>
      </c>
      <c r="E3043" s="1" t="str">
        <f t="shared" si="996"/>
        <v>50B-BIL</v>
      </c>
      <c r="F3043" s="1" t="str">
        <f t="shared" si="997"/>
        <v>Vega, Joseph</v>
      </c>
      <c r="G3043" s="1" t="str">
        <f>"Period 03"</f>
        <v>Period 03</v>
      </c>
      <c r="H3043" s="1">
        <f xml:space="preserve"> 85</f>
        <v>85</v>
      </c>
      <c r="I3043" s="1">
        <f xml:space="preserve"> 86</f>
        <v>86</v>
      </c>
    </row>
    <row r="3044" spans="1:9">
      <c r="A3044" s="1" t="str">
        <f>""</f>
        <v/>
      </c>
      <c r="B3044" s="1">
        <f t="shared" si="995"/>
        <v>786603</v>
      </c>
      <c r="C3044" s="1" t="str">
        <f>"0531"</f>
        <v>0531</v>
      </c>
      <c r="D3044" s="1" t="str">
        <f>"MATH"</f>
        <v>MATH</v>
      </c>
      <c r="E3044" s="1" t="str">
        <f t="shared" si="996"/>
        <v>50B-BIL</v>
      </c>
      <c r="F3044" s="1" t="str">
        <f t="shared" si="997"/>
        <v>Vega, Joseph</v>
      </c>
      <c r="G3044" s="1" t="str">
        <f>"Period 04"</f>
        <v>Period 04</v>
      </c>
      <c r="H3044" s="1">
        <f xml:space="preserve"> 86</f>
        <v>86</v>
      </c>
      <c r="I3044" s="1">
        <f xml:space="preserve"> 79</f>
        <v>79</v>
      </c>
    </row>
    <row r="3045" spans="1:9">
      <c r="A3045" s="1" t="str">
        <f>""</f>
        <v/>
      </c>
      <c r="B3045" s="1">
        <f t="shared" si="995"/>
        <v>786603</v>
      </c>
      <c r="C3045" s="1" t="str">
        <f>"0541"</f>
        <v>0541</v>
      </c>
      <c r="D3045" s="1" t="str">
        <f>"SCIENCE"</f>
        <v>SCIENCE</v>
      </c>
      <c r="E3045" s="1" t="str">
        <f t="shared" si="996"/>
        <v>50B-BIL</v>
      </c>
      <c r="F3045" s="1" t="str">
        <f t="shared" si="997"/>
        <v>Vega, Joseph</v>
      </c>
      <c r="G3045" s="1" t="str">
        <f>"Period 05"</f>
        <v>Period 05</v>
      </c>
      <c r="H3045" s="1">
        <f xml:space="preserve"> 75</f>
        <v>75</v>
      </c>
      <c r="I3045" s="1">
        <f xml:space="preserve"> 71</f>
        <v>71</v>
      </c>
    </row>
    <row r="3046" spans="1:9">
      <c r="A3046" s="1" t="str">
        <f>""</f>
        <v/>
      </c>
      <c r="B3046" s="1">
        <f t="shared" si="995"/>
        <v>786603</v>
      </c>
      <c r="C3046" s="1" t="str">
        <f>"0571"</f>
        <v>0571</v>
      </c>
      <c r="D3046" s="1" t="str">
        <f>"HEALTH"</f>
        <v>HEALTH</v>
      </c>
      <c r="E3046" s="1" t="str">
        <f t="shared" si="996"/>
        <v>50B-BIL</v>
      </c>
      <c r="F3046" s="1" t="str">
        <f t="shared" si="997"/>
        <v>Vega, Joseph</v>
      </c>
      <c r="G3046" s="1" t="str">
        <f>"Period 06"</f>
        <v>Period 06</v>
      </c>
      <c r="H3046" s="1" t="str">
        <f t="shared" ref="H3046:I3048" si="998">" S"</f>
        <v xml:space="preserve"> S</v>
      </c>
      <c r="I3046" s="1" t="str">
        <f t="shared" si="998"/>
        <v xml:space="preserve"> S</v>
      </c>
    </row>
    <row r="3047" spans="1:9">
      <c r="A3047" s="1" t="str">
        <f>""</f>
        <v/>
      </c>
      <c r="B3047" s="1">
        <f t="shared" si="995"/>
        <v>786603</v>
      </c>
      <c r="C3047" s="1" t="str">
        <f>"0598"</f>
        <v>0598</v>
      </c>
      <c r="D3047" s="1" t="str">
        <f>"CITIZENSHIP"</f>
        <v>CITIZENSHIP</v>
      </c>
      <c r="E3047" s="1" t="str">
        <f t="shared" si="996"/>
        <v>50B-BIL</v>
      </c>
      <c r="F3047" s="1" t="str">
        <f t="shared" si="997"/>
        <v>Vega, Joseph</v>
      </c>
      <c r="G3047" s="1" t="str">
        <f>"Period 07"</f>
        <v>Period 07</v>
      </c>
      <c r="H3047" s="1" t="str">
        <f t="shared" si="998"/>
        <v xml:space="preserve"> S</v>
      </c>
      <c r="I3047" s="1" t="str">
        <f t="shared" si="998"/>
        <v xml:space="preserve"> S</v>
      </c>
    </row>
    <row r="3048" spans="1:9">
      <c r="A3048" s="1" t="str">
        <f>""</f>
        <v/>
      </c>
      <c r="B3048" s="1">
        <f t="shared" si="995"/>
        <v>786603</v>
      </c>
      <c r="C3048" s="1" t="str">
        <f>"0551"</f>
        <v>0551</v>
      </c>
      <c r="D3048" s="1" t="str">
        <f>"HANDWRITING"</f>
        <v>HANDWRITING</v>
      </c>
      <c r="E3048" s="1" t="str">
        <f t="shared" si="996"/>
        <v>50B-BIL</v>
      </c>
      <c r="F3048" s="1" t="str">
        <f t="shared" si="997"/>
        <v>Vega, Joseph</v>
      </c>
      <c r="G3048" s="1" t="str">
        <f>"Period 08"</f>
        <v>Period 08</v>
      </c>
      <c r="H3048" s="1" t="str">
        <f t="shared" si="998"/>
        <v xml:space="preserve"> S</v>
      </c>
      <c r="I3048" s="1" t="str">
        <f t="shared" si="998"/>
        <v xml:space="preserve"> S</v>
      </c>
    </row>
    <row r="3049" spans="1:9">
      <c r="A3049" s="1" t="str">
        <f>""</f>
        <v/>
      </c>
      <c r="B3049" s="1">
        <f t="shared" si="995"/>
        <v>786603</v>
      </c>
      <c r="C3049" s="1" t="str">
        <f>"0561"</f>
        <v>0561</v>
      </c>
      <c r="D3049" s="1" t="str">
        <f>"FINE ARTS"</f>
        <v>FINE ARTS</v>
      </c>
      <c r="E3049" s="1" t="str">
        <f>"50B-VEG"</f>
        <v>50B-VEG</v>
      </c>
      <c r="F3049" s="1" t="str">
        <f>"Shotlow, Misti"</f>
        <v>Shotlow, Misti</v>
      </c>
      <c r="G3049" s="1" t="str">
        <f>"Period 09"</f>
        <v>Period 09</v>
      </c>
      <c r="H3049" s="1" t="str">
        <f>" E"</f>
        <v xml:space="preserve"> E</v>
      </c>
      <c r="I3049" s="1" t="str">
        <f>" E"</f>
        <v xml:space="preserve"> E</v>
      </c>
    </row>
    <row r="3050" spans="1:9">
      <c r="A3050" s="1" t="str">
        <f>""</f>
        <v/>
      </c>
      <c r="B3050" s="1">
        <f t="shared" si="995"/>
        <v>786603</v>
      </c>
      <c r="C3050" s="1" t="str">
        <f>"0562"</f>
        <v>0562</v>
      </c>
      <c r="D3050" s="1" t="str">
        <f>"MUSIC"</f>
        <v>MUSIC</v>
      </c>
      <c r="E3050" s="1" t="str">
        <f>"50B-VEG"</f>
        <v>50B-VEG</v>
      </c>
      <c r="F3050" s="1" t="str">
        <f>"Murphy, Charmin"</f>
        <v>Murphy, Charmin</v>
      </c>
      <c r="G3050" s="1" t="str">
        <f>"Period 10"</f>
        <v>Period 10</v>
      </c>
      <c r="H3050" s="1" t="str">
        <f>" E"</f>
        <v xml:space="preserve"> E</v>
      </c>
      <c r="I3050" s="1" t="str">
        <f>" S"</f>
        <v xml:space="preserve"> S</v>
      </c>
    </row>
    <row r="3051" spans="1:9">
      <c r="A3051" s="1" t="str">
        <f>""</f>
        <v/>
      </c>
      <c r="B3051" s="1">
        <f t="shared" si="995"/>
        <v>786603</v>
      </c>
      <c r="C3051" s="1" t="str">
        <f>"0572"</f>
        <v>0572</v>
      </c>
      <c r="D3051" s="1" t="str">
        <f>"PHYSICAL ED"</f>
        <v>PHYSICAL ED</v>
      </c>
      <c r="E3051" s="1" t="str">
        <f>"50B-VEG"</f>
        <v>50B-VEG</v>
      </c>
      <c r="F3051" s="1" t="str">
        <f>"Lane, Gary"</f>
        <v>Lane, Gary</v>
      </c>
      <c r="G3051" s="1" t="str">
        <f>"Period 11"</f>
        <v>Period 11</v>
      </c>
      <c r="H3051" s="1" t="str">
        <f>" E"</f>
        <v xml:space="preserve"> E</v>
      </c>
      <c r="I3051" s="1" t="str">
        <f>" E"</f>
        <v xml:space="preserve"> E</v>
      </c>
    </row>
    <row r="3052" spans="1:9">
      <c r="A3052" s="1" t="str">
        <f>"Pablo Romero, Juan "</f>
        <v xml:space="preserve">Pablo Romero, Juan </v>
      </c>
      <c r="B3052" s="1">
        <f t="shared" ref="B3052:B3061" si="999">772025</f>
        <v>772025</v>
      </c>
      <c r="C3052" s="1" t="str">
        <f>"0511"</f>
        <v>0511</v>
      </c>
      <c r="D3052" s="1" t="str">
        <f>"LANGUAGE ARTS"</f>
        <v>LANGUAGE ARTS</v>
      </c>
      <c r="E3052" s="1" t="str">
        <f t="shared" ref="E3052:E3058" si="1000">"50B-BIL"</f>
        <v>50B-BIL</v>
      </c>
      <c r="F3052" s="1" t="str">
        <f t="shared" ref="F3052:F3058" si="1001">"Vega, Joseph"</f>
        <v>Vega, Joseph</v>
      </c>
      <c r="G3052" s="1" t="str">
        <f>"Period 01"</f>
        <v>Period 01</v>
      </c>
      <c r="H3052" s="1">
        <f xml:space="preserve"> 77</f>
        <v>77</v>
      </c>
      <c r="I3052" s="1">
        <f xml:space="preserve"> 65</f>
        <v>65</v>
      </c>
    </row>
    <row r="3053" spans="1:9">
      <c r="A3053" s="1" t="str">
        <f>""</f>
        <v/>
      </c>
      <c r="B3053" s="1">
        <f t="shared" si="999"/>
        <v>772025</v>
      </c>
      <c r="C3053" s="1" t="str">
        <f>"0521"</f>
        <v>0521</v>
      </c>
      <c r="D3053" s="1" t="str">
        <f>"SOCIAL STUDIES"</f>
        <v>SOCIAL STUDIES</v>
      </c>
      <c r="E3053" s="1" t="str">
        <f t="shared" si="1000"/>
        <v>50B-BIL</v>
      </c>
      <c r="F3053" s="1" t="str">
        <f t="shared" si="1001"/>
        <v>Vega, Joseph</v>
      </c>
      <c r="G3053" s="1" t="str">
        <f>"Period 03"</f>
        <v>Period 03</v>
      </c>
      <c r="H3053" s="1">
        <f xml:space="preserve"> 85</f>
        <v>85</v>
      </c>
      <c r="I3053" s="1">
        <f xml:space="preserve"> 78</f>
        <v>78</v>
      </c>
    </row>
    <row r="3054" spans="1:9">
      <c r="A3054" s="1" t="str">
        <f>""</f>
        <v/>
      </c>
      <c r="B3054" s="1">
        <f t="shared" si="999"/>
        <v>772025</v>
      </c>
      <c r="C3054" s="1" t="str">
        <f>"0531"</f>
        <v>0531</v>
      </c>
      <c r="D3054" s="1" t="str">
        <f>"MATH"</f>
        <v>MATH</v>
      </c>
      <c r="E3054" s="1" t="str">
        <f t="shared" si="1000"/>
        <v>50B-BIL</v>
      </c>
      <c r="F3054" s="1" t="str">
        <f t="shared" si="1001"/>
        <v>Vega, Joseph</v>
      </c>
      <c r="G3054" s="1" t="str">
        <f>"Period 04"</f>
        <v>Period 04</v>
      </c>
      <c r="H3054" s="1">
        <f xml:space="preserve"> 76</f>
        <v>76</v>
      </c>
      <c r="I3054" s="1">
        <f xml:space="preserve"> 73</f>
        <v>73</v>
      </c>
    </row>
    <row r="3055" spans="1:9">
      <c r="A3055" s="1" t="str">
        <f>""</f>
        <v/>
      </c>
      <c r="B3055" s="1">
        <f t="shared" si="999"/>
        <v>772025</v>
      </c>
      <c r="C3055" s="1" t="str">
        <f>"0541"</f>
        <v>0541</v>
      </c>
      <c r="D3055" s="1" t="str">
        <f>"SCIENCE"</f>
        <v>SCIENCE</v>
      </c>
      <c r="E3055" s="1" t="str">
        <f t="shared" si="1000"/>
        <v>50B-BIL</v>
      </c>
      <c r="F3055" s="1" t="str">
        <f t="shared" si="1001"/>
        <v>Vega, Joseph</v>
      </c>
      <c r="G3055" s="1" t="str">
        <f>"Period 05"</f>
        <v>Period 05</v>
      </c>
      <c r="H3055" s="1">
        <f xml:space="preserve"> 83</f>
        <v>83</v>
      </c>
      <c r="I3055" s="1">
        <f xml:space="preserve"> 66</f>
        <v>66</v>
      </c>
    </row>
    <row r="3056" spans="1:9">
      <c r="A3056" s="1" t="str">
        <f>""</f>
        <v/>
      </c>
      <c r="B3056" s="1">
        <f t="shared" si="999"/>
        <v>772025</v>
      </c>
      <c r="C3056" s="1" t="str">
        <f>"0571"</f>
        <v>0571</v>
      </c>
      <c r="D3056" s="1" t="str">
        <f>"HEALTH"</f>
        <v>HEALTH</v>
      </c>
      <c r="E3056" s="1" t="str">
        <f t="shared" si="1000"/>
        <v>50B-BIL</v>
      </c>
      <c r="F3056" s="1" t="str">
        <f t="shared" si="1001"/>
        <v>Vega, Joseph</v>
      </c>
      <c r="G3056" s="1" t="str">
        <f>"Period 06"</f>
        <v>Period 06</v>
      </c>
      <c r="H3056" s="1" t="str">
        <f t="shared" ref="H3056:I3058" si="1002">" S"</f>
        <v xml:space="preserve"> S</v>
      </c>
      <c r="I3056" s="1" t="str">
        <f t="shared" si="1002"/>
        <v xml:space="preserve"> S</v>
      </c>
    </row>
    <row r="3057" spans="1:9">
      <c r="A3057" s="1" t="str">
        <f>""</f>
        <v/>
      </c>
      <c r="B3057" s="1">
        <f t="shared" si="999"/>
        <v>772025</v>
      </c>
      <c r="C3057" s="1" t="str">
        <f>"0598"</f>
        <v>0598</v>
      </c>
      <c r="D3057" s="1" t="str">
        <f>"CITIZENSHIP"</f>
        <v>CITIZENSHIP</v>
      </c>
      <c r="E3057" s="1" t="str">
        <f t="shared" si="1000"/>
        <v>50B-BIL</v>
      </c>
      <c r="F3057" s="1" t="str">
        <f t="shared" si="1001"/>
        <v>Vega, Joseph</v>
      </c>
      <c r="G3057" s="1" t="str">
        <f>"Period 07"</f>
        <v>Period 07</v>
      </c>
      <c r="H3057" s="1" t="str">
        <f t="shared" si="1002"/>
        <v xml:space="preserve"> S</v>
      </c>
      <c r="I3057" s="1" t="str">
        <f t="shared" si="1002"/>
        <v xml:space="preserve"> S</v>
      </c>
    </row>
    <row r="3058" spans="1:9">
      <c r="A3058" s="1" t="str">
        <f>""</f>
        <v/>
      </c>
      <c r="B3058" s="1">
        <f t="shared" si="999"/>
        <v>772025</v>
      </c>
      <c r="C3058" s="1" t="str">
        <f>"0551"</f>
        <v>0551</v>
      </c>
      <c r="D3058" s="1" t="str">
        <f>"HANDWRITING"</f>
        <v>HANDWRITING</v>
      </c>
      <c r="E3058" s="1" t="str">
        <f t="shared" si="1000"/>
        <v>50B-BIL</v>
      </c>
      <c r="F3058" s="1" t="str">
        <f t="shared" si="1001"/>
        <v>Vega, Joseph</v>
      </c>
      <c r="G3058" s="1" t="str">
        <f>"Period 08"</f>
        <v>Period 08</v>
      </c>
      <c r="H3058" s="1" t="str">
        <f t="shared" si="1002"/>
        <v xml:space="preserve"> S</v>
      </c>
      <c r="I3058" s="1" t="str">
        <f t="shared" si="1002"/>
        <v xml:space="preserve"> S</v>
      </c>
    </row>
    <row r="3059" spans="1:9">
      <c r="A3059" s="1" t="str">
        <f>""</f>
        <v/>
      </c>
      <c r="B3059" s="1">
        <f t="shared" si="999"/>
        <v>772025</v>
      </c>
      <c r="C3059" s="1" t="str">
        <f>"0561"</f>
        <v>0561</v>
      </c>
      <c r="D3059" s="1" t="str">
        <f>"FINE ARTS"</f>
        <v>FINE ARTS</v>
      </c>
      <c r="E3059" s="1" t="str">
        <f>"50B-VEG"</f>
        <v>50B-VEG</v>
      </c>
      <c r="F3059" s="1" t="str">
        <f>"Shotlow, Misti"</f>
        <v>Shotlow, Misti</v>
      </c>
      <c r="G3059" s="1" t="str">
        <f>"Period 09"</f>
        <v>Period 09</v>
      </c>
      <c r="H3059" s="1" t="str">
        <f>" E"</f>
        <v xml:space="preserve"> E</v>
      </c>
      <c r="I3059" s="1" t="str">
        <f>" E"</f>
        <v xml:space="preserve"> E</v>
      </c>
    </row>
    <row r="3060" spans="1:9">
      <c r="A3060" s="1" t="str">
        <f>""</f>
        <v/>
      </c>
      <c r="B3060" s="1">
        <f t="shared" si="999"/>
        <v>772025</v>
      </c>
      <c r="C3060" s="1" t="str">
        <f>"0562"</f>
        <v>0562</v>
      </c>
      <c r="D3060" s="1" t="str">
        <f>"MUSIC"</f>
        <v>MUSIC</v>
      </c>
      <c r="E3060" s="1" t="str">
        <f>"50B-VEG"</f>
        <v>50B-VEG</v>
      </c>
      <c r="F3060" s="1" t="str">
        <f>"Murphy, Charmin"</f>
        <v>Murphy, Charmin</v>
      </c>
      <c r="G3060" s="1" t="str">
        <f>"Period 10"</f>
        <v>Period 10</v>
      </c>
      <c r="H3060" s="1" t="str">
        <f>" S"</f>
        <v xml:space="preserve"> S</v>
      </c>
      <c r="I3060" s="1" t="str">
        <f>" S"</f>
        <v xml:space="preserve"> S</v>
      </c>
    </row>
    <row r="3061" spans="1:9">
      <c r="A3061" s="1" t="str">
        <f>""</f>
        <v/>
      </c>
      <c r="B3061" s="1">
        <f t="shared" si="999"/>
        <v>772025</v>
      </c>
      <c r="C3061" s="1" t="str">
        <f>"0572"</f>
        <v>0572</v>
      </c>
      <c r="D3061" s="1" t="str">
        <f>"PHYSICAL ED"</f>
        <v>PHYSICAL ED</v>
      </c>
      <c r="E3061" s="1" t="str">
        <f>"50B-VEG"</f>
        <v>50B-VEG</v>
      </c>
      <c r="F3061" s="1" t="str">
        <f>"Lane, Gary"</f>
        <v>Lane, Gary</v>
      </c>
      <c r="G3061" s="1" t="str">
        <f>"Period 11"</f>
        <v>Period 11</v>
      </c>
      <c r="H3061" s="1" t="str">
        <f>" E"</f>
        <v xml:space="preserve"> E</v>
      </c>
      <c r="I3061" s="1" t="str">
        <f>" E"</f>
        <v xml:space="preserve"> E</v>
      </c>
    </row>
    <row r="3062" spans="1:9">
      <c r="A3062" s="1" t="str">
        <f>"Perez Jaramillo, Hector "</f>
        <v xml:space="preserve">Perez Jaramillo, Hector </v>
      </c>
      <c r="B3062" s="1">
        <f t="shared" ref="B3062:B3071" si="1003">1822429</f>
        <v>1822429</v>
      </c>
      <c r="C3062" s="1" t="str">
        <f>"0511"</f>
        <v>0511</v>
      </c>
      <c r="D3062" s="1" t="str">
        <f>"LANGUAGE ARTS"</f>
        <v>LANGUAGE ARTS</v>
      </c>
      <c r="E3062" s="1" t="str">
        <f t="shared" ref="E3062:E3068" si="1004">"50B-BIL"</f>
        <v>50B-BIL</v>
      </c>
      <c r="F3062" s="1" t="str">
        <f t="shared" ref="F3062:F3068" si="1005">"Vega, Joseph"</f>
        <v>Vega, Joseph</v>
      </c>
      <c r="G3062" s="1" t="str">
        <f>"Period 01"</f>
        <v>Period 01</v>
      </c>
      <c r="H3062" s="1">
        <f xml:space="preserve"> 90</f>
        <v>90</v>
      </c>
      <c r="I3062" s="1">
        <f xml:space="preserve"> 81</f>
        <v>81</v>
      </c>
    </row>
    <row r="3063" spans="1:9">
      <c r="A3063" s="1" t="str">
        <f>""</f>
        <v/>
      </c>
      <c r="B3063" s="1">
        <f t="shared" si="1003"/>
        <v>1822429</v>
      </c>
      <c r="C3063" s="1" t="str">
        <f>"0521"</f>
        <v>0521</v>
      </c>
      <c r="D3063" s="1" t="str">
        <f>"SOCIAL STUDIES"</f>
        <v>SOCIAL STUDIES</v>
      </c>
      <c r="E3063" s="1" t="str">
        <f t="shared" si="1004"/>
        <v>50B-BIL</v>
      </c>
      <c r="F3063" s="1" t="str">
        <f t="shared" si="1005"/>
        <v>Vega, Joseph</v>
      </c>
      <c r="G3063" s="1" t="str">
        <f>"Period 03"</f>
        <v>Period 03</v>
      </c>
      <c r="H3063" s="1">
        <f xml:space="preserve"> 90</f>
        <v>90</v>
      </c>
      <c r="I3063" s="1">
        <f xml:space="preserve"> 90</f>
        <v>90</v>
      </c>
    </row>
    <row r="3064" spans="1:9">
      <c r="A3064" s="1" t="str">
        <f>""</f>
        <v/>
      </c>
      <c r="B3064" s="1">
        <f t="shared" si="1003"/>
        <v>1822429</v>
      </c>
      <c r="C3064" s="1" t="str">
        <f>"0531"</f>
        <v>0531</v>
      </c>
      <c r="D3064" s="1" t="str">
        <f>"MATH"</f>
        <v>MATH</v>
      </c>
      <c r="E3064" s="1" t="str">
        <f t="shared" si="1004"/>
        <v>50B-BIL</v>
      </c>
      <c r="F3064" s="1" t="str">
        <f t="shared" si="1005"/>
        <v>Vega, Joseph</v>
      </c>
      <c r="G3064" s="1" t="str">
        <f>"Period 04"</f>
        <v>Period 04</v>
      </c>
      <c r="H3064" s="1">
        <f xml:space="preserve"> 86</f>
        <v>86</v>
      </c>
      <c r="I3064" s="1">
        <f xml:space="preserve"> 93</f>
        <v>93</v>
      </c>
    </row>
    <row r="3065" spans="1:9">
      <c r="A3065" s="1" t="str">
        <f>""</f>
        <v/>
      </c>
      <c r="B3065" s="1">
        <f t="shared" si="1003"/>
        <v>1822429</v>
      </c>
      <c r="C3065" s="1" t="str">
        <f>"0541"</f>
        <v>0541</v>
      </c>
      <c r="D3065" s="1" t="str">
        <f>"SCIENCE"</f>
        <v>SCIENCE</v>
      </c>
      <c r="E3065" s="1" t="str">
        <f t="shared" si="1004"/>
        <v>50B-BIL</v>
      </c>
      <c r="F3065" s="1" t="str">
        <f t="shared" si="1005"/>
        <v>Vega, Joseph</v>
      </c>
      <c r="G3065" s="1" t="str">
        <f>"Period 05"</f>
        <v>Period 05</v>
      </c>
      <c r="H3065" s="1">
        <f xml:space="preserve"> 76</f>
        <v>76</v>
      </c>
      <c r="I3065" s="1">
        <f xml:space="preserve"> 86</f>
        <v>86</v>
      </c>
    </row>
    <row r="3066" spans="1:9">
      <c r="A3066" s="1" t="str">
        <f>""</f>
        <v/>
      </c>
      <c r="B3066" s="1">
        <f t="shared" si="1003"/>
        <v>1822429</v>
      </c>
      <c r="C3066" s="1" t="str">
        <f>"0571"</f>
        <v>0571</v>
      </c>
      <c r="D3066" s="1" t="str">
        <f>"HEALTH"</f>
        <v>HEALTH</v>
      </c>
      <c r="E3066" s="1" t="str">
        <f t="shared" si="1004"/>
        <v>50B-BIL</v>
      </c>
      <c r="F3066" s="1" t="str">
        <f t="shared" si="1005"/>
        <v>Vega, Joseph</v>
      </c>
      <c r="G3066" s="1" t="str">
        <f>"Period 06"</f>
        <v>Period 06</v>
      </c>
      <c r="H3066" s="1" t="str">
        <f t="shared" ref="H3066:I3068" si="1006">" S"</f>
        <v xml:space="preserve"> S</v>
      </c>
      <c r="I3066" s="1" t="str">
        <f t="shared" si="1006"/>
        <v xml:space="preserve"> S</v>
      </c>
    </row>
    <row r="3067" spans="1:9">
      <c r="A3067" s="1" t="str">
        <f>""</f>
        <v/>
      </c>
      <c r="B3067" s="1">
        <f t="shared" si="1003"/>
        <v>1822429</v>
      </c>
      <c r="C3067" s="1" t="str">
        <f>"0598"</f>
        <v>0598</v>
      </c>
      <c r="D3067" s="1" t="str">
        <f>"CITIZENSHIP"</f>
        <v>CITIZENSHIP</v>
      </c>
      <c r="E3067" s="1" t="str">
        <f t="shared" si="1004"/>
        <v>50B-BIL</v>
      </c>
      <c r="F3067" s="1" t="str">
        <f t="shared" si="1005"/>
        <v>Vega, Joseph</v>
      </c>
      <c r="G3067" s="1" t="str">
        <f>"Period 07"</f>
        <v>Period 07</v>
      </c>
      <c r="H3067" s="1" t="str">
        <f t="shared" si="1006"/>
        <v xml:space="preserve"> S</v>
      </c>
      <c r="I3067" s="1" t="str">
        <f t="shared" si="1006"/>
        <v xml:space="preserve"> S</v>
      </c>
    </row>
    <row r="3068" spans="1:9">
      <c r="A3068" s="1" t="str">
        <f>""</f>
        <v/>
      </c>
      <c r="B3068" s="1">
        <f t="shared" si="1003"/>
        <v>1822429</v>
      </c>
      <c r="C3068" s="1" t="str">
        <f>"0551"</f>
        <v>0551</v>
      </c>
      <c r="D3068" s="1" t="str">
        <f>"HANDWRITING"</f>
        <v>HANDWRITING</v>
      </c>
      <c r="E3068" s="1" t="str">
        <f t="shared" si="1004"/>
        <v>50B-BIL</v>
      </c>
      <c r="F3068" s="1" t="str">
        <f t="shared" si="1005"/>
        <v>Vega, Joseph</v>
      </c>
      <c r="G3068" s="1" t="str">
        <f>"Period 08"</f>
        <v>Period 08</v>
      </c>
      <c r="H3068" s="1" t="str">
        <f t="shared" si="1006"/>
        <v xml:space="preserve"> S</v>
      </c>
      <c r="I3068" s="1" t="str">
        <f t="shared" si="1006"/>
        <v xml:space="preserve"> S</v>
      </c>
    </row>
    <row r="3069" spans="1:9">
      <c r="A3069" s="1" t="str">
        <f>""</f>
        <v/>
      </c>
      <c r="B3069" s="1">
        <f t="shared" si="1003"/>
        <v>1822429</v>
      </c>
      <c r="C3069" s="1" t="str">
        <f>"0561"</f>
        <v>0561</v>
      </c>
      <c r="D3069" s="1" t="str">
        <f>"FINE ARTS"</f>
        <v>FINE ARTS</v>
      </c>
      <c r="E3069" s="1" t="str">
        <f>"50B-VEG"</f>
        <v>50B-VEG</v>
      </c>
      <c r="F3069" s="1" t="str">
        <f>"Shotlow, Misti"</f>
        <v>Shotlow, Misti</v>
      </c>
      <c r="G3069" s="1" t="str">
        <f>"Period 09"</f>
        <v>Period 09</v>
      </c>
      <c r="H3069" s="1" t="str">
        <f>" E"</f>
        <v xml:space="preserve"> E</v>
      </c>
      <c r="I3069" s="1" t="str">
        <f>" E"</f>
        <v xml:space="preserve"> E</v>
      </c>
    </row>
    <row r="3070" spans="1:9">
      <c r="A3070" s="1" t="str">
        <f>""</f>
        <v/>
      </c>
      <c r="B3070" s="1">
        <f t="shared" si="1003"/>
        <v>1822429</v>
      </c>
      <c r="C3070" s="1" t="str">
        <f>"0562"</f>
        <v>0562</v>
      </c>
      <c r="D3070" s="1" t="str">
        <f>"MUSIC"</f>
        <v>MUSIC</v>
      </c>
      <c r="E3070" s="1" t="str">
        <f>"50B-VEG"</f>
        <v>50B-VEG</v>
      </c>
      <c r="F3070" s="1" t="str">
        <f>"Murphy, Charmin"</f>
        <v>Murphy, Charmin</v>
      </c>
      <c r="G3070" s="1" t="str">
        <f>"Period 10"</f>
        <v>Period 10</v>
      </c>
      <c r="H3070" s="1" t="str">
        <f>" S"</f>
        <v xml:space="preserve"> S</v>
      </c>
      <c r="I3070" s="1" t="str">
        <f>" S"</f>
        <v xml:space="preserve"> S</v>
      </c>
    </row>
    <row r="3071" spans="1:9">
      <c r="A3071" s="1" t="str">
        <f>""</f>
        <v/>
      </c>
      <c r="B3071" s="1">
        <f t="shared" si="1003"/>
        <v>1822429</v>
      </c>
      <c r="C3071" s="1" t="str">
        <f>"0572"</f>
        <v>0572</v>
      </c>
      <c r="D3071" s="1" t="str">
        <f>"PHYSICAL ED"</f>
        <v>PHYSICAL ED</v>
      </c>
      <c r="E3071" s="1" t="str">
        <f>"50B-VEG"</f>
        <v>50B-VEG</v>
      </c>
      <c r="F3071" s="1" t="str">
        <f>"Lane, Gary"</f>
        <v>Lane, Gary</v>
      </c>
      <c r="G3071" s="1" t="str">
        <f>"Period 11"</f>
        <v>Period 11</v>
      </c>
      <c r="H3071" s="1" t="str">
        <f>" E"</f>
        <v xml:space="preserve"> E</v>
      </c>
      <c r="I3071" s="1" t="str">
        <f>" E"</f>
        <v xml:space="preserve"> E</v>
      </c>
    </row>
    <row r="3072" spans="1:9">
      <c r="A3072" s="1" t="str">
        <f>"Peterson, Zoe McKenna"</f>
        <v>Peterson, Zoe McKenna</v>
      </c>
      <c r="B3072" s="1">
        <f t="shared" ref="B3072:B3081" si="1007">762645</f>
        <v>762645</v>
      </c>
      <c r="C3072" s="1" t="str">
        <f>"0511"</f>
        <v>0511</v>
      </c>
      <c r="D3072" s="1" t="str">
        <f>"LANGUAGE ARTS"</f>
        <v>LANGUAGE ARTS</v>
      </c>
      <c r="E3072" s="1" t="str">
        <f>"50R-CHAE"</f>
        <v>50R-CHAE</v>
      </c>
      <c r="F3072" s="1" t="str">
        <f t="shared" ref="F3072:F3078" si="1008">"Chae, Son"</f>
        <v>Chae, Son</v>
      </c>
      <c r="G3072" s="1" t="str">
        <f>"Period 01"</f>
        <v>Period 01</v>
      </c>
      <c r="H3072" s="1">
        <f xml:space="preserve"> 91</f>
        <v>91</v>
      </c>
      <c r="I3072" s="1">
        <f xml:space="preserve"> 92</f>
        <v>92</v>
      </c>
    </row>
    <row r="3073" spans="1:9">
      <c r="A3073" s="1" t="str">
        <f>""</f>
        <v/>
      </c>
      <c r="B3073" s="1">
        <f t="shared" si="1007"/>
        <v>762645</v>
      </c>
      <c r="C3073" s="1" t="str">
        <f>"0521"</f>
        <v>0521</v>
      </c>
      <c r="D3073" s="1" t="str">
        <f>"SOCIAL STUDIES"</f>
        <v>SOCIAL STUDIES</v>
      </c>
      <c r="E3073" s="1" t="str">
        <f>"50R-CHAE"</f>
        <v>50R-CHAE</v>
      </c>
      <c r="F3073" s="1" t="str">
        <f t="shared" si="1008"/>
        <v>Chae, Son</v>
      </c>
      <c r="G3073" s="1" t="str">
        <f>"Period 03"</f>
        <v>Period 03</v>
      </c>
      <c r="H3073" s="1">
        <f xml:space="preserve"> 92</f>
        <v>92</v>
      </c>
      <c r="I3073" s="1">
        <f xml:space="preserve"> 90</f>
        <v>90</v>
      </c>
    </row>
    <row r="3074" spans="1:9">
      <c r="A3074" s="1" t="str">
        <f>""</f>
        <v/>
      </c>
      <c r="B3074" s="1">
        <f t="shared" si="1007"/>
        <v>762645</v>
      </c>
      <c r="C3074" s="1" t="str">
        <f>"0531"</f>
        <v>0531</v>
      </c>
      <c r="D3074" s="1" t="str">
        <f>"MATH"</f>
        <v>MATH</v>
      </c>
      <c r="E3074" s="1" t="str">
        <f t="shared" ref="E3074:E3081" si="1009">"50R-CHA"</f>
        <v>50R-CHA</v>
      </c>
      <c r="F3074" s="1" t="str">
        <f t="shared" si="1008"/>
        <v>Chae, Son</v>
      </c>
      <c r="G3074" s="1" t="str">
        <f>"Period 04"</f>
        <v>Period 04</v>
      </c>
      <c r="H3074" s="1">
        <f xml:space="preserve"> 92</f>
        <v>92</v>
      </c>
      <c r="I3074" s="1">
        <f xml:space="preserve"> 90</f>
        <v>90</v>
      </c>
    </row>
    <row r="3075" spans="1:9">
      <c r="A3075" s="1" t="str">
        <f>""</f>
        <v/>
      </c>
      <c r="B3075" s="1">
        <f t="shared" si="1007"/>
        <v>762645</v>
      </c>
      <c r="C3075" s="1" t="str">
        <f>"0541"</f>
        <v>0541</v>
      </c>
      <c r="D3075" s="1" t="str">
        <f>"SCIENCE"</f>
        <v>SCIENCE</v>
      </c>
      <c r="E3075" s="1" t="str">
        <f t="shared" si="1009"/>
        <v>50R-CHA</v>
      </c>
      <c r="F3075" s="1" t="str">
        <f t="shared" si="1008"/>
        <v>Chae, Son</v>
      </c>
      <c r="G3075" s="1" t="str">
        <f>"Period 05"</f>
        <v>Period 05</v>
      </c>
      <c r="H3075" s="1">
        <f xml:space="preserve"> 88</f>
        <v>88</v>
      </c>
      <c r="I3075" s="1">
        <f xml:space="preserve"> 93</f>
        <v>93</v>
      </c>
    </row>
    <row r="3076" spans="1:9">
      <c r="A3076" s="1" t="str">
        <f>""</f>
        <v/>
      </c>
      <c r="B3076" s="1">
        <f t="shared" si="1007"/>
        <v>762645</v>
      </c>
      <c r="C3076" s="1" t="str">
        <f>"0571"</f>
        <v>0571</v>
      </c>
      <c r="D3076" s="1" t="str">
        <f>"HEALTH"</f>
        <v>HEALTH</v>
      </c>
      <c r="E3076" s="1" t="str">
        <f t="shared" si="1009"/>
        <v>50R-CHA</v>
      </c>
      <c r="F3076" s="1" t="str">
        <f t="shared" si="1008"/>
        <v>Chae, Son</v>
      </c>
      <c r="G3076" s="1" t="str">
        <f>"Period 06"</f>
        <v>Period 06</v>
      </c>
      <c r="H3076" s="1" t="str">
        <f>" S"</f>
        <v xml:space="preserve"> S</v>
      </c>
      <c r="I3076" s="1" t="str">
        <f>" S"</f>
        <v xml:space="preserve"> S</v>
      </c>
    </row>
    <row r="3077" spans="1:9">
      <c r="A3077" s="1" t="str">
        <f>""</f>
        <v/>
      </c>
      <c r="B3077" s="1">
        <f t="shared" si="1007"/>
        <v>762645</v>
      </c>
      <c r="C3077" s="1" t="str">
        <f>"0598"</f>
        <v>0598</v>
      </c>
      <c r="D3077" s="1" t="str">
        <f>"CITIZENSHIP"</f>
        <v>CITIZENSHIP</v>
      </c>
      <c r="E3077" s="1" t="str">
        <f t="shared" si="1009"/>
        <v>50R-CHA</v>
      </c>
      <c r="F3077" s="1" t="str">
        <f t="shared" si="1008"/>
        <v>Chae, Son</v>
      </c>
      <c r="G3077" s="1" t="str">
        <f>"Period 07"</f>
        <v>Period 07</v>
      </c>
      <c r="H3077" s="1" t="str">
        <f>" E"</f>
        <v xml:space="preserve"> E</v>
      </c>
      <c r="I3077" s="1" t="str">
        <f>" E"</f>
        <v xml:space="preserve"> E</v>
      </c>
    </row>
    <row r="3078" spans="1:9">
      <c r="A3078" s="1" t="str">
        <f>""</f>
        <v/>
      </c>
      <c r="B3078" s="1">
        <f t="shared" si="1007"/>
        <v>762645</v>
      </c>
      <c r="C3078" s="1" t="str">
        <f>"0551"</f>
        <v>0551</v>
      </c>
      <c r="D3078" s="1" t="str">
        <f>"HANDWRITING"</f>
        <v>HANDWRITING</v>
      </c>
      <c r="E3078" s="1" t="str">
        <f t="shared" si="1009"/>
        <v>50R-CHA</v>
      </c>
      <c r="F3078" s="1" t="str">
        <f t="shared" si="1008"/>
        <v>Chae, Son</v>
      </c>
      <c r="G3078" s="1" t="str">
        <f>"Period 08"</f>
        <v>Period 08</v>
      </c>
      <c r="H3078" s="1" t="str">
        <f>" S"</f>
        <v xml:space="preserve"> S</v>
      </c>
      <c r="I3078" s="1" t="str">
        <f>" S"</f>
        <v xml:space="preserve"> S</v>
      </c>
    </row>
    <row r="3079" spans="1:9">
      <c r="A3079" s="1" t="str">
        <f>""</f>
        <v/>
      </c>
      <c r="B3079" s="1">
        <f t="shared" si="1007"/>
        <v>762645</v>
      </c>
      <c r="C3079" s="1" t="str">
        <f>"0561"</f>
        <v>0561</v>
      </c>
      <c r="D3079" s="1" t="str">
        <f>"FINE ARTS"</f>
        <v>FINE ARTS</v>
      </c>
      <c r="E3079" s="1" t="str">
        <f t="shared" si="1009"/>
        <v>50R-CHA</v>
      </c>
      <c r="F3079" s="1" t="str">
        <f>"Shotlow, Misti"</f>
        <v>Shotlow, Misti</v>
      </c>
      <c r="G3079" s="1" t="str">
        <f>"Period 09"</f>
        <v>Period 09</v>
      </c>
      <c r="H3079" s="1" t="str">
        <f>" E"</f>
        <v xml:space="preserve"> E</v>
      </c>
      <c r="I3079" s="1" t="str">
        <f>" E"</f>
        <v xml:space="preserve"> E</v>
      </c>
    </row>
    <row r="3080" spans="1:9">
      <c r="A3080" s="1" t="str">
        <f>""</f>
        <v/>
      </c>
      <c r="B3080" s="1">
        <f t="shared" si="1007"/>
        <v>762645</v>
      </c>
      <c r="C3080" s="1" t="str">
        <f>"0562"</f>
        <v>0562</v>
      </c>
      <c r="D3080" s="1" t="str">
        <f>"MUSIC"</f>
        <v>MUSIC</v>
      </c>
      <c r="E3080" s="1" t="str">
        <f t="shared" si="1009"/>
        <v>50R-CHA</v>
      </c>
      <c r="F3080" s="1" t="str">
        <f>"Murphy, Charmin"</f>
        <v>Murphy, Charmin</v>
      </c>
      <c r="G3080" s="1" t="str">
        <f>"Period 10"</f>
        <v>Period 10</v>
      </c>
      <c r="H3080" s="1" t="str">
        <f>" E"</f>
        <v xml:space="preserve"> E</v>
      </c>
      <c r="I3080" s="1" t="str">
        <f>" S"</f>
        <v xml:space="preserve"> S</v>
      </c>
    </row>
    <row r="3081" spans="1:9">
      <c r="A3081" s="1" t="str">
        <f>""</f>
        <v/>
      </c>
      <c r="B3081" s="1">
        <f t="shared" si="1007"/>
        <v>762645</v>
      </c>
      <c r="C3081" s="1" t="str">
        <f>"0572"</f>
        <v>0572</v>
      </c>
      <c r="D3081" s="1" t="str">
        <f>"PHYSICAL ED"</f>
        <v>PHYSICAL ED</v>
      </c>
      <c r="E3081" s="1" t="str">
        <f t="shared" si="1009"/>
        <v>50R-CHA</v>
      </c>
      <c r="F3081" s="1" t="str">
        <f>"Lane, Gary"</f>
        <v>Lane, Gary</v>
      </c>
      <c r="G3081" s="1" t="str">
        <f>"Period 11"</f>
        <v>Period 11</v>
      </c>
      <c r="H3081" s="1" t="str">
        <f>" E"</f>
        <v xml:space="preserve"> E</v>
      </c>
      <c r="I3081" s="1" t="str">
        <f>" E"</f>
        <v xml:space="preserve"> E</v>
      </c>
    </row>
    <row r="3082" spans="1:9">
      <c r="A3082" s="1" t="str">
        <f>"Rahman, Aminah "</f>
        <v xml:space="preserve">Rahman, Aminah </v>
      </c>
      <c r="B3082" s="1">
        <f t="shared" ref="B3082:B3091" si="1010">768186</f>
        <v>768186</v>
      </c>
      <c r="C3082" s="1" t="str">
        <f>"0511"</f>
        <v>0511</v>
      </c>
      <c r="D3082" s="1" t="str">
        <f>"LANGUAGE ARTS"</f>
        <v>LANGUAGE ARTS</v>
      </c>
      <c r="E3082" s="1" t="str">
        <f t="shared" ref="E3082:E3091" si="1011">"51R-HUN"</f>
        <v>51R-HUN</v>
      </c>
      <c r="F3082" s="1" t="str">
        <f t="shared" ref="F3082:F3088" si="1012">"Hunziker, Camille"</f>
        <v>Hunziker, Camille</v>
      </c>
      <c r="G3082" s="1" t="str">
        <f>"Period 01"</f>
        <v>Period 01</v>
      </c>
      <c r="H3082" s="1" t="str">
        <f>""</f>
        <v/>
      </c>
      <c r="I3082" s="1">
        <f xml:space="preserve"> 96</f>
        <v>96</v>
      </c>
    </row>
    <row r="3083" spans="1:9">
      <c r="A3083" s="1" t="str">
        <f>""</f>
        <v/>
      </c>
      <c r="B3083" s="1">
        <f t="shared" si="1010"/>
        <v>768186</v>
      </c>
      <c r="C3083" s="1" t="str">
        <f>"0521"</f>
        <v>0521</v>
      </c>
      <c r="D3083" s="1" t="str">
        <f>"SOCIAL STUDIES"</f>
        <v>SOCIAL STUDIES</v>
      </c>
      <c r="E3083" s="1" t="str">
        <f t="shared" si="1011"/>
        <v>51R-HUN</v>
      </c>
      <c r="F3083" s="1" t="str">
        <f t="shared" si="1012"/>
        <v>Hunziker, Camille</v>
      </c>
      <c r="G3083" s="1" t="str">
        <f>"Period 03"</f>
        <v>Period 03</v>
      </c>
      <c r="H3083" s="1" t="str">
        <f>""</f>
        <v/>
      </c>
      <c r="I3083" s="1">
        <f xml:space="preserve"> 83</f>
        <v>83</v>
      </c>
    </row>
    <row r="3084" spans="1:9">
      <c r="A3084" s="1" t="str">
        <f>""</f>
        <v/>
      </c>
      <c r="B3084" s="1">
        <f t="shared" si="1010"/>
        <v>768186</v>
      </c>
      <c r="C3084" s="1" t="str">
        <f>"0531"</f>
        <v>0531</v>
      </c>
      <c r="D3084" s="1" t="str">
        <f>"MATH"</f>
        <v>MATH</v>
      </c>
      <c r="E3084" s="1" t="str">
        <f t="shared" si="1011"/>
        <v>51R-HUN</v>
      </c>
      <c r="F3084" s="1" t="str">
        <f t="shared" si="1012"/>
        <v>Hunziker, Camille</v>
      </c>
      <c r="G3084" s="1" t="str">
        <f>"Period 04"</f>
        <v>Period 04</v>
      </c>
      <c r="H3084" s="1" t="str">
        <f>""</f>
        <v/>
      </c>
      <c r="I3084" s="1">
        <f xml:space="preserve"> 77</f>
        <v>77</v>
      </c>
    </row>
    <row r="3085" spans="1:9">
      <c r="A3085" s="1" t="str">
        <f>""</f>
        <v/>
      </c>
      <c r="B3085" s="1">
        <f t="shared" si="1010"/>
        <v>768186</v>
      </c>
      <c r="C3085" s="1" t="str">
        <f>"0541"</f>
        <v>0541</v>
      </c>
      <c r="D3085" s="1" t="str">
        <f>"SCIENCE"</f>
        <v>SCIENCE</v>
      </c>
      <c r="E3085" s="1" t="str">
        <f t="shared" si="1011"/>
        <v>51R-HUN</v>
      </c>
      <c r="F3085" s="1" t="str">
        <f t="shared" si="1012"/>
        <v>Hunziker, Camille</v>
      </c>
      <c r="G3085" s="1" t="str">
        <f>"Period 05"</f>
        <v>Period 05</v>
      </c>
      <c r="H3085" s="1" t="str">
        <f>""</f>
        <v/>
      </c>
      <c r="I3085" s="1">
        <f xml:space="preserve"> 98</f>
        <v>98</v>
      </c>
    </row>
    <row r="3086" spans="1:9">
      <c r="A3086" s="1" t="str">
        <f>""</f>
        <v/>
      </c>
      <c r="B3086" s="1">
        <f t="shared" si="1010"/>
        <v>768186</v>
      </c>
      <c r="C3086" s="1" t="str">
        <f>"0571"</f>
        <v>0571</v>
      </c>
      <c r="D3086" s="1" t="str">
        <f>"HEALTH"</f>
        <v>HEALTH</v>
      </c>
      <c r="E3086" s="1" t="str">
        <f t="shared" si="1011"/>
        <v>51R-HUN</v>
      </c>
      <c r="F3086" s="1" t="str">
        <f t="shared" si="1012"/>
        <v>Hunziker, Camille</v>
      </c>
      <c r="G3086" s="1" t="str">
        <f>"Period 06"</f>
        <v>Period 06</v>
      </c>
      <c r="H3086" s="1" t="str">
        <f>""</f>
        <v/>
      </c>
      <c r="I3086" s="1" t="str">
        <f>" S"</f>
        <v xml:space="preserve"> S</v>
      </c>
    </row>
    <row r="3087" spans="1:9">
      <c r="A3087" s="1" t="str">
        <f>""</f>
        <v/>
      </c>
      <c r="B3087" s="1">
        <f t="shared" si="1010"/>
        <v>768186</v>
      </c>
      <c r="C3087" s="1" t="str">
        <f>"0598"</f>
        <v>0598</v>
      </c>
      <c r="D3087" s="1" t="str">
        <f>"CITIZENSHIP"</f>
        <v>CITIZENSHIP</v>
      </c>
      <c r="E3087" s="1" t="str">
        <f t="shared" si="1011"/>
        <v>51R-HUN</v>
      </c>
      <c r="F3087" s="1" t="str">
        <f t="shared" si="1012"/>
        <v>Hunziker, Camille</v>
      </c>
      <c r="G3087" s="1" t="str">
        <f>"Period 07"</f>
        <v>Period 07</v>
      </c>
      <c r="H3087" s="1" t="str">
        <f>""</f>
        <v/>
      </c>
      <c r="I3087" s="1" t="str">
        <f>" S"</f>
        <v xml:space="preserve"> S</v>
      </c>
    </row>
    <row r="3088" spans="1:9">
      <c r="A3088" s="1" t="str">
        <f>""</f>
        <v/>
      </c>
      <c r="B3088" s="1">
        <f t="shared" si="1010"/>
        <v>768186</v>
      </c>
      <c r="C3088" s="1" t="str">
        <f>"0551"</f>
        <v>0551</v>
      </c>
      <c r="D3088" s="1" t="str">
        <f>"HANDWRITING"</f>
        <v>HANDWRITING</v>
      </c>
      <c r="E3088" s="1" t="str">
        <f t="shared" si="1011"/>
        <v>51R-HUN</v>
      </c>
      <c r="F3088" s="1" t="str">
        <f t="shared" si="1012"/>
        <v>Hunziker, Camille</v>
      </c>
      <c r="G3088" s="1" t="str">
        <f>"Period 08"</f>
        <v>Period 08</v>
      </c>
      <c r="H3088" s="1" t="str">
        <f>""</f>
        <v/>
      </c>
      <c r="I3088" s="1" t="str">
        <f>" S"</f>
        <v xml:space="preserve"> S</v>
      </c>
    </row>
    <row r="3089" spans="1:9">
      <c r="A3089" s="1" t="str">
        <f>""</f>
        <v/>
      </c>
      <c r="B3089" s="1">
        <f t="shared" si="1010"/>
        <v>768186</v>
      </c>
      <c r="C3089" s="1" t="str">
        <f>"0561"</f>
        <v>0561</v>
      </c>
      <c r="D3089" s="1" t="str">
        <f>"FINE ARTS"</f>
        <v>FINE ARTS</v>
      </c>
      <c r="E3089" s="1" t="str">
        <f t="shared" si="1011"/>
        <v>51R-HUN</v>
      </c>
      <c r="F3089" s="1" t="str">
        <f>"Shotlow, Misti"</f>
        <v>Shotlow, Misti</v>
      </c>
      <c r="G3089" s="1" t="str">
        <f>"Period 09"</f>
        <v>Period 09</v>
      </c>
      <c r="H3089" s="1" t="str">
        <f>""</f>
        <v/>
      </c>
      <c r="I3089" s="1" t="str">
        <f>" E"</f>
        <v xml:space="preserve"> E</v>
      </c>
    </row>
    <row r="3090" spans="1:9">
      <c r="A3090" s="1" t="str">
        <f>""</f>
        <v/>
      </c>
      <c r="B3090" s="1">
        <f t="shared" si="1010"/>
        <v>768186</v>
      </c>
      <c r="C3090" s="1" t="str">
        <f>"0562"</f>
        <v>0562</v>
      </c>
      <c r="D3090" s="1" t="str">
        <f>"MUSIC"</f>
        <v>MUSIC</v>
      </c>
      <c r="E3090" s="1" t="str">
        <f t="shared" si="1011"/>
        <v>51R-HUN</v>
      </c>
      <c r="F3090" s="1" t="str">
        <f>"Murphy, Charmin"</f>
        <v>Murphy, Charmin</v>
      </c>
      <c r="G3090" s="1" t="str">
        <f>"Period 10"</f>
        <v>Period 10</v>
      </c>
      <c r="H3090" s="1" t="str">
        <f>""</f>
        <v/>
      </c>
      <c r="I3090" s="1" t="str">
        <f>" S"</f>
        <v xml:space="preserve"> S</v>
      </c>
    </row>
    <row r="3091" spans="1:9">
      <c r="A3091" s="1" t="str">
        <f>""</f>
        <v/>
      </c>
      <c r="B3091" s="1">
        <f t="shared" si="1010"/>
        <v>768186</v>
      </c>
      <c r="C3091" s="1" t="str">
        <f>"0572"</f>
        <v>0572</v>
      </c>
      <c r="D3091" s="1" t="str">
        <f>"PHYSICAL ED"</f>
        <v>PHYSICAL ED</v>
      </c>
      <c r="E3091" s="1" t="str">
        <f t="shared" si="1011"/>
        <v>51R-HUN</v>
      </c>
      <c r="F3091" s="1" t="str">
        <f>"Lane, Gary"</f>
        <v>Lane, Gary</v>
      </c>
      <c r="G3091" s="1" t="str">
        <f>"Period 11"</f>
        <v>Period 11</v>
      </c>
      <c r="H3091" s="1" t="str">
        <f>""</f>
        <v/>
      </c>
      <c r="I3091" s="1" t="str">
        <f>" E"</f>
        <v xml:space="preserve"> E</v>
      </c>
    </row>
    <row r="3092" spans="1:9">
      <c r="A3092" s="1" t="str">
        <f>"Ramirez, Josue "</f>
        <v xml:space="preserve">Ramirez, Josue </v>
      </c>
      <c r="B3092" s="1">
        <f t="shared" ref="B3092:B3101" si="1013">1801514</f>
        <v>1801514</v>
      </c>
      <c r="C3092" s="1" t="str">
        <f>"0511"</f>
        <v>0511</v>
      </c>
      <c r="D3092" s="1" t="str">
        <f>"LANGUAGE ARTS"</f>
        <v>LANGUAGE ARTS</v>
      </c>
      <c r="E3092" s="1" t="str">
        <f>"50R-CHAE"</f>
        <v>50R-CHAE</v>
      </c>
      <c r="F3092" s="1" t="str">
        <f t="shared" ref="F3092:F3098" si="1014">"Chae, Son"</f>
        <v>Chae, Son</v>
      </c>
      <c r="G3092" s="1" t="str">
        <f>"Period 01"</f>
        <v>Period 01</v>
      </c>
      <c r="H3092" s="1">
        <f xml:space="preserve"> 78</f>
        <v>78</v>
      </c>
      <c r="I3092" s="1">
        <f xml:space="preserve"> 70</f>
        <v>70</v>
      </c>
    </row>
    <row r="3093" spans="1:9">
      <c r="A3093" s="1" t="str">
        <f>""</f>
        <v/>
      </c>
      <c r="B3093" s="1">
        <f t="shared" si="1013"/>
        <v>1801514</v>
      </c>
      <c r="C3093" s="1" t="str">
        <f>"0521"</f>
        <v>0521</v>
      </c>
      <c r="D3093" s="1" t="str">
        <f>"SOCIAL STUDIES"</f>
        <v>SOCIAL STUDIES</v>
      </c>
      <c r="E3093" s="1" t="str">
        <f>"50R-CHAE"</f>
        <v>50R-CHAE</v>
      </c>
      <c r="F3093" s="1" t="str">
        <f t="shared" si="1014"/>
        <v>Chae, Son</v>
      </c>
      <c r="G3093" s="1" t="str">
        <f>"Period 03"</f>
        <v>Period 03</v>
      </c>
      <c r="H3093" s="1">
        <f xml:space="preserve"> 84</f>
        <v>84</v>
      </c>
      <c r="I3093" s="1">
        <f xml:space="preserve"> 70</f>
        <v>70</v>
      </c>
    </row>
    <row r="3094" spans="1:9">
      <c r="A3094" s="1" t="str">
        <f>""</f>
        <v/>
      </c>
      <c r="B3094" s="1">
        <f t="shared" si="1013"/>
        <v>1801514</v>
      </c>
      <c r="C3094" s="1" t="str">
        <f>"0531"</f>
        <v>0531</v>
      </c>
      <c r="D3094" s="1" t="str">
        <f>"MATH"</f>
        <v>MATH</v>
      </c>
      <c r="E3094" s="1" t="str">
        <f t="shared" ref="E3094:E3101" si="1015">"50R-CHA"</f>
        <v>50R-CHA</v>
      </c>
      <c r="F3094" s="1" t="str">
        <f t="shared" si="1014"/>
        <v>Chae, Son</v>
      </c>
      <c r="G3094" s="1" t="str">
        <f>"Period 04"</f>
        <v>Period 04</v>
      </c>
      <c r="H3094" s="1">
        <f xml:space="preserve"> 85</f>
        <v>85</v>
      </c>
      <c r="I3094" s="1">
        <f xml:space="preserve"> 78</f>
        <v>78</v>
      </c>
    </row>
    <row r="3095" spans="1:9">
      <c r="A3095" s="1" t="str">
        <f>""</f>
        <v/>
      </c>
      <c r="B3095" s="1">
        <f t="shared" si="1013"/>
        <v>1801514</v>
      </c>
      <c r="C3095" s="1" t="str">
        <f>"0541"</f>
        <v>0541</v>
      </c>
      <c r="D3095" s="1" t="str">
        <f>"SCIENCE"</f>
        <v>SCIENCE</v>
      </c>
      <c r="E3095" s="1" t="str">
        <f t="shared" si="1015"/>
        <v>50R-CHA</v>
      </c>
      <c r="F3095" s="1" t="str">
        <f t="shared" si="1014"/>
        <v>Chae, Son</v>
      </c>
      <c r="G3095" s="1" t="str">
        <f>"Period 05"</f>
        <v>Period 05</v>
      </c>
      <c r="H3095" s="1">
        <f xml:space="preserve"> 82</f>
        <v>82</v>
      </c>
      <c r="I3095" s="1">
        <f xml:space="preserve"> 70</f>
        <v>70</v>
      </c>
    </row>
    <row r="3096" spans="1:9">
      <c r="A3096" s="1" t="str">
        <f>""</f>
        <v/>
      </c>
      <c r="B3096" s="1">
        <f t="shared" si="1013"/>
        <v>1801514</v>
      </c>
      <c r="C3096" s="1" t="str">
        <f>"0571"</f>
        <v>0571</v>
      </c>
      <c r="D3096" s="1" t="str">
        <f>"HEALTH"</f>
        <v>HEALTH</v>
      </c>
      <c r="E3096" s="1" t="str">
        <f t="shared" si="1015"/>
        <v>50R-CHA</v>
      </c>
      <c r="F3096" s="1" t="str">
        <f t="shared" si="1014"/>
        <v>Chae, Son</v>
      </c>
      <c r="G3096" s="1" t="str">
        <f>"Period 06"</f>
        <v>Period 06</v>
      </c>
      <c r="H3096" s="1" t="str">
        <f t="shared" ref="H3096:I3098" si="1016">" S"</f>
        <v xml:space="preserve"> S</v>
      </c>
      <c r="I3096" s="1" t="str">
        <f t="shared" si="1016"/>
        <v xml:space="preserve"> S</v>
      </c>
    </row>
    <row r="3097" spans="1:9">
      <c r="A3097" s="1" t="str">
        <f>""</f>
        <v/>
      </c>
      <c r="B3097" s="1">
        <f t="shared" si="1013"/>
        <v>1801514</v>
      </c>
      <c r="C3097" s="1" t="str">
        <f>"0598"</f>
        <v>0598</v>
      </c>
      <c r="D3097" s="1" t="str">
        <f>"CITIZENSHIP"</f>
        <v>CITIZENSHIP</v>
      </c>
      <c r="E3097" s="1" t="str">
        <f t="shared" si="1015"/>
        <v>50R-CHA</v>
      </c>
      <c r="F3097" s="1" t="str">
        <f t="shared" si="1014"/>
        <v>Chae, Son</v>
      </c>
      <c r="G3097" s="1" t="str">
        <f>"Period 07"</f>
        <v>Period 07</v>
      </c>
      <c r="H3097" s="1" t="str">
        <f t="shared" si="1016"/>
        <v xml:space="preserve"> S</v>
      </c>
      <c r="I3097" s="1" t="str">
        <f t="shared" si="1016"/>
        <v xml:space="preserve"> S</v>
      </c>
    </row>
    <row r="3098" spans="1:9">
      <c r="A3098" s="1" t="str">
        <f>""</f>
        <v/>
      </c>
      <c r="B3098" s="1">
        <f t="shared" si="1013"/>
        <v>1801514</v>
      </c>
      <c r="C3098" s="1" t="str">
        <f>"0551"</f>
        <v>0551</v>
      </c>
      <c r="D3098" s="1" t="str">
        <f>"HANDWRITING"</f>
        <v>HANDWRITING</v>
      </c>
      <c r="E3098" s="1" t="str">
        <f t="shared" si="1015"/>
        <v>50R-CHA</v>
      </c>
      <c r="F3098" s="1" t="str">
        <f t="shared" si="1014"/>
        <v>Chae, Son</v>
      </c>
      <c r="G3098" s="1" t="str">
        <f>"Period 08"</f>
        <v>Period 08</v>
      </c>
      <c r="H3098" s="1" t="str">
        <f t="shared" si="1016"/>
        <v xml:space="preserve"> S</v>
      </c>
      <c r="I3098" s="1" t="str">
        <f t="shared" si="1016"/>
        <v xml:space="preserve"> S</v>
      </c>
    </row>
    <row r="3099" spans="1:9">
      <c r="A3099" s="1" t="str">
        <f>""</f>
        <v/>
      </c>
      <c r="B3099" s="1">
        <f t="shared" si="1013"/>
        <v>1801514</v>
      </c>
      <c r="C3099" s="1" t="str">
        <f>"0561"</f>
        <v>0561</v>
      </c>
      <c r="D3099" s="1" t="str">
        <f>"FINE ARTS"</f>
        <v>FINE ARTS</v>
      </c>
      <c r="E3099" s="1" t="str">
        <f t="shared" si="1015"/>
        <v>50R-CHA</v>
      </c>
      <c r="F3099" s="1" t="str">
        <f>"Shotlow, Misti"</f>
        <v>Shotlow, Misti</v>
      </c>
      <c r="G3099" s="1" t="str">
        <f>"Period 09"</f>
        <v>Period 09</v>
      </c>
      <c r="H3099" s="1" t="str">
        <f>" E"</f>
        <v xml:space="preserve"> E</v>
      </c>
      <c r="I3099" s="1" t="str">
        <f>" E"</f>
        <v xml:space="preserve"> E</v>
      </c>
    </row>
    <row r="3100" spans="1:9">
      <c r="A3100" s="1" t="str">
        <f>""</f>
        <v/>
      </c>
      <c r="B3100" s="1">
        <f t="shared" si="1013"/>
        <v>1801514</v>
      </c>
      <c r="C3100" s="1" t="str">
        <f>"0562"</f>
        <v>0562</v>
      </c>
      <c r="D3100" s="1" t="str">
        <f>"MUSIC"</f>
        <v>MUSIC</v>
      </c>
      <c r="E3100" s="1" t="str">
        <f t="shared" si="1015"/>
        <v>50R-CHA</v>
      </c>
      <c r="F3100" s="1" t="str">
        <f>"Murphy, Charmin"</f>
        <v>Murphy, Charmin</v>
      </c>
      <c r="G3100" s="1" t="str">
        <f>"Period 10"</f>
        <v>Period 10</v>
      </c>
      <c r="H3100" s="1" t="str">
        <f>" E"</f>
        <v xml:space="preserve"> E</v>
      </c>
      <c r="I3100" s="1" t="str">
        <f>" S"</f>
        <v xml:space="preserve"> S</v>
      </c>
    </row>
    <row r="3101" spans="1:9">
      <c r="A3101" s="1" t="str">
        <f>""</f>
        <v/>
      </c>
      <c r="B3101" s="1">
        <f t="shared" si="1013"/>
        <v>1801514</v>
      </c>
      <c r="C3101" s="1" t="str">
        <f>"0572"</f>
        <v>0572</v>
      </c>
      <c r="D3101" s="1" t="str">
        <f>"PHYSICAL ED"</f>
        <v>PHYSICAL ED</v>
      </c>
      <c r="E3101" s="1" t="str">
        <f t="shared" si="1015"/>
        <v>50R-CHA</v>
      </c>
      <c r="F3101" s="1" t="str">
        <f>"Lane, Gary"</f>
        <v>Lane, Gary</v>
      </c>
      <c r="G3101" s="1" t="str">
        <f>"Period 11"</f>
        <v>Period 11</v>
      </c>
      <c r="H3101" s="1" t="str">
        <f>" E"</f>
        <v xml:space="preserve"> E</v>
      </c>
      <c r="I3101" s="1" t="str">
        <f>" E"</f>
        <v xml:space="preserve"> E</v>
      </c>
    </row>
    <row r="3102" spans="1:9">
      <c r="A3102" s="1" t="str">
        <f>"Rocha, Maryssa Lissette"</f>
        <v>Rocha, Maryssa Lissette</v>
      </c>
      <c r="B3102" s="1">
        <f t="shared" ref="B3102:B3111" si="1017">766930</f>
        <v>766930</v>
      </c>
      <c r="C3102" s="1" t="str">
        <f>"0511"</f>
        <v>0511</v>
      </c>
      <c r="D3102" s="1" t="str">
        <f>"LANGUAGE ARTS"</f>
        <v>LANGUAGE ARTS</v>
      </c>
      <c r="E3102" s="1" t="str">
        <f t="shared" ref="E3102:E3111" si="1018">"51R-HUN"</f>
        <v>51R-HUN</v>
      </c>
      <c r="F3102" s="1" t="str">
        <f t="shared" ref="F3102:F3108" si="1019">"Hunziker, Camille"</f>
        <v>Hunziker, Camille</v>
      </c>
      <c r="G3102" s="1" t="str">
        <f>"Period 01"</f>
        <v>Period 01</v>
      </c>
      <c r="H3102" s="1">
        <f xml:space="preserve"> 89</f>
        <v>89</v>
      </c>
      <c r="I3102" s="1">
        <f xml:space="preserve"> 89</f>
        <v>89</v>
      </c>
    </row>
    <row r="3103" spans="1:9">
      <c r="A3103" s="1" t="str">
        <f>""</f>
        <v/>
      </c>
      <c r="B3103" s="1">
        <f t="shared" si="1017"/>
        <v>766930</v>
      </c>
      <c r="C3103" s="1" t="str">
        <f>"0521"</f>
        <v>0521</v>
      </c>
      <c r="D3103" s="1" t="str">
        <f>"SOCIAL STUDIES"</f>
        <v>SOCIAL STUDIES</v>
      </c>
      <c r="E3103" s="1" t="str">
        <f t="shared" si="1018"/>
        <v>51R-HUN</v>
      </c>
      <c r="F3103" s="1" t="str">
        <f t="shared" si="1019"/>
        <v>Hunziker, Camille</v>
      </c>
      <c r="G3103" s="1" t="str">
        <f>"Period 03"</f>
        <v>Period 03</v>
      </c>
      <c r="H3103" s="1">
        <f xml:space="preserve"> 86</f>
        <v>86</v>
      </c>
      <c r="I3103" s="1">
        <f xml:space="preserve"> 87</f>
        <v>87</v>
      </c>
    </row>
    <row r="3104" spans="1:9">
      <c r="A3104" s="1" t="str">
        <f>""</f>
        <v/>
      </c>
      <c r="B3104" s="1">
        <f t="shared" si="1017"/>
        <v>766930</v>
      </c>
      <c r="C3104" s="1" t="str">
        <f>"0531"</f>
        <v>0531</v>
      </c>
      <c r="D3104" s="1" t="str">
        <f>"MATH"</f>
        <v>MATH</v>
      </c>
      <c r="E3104" s="1" t="str">
        <f t="shared" si="1018"/>
        <v>51R-HUN</v>
      </c>
      <c r="F3104" s="1" t="str">
        <f t="shared" si="1019"/>
        <v>Hunziker, Camille</v>
      </c>
      <c r="G3104" s="1" t="str">
        <f>"Period 04"</f>
        <v>Period 04</v>
      </c>
      <c r="H3104" s="1">
        <f xml:space="preserve"> 83</f>
        <v>83</v>
      </c>
      <c r="I3104" s="1">
        <f xml:space="preserve"> 71</f>
        <v>71</v>
      </c>
    </row>
    <row r="3105" spans="1:9">
      <c r="A3105" s="1" t="str">
        <f>""</f>
        <v/>
      </c>
      <c r="B3105" s="1">
        <f t="shared" si="1017"/>
        <v>766930</v>
      </c>
      <c r="C3105" s="1" t="str">
        <f>"0541"</f>
        <v>0541</v>
      </c>
      <c r="D3105" s="1" t="str">
        <f>"SCIENCE"</f>
        <v>SCIENCE</v>
      </c>
      <c r="E3105" s="1" t="str">
        <f t="shared" si="1018"/>
        <v>51R-HUN</v>
      </c>
      <c r="F3105" s="1" t="str">
        <f t="shared" si="1019"/>
        <v>Hunziker, Camille</v>
      </c>
      <c r="G3105" s="1" t="str">
        <f>"Period 05"</f>
        <v>Period 05</v>
      </c>
      <c r="H3105" s="1">
        <f xml:space="preserve"> 84</f>
        <v>84</v>
      </c>
      <c r="I3105" s="1">
        <f xml:space="preserve"> 80</f>
        <v>80</v>
      </c>
    </row>
    <row r="3106" spans="1:9">
      <c r="A3106" s="1" t="str">
        <f>""</f>
        <v/>
      </c>
      <c r="B3106" s="1">
        <f t="shared" si="1017"/>
        <v>766930</v>
      </c>
      <c r="C3106" s="1" t="str">
        <f>"0571"</f>
        <v>0571</v>
      </c>
      <c r="D3106" s="1" t="str">
        <f>"HEALTH"</f>
        <v>HEALTH</v>
      </c>
      <c r="E3106" s="1" t="str">
        <f t="shared" si="1018"/>
        <v>51R-HUN</v>
      </c>
      <c r="F3106" s="1" t="str">
        <f t="shared" si="1019"/>
        <v>Hunziker, Camille</v>
      </c>
      <c r="G3106" s="1" t="str">
        <f>"Period 06"</f>
        <v>Period 06</v>
      </c>
      <c r="H3106" s="1" t="str">
        <f t="shared" ref="H3106:I3108" si="1020">" S"</f>
        <v xml:space="preserve"> S</v>
      </c>
      <c r="I3106" s="1" t="str">
        <f t="shared" si="1020"/>
        <v xml:space="preserve"> S</v>
      </c>
    </row>
    <row r="3107" spans="1:9">
      <c r="A3107" s="1" t="str">
        <f>""</f>
        <v/>
      </c>
      <c r="B3107" s="1">
        <f t="shared" si="1017"/>
        <v>766930</v>
      </c>
      <c r="C3107" s="1" t="str">
        <f>"0598"</f>
        <v>0598</v>
      </c>
      <c r="D3107" s="1" t="str">
        <f>"CITIZENSHIP"</f>
        <v>CITIZENSHIP</v>
      </c>
      <c r="E3107" s="1" t="str">
        <f t="shared" si="1018"/>
        <v>51R-HUN</v>
      </c>
      <c r="F3107" s="1" t="str">
        <f t="shared" si="1019"/>
        <v>Hunziker, Camille</v>
      </c>
      <c r="G3107" s="1" t="str">
        <f>"Period 07"</f>
        <v>Period 07</v>
      </c>
      <c r="H3107" s="1" t="str">
        <f t="shared" si="1020"/>
        <v xml:space="preserve"> S</v>
      </c>
      <c r="I3107" s="1" t="str">
        <f t="shared" si="1020"/>
        <v xml:space="preserve"> S</v>
      </c>
    </row>
    <row r="3108" spans="1:9">
      <c r="A3108" s="1" t="str">
        <f>""</f>
        <v/>
      </c>
      <c r="B3108" s="1">
        <f t="shared" si="1017"/>
        <v>766930</v>
      </c>
      <c r="C3108" s="1" t="str">
        <f>"0551"</f>
        <v>0551</v>
      </c>
      <c r="D3108" s="1" t="str">
        <f>"HANDWRITING"</f>
        <v>HANDWRITING</v>
      </c>
      <c r="E3108" s="1" t="str">
        <f t="shared" si="1018"/>
        <v>51R-HUN</v>
      </c>
      <c r="F3108" s="1" t="str">
        <f t="shared" si="1019"/>
        <v>Hunziker, Camille</v>
      </c>
      <c r="G3108" s="1" t="str">
        <f>"Period 08"</f>
        <v>Period 08</v>
      </c>
      <c r="H3108" s="1" t="str">
        <f t="shared" si="1020"/>
        <v xml:space="preserve"> S</v>
      </c>
      <c r="I3108" s="1" t="str">
        <f t="shared" si="1020"/>
        <v xml:space="preserve"> S</v>
      </c>
    </row>
    <row r="3109" spans="1:9">
      <c r="A3109" s="1" t="str">
        <f>""</f>
        <v/>
      </c>
      <c r="B3109" s="1">
        <f t="shared" si="1017"/>
        <v>766930</v>
      </c>
      <c r="C3109" s="1" t="str">
        <f>"0561"</f>
        <v>0561</v>
      </c>
      <c r="D3109" s="1" t="str">
        <f>"FINE ARTS"</f>
        <v>FINE ARTS</v>
      </c>
      <c r="E3109" s="1" t="str">
        <f t="shared" si="1018"/>
        <v>51R-HUN</v>
      </c>
      <c r="F3109" s="1" t="str">
        <f>"Shotlow, Misti"</f>
        <v>Shotlow, Misti</v>
      </c>
      <c r="G3109" s="1" t="str">
        <f>"Period 09"</f>
        <v>Period 09</v>
      </c>
      <c r="H3109" s="1" t="str">
        <f>" E"</f>
        <v xml:space="preserve"> E</v>
      </c>
      <c r="I3109" s="1" t="str">
        <f>" E"</f>
        <v xml:space="preserve"> E</v>
      </c>
    </row>
    <row r="3110" spans="1:9">
      <c r="A3110" s="1" t="str">
        <f>""</f>
        <v/>
      </c>
      <c r="B3110" s="1">
        <f t="shared" si="1017"/>
        <v>766930</v>
      </c>
      <c r="C3110" s="1" t="str">
        <f>"0562"</f>
        <v>0562</v>
      </c>
      <c r="D3110" s="1" t="str">
        <f>"MUSIC"</f>
        <v>MUSIC</v>
      </c>
      <c r="E3110" s="1" t="str">
        <f t="shared" si="1018"/>
        <v>51R-HUN</v>
      </c>
      <c r="F3110" s="1" t="str">
        <f>"Murphy, Charmin"</f>
        <v>Murphy, Charmin</v>
      </c>
      <c r="G3110" s="1" t="str">
        <f>"Period 10"</f>
        <v>Period 10</v>
      </c>
      <c r="H3110" s="1" t="str">
        <f>" S"</f>
        <v xml:space="preserve"> S</v>
      </c>
      <c r="I3110" s="1" t="str">
        <f>" S"</f>
        <v xml:space="preserve"> S</v>
      </c>
    </row>
    <row r="3111" spans="1:9">
      <c r="A3111" s="1" t="str">
        <f>""</f>
        <v/>
      </c>
      <c r="B3111" s="1">
        <f t="shared" si="1017"/>
        <v>766930</v>
      </c>
      <c r="C3111" s="1" t="str">
        <f>"0572"</f>
        <v>0572</v>
      </c>
      <c r="D3111" s="1" t="str">
        <f>"PHYSICAL ED"</f>
        <v>PHYSICAL ED</v>
      </c>
      <c r="E3111" s="1" t="str">
        <f t="shared" si="1018"/>
        <v>51R-HUN</v>
      </c>
      <c r="F3111" s="1" t="str">
        <f>"Lane, Gary"</f>
        <v>Lane, Gary</v>
      </c>
      <c r="G3111" s="1" t="str">
        <f>"Period 11"</f>
        <v>Period 11</v>
      </c>
      <c r="H3111" s="1" t="str">
        <f>" E"</f>
        <v xml:space="preserve"> E</v>
      </c>
      <c r="I3111" s="1" t="str">
        <f>" E"</f>
        <v xml:space="preserve"> E</v>
      </c>
    </row>
    <row r="3112" spans="1:9">
      <c r="A3112" s="1" t="str">
        <f>"Ruiz, Lilianna "</f>
        <v xml:space="preserve">Ruiz, Lilianna </v>
      </c>
      <c r="B3112" s="1">
        <f>758566</f>
        <v>758566</v>
      </c>
      <c r="C3112" s="1" t="str">
        <f>"0511"</f>
        <v>0511</v>
      </c>
      <c r="D3112" s="1" t="str">
        <f>"LANGUAGE ARTS"</f>
        <v>LANGUAGE ARTS</v>
      </c>
      <c r="E3112" s="1" t="str">
        <f>"50S-BLA"</f>
        <v>50S-BLA</v>
      </c>
      <c r="F3112" s="1" t="str">
        <f>"Blair, Travis"</f>
        <v>Blair, Travis</v>
      </c>
      <c r="G3112" s="1" t="str">
        <f>"Period 01"</f>
        <v>Period 01</v>
      </c>
      <c r="H3112" s="1">
        <f xml:space="preserve"> 80</f>
        <v>80</v>
      </c>
      <c r="I3112" s="1">
        <f xml:space="preserve"> 80</f>
        <v>80</v>
      </c>
    </row>
    <row r="3113" spans="1:9">
      <c r="A3113" s="1" t="str">
        <f>""</f>
        <v/>
      </c>
      <c r="B3113" s="1">
        <f>758566</f>
        <v>758566</v>
      </c>
      <c r="C3113" s="1" t="str">
        <f>"0521"</f>
        <v>0521</v>
      </c>
      <c r="D3113" s="1" t="str">
        <f>"SOCIAL STUDIES"</f>
        <v>SOCIAL STUDIES</v>
      </c>
      <c r="E3113" s="1" t="str">
        <f>"50S-BLA"</f>
        <v>50S-BLA</v>
      </c>
      <c r="F3113" s="1" t="str">
        <f>"Blair, Travis"</f>
        <v>Blair, Travis</v>
      </c>
      <c r="G3113" s="1" t="str">
        <f>"Period 03"</f>
        <v>Period 03</v>
      </c>
      <c r="H3113" s="1">
        <f xml:space="preserve"> 81</f>
        <v>81</v>
      </c>
      <c r="I3113" s="1">
        <f xml:space="preserve"> 80</f>
        <v>80</v>
      </c>
    </row>
    <row r="3114" spans="1:9">
      <c r="A3114" s="1" t="str">
        <f>""</f>
        <v/>
      </c>
      <c r="B3114" s="1">
        <f>758566</f>
        <v>758566</v>
      </c>
      <c r="C3114" s="1" t="str">
        <f>"0531"</f>
        <v>0531</v>
      </c>
      <c r="D3114" s="1" t="str">
        <f>"MATH"</f>
        <v>MATH</v>
      </c>
      <c r="E3114" s="1" t="str">
        <f>"50S-BLA"</f>
        <v>50S-BLA</v>
      </c>
      <c r="F3114" s="1" t="str">
        <f>"Blair, Travis"</f>
        <v>Blair, Travis</v>
      </c>
      <c r="G3114" s="1" t="str">
        <f>"Period 04"</f>
        <v>Period 04</v>
      </c>
      <c r="H3114" s="1">
        <f xml:space="preserve"> 82</f>
        <v>82</v>
      </c>
      <c r="I3114" s="1">
        <f xml:space="preserve"> 80</f>
        <v>80</v>
      </c>
    </row>
    <row r="3115" spans="1:9">
      <c r="A3115" s="1" t="str">
        <f>""</f>
        <v/>
      </c>
      <c r="B3115" s="1">
        <f>758566</f>
        <v>758566</v>
      </c>
      <c r="C3115" s="1" t="str">
        <f>"0541"</f>
        <v>0541</v>
      </c>
      <c r="D3115" s="1" t="str">
        <f>"SCIENCE"</f>
        <v>SCIENCE</v>
      </c>
      <c r="E3115" s="1" t="str">
        <f>"50S-BLA"</f>
        <v>50S-BLA</v>
      </c>
      <c r="F3115" s="1" t="str">
        <f>"Blair, Travis"</f>
        <v>Blair, Travis</v>
      </c>
      <c r="G3115" s="1" t="str">
        <f>"Period 05"</f>
        <v>Period 05</v>
      </c>
      <c r="H3115" s="1">
        <f xml:space="preserve"> 80</f>
        <v>80</v>
      </c>
      <c r="I3115" s="1">
        <f xml:space="preserve"> 80</f>
        <v>80</v>
      </c>
    </row>
    <row r="3116" spans="1:9">
      <c r="A3116" s="1" t="str">
        <f>"Salone, Eyondrey Ryezel"</f>
        <v>Salone, Eyondrey Ryezel</v>
      </c>
      <c r="B3116" s="1">
        <f t="shared" ref="B3116:B3125" si="1021">765552</f>
        <v>765552</v>
      </c>
      <c r="C3116" s="1" t="str">
        <f>"0511"</f>
        <v>0511</v>
      </c>
      <c r="D3116" s="1" t="str">
        <f>"LANGUAGE ARTS"</f>
        <v>LANGUAGE ARTS</v>
      </c>
      <c r="E3116" s="1" t="str">
        <f>"50R-CHAE"</f>
        <v>50R-CHAE</v>
      </c>
      <c r="F3116" s="1" t="str">
        <f t="shared" ref="F3116:F3122" si="1022">"Chae, Son"</f>
        <v>Chae, Son</v>
      </c>
      <c r="G3116" s="1" t="str">
        <f>"Period 01"</f>
        <v>Period 01</v>
      </c>
      <c r="H3116" s="1">
        <f xml:space="preserve"> 68</f>
        <v>68</v>
      </c>
      <c r="I3116" s="1">
        <f xml:space="preserve"> 69</f>
        <v>69</v>
      </c>
    </row>
    <row r="3117" spans="1:9">
      <c r="A3117" s="1" t="str">
        <f>""</f>
        <v/>
      </c>
      <c r="B3117" s="1">
        <f t="shared" si="1021"/>
        <v>765552</v>
      </c>
      <c r="C3117" s="1" t="str">
        <f>"0521"</f>
        <v>0521</v>
      </c>
      <c r="D3117" s="1" t="str">
        <f>"SOCIAL STUDIES"</f>
        <v>SOCIAL STUDIES</v>
      </c>
      <c r="E3117" s="1" t="str">
        <f>"50R-CHAE"</f>
        <v>50R-CHAE</v>
      </c>
      <c r="F3117" s="1" t="str">
        <f t="shared" si="1022"/>
        <v>Chae, Son</v>
      </c>
      <c r="G3117" s="1" t="str">
        <f>"Period 03"</f>
        <v>Period 03</v>
      </c>
      <c r="H3117" s="1">
        <f xml:space="preserve"> 70</f>
        <v>70</v>
      </c>
      <c r="I3117" s="1">
        <f xml:space="preserve"> 70</f>
        <v>70</v>
      </c>
    </row>
    <row r="3118" spans="1:9">
      <c r="A3118" s="1" t="str">
        <f>""</f>
        <v/>
      </c>
      <c r="B3118" s="1">
        <f t="shared" si="1021"/>
        <v>765552</v>
      </c>
      <c r="C3118" s="1" t="str">
        <f>"0531"</f>
        <v>0531</v>
      </c>
      <c r="D3118" s="1" t="str">
        <f>"MATH"</f>
        <v>MATH</v>
      </c>
      <c r="E3118" s="1" t="str">
        <f t="shared" ref="E3118:E3125" si="1023">"50R-CHA"</f>
        <v>50R-CHA</v>
      </c>
      <c r="F3118" s="1" t="str">
        <f t="shared" si="1022"/>
        <v>Chae, Son</v>
      </c>
      <c r="G3118" s="1" t="str">
        <f>"Period 04"</f>
        <v>Period 04</v>
      </c>
      <c r="H3118" s="1">
        <f xml:space="preserve"> 70</f>
        <v>70</v>
      </c>
      <c r="I3118" s="1">
        <f xml:space="preserve"> 66</f>
        <v>66</v>
      </c>
    </row>
    <row r="3119" spans="1:9">
      <c r="A3119" s="1" t="str">
        <f>""</f>
        <v/>
      </c>
      <c r="B3119" s="1">
        <f t="shared" si="1021"/>
        <v>765552</v>
      </c>
      <c r="C3119" s="1" t="str">
        <f>"0541"</f>
        <v>0541</v>
      </c>
      <c r="D3119" s="1" t="str">
        <f>"SCIENCE"</f>
        <v>SCIENCE</v>
      </c>
      <c r="E3119" s="1" t="str">
        <f t="shared" si="1023"/>
        <v>50R-CHA</v>
      </c>
      <c r="F3119" s="1" t="str">
        <f t="shared" si="1022"/>
        <v>Chae, Son</v>
      </c>
      <c r="G3119" s="1" t="str">
        <f>"Period 05"</f>
        <v>Period 05</v>
      </c>
      <c r="H3119" s="1">
        <f xml:space="preserve"> 70</f>
        <v>70</v>
      </c>
      <c r="I3119" s="1">
        <f xml:space="preserve"> 70</f>
        <v>70</v>
      </c>
    </row>
    <row r="3120" spans="1:9">
      <c r="A3120" s="1" t="str">
        <f>""</f>
        <v/>
      </c>
      <c r="B3120" s="1">
        <f t="shared" si="1021"/>
        <v>765552</v>
      </c>
      <c r="C3120" s="1" t="str">
        <f>"0571"</f>
        <v>0571</v>
      </c>
      <c r="D3120" s="1" t="str">
        <f>"HEALTH"</f>
        <v>HEALTH</v>
      </c>
      <c r="E3120" s="1" t="str">
        <f t="shared" si="1023"/>
        <v>50R-CHA</v>
      </c>
      <c r="F3120" s="1" t="str">
        <f t="shared" si="1022"/>
        <v>Chae, Son</v>
      </c>
      <c r="G3120" s="1" t="str">
        <f>"Period 06"</f>
        <v>Period 06</v>
      </c>
      <c r="H3120" s="1" t="str">
        <f>" S"</f>
        <v xml:space="preserve"> S</v>
      </c>
      <c r="I3120" s="1" t="str">
        <f>" S"</f>
        <v xml:space="preserve"> S</v>
      </c>
    </row>
    <row r="3121" spans="1:9">
      <c r="A3121" s="1" t="str">
        <f>""</f>
        <v/>
      </c>
      <c r="B3121" s="1">
        <f t="shared" si="1021"/>
        <v>765552</v>
      </c>
      <c r="C3121" s="1" t="str">
        <f>"0598"</f>
        <v>0598</v>
      </c>
      <c r="D3121" s="1" t="str">
        <f>"CITIZENSHIP"</f>
        <v>CITIZENSHIP</v>
      </c>
      <c r="E3121" s="1" t="str">
        <f t="shared" si="1023"/>
        <v>50R-CHA</v>
      </c>
      <c r="F3121" s="1" t="str">
        <f t="shared" si="1022"/>
        <v>Chae, Son</v>
      </c>
      <c r="G3121" s="1" t="str">
        <f>"Period 07"</f>
        <v>Period 07</v>
      </c>
      <c r="H3121" s="1" t="str">
        <f>" U"</f>
        <v xml:space="preserve"> U</v>
      </c>
      <c r="I3121" s="1" t="str">
        <f>" U"</f>
        <v xml:space="preserve"> U</v>
      </c>
    </row>
    <row r="3122" spans="1:9">
      <c r="A3122" s="1" t="str">
        <f>""</f>
        <v/>
      </c>
      <c r="B3122" s="1">
        <f t="shared" si="1021"/>
        <v>765552</v>
      </c>
      <c r="C3122" s="1" t="str">
        <f>"0551"</f>
        <v>0551</v>
      </c>
      <c r="D3122" s="1" t="str">
        <f>"HANDWRITING"</f>
        <v>HANDWRITING</v>
      </c>
      <c r="E3122" s="1" t="str">
        <f t="shared" si="1023"/>
        <v>50R-CHA</v>
      </c>
      <c r="F3122" s="1" t="str">
        <f t="shared" si="1022"/>
        <v>Chae, Son</v>
      </c>
      <c r="G3122" s="1" t="str">
        <f>"Period 08"</f>
        <v>Period 08</v>
      </c>
      <c r="H3122" s="1" t="str">
        <f>" S"</f>
        <v xml:space="preserve"> S</v>
      </c>
      <c r="I3122" s="1" t="str">
        <f>" U"</f>
        <v xml:space="preserve"> U</v>
      </c>
    </row>
    <row r="3123" spans="1:9">
      <c r="A3123" s="1" t="str">
        <f>""</f>
        <v/>
      </c>
      <c r="B3123" s="1">
        <f t="shared" si="1021"/>
        <v>765552</v>
      </c>
      <c r="C3123" s="1" t="str">
        <f>"0561"</f>
        <v>0561</v>
      </c>
      <c r="D3123" s="1" t="str">
        <f>"FINE ARTS"</f>
        <v>FINE ARTS</v>
      </c>
      <c r="E3123" s="1" t="str">
        <f t="shared" si="1023"/>
        <v>50R-CHA</v>
      </c>
      <c r="F3123" s="1" t="str">
        <f>"Shotlow, Misti"</f>
        <v>Shotlow, Misti</v>
      </c>
      <c r="G3123" s="1" t="str">
        <f>"Period 09"</f>
        <v>Period 09</v>
      </c>
      <c r="H3123" s="1" t="str">
        <f>" E"</f>
        <v xml:space="preserve"> E</v>
      </c>
      <c r="I3123" s="1" t="str">
        <f>" E"</f>
        <v xml:space="preserve"> E</v>
      </c>
    </row>
    <row r="3124" spans="1:9">
      <c r="A3124" s="1" t="str">
        <f>""</f>
        <v/>
      </c>
      <c r="B3124" s="1">
        <f t="shared" si="1021"/>
        <v>765552</v>
      </c>
      <c r="C3124" s="1" t="str">
        <f>"0562"</f>
        <v>0562</v>
      </c>
      <c r="D3124" s="1" t="str">
        <f>"MUSIC"</f>
        <v>MUSIC</v>
      </c>
      <c r="E3124" s="1" t="str">
        <f t="shared" si="1023"/>
        <v>50R-CHA</v>
      </c>
      <c r="F3124" s="1" t="str">
        <f>"Murphy, Charmin"</f>
        <v>Murphy, Charmin</v>
      </c>
      <c r="G3124" s="1" t="str">
        <f>"Period 10"</f>
        <v>Period 10</v>
      </c>
      <c r="H3124" s="1" t="str">
        <f>" S"</f>
        <v xml:space="preserve"> S</v>
      </c>
      <c r="I3124" s="1" t="str">
        <f>" S"</f>
        <v xml:space="preserve"> S</v>
      </c>
    </row>
    <row r="3125" spans="1:9">
      <c r="A3125" s="1" t="str">
        <f>""</f>
        <v/>
      </c>
      <c r="B3125" s="1">
        <f t="shared" si="1021"/>
        <v>765552</v>
      </c>
      <c r="C3125" s="1" t="str">
        <f>"0572"</f>
        <v>0572</v>
      </c>
      <c r="D3125" s="1" t="str">
        <f>"PHYSICAL ED"</f>
        <v>PHYSICAL ED</v>
      </c>
      <c r="E3125" s="1" t="str">
        <f t="shared" si="1023"/>
        <v>50R-CHA</v>
      </c>
      <c r="F3125" s="1" t="str">
        <f>"Lane, Gary"</f>
        <v>Lane, Gary</v>
      </c>
      <c r="G3125" s="1" t="str">
        <f>"Period 11"</f>
        <v>Period 11</v>
      </c>
      <c r="H3125" s="1" t="str">
        <f>" E"</f>
        <v xml:space="preserve"> E</v>
      </c>
      <c r="I3125" s="1" t="str">
        <f>" E"</f>
        <v xml:space="preserve"> E</v>
      </c>
    </row>
    <row r="3126" spans="1:9">
      <c r="A3126" s="1" t="str">
        <f>"Sanchez, Johnathan Jose"</f>
        <v>Sanchez, Johnathan Jose</v>
      </c>
      <c r="B3126" s="1">
        <f t="shared" ref="B3126:B3135" si="1024">762523</f>
        <v>762523</v>
      </c>
      <c r="C3126" s="1" t="str">
        <f>"0511"</f>
        <v>0511</v>
      </c>
      <c r="D3126" s="1" t="str">
        <f>"LANGUAGE ARTS"</f>
        <v>LANGUAGE ARTS</v>
      </c>
      <c r="E3126" s="1" t="str">
        <f>"50R-CHAE"</f>
        <v>50R-CHAE</v>
      </c>
      <c r="F3126" s="1" t="str">
        <f t="shared" ref="F3126:F3132" si="1025">"Chae, Son"</f>
        <v>Chae, Son</v>
      </c>
      <c r="G3126" s="1" t="str">
        <f>"Period 01"</f>
        <v>Period 01</v>
      </c>
      <c r="H3126" s="1">
        <f xml:space="preserve"> 72</f>
        <v>72</v>
      </c>
      <c r="I3126" s="1">
        <f xml:space="preserve"> 70</f>
        <v>70</v>
      </c>
    </row>
    <row r="3127" spans="1:9">
      <c r="A3127" s="1" t="str">
        <f>""</f>
        <v/>
      </c>
      <c r="B3127" s="1">
        <f t="shared" si="1024"/>
        <v>762523</v>
      </c>
      <c r="C3127" s="1" t="str">
        <f>"0521"</f>
        <v>0521</v>
      </c>
      <c r="D3127" s="1" t="str">
        <f>"SOCIAL STUDIES"</f>
        <v>SOCIAL STUDIES</v>
      </c>
      <c r="E3127" s="1" t="str">
        <f>"50R-CHAE"</f>
        <v>50R-CHAE</v>
      </c>
      <c r="F3127" s="1" t="str">
        <f t="shared" si="1025"/>
        <v>Chae, Son</v>
      </c>
      <c r="G3127" s="1" t="str">
        <f>"Period 03"</f>
        <v>Period 03</v>
      </c>
      <c r="H3127" s="1">
        <f xml:space="preserve"> 81</f>
        <v>81</v>
      </c>
      <c r="I3127" s="1">
        <f xml:space="preserve"> 79</f>
        <v>79</v>
      </c>
    </row>
    <row r="3128" spans="1:9">
      <c r="A3128" s="1" t="str">
        <f>""</f>
        <v/>
      </c>
      <c r="B3128" s="1">
        <f t="shared" si="1024"/>
        <v>762523</v>
      </c>
      <c r="C3128" s="1" t="str">
        <f>"0531"</f>
        <v>0531</v>
      </c>
      <c r="D3128" s="1" t="str">
        <f>"MATH"</f>
        <v>MATH</v>
      </c>
      <c r="E3128" s="1" t="str">
        <f t="shared" ref="E3128:E3135" si="1026">"50R-CHA"</f>
        <v>50R-CHA</v>
      </c>
      <c r="F3128" s="1" t="str">
        <f t="shared" si="1025"/>
        <v>Chae, Son</v>
      </c>
      <c r="G3128" s="1" t="str">
        <f>"Period 04"</f>
        <v>Period 04</v>
      </c>
      <c r="H3128" s="1">
        <f xml:space="preserve"> 78</f>
        <v>78</v>
      </c>
      <c r="I3128" s="1">
        <f xml:space="preserve"> 83</f>
        <v>83</v>
      </c>
    </row>
    <row r="3129" spans="1:9">
      <c r="A3129" s="1" t="str">
        <f>""</f>
        <v/>
      </c>
      <c r="B3129" s="1">
        <f t="shared" si="1024"/>
        <v>762523</v>
      </c>
      <c r="C3129" s="1" t="str">
        <f>"0541"</f>
        <v>0541</v>
      </c>
      <c r="D3129" s="1" t="str">
        <f>"SCIENCE"</f>
        <v>SCIENCE</v>
      </c>
      <c r="E3129" s="1" t="str">
        <f t="shared" si="1026"/>
        <v>50R-CHA</v>
      </c>
      <c r="F3129" s="1" t="str">
        <f t="shared" si="1025"/>
        <v>Chae, Son</v>
      </c>
      <c r="G3129" s="1" t="str">
        <f>"Period 05"</f>
        <v>Period 05</v>
      </c>
      <c r="H3129" s="1">
        <f xml:space="preserve"> 84</f>
        <v>84</v>
      </c>
      <c r="I3129" s="1">
        <f xml:space="preserve"> 70</f>
        <v>70</v>
      </c>
    </row>
    <row r="3130" spans="1:9">
      <c r="A3130" s="1" t="str">
        <f>""</f>
        <v/>
      </c>
      <c r="B3130" s="1">
        <f t="shared" si="1024"/>
        <v>762523</v>
      </c>
      <c r="C3130" s="1" t="str">
        <f>"0571"</f>
        <v>0571</v>
      </c>
      <c r="D3130" s="1" t="str">
        <f>"HEALTH"</f>
        <v>HEALTH</v>
      </c>
      <c r="E3130" s="1" t="str">
        <f t="shared" si="1026"/>
        <v>50R-CHA</v>
      </c>
      <c r="F3130" s="1" t="str">
        <f t="shared" si="1025"/>
        <v>Chae, Son</v>
      </c>
      <c r="G3130" s="1" t="str">
        <f>"Period 06"</f>
        <v>Period 06</v>
      </c>
      <c r="H3130" s="1" t="str">
        <f t="shared" ref="H3130:I3132" si="1027">" S"</f>
        <v xml:space="preserve"> S</v>
      </c>
      <c r="I3130" s="1" t="str">
        <f t="shared" si="1027"/>
        <v xml:space="preserve"> S</v>
      </c>
    </row>
    <row r="3131" spans="1:9">
      <c r="A3131" s="1" t="str">
        <f>""</f>
        <v/>
      </c>
      <c r="B3131" s="1">
        <f t="shared" si="1024"/>
        <v>762523</v>
      </c>
      <c r="C3131" s="1" t="str">
        <f>"0598"</f>
        <v>0598</v>
      </c>
      <c r="D3131" s="1" t="str">
        <f>"CITIZENSHIP"</f>
        <v>CITIZENSHIP</v>
      </c>
      <c r="E3131" s="1" t="str">
        <f t="shared" si="1026"/>
        <v>50R-CHA</v>
      </c>
      <c r="F3131" s="1" t="str">
        <f t="shared" si="1025"/>
        <v>Chae, Son</v>
      </c>
      <c r="G3131" s="1" t="str">
        <f>"Period 07"</f>
        <v>Period 07</v>
      </c>
      <c r="H3131" s="1" t="str">
        <f t="shared" si="1027"/>
        <v xml:space="preserve"> S</v>
      </c>
      <c r="I3131" s="1" t="str">
        <f t="shared" si="1027"/>
        <v xml:space="preserve"> S</v>
      </c>
    </row>
    <row r="3132" spans="1:9">
      <c r="A3132" s="1" t="str">
        <f>""</f>
        <v/>
      </c>
      <c r="B3132" s="1">
        <f t="shared" si="1024"/>
        <v>762523</v>
      </c>
      <c r="C3132" s="1" t="str">
        <f>"0551"</f>
        <v>0551</v>
      </c>
      <c r="D3132" s="1" t="str">
        <f>"HANDWRITING"</f>
        <v>HANDWRITING</v>
      </c>
      <c r="E3132" s="1" t="str">
        <f t="shared" si="1026"/>
        <v>50R-CHA</v>
      </c>
      <c r="F3132" s="1" t="str">
        <f t="shared" si="1025"/>
        <v>Chae, Son</v>
      </c>
      <c r="G3132" s="1" t="str">
        <f>"Period 08"</f>
        <v>Period 08</v>
      </c>
      <c r="H3132" s="1" t="str">
        <f t="shared" si="1027"/>
        <v xml:space="preserve"> S</v>
      </c>
      <c r="I3132" s="1" t="str">
        <f t="shared" si="1027"/>
        <v xml:space="preserve"> S</v>
      </c>
    </row>
    <row r="3133" spans="1:9">
      <c r="A3133" s="1" t="str">
        <f>""</f>
        <v/>
      </c>
      <c r="B3133" s="1">
        <f t="shared" si="1024"/>
        <v>762523</v>
      </c>
      <c r="C3133" s="1" t="str">
        <f>"0561"</f>
        <v>0561</v>
      </c>
      <c r="D3133" s="1" t="str">
        <f>"FINE ARTS"</f>
        <v>FINE ARTS</v>
      </c>
      <c r="E3133" s="1" t="str">
        <f t="shared" si="1026"/>
        <v>50R-CHA</v>
      </c>
      <c r="F3133" s="1" t="str">
        <f>"Shotlow, Misti"</f>
        <v>Shotlow, Misti</v>
      </c>
      <c r="G3133" s="1" t="str">
        <f>"Period 09"</f>
        <v>Period 09</v>
      </c>
      <c r="H3133" s="1" t="str">
        <f>" E"</f>
        <v xml:space="preserve"> E</v>
      </c>
      <c r="I3133" s="1" t="str">
        <f>" E"</f>
        <v xml:space="preserve"> E</v>
      </c>
    </row>
    <row r="3134" spans="1:9">
      <c r="A3134" s="1" t="str">
        <f>""</f>
        <v/>
      </c>
      <c r="B3134" s="1">
        <f t="shared" si="1024"/>
        <v>762523</v>
      </c>
      <c r="C3134" s="1" t="str">
        <f>"0562"</f>
        <v>0562</v>
      </c>
      <c r="D3134" s="1" t="str">
        <f>"MUSIC"</f>
        <v>MUSIC</v>
      </c>
      <c r="E3134" s="1" t="str">
        <f t="shared" si="1026"/>
        <v>50R-CHA</v>
      </c>
      <c r="F3134" s="1" t="str">
        <f>"Murphy, Charmin"</f>
        <v>Murphy, Charmin</v>
      </c>
      <c r="G3134" s="1" t="str">
        <f>"Period 10"</f>
        <v>Period 10</v>
      </c>
      <c r="H3134" s="1" t="str">
        <f>" S"</f>
        <v xml:space="preserve"> S</v>
      </c>
      <c r="I3134" s="1" t="str">
        <f>" S"</f>
        <v xml:space="preserve"> S</v>
      </c>
    </row>
    <row r="3135" spans="1:9">
      <c r="A3135" s="1" t="str">
        <f>""</f>
        <v/>
      </c>
      <c r="B3135" s="1">
        <f t="shared" si="1024"/>
        <v>762523</v>
      </c>
      <c r="C3135" s="1" t="str">
        <f>"0572"</f>
        <v>0572</v>
      </c>
      <c r="D3135" s="1" t="str">
        <f>"PHYSICAL ED"</f>
        <v>PHYSICAL ED</v>
      </c>
      <c r="E3135" s="1" t="str">
        <f t="shared" si="1026"/>
        <v>50R-CHA</v>
      </c>
      <c r="F3135" s="1" t="str">
        <f>"Lane, Gary"</f>
        <v>Lane, Gary</v>
      </c>
      <c r="G3135" s="1" t="str">
        <f>"Period 11"</f>
        <v>Period 11</v>
      </c>
      <c r="H3135" s="1" t="str">
        <f>" E"</f>
        <v xml:space="preserve"> E</v>
      </c>
      <c r="I3135" s="1" t="str">
        <f>" E"</f>
        <v xml:space="preserve"> E</v>
      </c>
    </row>
    <row r="3136" spans="1:9">
      <c r="A3136" s="1" t="str">
        <f>"Simms, Malaissa Amor Monique"</f>
        <v>Simms, Malaissa Amor Monique</v>
      </c>
      <c r="B3136" s="1">
        <f t="shared" ref="B3136:B3145" si="1028">1801512</f>
        <v>1801512</v>
      </c>
      <c r="C3136" s="1" t="str">
        <f>"0511"</f>
        <v>0511</v>
      </c>
      <c r="D3136" s="1" t="str">
        <f>"LANGUAGE ARTS"</f>
        <v>LANGUAGE ARTS</v>
      </c>
      <c r="E3136" s="1" t="str">
        <f>"50R-CHAE"</f>
        <v>50R-CHAE</v>
      </c>
      <c r="F3136" s="1" t="str">
        <f t="shared" ref="F3136:F3142" si="1029">"Chae, Son"</f>
        <v>Chae, Son</v>
      </c>
      <c r="G3136" s="1" t="str">
        <f>"Period 01"</f>
        <v>Period 01</v>
      </c>
      <c r="H3136" s="1">
        <f xml:space="preserve"> 65</f>
        <v>65</v>
      </c>
      <c r="I3136" s="1">
        <f xml:space="preserve"> 73</f>
        <v>73</v>
      </c>
    </row>
    <row r="3137" spans="1:9">
      <c r="A3137" s="1" t="str">
        <f>""</f>
        <v/>
      </c>
      <c r="B3137" s="1">
        <f t="shared" si="1028"/>
        <v>1801512</v>
      </c>
      <c r="C3137" s="1" t="str">
        <f>"0521"</f>
        <v>0521</v>
      </c>
      <c r="D3137" s="1" t="str">
        <f>"SOCIAL STUDIES"</f>
        <v>SOCIAL STUDIES</v>
      </c>
      <c r="E3137" s="1" t="str">
        <f>"50R-CHAE"</f>
        <v>50R-CHAE</v>
      </c>
      <c r="F3137" s="1" t="str">
        <f t="shared" si="1029"/>
        <v>Chae, Son</v>
      </c>
      <c r="G3137" s="1" t="str">
        <f>"Period 03"</f>
        <v>Period 03</v>
      </c>
      <c r="H3137" s="1">
        <f xml:space="preserve"> 71</f>
        <v>71</v>
      </c>
      <c r="I3137" s="1">
        <f xml:space="preserve"> 70</f>
        <v>70</v>
      </c>
    </row>
    <row r="3138" spans="1:9">
      <c r="A3138" s="1" t="str">
        <f>""</f>
        <v/>
      </c>
      <c r="B3138" s="1">
        <f t="shared" si="1028"/>
        <v>1801512</v>
      </c>
      <c r="C3138" s="1" t="str">
        <f>"0531"</f>
        <v>0531</v>
      </c>
      <c r="D3138" s="1" t="str">
        <f>"MATH"</f>
        <v>MATH</v>
      </c>
      <c r="E3138" s="1" t="str">
        <f t="shared" ref="E3138:E3145" si="1030">"50R-CHA"</f>
        <v>50R-CHA</v>
      </c>
      <c r="F3138" s="1" t="str">
        <f t="shared" si="1029"/>
        <v>Chae, Son</v>
      </c>
      <c r="G3138" s="1" t="str">
        <f>"Period 04"</f>
        <v>Period 04</v>
      </c>
      <c r="H3138" s="1">
        <f xml:space="preserve"> 65</f>
        <v>65</v>
      </c>
      <c r="I3138" s="1">
        <f xml:space="preserve"> 61</f>
        <v>61</v>
      </c>
    </row>
    <row r="3139" spans="1:9">
      <c r="A3139" s="1" t="str">
        <f>""</f>
        <v/>
      </c>
      <c r="B3139" s="1">
        <f t="shared" si="1028"/>
        <v>1801512</v>
      </c>
      <c r="C3139" s="1" t="str">
        <f>"0541"</f>
        <v>0541</v>
      </c>
      <c r="D3139" s="1" t="str">
        <f>"SCIENCE"</f>
        <v>SCIENCE</v>
      </c>
      <c r="E3139" s="1" t="str">
        <f t="shared" si="1030"/>
        <v>50R-CHA</v>
      </c>
      <c r="F3139" s="1" t="str">
        <f t="shared" si="1029"/>
        <v>Chae, Son</v>
      </c>
      <c r="G3139" s="1" t="str">
        <f>"Period 05"</f>
        <v>Period 05</v>
      </c>
      <c r="H3139" s="1">
        <f xml:space="preserve"> 80</f>
        <v>80</v>
      </c>
      <c r="I3139" s="1">
        <f xml:space="preserve"> 74</f>
        <v>74</v>
      </c>
    </row>
    <row r="3140" spans="1:9">
      <c r="A3140" s="1" t="str">
        <f>""</f>
        <v/>
      </c>
      <c r="B3140" s="1">
        <f t="shared" si="1028"/>
        <v>1801512</v>
      </c>
      <c r="C3140" s="1" t="str">
        <f>"0571"</f>
        <v>0571</v>
      </c>
      <c r="D3140" s="1" t="str">
        <f>"HEALTH"</f>
        <v>HEALTH</v>
      </c>
      <c r="E3140" s="1" t="str">
        <f t="shared" si="1030"/>
        <v>50R-CHA</v>
      </c>
      <c r="F3140" s="1" t="str">
        <f t="shared" si="1029"/>
        <v>Chae, Son</v>
      </c>
      <c r="G3140" s="1" t="str">
        <f>"Period 06"</f>
        <v>Period 06</v>
      </c>
      <c r="H3140" s="1" t="str">
        <f>" S"</f>
        <v xml:space="preserve"> S</v>
      </c>
      <c r="I3140" s="1" t="str">
        <f>" S"</f>
        <v xml:space="preserve"> S</v>
      </c>
    </row>
    <row r="3141" spans="1:9">
      <c r="A3141" s="1" t="str">
        <f>""</f>
        <v/>
      </c>
      <c r="B3141" s="1">
        <f t="shared" si="1028"/>
        <v>1801512</v>
      </c>
      <c r="C3141" s="1" t="str">
        <f>"0598"</f>
        <v>0598</v>
      </c>
      <c r="D3141" s="1" t="str">
        <f>"CITIZENSHIP"</f>
        <v>CITIZENSHIP</v>
      </c>
      <c r="E3141" s="1" t="str">
        <f t="shared" si="1030"/>
        <v>50R-CHA</v>
      </c>
      <c r="F3141" s="1" t="str">
        <f t="shared" si="1029"/>
        <v>Chae, Son</v>
      </c>
      <c r="G3141" s="1" t="str">
        <f>"Period 07"</f>
        <v>Period 07</v>
      </c>
      <c r="H3141" s="1" t="str">
        <f>" U"</f>
        <v xml:space="preserve"> U</v>
      </c>
      <c r="I3141" s="1" t="str">
        <f>" N"</f>
        <v xml:space="preserve"> N</v>
      </c>
    </row>
    <row r="3142" spans="1:9">
      <c r="A3142" s="1" t="str">
        <f>""</f>
        <v/>
      </c>
      <c r="B3142" s="1">
        <f t="shared" si="1028"/>
        <v>1801512</v>
      </c>
      <c r="C3142" s="1" t="str">
        <f>"0551"</f>
        <v>0551</v>
      </c>
      <c r="D3142" s="1" t="str">
        <f>"HANDWRITING"</f>
        <v>HANDWRITING</v>
      </c>
      <c r="E3142" s="1" t="str">
        <f t="shared" si="1030"/>
        <v>50R-CHA</v>
      </c>
      <c r="F3142" s="1" t="str">
        <f t="shared" si="1029"/>
        <v>Chae, Son</v>
      </c>
      <c r="G3142" s="1" t="str">
        <f>"Period 08"</f>
        <v>Period 08</v>
      </c>
      <c r="H3142" s="1" t="str">
        <f>" S"</f>
        <v xml:space="preserve"> S</v>
      </c>
      <c r="I3142" s="1" t="str">
        <f>" S"</f>
        <v xml:space="preserve"> S</v>
      </c>
    </row>
    <row r="3143" spans="1:9">
      <c r="A3143" s="1" t="str">
        <f>""</f>
        <v/>
      </c>
      <c r="B3143" s="1">
        <f t="shared" si="1028"/>
        <v>1801512</v>
      </c>
      <c r="C3143" s="1" t="str">
        <f>"0561"</f>
        <v>0561</v>
      </c>
      <c r="D3143" s="1" t="str">
        <f>"FINE ARTS"</f>
        <v>FINE ARTS</v>
      </c>
      <c r="E3143" s="1" t="str">
        <f t="shared" si="1030"/>
        <v>50R-CHA</v>
      </c>
      <c r="F3143" s="1" t="str">
        <f>"Shotlow, Misti"</f>
        <v>Shotlow, Misti</v>
      </c>
      <c r="G3143" s="1" t="str">
        <f>"Period 09"</f>
        <v>Period 09</v>
      </c>
      <c r="H3143" s="1" t="str">
        <f>" E"</f>
        <v xml:space="preserve"> E</v>
      </c>
      <c r="I3143" s="1" t="str">
        <f>" E"</f>
        <v xml:space="preserve"> E</v>
      </c>
    </row>
    <row r="3144" spans="1:9">
      <c r="A3144" s="1" t="str">
        <f>""</f>
        <v/>
      </c>
      <c r="B3144" s="1">
        <f t="shared" si="1028"/>
        <v>1801512</v>
      </c>
      <c r="C3144" s="1" t="str">
        <f>"0562"</f>
        <v>0562</v>
      </c>
      <c r="D3144" s="1" t="str">
        <f>"MUSIC"</f>
        <v>MUSIC</v>
      </c>
      <c r="E3144" s="1" t="str">
        <f t="shared" si="1030"/>
        <v>50R-CHA</v>
      </c>
      <c r="F3144" s="1" t="str">
        <f>"Murphy, Charmin"</f>
        <v>Murphy, Charmin</v>
      </c>
      <c r="G3144" s="1" t="str">
        <f>"Period 10"</f>
        <v>Period 10</v>
      </c>
      <c r="H3144" s="1" t="str">
        <f>" S"</f>
        <v xml:space="preserve"> S</v>
      </c>
      <c r="I3144" s="1" t="str">
        <f>" S"</f>
        <v xml:space="preserve"> S</v>
      </c>
    </row>
    <row r="3145" spans="1:9">
      <c r="A3145" s="1" t="str">
        <f>""</f>
        <v/>
      </c>
      <c r="B3145" s="1">
        <f t="shared" si="1028"/>
        <v>1801512</v>
      </c>
      <c r="C3145" s="1" t="str">
        <f>"0572"</f>
        <v>0572</v>
      </c>
      <c r="D3145" s="1" t="str">
        <f>"PHYSICAL ED"</f>
        <v>PHYSICAL ED</v>
      </c>
      <c r="E3145" s="1" t="str">
        <f t="shared" si="1030"/>
        <v>50R-CHA</v>
      </c>
      <c r="F3145" s="1" t="str">
        <f>"Lane, Gary"</f>
        <v>Lane, Gary</v>
      </c>
      <c r="G3145" s="1" t="str">
        <f>"Period 11"</f>
        <v>Period 11</v>
      </c>
      <c r="H3145" s="1" t="str">
        <f>" S"</f>
        <v xml:space="preserve"> S</v>
      </c>
      <c r="I3145" s="1" t="str">
        <f>" E"</f>
        <v xml:space="preserve"> E</v>
      </c>
    </row>
    <row r="3146" spans="1:9">
      <c r="A3146" s="1" t="str">
        <f>"Thomas, Layla Marie"</f>
        <v>Thomas, Layla Marie</v>
      </c>
      <c r="B3146" s="1">
        <f t="shared" ref="B3146:B3155" si="1031">768270</f>
        <v>768270</v>
      </c>
      <c r="C3146" s="1" t="str">
        <f>"0511"</f>
        <v>0511</v>
      </c>
      <c r="D3146" s="1" t="str">
        <f>"LANGUAGE ARTS"</f>
        <v>LANGUAGE ARTS</v>
      </c>
      <c r="E3146" s="1" t="str">
        <f>"50R-CHAE"</f>
        <v>50R-CHAE</v>
      </c>
      <c r="F3146" s="1" t="str">
        <f t="shared" ref="F3146:F3152" si="1032">"Chae, Son"</f>
        <v>Chae, Son</v>
      </c>
      <c r="G3146" s="1" t="str">
        <f>"Period 01"</f>
        <v>Period 01</v>
      </c>
      <c r="H3146" s="1">
        <f xml:space="preserve"> 76</f>
        <v>76</v>
      </c>
      <c r="I3146" s="1">
        <f xml:space="preserve"> 80</f>
        <v>80</v>
      </c>
    </row>
    <row r="3147" spans="1:9">
      <c r="A3147" s="1" t="str">
        <f>""</f>
        <v/>
      </c>
      <c r="B3147" s="1">
        <f t="shared" si="1031"/>
        <v>768270</v>
      </c>
      <c r="C3147" s="1" t="str">
        <f>"0521"</f>
        <v>0521</v>
      </c>
      <c r="D3147" s="1" t="str">
        <f>"SOCIAL STUDIES"</f>
        <v>SOCIAL STUDIES</v>
      </c>
      <c r="E3147" s="1" t="str">
        <f>"50R-CHAE"</f>
        <v>50R-CHAE</v>
      </c>
      <c r="F3147" s="1" t="str">
        <f t="shared" si="1032"/>
        <v>Chae, Son</v>
      </c>
      <c r="G3147" s="1" t="str">
        <f>"Period 03"</f>
        <v>Period 03</v>
      </c>
      <c r="H3147" s="1">
        <f xml:space="preserve"> 82</f>
        <v>82</v>
      </c>
      <c r="I3147" s="1">
        <f xml:space="preserve"> 84</f>
        <v>84</v>
      </c>
    </row>
    <row r="3148" spans="1:9">
      <c r="A3148" s="1" t="str">
        <f>""</f>
        <v/>
      </c>
      <c r="B3148" s="1">
        <f t="shared" si="1031"/>
        <v>768270</v>
      </c>
      <c r="C3148" s="1" t="str">
        <f>"0531"</f>
        <v>0531</v>
      </c>
      <c r="D3148" s="1" t="str">
        <f>"MATH"</f>
        <v>MATH</v>
      </c>
      <c r="E3148" s="1" t="str">
        <f t="shared" ref="E3148:E3155" si="1033">"50R-CHA"</f>
        <v>50R-CHA</v>
      </c>
      <c r="F3148" s="1" t="str">
        <f t="shared" si="1032"/>
        <v>Chae, Son</v>
      </c>
      <c r="G3148" s="1" t="str">
        <f>"Period 04"</f>
        <v>Period 04</v>
      </c>
      <c r="H3148" s="1">
        <f xml:space="preserve"> 91</f>
        <v>91</v>
      </c>
      <c r="I3148" s="1">
        <f xml:space="preserve"> 91</f>
        <v>91</v>
      </c>
    </row>
    <row r="3149" spans="1:9">
      <c r="A3149" s="1" t="str">
        <f>""</f>
        <v/>
      </c>
      <c r="B3149" s="1">
        <f t="shared" si="1031"/>
        <v>768270</v>
      </c>
      <c r="C3149" s="1" t="str">
        <f>"0541"</f>
        <v>0541</v>
      </c>
      <c r="D3149" s="1" t="str">
        <f>"SCIENCE"</f>
        <v>SCIENCE</v>
      </c>
      <c r="E3149" s="1" t="str">
        <f t="shared" si="1033"/>
        <v>50R-CHA</v>
      </c>
      <c r="F3149" s="1" t="str">
        <f t="shared" si="1032"/>
        <v>Chae, Son</v>
      </c>
      <c r="G3149" s="1" t="str">
        <f>"Period 05"</f>
        <v>Period 05</v>
      </c>
      <c r="H3149" s="1">
        <f xml:space="preserve"> 85</f>
        <v>85</v>
      </c>
      <c r="I3149" s="1">
        <f xml:space="preserve"> 86</f>
        <v>86</v>
      </c>
    </row>
    <row r="3150" spans="1:9">
      <c r="A3150" s="1" t="str">
        <f>""</f>
        <v/>
      </c>
      <c r="B3150" s="1">
        <f t="shared" si="1031"/>
        <v>768270</v>
      </c>
      <c r="C3150" s="1" t="str">
        <f>"0571"</f>
        <v>0571</v>
      </c>
      <c r="D3150" s="1" t="str">
        <f>"HEALTH"</f>
        <v>HEALTH</v>
      </c>
      <c r="E3150" s="1" t="str">
        <f t="shared" si="1033"/>
        <v>50R-CHA</v>
      </c>
      <c r="F3150" s="1" t="str">
        <f t="shared" si="1032"/>
        <v>Chae, Son</v>
      </c>
      <c r="G3150" s="1" t="str">
        <f>"Period 06"</f>
        <v>Period 06</v>
      </c>
      <c r="H3150" s="1" t="str">
        <f t="shared" ref="H3150:I3152" si="1034">" S"</f>
        <v xml:space="preserve"> S</v>
      </c>
      <c r="I3150" s="1" t="str">
        <f t="shared" si="1034"/>
        <v xml:space="preserve"> S</v>
      </c>
    </row>
    <row r="3151" spans="1:9">
      <c r="A3151" s="1" t="str">
        <f>""</f>
        <v/>
      </c>
      <c r="B3151" s="1">
        <f t="shared" si="1031"/>
        <v>768270</v>
      </c>
      <c r="C3151" s="1" t="str">
        <f>"0598"</f>
        <v>0598</v>
      </c>
      <c r="D3151" s="1" t="str">
        <f>"CITIZENSHIP"</f>
        <v>CITIZENSHIP</v>
      </c>
      <c r="E3151" s="1" t="str">
        <f t="shared" si="1033"/>
        <v>50R-CHA</v>
      </c>
      <c r="F3151" s="1" t="str">
        <f t="shared" si="1032"/>
        <v>Chae, Son</v>
      </c>
      <c r="G3151" s="1" t="str">
        <f>"Period 07"</f>
        <v>Period 07</v>
      </c>
      <c r="H3151" s="1" t="str">
        <f t="shared" si="1034"/>
        <v xml:space="preserve"> S</v>
      </c>
      <c r="I3151" s="1" t="str">
        <f t="shared" si="1034"/>
        <v xml:space="preserve"> S</v>
      </c>
    </row>
    <row r="3152" spans="1:9">
      <c r="A3152" s="1" t="str">
        <f>""</f>
        <v/>
      </c>
      <c r="B3152" s="1">
        <f t="shared" si="1031"/>
        <v>768270</v>
      </c>
      <c r="C3152" s="1" t="str">
        <f>"0551"</f>
        <v>0551</v>
      </c>
      <c r="D3152" s="1" t="str">
        <f>"HANDWRITING"</f>
        <v>HANDWRITING</v>
      </c>
      <c r="E3152" s="1" t="str">
        <f t="shared" si="1033"/>
        <v>50R-CHA</v>
      </c>
      <c r="F3152" s="1" t="str">
        <f t="shared" si="1032"/>
        <v>Chae, Son</v>
      </c>
      <c r="G3152" s="1" t="str">
        <f>"Period 08"</f>
        <v>Period 08</v>
      </c>
      <c r="H3152" s="1" t="str">
        <f t="shared" si="1034"/>
        <v xml:space="preserve"> S</v>
      </c>
      <c r="I3152" s="1" t="str">
        <f t="shared" si="1034"/>
        <v xml:space="preserve"> S</v>
      </c>
    </row>
    <row r="3153" spans="1:9">
      <c r="A3153" s="1" t="str">
        <f>""</f>
        <v/>
      </c>
      <c r="B3153" s="1">
        <f t="shared" si="1031"/>
        <v>768270</v>
      </c>
      <c r="C3153" s="1" t="str">
        <f>"0561"</f>
        <v>0561</v>
      </c>
      <c r="D3153" s="1" t="str">
        <f>"FINE ARTS"</f>
        <v>FINE ARTS</v>
      </c>
      <c r="E3153" s="1" t="str">
        <f t="shared" si="1033"/>
        <v>50R-CHA</v>
      </c>
      <c r="F3153" s="1" t="str">
        <f>"Shotlow, Misti"</f>
        <v>Shotlow, Misti</v>
      </c>
      <c r="G3153" s="1" t="str">
        <f>"Period 09"</f>
        <v>Period 09</v>
      </c>
      <c r="H3153" s="1" t="str">
        <f>" E"</f>
        <v xml:space="preserve"> E</v>
      </c>
      <c r="I3153" s="1" t="str">
        <f>" E"</f>
        <v xml:space="preserve"> E</v>
      </c>
    </row>
    <row r="3154" spans="1:9">
      <c r="A3154" s="1" t="str">
        <f>""</f>
        <v/>
      </c>
      <c r="B3154" s="1">
        <f t="shared" si="1031"/>
        <v>768270</v>
      </c>
      <c r="C3154" s="1" t="str">
        <f>"0562"</f>
        <v>0562</v>
      </c>
      <c r="D3154" s="1" t="str">
        <f>"MUSIC"</f>
        <v>MUSIC</v>
      </c>
      <c r="E3154" s="1" t="str">
        <f t="shared" si="1033"/>
        <v>50R-CHA</v>
      </c>
      <c r="F3154" s="1" t="str">
        <f>"Murphy, Charmin"</f>
        <v>Murphy, Charmin</v>
      </c>
      <c r="G3154" s="1" t="str">
        <f>"Period 10"</f>
        <v>Period 10</v>
      </c>
      <c r="H3154" s="1" t="str">
        <f>" S"</f>
        <v xml:space="preserve"> S</v>
      </c>
      <c r="I3154" s="1" t="str">
        <f>" S"</f>
        <v xml:space="preserve"> S</v>
      </c>
    </row>
    <row r="3155" spans="1:9">
      <c r="A3155" s="1" t="str">
        <f>""</f>
        <v/>
      </c>
      <c r="B3155" s="1">
        <f t="shared" si="1031"/>
        <v>768270</v>
      </c>
      <c r="C3155" s="1" t="str">
        <f>"0572"</f>
        <v>0572</v>
      </c>
      <c r="D3155" s="1" t="str">
        <f>"PHYSICAL ED"</f>
        <v>PHYSICAL ED</v>
      </c>
      <c r="E3155" s="1" t="str">
        <f t="shared" si="1033"/>
        <v>50R-CHA</v>
      </c>
      <c r="F3155" s="1" t="str">
        <f>"Lane, Gary"</f>
        <v>Lane, Gary</v>
      </c>
      <c r="G3155" s="1" t="str">
        <f>"Period 11"</f>
        <v>Period 11</v>
      </c>
      <c r="H3155" s="1" t="str">
        <f>" E"</f>
        <v xml:space="preserve"> E</v>
      </c>
      <c r="I3155" s="1" t="str">
        <f>" E"</f>
        <v xml:space="preserve"> E</v>
      </c>
    </row>
    <row r="3156" spans="1:9">
      <c r="A3156" s="1" t="str">
        <f>"Trowbridge, Destiny Faith"</f>
        <v>Trowbridge, Destiny Faith</v>
      </c>
      <c r="B3156" s="1">
        <f t="shared" ref="B3156:B3165" si="1035">771370</f>
        <v>771370</v>
      </c>
      <c r="C3156" s="1" t="str">
        <f>"0511"</f>
        <v>0511</v>
      </c>
      <c r="D3156" s="1" t="str">
        <f>"LANGUAGE ARTS"</f>
        <v>LANGUAGE ARTS</v>
      </c>
      <c r="E3156" s="1" t="str">
        <f t="shared" ref="E3156:E3175" si="1036">"51R-HUN"</f>
        <v>51R-HUN</v>
      </c>
      <c r="F3156" s="1" t="str">
        <f t="shared" ref="F3156:F3162" si="1037">"Hunziker, Camille"</f>
        <v>Hunziker, Camille</v>
      </c>
      <c r="G3156" s="1" t="str">
        <f>"Period 01"</f>
        <v>Period 01</v>
      </c>
      <c r="H3156" s="1">
        <f xml:space="preserve"> 94</f>
        <v>94</v>
      </c>
      <c r="I3156" s="1">
        <f xml:space="preserve"> 97</f>
        <v>97</v>
      </c>
    </row>
    <row r="3157" spans="1:9">
      <c r="A3157" s="1" t="str">
        <f>""</f>
        <v/>
      </c>
      <c r="B3157" s="1">
        <f t="shared" si="1035"/>
        <v>771370</v>
      </c>
      <c r="C3157" s="1" t="str">
        <f>"0521"</f>
        <v>0521</v>
      </c>
      <c r="D3157" s="1" t="str">
        <f>"SOCIAL STUDIES"</f>
        <v>SOCIAL STUDIES</v>
      </c>
      <c r="E3157" s="1" t="str">
        <f t="shared" si="1036"/>
        <v>51R-HUN</v>
      </c>
      <c r="F3157" s="1" t="str">
        <f t="shared" si="1037"/>
        <v>Hunziker, Camille</v>
      </c>
      <c r="G3157" s="1" t="str">
        <f>"Period 03"</f>
        <v>Period 03</v>
      </c>
      <c r="H3157" s="1">
        <f xml:space="preserve"> 94</f>
        <v>94</v>
      </c>
      <c r="I3157" s="1">
        <f xml:space="preserve"> 96</f>
        <v>96</v>
      </c>
    </row>
    <row r="3158" spans="1:9">
      <c r="A3158" s="1" t="str">
        <f>""</f>
        <v/>
      </c>
      <c r="B3158" s="1">
        <f t="shared" si="1035"/>
        <v>771370</v>
      </c>
      <c r="C3158" s="1" t="str">
        <f>"0531"</f>
        <v>0531</v>
      </c>
      <c r="D3158" s="1" t="str">
        <f>"MATH"</f>
        <v>MATH</v>
      </c>
      <c r="E3158" s="1" t="str">
        <f t="shared" si="1036"/>
        <v>51R-HUN</v>
      </c>
      <c r="F3158" s="1" t="str">
        <f t="shared" si="1037"/>
        <v>Hunziker, Camille</v>
      </c>
      <c r="G3158" s="1" t="str">
        <f>"Period 04"</f>
        <v>Period 04</v>
      </c>
      <c r="H3158" s="1">
        <f xml:space="preserve"> 96</f>
        <v>96</v>
      </c>
      <c r="I3158" s="1">
        <f xml:space="preserve"> 90</f>
        <v>90</v>
      </c>
    </row>
    <row r="3159" spans="1:9">
      <c r="A3159" s="1" t="str">
        <f>""</f>
        <v/>
      </c>
      <c r="B3159" s="1">
        <f t="shared" si="1035"/>
        <v>771370</v>
      </c>
      <c r="C3159" s="1" t="str">
        <f>"0541"</f>
        <v>0541</v>
      </c>
      <c r="D3159" s="1" t="str">
        <f>"SCIENCE"</f>
        <v>SCIENCE</v>
      </c>
      <c r="E3159" s="1" t="str">
        <f t="shared" si="1036"/>
        <v>51R-HUN</v>
      </c>
      <c r="F3159" s="1" t="str">
        <f t="shared" si="1037"/>
        <v>Hunziker, Camille</v>
      </c>
      <c r="G3159" s="1" t="str">
        <f>"Period 05"</f>
        <v>Period 05</v>
      </c>
      <c r="H3159" s="1">
        <f xml:space="preserve"> 97</f>
        <v>97</v>
      </c>
      <c r="I3159" s="1">
        <f xml:space="preserve"> 92</f>
        <v>92</v>
      </c>
    </row>
    <row r="3160" spans="1:9">
      <c r="A3160" s="1" t="str">
        <f>""</f>
        <v/>
      </c>
      <c r="B3160" s="1">
        <f t="shared" si="1035"/>
        <v>771370</v>
      </c>
      <c r="C3160" s="1" t="str">
        <f>"0571"</f>
        <v>0571</v>
      </c>
      <c r="D3160" s="1" t="str">
        <f>"HEALTH"</f>
        <v>HEALTH</v>
      </c>
      <c r="E3160" s="1" t="str">
        <f t="shared" si="1036"/>
        <v>51R-HUN</v>
      </c>
      <c r="F3160" s="1" t="str">
        <f t="shared" si="1037"/>
        <v>Hunziker, Camille</v>
      </c>
      <c r="G3160" s="1" t="str">
        <f>"Period 06"</f>
        <v>Period 06</v>
      </c>
      <c r="H3160" s="1" t="str">
        <f>" S"</f>
        <v xml:space="preserve"> S</v>
      </c>
      <c r="I3160" s="1" t="str">
        <f>" S"</f>
        <v xml:space="preserve"> S</v>
      </c>
    </row>
    <row r="3161" spans="1:9">
      <c r="A3161" s="1" t="str">
        <f>""</f>
        <v/>
      </c>
      <c r="B3161" s="1">
        <f t="shared" si="1035"/>
        <v>771370</v>
      </c>
      <c r="C3161" s="1" t="str">
        <f>"0598"</f>
        <v>0598</v>
      </c>
      <c r="D3161" s="1" t="str">
        <f>"CITIZENSHIP"</f>
        <v>CITIZENSHIP</v>
      </c>
      <c r="E3161" s="1" t="str">
        <f t="shared" si="1036"/>
        <v>51R-HUN</v>
      </c>
      <c r="F3161" s="1" t="str">
        <f t="shared" si="1037"/>
        <v>Hunziker, Camille</v>
      </c>
      <c r="G3161" s="1" t="str">
        <f>"Period 07"</f>
        <v>Period 07</v>
      </c>
      <c r="H3161" s="1" t="str">
        <f>" E"</f>
        <v xml:space="preserve"> E</v>
      </c>
      <c r="I3161" s="1" t="str">
        <f>" S"</f>
        <v xml:space="preserve"> S</v>
      </c>
    </row>
    <row r="3162" spans="1:9">
      <c r="A3162" s="1" t="str">
        <f>""</f>
        <v/>
      </c>
      <c r="B3162" s="1">
        <f t="shared" si="1035"/>
        <v>771370</v>
      </c>
      <c r="C3162" s="1" t="str">
        <f>"0551"</f>
        <v>0551</v>
      </c>
      <c r="D3162" s="1" t="str">
        <f>"HANDWRITING"</f>
        <v>HANDWRITING</v>
      </c>
      <c r="E3162" s="1" t="str">
        <f t="shared" si="1036"/>
        <v>51R-HUN</v>
      </c>
      <c r="F3162" s="1" t="str">
        <f t="shared" si="1037"/>
        <v>Hunziker, Camille</v>
      </c>
      <c r="G3162" s="1" t="str">
        <f>"Period 08"</f>
        <v>Period 08</v>
      </c>
      <c r="H3162" s="1" t="str">
        <f>" S"</f>
        <v xml:space="preserve"> S</v>
      </c>
      <c r="I3162" s="1" t="str">
        <f>" S"</f>
        <v xml:space="preserve"> S</v>
      </c>
    </row>
    <row r="3163" spans="1:9">
      <c r="A3163" s="1" t="str">
        <f>""</f>
        <v/>
      </c>
      <c r="B3163" s="1">
        <f t="shared" si="1035"/>
        <v>771370</v>
      </c>
      <c r="C3163" s="1" t="str">
        <f>"0561"</f>
        <v>0561</v>
      </c>
      <c r="D3163" s="1" t="str">
        <f>"FINE ARTS"</f>
        <v>FINE ARTS</v>
      </c>
      <c r="E3163" s="1" t="str">
        <f t="shared" si="1036"/>
        <v>51R-HUN</v>
      </c>
      <c r="F3163" s="1" t="str">
        <f>"Shotlow, Misti"</f>
        <v>Shotlow, Misti</v>
      </c>
      <c r="G3163" s="1" t="str">
        <f>"Period 09"</f>
        <v>Period 09</v>
      </c>
      <c r="H3163" s="1" t="str">
        <f>" E"</f>
        <v xml:space="preserve"> E</v>
      </c>
      <c r="I3163" s="1" t="str">
        <f>" E"</f>
        <v xml:space="preserve"> E</v>
      </c>
    </row>
    <row r="3164" spans="1:9">
      <c r="A3164" s="1" t="str">
        <f>""</f>
        <v/>
      </c>
      <c r="B3164" s="1">
        <f t="shared" si="1035"/>
        <v>771370</v>
      </c>
      <c r="C3164" s="1" t="str">
        <f>"0562"</f>
        <v>0562</v>
      </c>
      <c r="D3164" s="1" t="str">
        <f>"MUSIC"</f>
        <v>MUSIC</v>
      </c>
      <c r="E3164" s="1" t="str">
        <f t="shared" si="1036"/>
        <v>51R-HUN</v>
      </c>
      <c r="F3164" s="1" t="str">
        <f>"Murphy, Charmin"</f>
        <v>Murphy, Charmin</v>
      </c>
      <c r="G3164" s="1" t="str">
        <f>"Period 10"</f>
        <v>Period 10</v>
      </c>
      <c r="H3164" s="1" t="str">
        <f>" S"</f>
        <v xml:space="preserve"> S</v>
      </c>
      <c r="I3164" s="1" t="str">
        <f>" S"</f>
        <v xml:space="preserve"> S</v>
      </c>
    </row>
    <row r="3165" spans="1:9">
      <c r="A3165" s="1" t="str">
        <f>""</f>
        <v/>
      </c>
      <c r="B3165" s="1">
        <f t="shared" si="1035"/>
        <v>771370</v>
      </c>
      <c r="C3165" s="1" t="str">
        <f>"0572"</f>
        <v>0572</v>
      </c>
      <c r="D3165" s="1" t="str">
        <f>"PHYSICAL ED"</f>
        <v>PHYSICAL ED</v>
      </c>
      <c r="E3165" s="1" t="str">
        <f t="shared" si="1036"/>
        <v>51R-HUN</v>
      </c>
      <c r="F3165" s="1" t="str">
        <f>"Lane, Gary"</f>
        <v>Lane, Gary</v>
      </c>
      <c r="G3165" s="1" t="str">
        <f>"Period 11"</f>
        <v>Period 11</v>
      </c>
      <c r="H3165" s="1" t="str">
        <f>" E"</f>
        <v xml:space="preserve"> E</v>
      </c>
      <c r="I3165" s="1" t="str">
        <f>" E"</f>
        <v xml:space="preserve"> E</v>
      </c>
    </row>
    <row r="3166" spans="1:9">
      <c r="A3166" s="1" t="str">
        <f>"Vasquez, Julia Isabelle"</f>
        <v>Vasquez, Julia Isabelle</v>
      </c>
      <c r="B3166" s="1">
        <f t="shared" ref="B3166:B3175" si="1038">766780</f>
        <v>766780</v>
      </c>
      <c r="C3166" s="1" t="str">
        <f>"0511"</f>
        <v>0511</v>
      </c>
      <c r="D3166" s="1" t="str">
        <f>"LANGUAGE ARTS"</f>
        <v>LANGUAGE ARTS</v>
      </c>
      <c r="E3166" s="1" t="str">
        <f t="shared" si="1036"/>
        <v>51R-HUN</v>
      </c>
      <c r="F3166" s="1" t="str">
        <f t="shared" ref="F3166:F3172" si="1039">"Hunziker, Camille"</f>
        <v>Hunziker, Camille</v>
      </c>
      <c r="G3166" s="1" t="str">
        <f>"Period 01"</f>
        <v>Period 01</v>
      </c>
      <c r="H3166" s="1">
        <f xml:space="preserve"> 95</f>
        <v>95</v>
      </c>
      <c r="I3166" s="1">
        <f xml:space="preserve"> 95</f>
        <v>95</v>
      </c>
    </row>
    <row r="3167" spans="1:9">
      <c r="A3167" s="1" t="str">
        <f>""</f>
        <v/>
      </c>
      <c r="B3167" s="1">
        <f t="shared" si="1038"/>
        <v>766780</v>
      </c>
      <c r="C3167" s="1" t="str">
        <f>"0521"</f>
        <v>0521</v>
      </c>
      <c r="D3167" s="1" t="str">
        <f>"SOCIAL STUDIES"</f>
        <v>SOCIAL STUDIES</v>
      </c>
      <c r="E3167" s="1" t="str">
        <f t="shared" si="1036"/>
        <v>51R-HUN</v>
      </c>
      <c r="F3167" s="1" t="str">
        <f t="shared" si="1039"/>
        <v>Hunziker, Camille</v>
      </c>
      <c r="G3167" s="1" t="str">
        <f>"Period 03"</f>
        <v>Period 03</v>
      </c>
      <c r="H3167" s="1">
        <f xml:space="preserve"> 98</f>
        <v>98</v>
      </c>
      <c r="I3167" s="1">
        <f xml:space="preserve"> 96</f>
        <v>96</v>
      </c>
    </row>
    <row r="3168" spans="1:9">
      <c r="A3168" s="1" t="str">
        <f>""</f>
        <v/>
      </c>
      <c r="B3168" s="1">
        <f t="shared" si="1038"/>
        <v>766780</v>
      </c>
      <c r="C3168" s="1" t="str">
        <f>"0531"</f>
        <v>0531</v>
      </c>
      <c r="D3168" s="1" t="str">
        <f>"MATH"</f>
        <v>MATH</v>
      </c>
      <c r="E3168" s="1" t="str">
        <f t="shared" si="1036"/>
        <v>51R-HUN</v>
      </c>
      <c r="F3168" s="1" t="str">
        <f t="shared" si="1039"/>
        <v>Hunziker, Camille</v>
      </c>
      <c r="G3168" s="1" t="str">
        <f>"Period 04"</f>
        <v>Period 04</v>
      </c>
      <c r="H3168" s="1">
        <f xml:space="preserve"> 93</f>
        <v>93</v>
      </c>
      <c r="I3168" s="1">
        <f xml:space="preserve"> 86</f>
        <v>86</v>
      </c>
    </row>
    <row r="3169" spans="1:9">
      <c r="A3169" s="1" t="str">
        <f>""</f>
        <v/>
      </c>
      <c r="B3169" s="1">
        <f t="shared" si="1038"/>
        <v>766780</v>
      </c>
      <c r="C3169" s="1" t="str">
        <f>"0541"</f>
        <v>0541</v>
      </c>
      <c r="D3169" s="1" t="str">
        <f>"SCIENCE"</f>
        <v>SCIENCE</v>
      </c>
      <c r="E3169" s="1" t="str">
        <f t="shared" si="1036"/>
        <v>51R-HUN</v>
      </c>
      <c r="F3169" s="1" t="str">
        <f t="shared" si="1039"/>
        <v>Hunziker, Camille</v>
      </c>
      <c r="G3169" s="1" t="str">
        <f>"Period 05"</f>
        <v>Period 05</v>
      </c>
      <c r="H3169" s="1">
        <f xml:space="preserve"> 97</f>
        <v>97</v>
      </c>
      <c r="I3169" s="1">
        <f xml:space="preserve"> 93</f>
        <v>93</v>
      </c>
    </row>
    <row r="3170" spans="1:9">
      <c r="A3170" s="1" t="str">
        <f>""</f>
        <v/>
      </c>
      <c r="B3170" s="1">
        <f t="shared" si="1038"/>
        <v>766780</v>
      </c>
      <c r="C3170" s="1" t="str">
        <f>"0571"</f>
        <v>0571</v>
      </c>
      <c r="D3170" s="1" t="str">
        <f>"HEALTH"</f>
        <v>HEALTH</v>
      </c>
      <c r="E3170" s="1" t="str">
        <f t="shared" si="1036"/>
        <v>51R-HUN</v>
      </c>
      <c r="F3170" s="1" t="str">
        <f t="shared" si="1039"/>
        <v>Hunziker, Camille</v>
      </c>
      <c r="G3170" s="1" t="str">
        <f>"Period 06"</f>
        <v>Period 06</v>
      </c>
      <c r="H3170" s="1" t="str">
        <f>" S"</f>
        <v xml:space="preserve"> S</v>
      </c>
      <c r="I3170" s="1" t="str">
        <f>" S"</f>
        <v xml:space="preserve"> S</v>
      </c>
    </row>
    <row r="3171" spans="1:9">
      <c r="A3171" s="1" t="str">
        <f>""</f>
        <v/>
      </c>
      <c r="B3171" s="1">
        <f t="shared" si="1038"/>
        <v>766780</v>
      </c>
      <c r="C3171" s="1" t="str">
        <f>"0598"</f>
        <v>0598</v>
      </c>
      <c r="D3171" s="1" t="str">
        <f>"CITIZENSHIP"</f>
        <v>CITIZENSHIP</v>
      </c>
      <c r="E3171" s="1" t="str">
        <f t="shared" si="1036"/>
        <v>51R-HUN</v>
      </c>
      <c r="F3171" s="1" t="str">
        <f t="shared" si="1039"/>
        <v>Hunziker, Camille</v>
      </c>
      <c r="G3171" s="1" t="str">
        <f>"Period 07"</f>
        <v>Period 07</v>
      </c>
      <c r="H3171" s="1" t="str">
        <f>" E"</f>
        <v xml:space="preserve"> E</v>
      </c>
      <c r="I3171" s="1" t="str">
        <f>" S"</f>
        <v xml:space="preserve"> S</v>
      </c>
    </row>
    <row r="3172" spans="1:9">
      <c r="A3172" s="1" t="str">
        <f>""</f>
        <v/>
      </c>
      <c r="B3172" s="1">
        <f t="shared" si="1038"/>
        <v>766780</v>
      </c>
      <c r="C3172" s="1" t="str">
        <f>"0551"</f>
        <v>0551</v>
      </c>
      <c r="D3172" s="1" t="str">
        <f>"HANDWRITING"</f>
        <v>HANDWRITING</v>
      </c>
      <c r="E3172" s="1" t="str">
        <f t="shared" si="1036"/>
        <v>51R-HUN</v>
      </c>
      <c r="F3172" s="1" t="str">
        <f t="shared" si="1039"/>
        <v>Hunziker, Camille</v>
      </c>
      <c r="G3172" s="1" t="str">
        <f>"Period 08"</f>
        <v>Period 08</v>
      </c>
      <c r="H3172" s="1" t="str">
        <f>" E"</f>
        <v xml:space="preserve"> E</v>
      </c>
      <c r="I3172" s="1" t="str">
        <f>" S"</f>
        <v xml:space="preserve"> S</v>
      </c>
    </row>
    <row r="3173" spans="1:9">
      <c r="A3173" s="1" t="str">
        <f>""</f>
        <v/>
      </c>
      <c r="B3173" s="1">
        <f t="shared" si="1038"/>
        <v>766780</v>
      </c>
      <c r="C3173" s="1" t="str">
        <f>"0561"</f>
        <v>0561</v>
      </c>
      <c r="D3173" s="1" t="str">
        <f>"FINE ARTS"</f>
        <v>FINE ARTS</v>
      </c>
      <c r="E3173" s="1" t="str">
        <f t="shared" si="1036"/>
        <v>51R-HUN</v>
      </c>
      <c r="F3173" s="1" t="str">
        <f>"Shotlow, Misti"</f>
        <v>Shotlow, Misti</v>
      </c>
      <c r="G3173" s="1" t="str">
        <f>"Period 09"</f>
        <v>Period 09</v>
      </c>
      <c r="H3173" s="1" t="str">
        <f>" E"</f>
        <v xml:space="preserve"> E</v>
      </c>
      <c r="I3173" s="1" t="str">
        <f>" E"</f>
        <v xml:space="preserve"> E</v>
      </c>
    </row>
    <row r="3174" spans="1:9">
      <c r="A3174" s="1" t="str">
        <f>""</f>
        <v/>
      </c>
      <c r="B3174" s="1">
        <f t="shared" si="1038"/>
        <v>766780</v>
      </c>
      <c r="C3174" s="1" t="str">
        <f>"0562"</f>
        <v>0562</v>
      </c>
      <c r="D3174" s="1" t="str">
        <f>"MUSIC"</f>
        <v>MUSIC</v>
      </c>
      <c r="E3174" s="1" t="str">
        <f t="shared" si="1036"/>
        <v>51R-HUN</v>
      </c>
      <c r="F3174" s="1" t="str">
        <f>"Murphy, Charmin"</f>
        <v>Murphy, Charmin</v>
      </c>
      <c r="G3174" s="1" t="str">
        <f>"Period 10"</f>
        <v>Period 10</v>
      </c>
      <c r="H3174" s="1" t="str">
        <f>" S"</f>
        <v xml:space="preserve"> S</v>
      </c>
      <c r="I3174" s="1" t="str">
        <f>" S"</f>
        <v xml:space="preserve"> S</v>
      </c>
    </row>
    <row r="3175" spans="1:9">
      <c r="A3175" s="1" t="str">
        <f>""</f>
        <v/>
      </c>
      <c r="B3175" s="1">
        <f t="shared" si="1038"/>
        <v>766780</v>
      </c>
      <c r="C3175" s="1" t="str">
        <f>"0572"</f>
        <v>0572</v>
      </c>
      <c r="D3175" s="1" t="str">
        <f>"PHYSICAL ED"</f>
        <v>PHYSICAL ED</v>
      </c>
      <c r="E3175" s="1" t="str">
        <f t="shared" si="1036"/>
        <v>51R-HUN</v>
      </c>
      <c r="F3175" s="1" t="str">
        <f>"Lane, Gary"</f>
        <v>Lane, Gary</v>
      </c>
      <c r="G3175" s="1" t="str">
        <f>"Period 11"</f>
        <v>Period 11</v>
      </c>
      <c r="H3175" s="1" t="str">
        <f>" E"</f>
        <v xml:space="preserve"> E</v>
      </c>
      <c r="I3175" s="1" t="str">
        <f>" E"</f>
        <v xml:space="preserve"> E</v>
      </c>
    </row>
    <row r="3176" spans="1:9">
      <c r="A3176" s="1" t="str">
        <f>"Vazquez-Castro, Gael Esteban"</f>
        <v>Vazquez-Castro, Gael Esteban</v>
      </c>
      <c r="B3176" s="1">
        <f t="shared" ref="B3176:B3185" si="1040">766715</f>
        <v>766715</v>
      </c>
      <c r="C3176" s="1" t="str">
        <f>"0511"</f>
        <v>0511</v>
      </c>
      <c r="D3176" s="1" t="str">
        <f>"LANGUAGE ARTS"</f>
        <v>LANGUAGE ARTS</v>
      </c>
      <c r="E3176" s="1" t="str">
        <f t="shared" ref="E3176:E3182" si="1041">"50B-BIL"</f>
        <v>50B-BIL</v>
      </c>
      <c r="F3176" s="1" t="str">
        <f t="shared" ref="F3176:F3182" si="1042">"Vega, Joseph"</f>
        <v>Vega, Joseph</v>
      </c>
      <c r="G3176" s="1" t="str">
        <f>"Period 01"</f>
        <v>Period 01</v>
      </c>
      <c r="H3176" s="1">
        <f xml:space="preserve"> 76</f>
        <v>76</v>
      </c>
      <c r="I3176" s="1">
        <f xml:space="preserve"> 75</f>
        <v>75</v>
      </c>
    </row>
    <row r="3177" spans="1:9">
      <c r="A3177" s="1" t="str">
        <f>""</f>
        <v/>
      </c>
      <c r="B3177" s="1">
        <f t="shared" si="1040"/>
        <v>766715</v>
      </c>
      <c r="C3177" s="1" t="str">
        <f>"0521"</f>
        <v>0521</v>
      </c>
      <c r="D3177" s="1" t="str">
        <f>"SOCIAL STUDIES"</f>
        <v>SOCIAL STUDIES</v>
      </c>
      <c r="E3177" s="1" t="str">
        <f t="shared" si="1041"/>
        <v>50B-BIL</v>
      </c>
      <c r="F3177" s="1" t="str">
        <f t="shared" si="1042"/>
        <v>Vega, Joseph</v>
      </c>
      <c r="G3177" s="1" t="str">
        <f>"Period 03"</f>
        <v>Period 03</v>
      </c>
      <c r="H3177" s="1">
        <f xml:space="preserve"> 89</f>
        <v>89</v>
      </c>
      <c r="I3177" s="1">
        <f xml:space="preserve"> 96</f>
        <v>96</v>
      </c>
    </row>
    <row r="3178" spans="1:9">
      <c r="A3178" s="1" t="str">
        <f>""</f>
        <v/>
      </c>
      <c r="B3178" s="1">
        <f t="shared" si="1040"/>
        <v>766715</v>
      </c>
      <c r="C3178" s="1" t="str">
        <f>"0531"</f>
        <v>0531</v>
      </c>
      <c r="D3178" s="1" t="str">
        <f>"MATH"</f>
        <v>MATH</v>
      </c>
      <c r="E3178" s="1" t="str">
        <f t="shared" si="1041"/>
        <v>50B-BIL</v>
      </c>
      <c r="F3178" s="1" t="str">
        <f t="shared" si="1042"/>
        <v>Vega, Joseph</v>
      </c>
      <c r="G3178" s="1" t="str">
        <f>"Period 04"</f>
        <v>Period 04</v>
      </c>
      <c r="H3178" s="1">
        <f xml:space="preserve"> 88</f>
        <v>88</v>
      </c>
      <c r="I3178" s="1">
        <f xml:space="preserve"> 80</f>
        <v>80</v>
      </c>
    </row>
    <row r="3179" spans="1:9">
      <c r="A3179" s="1" t="str">
        <f>""</f>
        <v/>
      </c>
      <c r="B3179" s="1">
        <f t="shared" si="1040"/>
        <v>766715</v>
      </c>
      <c r="C3179" s="1" t="str">
        <f>"0541"</f>
        <v>0541</v>
      </c>
      <c r="D3179" s="1" t="str">
        <f>"SCIENCE"</f>
        <v>SCIENCE</v>
      </c>
      <c r="E3179" s="1" t="str">
        <f t="shared" si="1041"/>
        <v>50B-BIL</v>
      </c>
      <c r="F3179" s="1" t="str">
        <f t="shared" si="1042"/>
        <v>Vega, Joseph</v>
      </c>
      <c r="G3179" s="1" t="str">
        <f>"Period 05"</f>
        <v>Period 05</v>
      </c>
      <c r="H3179" s="1">
        <f xml:space="preserve"> 77</f>
        <v>77</v>
      </c>
      <c r="I3179" s="1">
        <f xml:space="preserve"> 83</f>
        <v>83</v>
      </c>
    </row>
    <row r="3180" spans="1:9">
      <c r="A3180" s="1" t="str">
        <f>""</f>
        <v/>
      </c>
      <c r="B3180" s="1">
        <f t="shared" si="1040"/>
        <v>766715</v>
      </c>
      <c r="C3180" s="1" t="str">
        <f>"0571"</f>
        <v>0571</v>
      </c>
      <c r="D3180" s="1" t="str">
        <f>"HEALTH"</f>
        <v>HEALTH</v>
      </c>
      <c r="E3180" s="1" t="str">
        <f t="shared" si="1041"/>
        <v>50B-BIL</v>
      </c>
      <c r="F3180" s="1" t="str">
        <f t="shared" si="1042"/>
        <v>Vega, Joseph</v>
      </c>
      <c r="G3180" s="1" t="str">
        <f>"Period 06"</f>
        <v>Period 06</v>
      </c>
      <c r="H3180" s="1" t="str">
        <f>" S"</f>
        <v xml:space="preserve"> S</v>
      </c>
      <c r="I3180" s="1" t="str">
        <f>" S"</f>
        <v xml:space="preserve"> S</v>
      </c>
    </row>
    <row r="3181" spans="1:9">
      <c r="A3181" s="1" t="str">
        <f>""</f>
        <v/>
      </c>
      <c r="B3181" s="1">
        <f t="shared" si="1040"/>
        <v>766715</v>
      </c>
      <c r="C3181" s="1" t="str">
        <f>"0598"</f>
        <v>0598</v>
      </c>
      <c r="D3181" s="1" t="str">
        <f>"CITIZENSHIP"</f>
        <v>CITIZENSHIP</v>
      </c>
      <c r="E3181" s="1" t="str">
        <f t="shared" si="1041"/>
        <v>50B-BIL</v>
      </c>
      <c r="F3181" s="1" t="str">
        <f t="shared" si="1042"/>
        <v>Vega, Joseph</v>
      </c>
      <c r="G3181" s="1" t="str">
        <f>"Period 07"</f>
        <v>Period 07</v>
      </c>
      <c r="H3181" s="1" t="str">
        <f>" S"</f>
        <v xml:space="preserve"> S</v>
      </c>
      <c r="I3181" s="1" t="str">
        <f>" S"</f>
        <v xml:space="preserve"> S</v>
      </c>
    </row>
    <row r="3182" spans="1:9">
      <c r="A3182" s="1" t="str">
        <f>""</f>
        <v/>
      </c>
      <c r="B3182" s="1">
        <f t="shared" si="1040"/>
        <v>766715</v>
      </c>
      <c r="C3182" s="1" t="str">
        <f>"0551"</f>
        <v>0551</v>
      </c>
      <c r="D3182" s="1" t="str">
        <f>"HANDWRITING"</f>
        <v>HANDWRITING</v>
      </c>
      <c r="E3182" s="1" t="str">
        <f t="shared" si="1041"/>
        <v>50B-BIL</v>
      </c>
      <c r="F3182" s="1" t="str">
        <f t="shared" si="1042"/>
        <v>Vega, Joseph</v>
      </c>
      <c r="G3182" s="1" t="str">
        <f>"Period 08"</f>
        <v>Period 08</v>
      </c>
      <c r="H3182" s="1" t="str">
        <f>" N"</f>
        <v xml:space="preserve"> N</v>
      </c>
      <c r="I3182" s="1" t="str">
        <f>" S"</f>
        <v xml:space="preserve"> S</v>
      </c>
    </row>
    <row r="3183" spans="1:9">
      <c r="A3183" s="1" t="str">
        <f>""</f>
        <v/>
      </c>
      <c r="B3183" s="1">
        <f t="shared" si="1040"/>
        <v>766715</v>
      </c>
      <c r="C3183" s="1" t="str">
        <f>"0561"</f>
        <v>0561</v>
      </c>
      <c r="D3183" s="1" t="str">
        <f>"FINE ARTS"</f>
        <v>FINE ARTS</v>
      </c>
      <c r="E3183" s="1" t="str">
        <f>"50B-VEG"</f>
        <v>50B-VEG</v>
      </c>
      <c r="F3183" s="1" t="str">
        <f>"Shotlow, Misti"</f>
        <v>Shotlow, Misti</v>
      </c>
      <c r="G3183" s="1" t="str">
        <f>"Period 09"</f>
        <v>Period 09</v>
      </c>
      <c r="H3183" s="1" t="str">
        <f>" E"</f>
        <v xml:space="preserve"> E</v>
      </c>
      <c r="I3183" s="1" t="str">
        <f>" E"</f>
        <v xml:space="preserve"> E</v>
      </c>
    </row>
    <row r="3184" spans="1:9">
      <c r="A3184" s="1" t="str">
        <f>""</f>
        <v/>
      </c>
      <c r="B3184" s="1">
        <f t="shared" si="1040"/>
        <v>766715</v>
      </c>
      <c r="C3184" s="1" t="str">
        <f>"0562"</f>
        <v>0562</v>
      </c>
      <c r="D3184" s="1" t="str">
        <f>"MUSIC"</f>
        <v>MUSIC</v>
      </c>
      <c r="E3184" s="1" t="str">
        <f>"50B-VEG"</f>
        <v>50B-VEG</v>
      </c>
      <c r="F3184" s="1" t="str">
        <f>"Murphy, Charmin"</f>
        <v>Murphy, Charmin</v>
      </c>
      <c r="G3184" s="1" t="str">
        <f>"Period 10"</f>
        <v>Period 10</v>
      </c>
      <c r="H3184" s="1" t="str">
        <f>" E"</f>
        <v xml:space="preserve"> E</v>
      </c>
      <c r="I3184" s="1" t="str">
        <f>" S"</f>
        <v xml:space="preserve"> S</v>
      </c>
    </row>
    <row r="3185" spans="1:9">
      <c r="A3185" s="1" t="str">
        <f>""</f>
        <v/>
      </c>
      <c r="B3185" s="1">
        <f t="shared" si="1040"/>
        <v>766715</v>
      </c>
      <c r="C3185" s="1" t="str">
        <f>"0572"</f>
        <v>0572</v>
      </c>
      <c r="D3185" s="1" t="str">
        <f>"PHYSICAL ED"</f>
        <v>PHYSICAL ED</v>
      </c>
      <c r="E3185" s="1" t="str">
        <f>"50B-VEG"</f>
        <v>50B-VEG</v>
      </c>
      <c r="F3185" s="1" t="str">
        <f>"Lane, Gary"</f>
        <v>Lane, Gary</v>
      </c>
      <c r="G3185" s="1" t="str">
        <f>"Period 11"</f>
        <v>Period 11</v>
      </c>
      <c r="H3185" s="1" t="str">
        <f>" E"</f>
        <v xml:space="preserve"> E</v>
      </c>
      <c r="I3185" s="1" t="str">
        <f>" E"</f>
        <v xml:space="preserve"> E</v>
      </c>
    </row>
    <row r="3186" spans="1:9">
      <c r="A3186" s="1" t="str">
        <f>"Venegas-Martinez, Jose Antonio"</f>
        <v>Venegas-Martinez, Jose Antonio</v>
      </c>
      <c r="B3186" s="1">
        <f t="shared" ref="B3186:B3195" si="1043">787163</f>
        <v>787163</v>
      </c>
      <c r="C3186" s="1" t="str">
        <f>"0511"</f>
        <v>0511</v>
      </c>
      <c r="D3186" s="1" t="str">
        <f>"LANGUAGE ARTS"</f>
        <v>LANGUAGE ARTS</v>
      </c>
      <c r="E3186" s="1" t="str">
        <f t="shared" ref="E3186:E3192" si="1044">"50B-BIL"</f>
        <v>50B-BIL</v>
      </c>
      <c r="F3186" s="1" t="str">
        <f t="shared" ref="F3186:F3192" si="1045">"Vega, Joseph"</f>
        <v>Vega, Joseph</v>
      </c>
      <c r="G3186" s="1" t="str">
        <f>"Period 01"</f>
        <v>Period 01</v>
      </c>
      <c r="H3186" s="1">
        <f xml:space="preserve"> 71</f>
        <v>71</v>
      </c>
      <c r="I3186" s="1">
        <f xml:space="preserve"> 74</f>
        <v>74</v>
      </c>
    </row>
    <row r="3187" spans="1:9">
      <c r="A3187" s="1" t="str">
        <f>""</f>
        <v/>
      </c>
      <c r="B3187" s="1">
        <f t="shared" si="1043"/>
        <v>787163</v>
      </c>
      <c r="C3187" s="1" t="str">
        <f>"0521"</f>
        <v>0521</v>
      </c>
      <c r="D3187" s="1" t="str">
        <f>"SOCIAL STUDIES"</f>
        <v>SOCIAL STUDIES</v>
      </c>
      <c r="E3187" s="1" t="str">
        <f t="shared" si="1044"/>
        <v>50B-BIL</v>
      </c>
      <c r="F3187" s="1" t="str">
        <f t="shared" si="1045"/>
        <v>Vega, Joseph</v>
      </c>
      <c r="G3187" s="1" t="str">
        <f>"Period 03"</f>
        <v>Period 03</v>
      </c>
      <c r="H3187" s="1">
        <f xml:space="preserve"> 81</f>
        <v>81</v>
      </c>
      <c r="I3187" s="1">
        <f xml:space="preserve"> 78</f>
        <v>78</v>
      </c>
    </row>
    <row r="3188" spans="1:9">
      <c r="A3188" s="1" t="str">
        <f>""</f>
        <v/>
      </c>
      <c r="B3188" s="1">
        <f t="shared" si="1043"/>
        <v>787163</v>
      </c>
      <c r="C3188" s="1" t="str">
        <f>"0531"</f>
        <v>0531</v>
      </c>
      <c r="D3188" s="1" t="str">
        <f>"MATH"</f>
        <v>MATH</v>
      </c>
      <c r="E3188" s="1" t="str">
        <f t="shared" si="1044"/>
        <v>50B-BIL</v>
      </c>
      <c r="F3188" s="1" t="str">
        <f t="shared" si="1045"/>
        <v>Vega, Joseph</v>
      </c>
      <c r="G3188" s="1" t="str">
        <f>"Period 04"</f>
        <v>Period 04</v>
      </c>
      <c r="H3188" s="1">
        <f xml:space="preserve"> 71</f>
        <v>71</v>
      </c>
      <c r="I3188" s="1">
        <f xml:space="preserve"> 72</f>
        <v>72</v>
      </c>
    </row>
    <row r="3189" spans="1:9">
      <c r="A3189" s="1" t="str">
        <f>""</f>
        <v/>
      </c>
      <c r="B3189" s="1">
        <f t="shared" si="1043"/>
        <v>787163</v>
      </c>
      <c r="C3189" s="1" t="str">
        <f>"0541"</f>
        <v>0541</v>
      </c>
      <c r="D3189" s="1" t="str">
        <f>"SCIENCE"</f>
        <v>SCIENCE</v>
      </c>
      <c r="E3189" s="1" t="str">
        <f t="shared" si="1044"/>
        <v>50B-BIL</v>
      </c>
      <c r="F3189" s="1" t="str">
        <f t="shared" si="1045"/>
        <v>Vega, Joseph</v>
      </c>
      <c r="G3189" s="1" t="str">
        <f>"Period 05"</f>
        <v>Period 05</v>
      </c>
      <c r="H3189" s="1">
        <f xml:space="preserve"> 70</f>
        <v>70</v>
      </c>
      <c r="I3189" s="1">
        <f xml:space="preserve"> 65</f>
        <v>65</v>
      </c>
    </row>
    <row r="3190" spans="1:9">
      <c r="A3190" s="1" t="str">
        <f>""</f>
        <v/>
      </c>
      <c r="B3190" s="1">
        <f t="shared" si="1043"/>
        <v>787163</v>
      </c>
      <c r="C3190" s="1" t="str">
        <f>"0571"</f>
        <v>0571</v>
      </c>
      <c r="D3190" s="1" t="str">
        <f>"HEALTH"</f>
        <v>HEALTH</v>
      </c>
      <c r="E3190" s="1" t="str">
        <f t="shared" si="1044"/>
        <v>50B-BIL</v>
      </c>
      <c r="F3190" s="1" t="str">
        <f t="shared" si="1045"/>
        <v>Vega, Joseph</v>
      </c>
      <c r="G3190" s="1" t="str">
        <f>"Period 06"</f>
        <v>Period 06</v>
      </c>
      <c r="H3190" s="1" t="str">
        <f t="shared" ref="H3190:I3192" si="1046">" S"</f>
        <v xml:space="preserve"> S</v>
      </c>
      <c r="I3190" s="1" t="str">
        <f t="shared" si="1046"/>
        <v xml:space="preserve"> S</v>
      </c>
    </row>
    <row r="3191" spans="1:9">
      <c r="A3191" s="1" t="str">
        <f>""</f>
        <v/>
      </c>
      <c r="B3191" s="1">
        <f t="shared" si="1043"/>
        <v>787163</v>
      </c>
      <c r="C3191" s="1" t="str">
        <f>"0598"</f>
        <v>0598</v>
      </c>
      <c r="D3191" s="1" t="str">
        <f>"CITIZENSHIP"</f>
        <v>CITIZENSHIP</v>
      </c>
      <c r="E3191" s="1" t="str">
        <f t="shared" si="1044"/>
        <v>50B-BIL</v>
      </c>
      <c r="F3191" s="1" t="str">
        <f t="shared" si="1045"/>
        <v>Vega, Joseph</v>
      </c>
      <c r="G3191" s="1" t="str">
        <f>"Period 07"</f>
        <v>Period 07</v>
      </c>
      <c r="H3191" s="1" t="str">
        <f t="shared" si="1046"/>
        <v xml:space="preserve"> S</v>
      </c>
      <c r="I3191" s="1" t="str">
        <f t="shared" si="1046"/>
        <v xml:space="preserve"> S</v>
      </c>
    </row>
    <row r="3192" spans="1:9">
      <c r="A3192" s="1" t="str">
        <f>""</f>
        <v/>
      </c>
      <c r="B3192" s="1">
        <f t="shared" si="1043"/>
        <v>787163</v>
      </c>
      <c r="C3192" s="1" t="str">
        <f>"0551"</f>
        <v>0551</v>
      </c>
      <c r="D3192" s="1" t="str">
        <f>"HANDWRITING"</f>
        <v>HANDWRITING</v>
      </c>
      <c r="E3192" s="1" t="str">
        <f t="shared" si="1044"/>
        <v>50B-BIL</v>
      </c>
      <c r="F3192" s="1" t="str">
        <f t="shared" si="1045"/>
        <v>Vega, Joseph</v>
      </c>
      <c r="G3192" s="1" t="str">
        <f>"Period 08"</f>
        <v>Period 08</v>
      </c>
      <c r="H3192" s="1" t="str">
        <f t="shared" si="1046"/>
        <v xml:space="preserve"> S</v>
      </c>
      <c r="I3192" s="1" t="str">
        <f t="shared" si="1046"/>
        <v xml:space="preserve"> S</v>
      </c>
    </row>
    <row r="3193" spans="1:9">
      <c r="A3193" s="1" t="str">
        <f>""</f>
        <v/>
      </c>
      <c r="B3193" s="1">
        <f t="shared" si="1043"/>
        <v>787163</v>
      </c>
      <c r="C3193" s="1" t="str">
        <f>"0561"</f>
        <v>0561</v>
      </c>
      <c r="D3193" s="1" t="str">
        <f>"FINE ARTS"</f>
        <v>FINE ARTS</v>
      </c>
      <c r="E3193" s="1" t="str">
        <f>"50B-VEG"</f>
        <v>50B-VEG</v>
      </c>
      <c r="F3193" s="1" t="str">
        <f>"Shotlow, Misti"</f>
        <v>Shotlow, Misti</v>
      </c>
      <c r="G3193" s="1" t="str">
        <f>"Period 09"</f>
        <v>Period 09</v>
      </c>
      <c r="H3193" s="1" t="str">
        <f>" E"</f>
        <v xml:space="preserve"> E</v>
      </c>
      <c r="I3193" s="1" t="str">
        <f>" E"</f>
        <v xml:space="preserve"> E</v>
      </c>
    </row>
    <row r="3194" spans="1:9">
      <c r="A3194" s="1" t="str">
        <f>""</f>
        <v/>
      </c>
      <c r="B3194" s="1">
        <f t="shared" si="1043"/>
        <v>787163</v>
      </c>
      <c r="C3194" s="1" t="str">
        <f>"0562"</f>
        <v>0562</v>
      </c>
      <c r="D3194" s="1" t="str">
        <f>"MUSIC"</f>
        <v>MUSIC</v>
      </c>
      <c r="E3194" s="1" t="str">
        <f>"50B-VEG"</f>
        <v>50B-VEG</v>
      </c>
      <c r="F3194" s="1" t="str">
        <f>"Murphy, Charmin"</f>
        <v>Murphy, Charmin</v>
      </c>
      <c r="G3194" s="1" t="str">
        <f>"Period 10"</f>
        <v>Period 10</v>
      </c>
      <c r="H3194" s="1" t="str">
        <f>" S"</f>
        <v xml:space="preserve"> S</v>
      </c>
      <c r="I3194" s="1" t="str">
        <f>" S"</f>
        <v xml:space="preserve"> S</v>
      </c>
    </row>
    <row r="3195" spans="1:9">
      <c r="A3195" s="1" t="str">
        <f>""</f>
        <v/>
      </c>
      <c r="B3195" s="1">
        <f t="shared" si="1043"/>
        <v>787163</v>
      </c>
      <c r="C3195" s="1" t="str">
        <f>"0572"</f>
        <v>0572</v>
      </c>
      <c r="D3195" s="1" t="str">
        <f>"PHYSICAL ED"</f>
        <v>PHYSICAL ED</v>
      </c>
      <c r="E3195" s="1" t="str">
        <f>"50B-VEG"</f>
        <v>50B-VEG</v>
      </c>
      <c r="F3195" s="1" t="str">
        <f>"Lane, Gary"</f>
        <v>Lane, Gary</v>
      </c>
      <c r="G3195" s="1" t="str">
        <f>"Period 11"</f>
        <v>Period 11</v>
      </c>
      <c r="H3195" s="1" t="str">
        <f>" E"</f>
        <v xml:space="preserve"> E</v>
      </c>
      <c r="I3195" s="1" t="str">
        <f>" E"</f>
        <v xml:space="preserve"> E</v>
      </c>
    </row>
    <row r="3196" spans="1:9">
      <c r="A3196" s="1" t="str">
        <f>"White, Madison Leigh"</f>
        <v>White, Madison Leigh</v>
      </c>
      <c r="B3196" s="1">
        <f t="shared" ref="B3196:B3205" si="1047">766759</f>
        <v>766759</v>
      </c>
      <c r="C3196" s="1" t="str">
        <f>"0511"</f>
        <v>0511</v>
      </c>
      <c r="D3196" s="1" t="str">
        <f>"LANGUAGE ARTS"</f>
        <v>LANGUAGE ARTS</v>
      </c>
      <c r="E3196" s="1" t="str">
        <f>"50R-CHAE"</f>
        <v>50R-CHAE</v>
      </c>
      <c r="F3196" s="1" t="str">
        <f t="shared" ref="F3196:F3202" si="1048">"Chae, Son"</f>
        <v>Chae, Son</v>
      </c>
      <c r="G3196" s="1" t="str">
        <f>"Period 01"</f>
        <v>Period 01</v>
      </c>
      <c r="H3196" s="1">
        <f xml:space="preserve"> 92</f>
        <v>92</v>
      </c>
      <c r="I3196" s="1">
        <f xml:space="preserve"> 91</f>
        <v>91</v>
      </c>
    </row>
    <row r="3197" spans="1:9">
      <c r="A3197" s="1" t="str">
        <f>""</f>
        <v/>
      </c>
      <c r="B3197" s="1">
        <f t="shared" si="1047"/>
        <v>766759</v>
      </c>
      <c r="C3197" s="1" t="str">
        <f>"0521"</f>
        <v>0521</v>
      </c>
      <c r="D3197" s="1" t="str">
        <f>"SOCIAL STUDIES"</f>
        <v>SOCIAL STUDIES</v>
      </c>
      <c r="E3197" s="1" t="str">
        <f>"50R-CHAE"</f>
        <v>50R-CHAE</v>
      </c>
      <c r="F3197" s="1" t="str">
        <f t="shared" si="1048"/>
        <v>Chae, Son</v>
      </c>
      <c r="G3197" s="1" t="str">
        <f>"Period 03"</f>
        <v>Period 03</v>
      </c>
      <c r="H3197" s="1">
        <f xml:space="preserve"> 91</f>
        <v>91</v>
      </c>
      <c r="I3197" s="1">
        <f xml:space="preserve"> 94</f>
        <v>94</v>
      </c>
    </row>
    <row r="3198" spans="1:9">
      <c r="A3198" s="1" t="str">
        <f>""</f>
        <v/>
      </c>
      <c r="B3198" s="1">
        <f t="shared" si="1047"/>
        <v>766759</v>
      </c>
      <c r="C3198" s="1" t="str">
        <f>"0531"</f>
        <v>0531</v>
      </c>
      <c r="D3198" s="1" t="str">
        <f>"MATH"</f>
        <v>MATH</v>
      </c>
      <c r="E3198" s="1" t="str">
        <f t="shared" ref="E3198:E3205" si="1049">"50R-CHA"</f>
        <v>50R-CHA</v>
      </c>
      <c r="F3198" s="1" t="str">
        <f t="shared" si="1048"/>
        <v>Chae, Son</v>
      </c>
      <c r="G3198" s="1" t="str">
        <f>"Period 04"</f>
        <v>Period 04</v>
      </c>
      <c r="H3198" s="1">
        <f xml:space="preserve"> 89</f>
        <v>89</v>
      </c>
      <c r="I3198" s="1">
        <f xml:space="preserve"> 90</f>
        <v>90</v>
      </c>
    </row>
    <row r="3199" spans="1:9">
      <c r="A3199" s="1" t="str">
        <f>""</f>
        <v/>
      </c>
      <c r="B3199" s="1">
        <f t="shared" si="1047"/>
        <v>766759</v>
      </c>
      <c r="C3199" s="1" t="str">
        <f>"0541"</f>
        <v>0541</v>
      </c>
      <c r="D3199" s="1" t="str">
        <f>"SCIENCE"</f>
        <v>SCIENCE</v>
      </c>
      <c r="E3199" s="1" t="str">
        <f t="shared" si="1049"/>
        <v>50R-CHA</v>
      </c>
      <c r="F3199" s="1" t="str">
        <f t="shared" si="1048"/>
        <v>Chae, Son</v>
      </c>
      <c r="G3199" s="1" t="str">
        <f>"Period 05"</f>
        <v>Period 05</v>
      </c>
      <c r="H3199" s="1">
        <f xml:space="preserve"> 91</f>
        <v>91</v>
      </c>
      <c r="I3199" s="1">
        <f xml:space="preserve"> 92</f>
        <v>92</v>
      </c>
    </row>
    <row r="3200" spans="1:9">
      <c r="A3200" s="1" t="str">
        <f>""</f>
        <v/>
      </c>
      <c r="B3200" s="1">
        <f t="shared" si="1047"/>
        <v>766759</v>
      </c>
      <c r="C3200" s="1" t="str">
        <f>"0571"</f>
        <v>0571</v>
      </c>
      <c r="D3200" s="1" t="str">
        <f>"HEALTH"</f>
        <v>HEALTH</v>
      </c>
      <c r="E3200" s="1" t="str">
        <f t="shared" si="1049"/>
        <v>50R-CHA</v>
      </c>
      <c r="F3200" s="1" t="str">
        <f t="shared" si="1048"/>
        <v>Chae, Son</v>
      </c>
      <c r="G3200" s="1" t="str">
        <f>"Period 06"</f>
        <v>Period 06</v>
      </c>
      <c r="H3200" s="1" t="str">
        <f>" S"</f>
        <v xml:space="preserve"> S</v>
      </c>
      <c r="I3200" s="1" t="str">
        <f>" S"</f>
        <v xml:space="preserve"> S</v>
      </c>
    </row>
    <row r="3201" spans="1:9">
      <c r="A3201" s="1" t="str">
        <f>""</f>
        <v/>
      </c>
      <c r="B3201" s="1">
        <f t="shared" si="1047"/>
        <v>766759</v>
      </c>
      <c r="C3201" s="1" t="str">
        <f>"0598"</f>
        <v>0598</v>
      </c>
      <c r="D3201" s="1" t="str">
        <f>"CITIZENSHIP"</f>
        <v>CITIZENSHIP</v>
      </c>
      <c r="E3201" s="1" t="str">
        <f t="shared" si="1049"/>
        <v>50R-CHA</v>
      </c>
      <c r="F3201" s="1" t="str">
        <f t="shared" si="1048"/>
        <v>Chae, Son</v>
      </c>
      <c r="G3201" s="1" t="str">
        <f>"Period 07"</f>
        <v>Period 07</v>
      </c>
      <c r="H3201" s="1" t="str">
        <f>" S"</f>
        <v xml:space="preserve"> S</v>
      </c>
      <c r="I3201" s="1" t="str">
        <f>" E"</f>
        <v xml:space="preserve"> E</v>
      </c>
    </row>
    <row r="3202" spans="1:9">
      <c r="A3202" s="1" t="str">
        <f>""</f>
        <v/>
      </c>
      <c r="B3202" s="1">
        <f t="shared" si="1047"/>
        <v>766759</v>
      </c>
      <c r="C3202" s="1" t="str">
        <f>"0551"</f>
        <v>0551</v>
      </c>
      <c r="D3202" s="1" t="str">
        <f>"HANDWRITING"</f>
        <v>HANDWRITING</v>
      </c>
      <c r="E3202" s="1" t="str">
        <f t="shared" si="1049"/>
        <v>50R-CHA</v>
      </c>
      <c r="F3202" s="1" t="str">
        <f t="shared" si="1048"/>
        <v>Chae, Son</v>
      </c>
      <c r="G3202" s="1" t="str">
        <f>"Period 08"</f>
        <v>Period 08</v>
      </c>
      <c r="H3202" s="1" t="str">
        <f>" S"</f>
        <v xml:space="preserve"> S</v>
      </c>
      <c r="I3202" s="1" t="str">
        <f>" S"</f>
        <v xml:space="preserve"> S</v>
      </c>
    </row>
    <row r="3203" spans="1:9">
      <c r="A3203" s="1" t="str">
        <f>""</f>
        <v/>
      </c>
      <c r="B3203" s="1">
        <f t="shared" si="1047"/>
        <v>766759</v>
      </c>
      <c r="C3203" s="1" t="str">
        <f>"0561"</f>
        <v>0561</v>
      </c>
      <c r="D3203" s="1" t="str">
        <f>"FINE ARTS"</f>
        <v>FINE ARTS</v>
      </c>
      <c r="E3203" s="1" t="str">
        <f t="shared" si="1049"/>
        <v>50R-CHA</v>
      </c>
      <c r="F3203" s="1" t="str">
        <f>"Shotlow, Misti"</f>
        <v>Shotlow, Misti</v>
      </c>
      <c r="G3203" s="1" t="str">
        <f>"Period 09"</f>
        <v>Period 09</v>
      </c>
      <c r="H3203" s="1" t="str">
        <f>" E"</f>
        <v xml:space="preserve"> E</v>
      </c>
      <c r="I3203" s="1" t="str">
        <f>" E"</f>
        <v xml:space="preserve"> E</v>
      </c>
    </row>
    <row r="3204" spans="1:9">
      <c r="A3204" s="1" t="str">
        <f>""</f>
        <v/>
      </c>
      <c r="B3204" s="1">
        <f t="shared" si="1047"/>
        <v>766759</v>
      </c>
      <c r="C3204" s="1" t="str">
        <f>"0562"</f>
        <v>0562</v>
      </c>
      <c r="D3204" s="1" t="str">
        <f>"MUSIC"</f>
        <v>MUSIC</v>
      </c>
      <c r="E3204" s="1" t="str">
        <f t="shared" si="1049"/>
        <v>50R-CHA</v>
      </c>
      <c r="F3204" s="1" t="str">
        <f>"Murphy, Charmin"</f>
        <v>Murphy, Charmin</v>
      </c>
      <c r="G3204" s="1" t="str">
        <f>"Period 10"</f>
        <v>Period 10</v>
      </c>
      <c r="H3204" s="1" t="str">
        <f>" S"</f>
        <v xml:space="preserve"> S</v>
      </c>
      <c r="I3204" s="1" t="str">
        <f>" S"</f>
        <v xml:space="preserve"> S</v>
      </c>
    </row>
    <row r="3205" spans="1:9">
      <c r="A3205" s="1" t="str">
        <f>""</f>
        <v/>
      </c>
      <c r="B3205" s="1">
        <f t="shared" si="1047"/>
        <v>766759</v>
      </c>
      <c r="C3205" s="1" t="str">
        <f>"0572"</f>
        <v>0572</v>
      </c>
      <c r="D3205" s="1" t="str">
        <f>"PHYSICAL ED"</f>
        <v>PHYSICAL ED</v>
      </c>
      <c r="E3205" s="1" t="str">
        <f t="shared" si="1049"/>
        <v>50R-CHA</v>
      </c>
      <c r="F3205" s="1" t="str">
        <f>"Lane, Gary"</f>
        <v>Lane, Gary</v>
      </c>
      <c r="G3205" s="1" t="str">
        <f>"Period 11"</f>
        <v>Period 11</v>
      </c>
      <c r="H3205" s="1" t="str">
        <f>" S"</f>
        <v xml:space="preserve"> S</v>
      </c>
      <c r="I3205" s="1" t="str">
        <f>" E"</f>
        <v xml:space="preserve"> E</v>
      </c>
    </row>
  </sheetData>
  <sheetCalcPr fullCalcOnLoad="1"/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gradespopsrally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Lau</dc:creator>
  <cp:lastModifiedBy>Judy Lau</cp:lastModifiedBy>
  <dcterms:created xsi:type="dcterms:W3CDTF">2016-01-21T21:55:22Z</dcterms:created>
  <dcterms:modified xsi:type="dcterms:W3CDTF">2016-01-21T22:46:36Z</dcterms:modified>
</cp:coreProperties>
</file>