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Projects\"/>
    </mc:Choice>
  </mc:AlternateContent>
  <bookViews>
    <workbookView xWindow="9705" yWindow="-15" windowWidth="9540" windowHeight="3990" tabRatio="743" firstSheet="4" activeTab="4"/>
  </bookViews>
  <sheets>
    <sheet name="States" sheetId="1" state="hidden" r:id="rId1"/>
    <sheet name="MixedNames" sheetId="6" state="hidden" r:id="rId2"/>
    <sheet name="Formulas" sheetId="7" state="hidden" r:id="rId3"/>
    <sheet name="Profits" sheetId="8" state="hidden" r:id="rId4"/>
    <sheet name="Sheet1" sheetId="12" r:id="rId5"/>
  </sheets>
  <externalReferences>
    <externalReference r:id="rId6"/>
    <externalReference r:id="rId7"/>
  </externalReferences>
  <definedNames>
    <definedName name="BigTaxTable">[1]FifthLineFormatting!$F$3:$M$23</definedName>
    <definedName name="Dates">OFFSET([2]Dynamic!$A$2,0,0,COUNTA([2]Dynamic!$A$1:$A$65536)-1,1)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3" hidden="1">Profits!$B$4:$G$4,Profits!$B$5:$G$5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Profits!$B$4:$G$4</definedName>
    <definedName name="solver_lhs2" localSheetId="3" hidden="1">Profits!$B$5:$G$5</definedName>
    <definedName name="solver_lin" localSheetId="3" hidden="1">2</definedName>
    <definedName name="solver_neg" localSheetId="3" hidden="1">2</definedName>
    <definedName name="solver_num" localSheetId="3" hidden="1">2</definedName>
    <definedName name="solver_nwt" localSheetId="3" hidden="1">1</definedName>
    <definedName name="solver_opt" localSheetId="3" hidden="1">Profits!$H$6</definedName>
    <definedName name="solver_pre" localSheetId="3" hidden="1">0.000001</definedName>
    <definedName name="solver_rel1" localSheetId="3" hidden="1">1</definedName>
    <definedName name="solver_rel2" localSheetId="3" hidden="1">1</definedName>
    <definedName name="solver_rhs1" localSheetId="3" hidden="1">500</definedName>
    <definedName name="solver_rhs2" localSheetId="3" hidden="1">350</definedName>
    <definedName name="solver_scl" localSheetId="3" hidden="1">2</definedName>
    <definedName name="solver_sho" localSheetId="3" hidden="1">1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500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H9" i="8" l="1"/>
  <c r="H4" i="8"/>
  <c r="B2" i="1"/>
  <c r="I4" i="8"/>
  <c r="H5" i="8"/>
  <c r="I5" i="8"/>
  <c r="B6" i="8"/>
  <c r="B7" i="8" s="1"/>
  <c r="C6" i="8"/>
  <c r="C15" i="8" s="1"/>
  <c r="D6" i="8"/>
  <c r="D14" i="8" s="1"/>
  <c r="E6" i="8"/>
  <c r="E11" i="8" s="1"/>
  <c r="F6" i="8"/>
  <c r="F14" i="8" s="1"/>
  <c r="G6" i="8"/>
  <c r="C9" i="8"/>
  <c r="D9" i="8"/>
  <c r="E9" i="8"/>
  <c r="F9" i="8"/>
  <c r="G9" i="8"/>
  <c r="I9" i="8"/>
  <c r="C10" i="8"/>
  <c r="D10" i="8"/>
  <c r="E10" i="8"/>
  <c r="F10" i="8"/>
  <c r="G10" i="8"/>
  <c r="H10" i="8"/>
  <c r="I10" i="8"/>
  <c r="G11" i="8"/>
  <c r="B13" i="8"/>
  <c r="C13" i="8"/>
  <c r="D13" i="8"/>
  <c r="E13" i="8"/>
  <c r="F13" i="8"/>
  <c r="G13" i="8"/>
  <c r="D15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E45" i="7"/>
  <c r="F45" i="7" s="1"/>
  <c r="E44" i="7"/>
  <c r="F44" i="7" s="1"/>
  <c r="F43" i="7"/>
  <c r="F42" i="7"/>
  <c r="F41" i="7"/>
  <c r="F40" i="7"/>
  <c r="E36" i="7"/>
  <c r="B36" i="7"/>
  <c r="E31" i="7"/>
  <c r="B31" i="7"/>
  <c r="E25" i="7"/>
  <c r="B25" i="7"/>
  <c r="G25" i="7" s="1"/>
  <c r="E19" i="7"/>
  <c r="B19" i="7"/>
  <c r="L10" i="7"/>
  <c r="L12" i="7" s="1"/>
  <c r="B10" i="7"/>
  <c r="F9" i="7"/>
  <c r="F10" i="7" s="1"/>
  <c r="F11" i="7" s="1"/>
  <c r="B7" i="7"/>
  <c r="D13" i="7" s="1"/>
  <c r="M6" i="7"/>
  <c r="E5" i="7"/>
  <c r="I16" i="7" s="1"/>
  <c r="M3" i="7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AE2" i="6"/>
  <c r="AD2" i="6"/>
  <c r="E2" i="6"/>
  <c r="E43" i="7" l="1"/>
  <c r="B13" i="7"/>
  <c r="I5" i="7"/>
  <c r="C14" i="8"/>
  <c r="D11" i="8"/>
  <c r="G19" i="7"/>
  <c r="G26" i="7" s="1"/>
  <c r="G36" i="7"/>
  <c r="I7" i="7"/>
  <c r="I4" i="7"/>
  <c r="L23" i="7"/>
  <c r="G31" i="7"/>
  <c r="I11" i="8"/>
  <c r="H13" i="8"/>
  <c r="C11" i="8"/>
  <c r="E15" i="8"/>
  <c r="G14" i="8"/>
  <c r="C7" i="8"/>
  <c r="D7" i="8" s="1"/>
  <c r="E7" i="8" s="1"/>
  <c r="F7" i="8" s="1"/>
  <c r="G7" i="8" s="1"/>
  <c r="H6" i="8"/>
  <c r="H15" i="8" s="1"/>
  <c r="F11" i="8"/>
  <c r="I6" i="8"/>
  <c r="F15" i="8"/>
  <c r="B15" i="8"/>
  <c r="E14" i="8"/>
  <c r="H11" i="8"/>
  <c r="G15" i="8"/>
  <c r="B14" i="8"/>
  <c r="L19" i="7"/>
  <c r="L20" i="7" s="1"/>
  <c r="E13" i="7"/>
  <c r="G37" i="7"/>
  <c r="K27" i="7" s="1"/>
  <c r="I2" i="7"/>
  <c r="G5" i="7"/>
  <c r="I6" i="7"/>
  <c r="G7" i="7"/>
  <c r="L9" i="7"/>
  <c r="L11" i="7" s="1"/>
  <c r="I13" i="7"/>
  <c r="I15" i="7"/>
  <c r="E6" i="7"/>
  <c r="J16" i="7" s="1"/>
  <c r="I8" i="7"/>
  <c r="I10" i="7"/>
  <c r="I11" i="7"/>
  <c r="I3" i="7"/>
  <c r="J3" i="7" s="1"/>
  <c r="I9" i="7"/>
  <c r="I12" i="7"/>
  <c r="I14" i="7"/>
  <c r="L24" i="7" l="1"/>
  <c r="J14" i="7"/>
  <c r="J11" i="7"/>
  <c r="J15" i="7"/>
  <c r="J6" i="7"/>
  <c r="J7" i="7"/>
  <c r="H14" i="8"/>
  <c r="J5" i="7"/>
  <c r="J9" i="7"/>
  <c r="J8" i="7"/>
  <c r="L27" i="7"/>
  <c r="J2" i="7"/>
  <c r="J12" i="7"/>
  <c r="J10" i="7"/>
  <c r="J13" i="7"/>
  <c r="J4" i="7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<sst xmlns="http://schemas.openxmlformats.org/spreadsheetml/2006/main" count="285" uniqueCount="206">
  <si>
    <t>Jan</t>
  </si>
  <si>
    <t>Feb</t>
  </si>
  <si>
    <t>Mar</t>
  </si>
  <si>
    <t>Apr</t>
  </si>
  <si>
    <t>May</t>
  </si>
  <si>
    <t>Jun</t>
  </si>
  <si>
    <t>TOTAL</t>
  </si>
  <si>
    <t>Sales</t>
  </si>
  <si>
    <t>Expenses</t>
  </si>
  <si>
    <t>Name</t>
  </si>
  <si>
    <t>Part #</t>
  </si>
  <si>
    <t>City, State Zip</t>
  </si>
  <si>
    <t>BAXTER, DONNA</t>
  </si>
  <si>
    <t>5y6d919</t>
  </si>
  <si>
    <t>Boulder, CO 80304</t>
  </si>
  <si>
    <t>CATALANO, ROBERT</t>
  </si>
  <si>
    <t>2w7s145</t>
  </si>
  <si>
    <t>Kenton, OH 43326</t>
  </si>
  <si>
    <t>BAKER, MARK</t>
  </si>
  <si>
    <t>4i2w316</t>
  </si>
  <si>
    <t>Bardstown, KY 40004</t>
  </si>
  <si>
    <t xml:space="preserve"> O'BRIEN, SHEILA</t>
  </si>
  <si>
    <t>3w5y443</t>
  </si>
  <si>
    <t>Arvada, CO 80002</t>
  </si>
  <si>
    <t>FIER, MARILYN</t>
  </si>
  <si>
    <t>5j6r662</t>
  </si>
  <si>
    <t>Wheat Ridge, CO 80033</t>
  </si>
  <si>
    <t xml:space="preserve">   MORRIS,     MARK</t>
  </si>
  <si>
    <t>3a5y444</t>
  </si>
  <si>
    <t>Pueblo, CO 81008</t>
  </si>
  <si>
    <t>HENDRICKS, ERIC</t>
  </si>
  <si>
    <t>8k0y194</t>
  </si>
  <si>
    <t>Westminster, CO 80234</t>
  </si>
  <si>
    <t xml:space="preserve">  LONG, RYAN</t>
  </si>
  <si>
    <t>9c0k904</t>
  </si>
  <si>
    <t>Cincinnati, OH 45220</t>
  </si>
  <si>
    <t>FITZGERALD, JACKIE</t>
  </si>
  <si>
    <t>3g6g702</t>
  </si>
  <si>
    <t>Walnut Creek, CA 94596</t>
  </si>
  <si>
    <t>TIDWELL, LIESL</t>
  </si>
  <si>
    <t>3v6f140</t>
  </si>
  <si>
    <t>EATON, JEFFREY</t>
  </si>
  <si>
    <t>3g7r230</t>
  </si>
  <si>
    <t>Aurora, CO 80014</t>
  </si>
  <si>
    <t>CHAMBERS, KAREN</t>
  </si>
  <si>
    <t>6v4m198</t>
  </si>
  <si>
    <t>San Francisco, CA 94111</t>
  </si>
  <si>
    <t>PEREZ, BARNEY</t>
  </si>
  <si>
    <t>9f9h302</t>
  </si>
  <si>
    <t>WATANUKI, CATHY</t>
  </si>
  <si>
    <t>5c6r663</t>
  </si>
  <si>
    <t>PRIEM, GEORGE</t>
  </si>
  <si>
    <t>3b5y445</t>
  </si>
  <si>
    <t>WAGNER, MAX</t>
  </si>
  <si>
    <t>5i6r664</t>
  </si>
  <si>
    <t>KONOPKA, ROBERT</t>
  </si>
  <si>
    <t>3j5y446</t>
  </si>
  <si>
    <t>GLASS, PHILIP</t>
  </si>
  <si>
    <t>5t6r665</t>
  </si>
  <si>
    <t>HARVEY, HARLON</t>
  </si>
  <si>
    <t>3u5y447</t>
  </si>
  <si>
    <t>5y6r666</t>
  </si>
  <si>
    <t>3x5y448</t>
  </si>
  <si>
    <t>Weight / M ?</t>
  </si>
  <si>
    <t xml:space="preserve">% </t>
  </si>
  <si>
    <t>FOB</t>
  </si>
  <si>
    <t>C&amp;F</t>
  </si>
  <si>
    <t>Conversions</t>
  </si>
  <si>
    <t>Metric</t>
  </si>
  <si>
    <t>US</t>
  </si>
  <si>
    <t>Length (inches)  ?</t>
  </si>
  <si>
    <t>PRICE</t>
  </si>
  <si>
    <t>USD</t>
  </si>
  <si>
    <t>TL Cx</t>
  </si>
  <si>
    <t>cm</t>
  </si>
  <si>
    <t>inches</t>
  </si>
  <si>
    <t>Per pound price</t>
  </si>
  <si>
    <t>Freight ?</t>
  </si>
  <si>
    <t>Cntr cost</t>
  </si>
  <si>
    <t>Freight =</t>
  </si>
  <si>
    <t>Per unit freight cost</t>
  </si>
  <si>
    <t xml:space="preserve">Qty per 40' cntr = </t>
  </si>
  <si>
    <t>C&amp;F =</t>
  </si>
  <si>
    <t>Incl. freight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</si>
  <si>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</si>
  <si>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</si>
  <si>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</si>
  <si>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</si>
  <si>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</si>
  <si>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</si>
  <si>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</si>
  <si>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</si>
  <si>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</si>
  <si>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</si>
  <si>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</si>
  <si>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</si>
  <si>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</si>
  <si>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</si>
  <si>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</si>
  <si>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</si>
  <si>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</si>
  <si>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</si>
  <si>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</si>
  <si>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</si>
  <si>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</si>
  <si>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</si>
  <si>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</si>
  <si>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</si>
  <si>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</si>
  <si>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</si>
  <si>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</si>
  <si>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</si>
  <si>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</si>
  <si>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</si>
  <si>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</si>
  <si>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</si>
  <si>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</si>
  <si>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</si>
  <si>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</si>
  <si>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</si>
  <si>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</si>
  <si>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</si>
  <si>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</si>
  <si>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(E+F)</t>
  </si>
  <si>
    <t>Weight G</t>
  </si>
  <si>
    <t>Weight H</t>
  </si>
  <si>
    <t>(G+H)</t>
  </si>
  <si>
    <t>DiskDrives</t>
  </si>
  <si>
    <t>StorageSlots</t>
  </si>
  <si>
    <t>New Part #</t>
  </si>
  <si>
    <t>http://office.microsoft.com/assistance/asstvid.aspx?assetid=XT101493291033&amp;vwidth=1044&amp;vheight=788&amp;type=flash&amp;CTT=11&amp;Origin=HA101491511033</t>
  </si>
  <si>
    <t>Excel 2003-2007 converter</t>
  </si>
  <si>
    <t>Expenses:Profits</t>
  </si>
  <si>
    <t>Sales:Profits</t>
  </si>
  <si>
    <t>Sales:Expenses</t>
  </si>
  <si>
    <t>% Profits Change</t>
  </si>
  <si>
    <t>% Expenses Change</t>
  </si>
  <si>
    <t>% Sales Change</t>
  </si>
  <si>
    <t>YTD Average</t>
  </si>
  <si>
    <t>YTD Profits</t>
  </si>
  <si>
    <t>Profits</t>
  </si>
  <si>
    <t>Average</t>
  </si>
  <si>
    <t>Total</t>
  </si>
  <si>
    <t>Two Trees Olive Oil Company</t>
  </si>
  <si>
    <t>United States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</si>
  <si>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</si>
  <si>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</si>
  <si>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</si>
  <si>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</si>
  <si>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</si>
  <si>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</si>
  <si>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</si>
  <si>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</si>
  <si>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</si>
  <si>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</si>
  <si>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</si>
  <si>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</si>
  <si>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</si>
  <si>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Arizona</t>
  </si>
  <si>
    <t>Massachusetts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</si>
  <si>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</si>
  <si>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</si>
  <si>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</si>
  <si>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</si>
  <si>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</si>
  <si>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</si>
  <si>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</si>
  <si>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</si>
  <si>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</si>
  <si>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</si>
  <si>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</si>
  <si>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</si>
  <si>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</si>
  <si>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</si>
  <si>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</si>
  <si>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</si>
  <si>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</si>
  <si>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</si>
  <si>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</si>
  <si>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</si>
  <si>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</si>
  <si>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</si>
  <si>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</si>
  <si>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</si>
  <si>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Maine</t>
  </si>
  <si>
    <t>New Hampshire</t>
  </si>
  <si>
    <t>Hawaii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</si>
  <si>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</si>
  <si>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</si>
  <si>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</si>
  <si>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</si>
  <si>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</si>
  <si>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</si>
  <si>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</si>
  <si>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</si>
  <si>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</si>
  <si>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2000 April</t>
  </si>
  <si>
    <t>2010 April</t>
  </si>
  <si>
    <t>Sales (millions of dollars) - Domestic Only</t>
  </si>
  <si>
    <t>Kennel</t>
  </si>
  <si>
    <t>Hertzel</t>
  </si>
  <si>
    <t>Lee</t>
  </si>
  <si>
    <t>Ryan</t>
  </si>
  <si>
    <t>Groh</t>
  </si>
  <si>
    <t>Dunn</t>
  </si>
  <si>
    <t>Gault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</si>
</sst>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_(&quot;$&quot;* #,##0_);_(&quot;$&quot;* \(#,##0\);_(&quot;$&quot;* &quot;-&quot;??_);_(@_)"/>
    <numFmt numFmtId="169" formatCode="0.0%"/>
    <numFmt numFmtId="170" formatCode="_(&quot;$&quot;* #,##0.0000_);_(&quot;$&quot;* \(#,##0.0000\);_(&quot;$&quot;* &quot;-&quot;??_);_(@_)"/>
    <numFmt numFmtId="171" formatCode="_(&quot;$&quot;* #,##0.000_);_(&quot;$&quot;* \(#,##0.000\);_(&quot;$&quot;* &quot;-&quot;??_);_(@_)"/>
    <numFmt numFmtId="172" formatCode="0.000"/>
    <numFmt numFmtId="173" formatCode="_(* #,##0.000_);_(* \(#,##0.000\);_(* &quot;-&quot;??_);_(@_)"/>
    <numFmt numFmtId="174" formatCode="&quot;$&quot;#,##0"/>
    <numFmt numFmtId="175" formatCode="_(* #,##0.0_);_(* \(#,##0.0\);_(* &quot;-&quot;??_);_(@_)"/>
    <numFmt numFmtId="176" formatCode="0.0%;[Red]\-0.0%"/>
    <numFmt numFmtId="180" formatCode="m/d/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i/>
      <sz val="2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8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5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2" borderId="1"/>
    <xf numFmtId="44" fontId="3" fillId="0" borderId="0" applyFont="0" applyFill="0" applyBorder="0" applyAlignment="0" applyProtection="0"/>
    <xf numFmtId="0" fontId="16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2" applyFont="1" applyProtection="1"/>
    <xf numFmtId="0" fontId="4" fillId="0" borderId="0" xfId="2" applyFont="1" applyFill="1" applyBorder="1"/>
    <xf numFmtId="0" fontId="4" fillId="0" borderId="0" xfId="2" applyFont="1"/>
    <xf numFmtId="0" fontId="2" fillId="0" borderId="0" xfId="2" applyFont="1" applyFill="1" applyBorder="1" applyAlignment="1"/>
    <xf numFmtId="164" fontId="4" fillId="0" borderId="0" xfId="3" applyNumberFormat="1" applyFont="1" applyFill="1" applyBorder="1"/>
    <xf numFmtId="168" fontId="4" fillId="0" borderId="0" xfId="6" applyNumberFormat="1" applyFont="1" applyFill="1" applyBorder="1"/>
    <xf numFmtId="0" fontId="2" fillId="3" borderId="0" xfId="2" applyFont="1" applyFill="1"/>
    <xf numFmtId="0" fontId="4" fillId="0" borderId="0" xfId="2" applyFont="1" applyFill="1" applyAlignment="1">
      <alignment vertical="top"/>
    </xf>
    <xf numFmtId="0" fontId="4" fillId="0" borderId="0" xfId="2" applyFont="1" applyFill="1" applyBorder="1" applyAlignment="1">
      <alignment horizontal="center"/>
    </xf>
    <xf numFmtId="170" fontId="4" fillId="0" borderId="0" xfId="2" applyNumberFormat="1" applyFont="1" applyFill="1" applyBorder="1" applyAlignment="1">
      <alignment horizontal="center"/>
    </xf>
    <xf numFmtId="168" fontId="4" fillId="0" borderId="0" xfId="2" applyNumberFormat="1" applyFont="1" applyFill="1" applyBorder="1"/>
    <xf numFmtId="170" fontId="4" fillId="0" borderId="0" xfId="6" applyNumberFormat="1" applyFont="1" applyFill="1" applyBorder="1"/>
    <xf numFmtId="171" fontId="4" fillId="0" borderId="0" xfId="6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right"/>
    </xf>
    <xf numFmtId="168" fontId="4" fillId="0" borderId="0" xfId="6" applyNumberFormat="1" applyFont="1" applyFill="1" applyBorder="1" applyAlignment="1">
      <alignment horizontal="center"/>
    </xf>
    <xf numFmtId="168" fontId="4" fillId="0" borderId="0" xfId="6" applyNumberFormat="1" applyFont="1" applyFill="1" applyBorder="1" applyAlignment="1">
      <alignment horizontal="right"/>
    </xf>
    <xf numFmtId="171" fontId="4" fillId="0" borderId="0" xfId="2" applyNumberFormat="1" applyFont="1" applyFill="1" applyBorder="1"/>
    <xf numFmtId="172" fontId="4" fillId="0" borderId="0" xfId="2" applyNumberFormat="1" applyFont="1" applyFill="1" applyBorder="1" applyAlignment="1">
      <alignment horizontal="left"/>
    </xf>
    <xf numFmtId="164" fontId="4" fillId="0" borderId="0" xfId="3" applyNumberFormat="1" applyFont="1" applyFill="1" applyBorder="1" applyAlignment="1">
      <alignment horizontal="center"/>
    </xf>
    <xf numFmtId="172" fontId="4" fillId="0" borderId="0" xfId="2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right"/>
    </xf>
    <xf numFmtId="43" fontId="4" fillId="0" borderId="0" xfId="2" applyNumberFormat="1" applyFont="1" applyFill="1" applyBorder="1" applyAlignment="1">
      <alignment horizontal="right"/>
    </xf>
    <xf numFmtId="43" fontId="4" fillId="0" borderId="0" xfId="3" applyNumberFormat="1" applyFont="1" applyFill="1" applyBorder="1" applyAlignment="1">
      <alignment horizontal="center"/>
    </xf>
    <xf numFmtId="43" fontId="4" fillId="0" borderId="0" xfId="2" applyNumberFormat="1" applyFont="1" applyFill="1" applyBorder="1"/>
    <xf numFmtId="164" fontId="4" fillId="0" borderId="0" xfId="2" applyNumberFormat="1" applyFont="1" applyFill="1" applyBorder="1"/>
    <xf numFmtId="0" fontId="4" fillId="0" borderId="0" xfId="2" applyFont="1" applyFill="1" applyBorder="1" applyAlignment="1">
      <alignment horizontal="left"/>
    </xf>
    <xf numFmtId="164" fontId="4" fillId="0" borderId="0" xfId="3" applyNumberFormat="1" applyFont="1" applyFill="1" applyBorder="1" applyAlignment="1">
      <alignment horizontal="left"/>
    </xf>
    <xf numFmtId="0" fontId="2" fillId="0" borderId="0" xfId="2" applyFont="1" applyFill="1" applyBorder="1"/>
    <xf numFmtId="170" fontId="4" fillId="0" borderId="0" xfId="2" applyNumberFormat="1" applyFont="1" applyFill="1" applyBorder="1"/>
    <xf numFmtId="0" fontId="4" fillId="0" borderId="3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4" xfId="2" applyFont="1" applyFill="1" applyBorder="1"/>
    <xf numFmtId="0" fontId="4" fillId="0" borderId="5" xfId="2" applyFont="1" applyFill="1" applyBorder="1"/>
    <xf numFmtId="0" fontId="4" fillId="0" borderId="6" xfId="2" applyFont="1" applyFill="1" applyBorder="1"/>
    <xf numFmtId="173" fontId="4" fillId="0" borderId="0" xfId="3" applyNumberFormat="1" applyFont="1" applyFill="1" applyBorder="1" applyAlignment="1">
      <alignment horizontal="right"/>
    </xf>
    <xf numFmtId="0" fontId="4" fillId="0" borderId="7" xfId="2" applyFont="1" applyFill="1" applyBorder="1"/>
    <xf numFmtId="0" fontId="4" fillId="0" borderId="6" xfId="2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right"/>
    </xf>
    <xf numFmtId="0" fontId="4" fillId="0" borderId="8" xfId="2" applyFont="1" applyFill="1" applyBorder="1" applyAlignment="1">
      <alignment horizontal="left"/>
    </xf>
    <xf numFmtId="0" fontId="4" fillId="0" borderId="2" xfId="2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right"/>
    </xf>
    <xf numFmtId="0" fontId="4" fillId="0" borderId="9" xfId="2" applyFont="1" applyFill="1" applyBorder="1"/>
    <xf numFmtId="164" fontId="2" fillId="0" borderId="0" xfId="2" applyNumberFormat="1" applyFont="1" applyFill="1" applyBorder="1"/>
    <xf numFmtId="0" fontId="2" fillId="0" borderId="0" xfId="2" applyFont="1" applyFill="1" applyBorder="1" applyAlignment="1">
      <alignment horizontal="center"/>
    </xf>
    <xf numFmtId="0" fontId="4" fillId="0" borderId="0" xfId="2" applyFont="1" applyFill="1" applyAlignment="1"/>
    <xf numFmtId="174" fontId="4" fillId="0" borderId="0" xfId="2" applyNumberFormat="1" applyFont="1" applyFill="1" applyBorder="1" applyAlignment="1"/>
    <xf numFmtId="174" fontId="4" fillId="0" borderId="0" xfId="2" applyNumberFormat="1" applyFont="1" applyFill="1" applyBorder="1" applyAlignment="1">
      <alignment vertical="center"/>
    </xf>
    <xf numFmtId="3" fontId="4" fillId="0" borderId="0" xfId="2" applyNumberFormat="1" applyFont="1" applyFill="1" applyBorder="1" applyAlignment="1"/>
    <xf numFmtId="6" fontId="2" fillId="0" borderId="0" xfId="2" applyNumberFormat="1" applyFont="1" applyFill="1" applyBorder="1" applyAlignment="1"/>
    <xf numFmtId="0" fontId="4" fillId="0" borderId="0" xfId="2" applyFont="1" applyFill="1" applyBorder="1" applyAlignment="1"/>
    <xf numFmtId="6" fontId="4" fillId="0" borderId="0" xfId="2" applyNumberFormat="1" applyFont="1" applyFill="1" applyBorder="1" applyAlignment="1"/>
    <xf numFmtId="174" fontId="2" fillId="0" borderId="0" xfId="2" applyNumberFormat="1" applyFont="1" applyFill="1" applyBorder="1" applyAlignment="1"/>
    <xf numFmtId="0" fontId="4" fillId="0" borderId="0" xfId="2" applyFont="1" applyFill="1"/>
    <xf numFmtId="175" fontId="4" fillId="0" borderId="0" xfId="3" applyNumberFormat="1" applyFont="1" applyFill="1"/>
    <xf numFmtId="0" fontId="2" fillId="0" borderId="0" xfId="2" applyFont="1"/>
    <xf numFmtId="0" fontId="6" fillId="0" borderId="0" xfId="2" applyFont="1"/>
    <xf numFmtId="0" fontId="7" fillId="0" borderId="0" xfId="2" applyFont="1"/>
    <xf numFmtId="176" fontId="4" fillId="0" borderId="0" xfId="2" applyNumberFormat="1" applyFont="1" applyFill="1"/>
    <xf numFmtId="169" fontId="4" fillId="0" borderId="0" xfId="4" applyNumberFormat="1" applyFont="1" applyFill="1"/>
    <xf numFmtId="40" fontId="4" fillId="0" borderId="0" xfId="2" applyNumberFormat="1" applyFont="1" applyFill="1" applyBorder="1"/>
    <xf numFmtId="0" fontId="2" fillId="0" borderId="0" xfId="2" applyFont="1" applyBorder="1"/>
    <xf numFmtId="43" fontId="4" fillId="0" borderId="0" xfId="3" applyFont="1" applyFill="1" applyBorder="1"/>
    <xf numFmtId="18" fontId="4" fillId="0" borderId="0" xfId="2" applyNumberFormat="1" applyFont="1" applyFill="1"/>
    <xf numFmtId="14" fontId="4" fillId="0" borderId="0" xfId="2" applyNumberFormat="1" applyFont="1" applyFill="1"/>
    <xf numFmtId="44" fontId="4" fillId="0" borderId="0" xfId="6" applyFont="1" applyFill="1" applyBorder="1"/>
    <xf numFmtId="43" fontId="4" fillId="0" borderId="0" xfId="3" applyFont="1" applyFill="1"/>
    <xf numFmtId="0" fontId="4" fillId="0" borderId="0" xfId="2" applyFont="1" applyBorder="1"/>
    <xf numFmtId="0" fontId="8" fillId="0" borderId="0" xfId="2" applyFont="1" applyAlignment="1">
      <alignment horizontal="left"/>
    </xf>
    <xf numFmtId="0" fontId="0" fillId="0" borderId="0" xfId="0" applyBorder="1"/>
    <xf numFmtId="0" fontId="14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wrapText="1"/>
    </xf>
    <xf numFmtId="164" fontId="14" fillId="0" borderId="0" xfId="1" applyNumberFormat="1" applyFont="1" applyFill="1" applyBorder="1" applyAlignment="1">
      <alignment horizontal="center" wrapText="1"/>
    </xf>
    <xf numFmtId="164" fontId="12" fillId="0" borderId="0" xfId="1" applyNumberFormat="1" applyFont="1" applyBorder="1" applyAlignment="1">
      <alignment horizontal="right"/>
    </xf>
    <xf numFmtId="164" fontId="13" fillId="0" borderId="0" xfId="1" applyNumberFormat="1" applyFont="1" applyBorder="1"/>
    <xf numFmtId="171" fontId="4" fillId="0" borderId="0" xfId="6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vertical="center"/>
    </xf>
    <xf numFmtId="0" fontId="2" fillId="0" borderId="1" xfId="2" applyFont="1" applyFill="1" applyBorder="1" applyAlignment="1"/>
    <xf numFmtId="0" fontId="17" fillId="0" borderId="0" xfId="2" applyFont="1"/>
    <xf numFmtId="180" fontId="17" fillId="0" borderId="0" xfId="2" applyNumberFormat="1" applyFont="1"/>
    <xf numFmtId="18" fontId="17" fillId="0" borderId="0" xfId="2" applyNumberFormat="1" applyFont="1"/>
    <xf numFmtId="164" fontId="17" fillId="0" borderId="0" xfId="8" applyNumberFormat="1" applyFont="1"/>
    <xf numFmtId="0" fontId="11" fillId="4" borderId="10" xfId="2" applyFont="1" applyFill="1" applyBorder="1" applyAlignment="1">
      <alignment horizontal="center" vertical="center"/>
    </xf>
    <xf numFmtId="0" fontId="11" fillId="4" borderId="11" xfId="2" applyFont="1" applyFill="1" applyBorder="1" applyAlignment="1">
      <alignment horizontal="center" vertical="center"/>
    </xf>
    <xf numFmtId="0" fontId="11" fillId="4" borderId="12" xfId="2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</cellXfs>
  <cellStyles count="9">
    <cellStyle name="Comma" xfId="1" builtinId="3"/>
    <cellStyle name="Comma 2" xfId="3"/>
    <cellStyle name="Comma 2 2" xfId="8"/>
    <cellStyle name="Currency 2" xfId="6"/>
    <cellStyle name="MyBlue" xfId="5"/>
    <cellStyle name="Normal" xfId="0" builtinId="0"/>
    <cellStyle name="Normal 2" xfId="2"/>
    <cellStyle name="Normal 3" xfId="7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3" name="Picture 2" descr="LOGO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308651" cy="819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siness21Publishing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>
        <row r="5">
          <cell r="G5">
            <v>14805.000000000002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C53"/>
  <sheetViews>
    <sheetView workbookViewId="0">
      <selection activeCell="I13" sqref="I13"/>
    </sheetView>
  </sheetViews>
  <sheetFormatPr defaultRowHeight="15" x14ac:dyDescent="0.25"/>
  <cols>
    <col min="1" max="1" width="19" style="73" customWidth="1"/>
    <col min="2" max="3" width="14.5703125" style="77" bestFit="1" customWidth="1"/>
    <col min="4" max="16384" width="9.140625" style="70"/>
  </cols>
  <sheetData>
    <row r="1" spans="1:3" x14ac:dyDescent="0.25">
      <c r="A1" s="74"/>
      <c r="B1" s="75" t="s">
        <v>197</v>
      </c>
      <c r="C1" s="75" t="s">
        <v>196</v>
      </c>
    </row>
    <row r="2" spans="1:3" x14ac:dyDescent="0.25">
      <c r="A2" s="71" t="s">
        <v>144</v>
      </c>
      <c r="B2" s="76">
        <f>SUM(B3:B53)</f>
        <v>309848989</v>
      </c>
      <c r="C2" s="76">
        <v>281421906</v>
      </c>
    </row>
    <row r="3" spans="1:3" x14ac:dyDescent="0.25">
      <c r="A3" s="72" t="s">
        <v>145</v>
      </c>
      <c r="B3" s="76">
        <v>37304999</v>
      </c>
      <c r="C3" s="76">
        <v>33871648</v>
      </c>
    </row>
    <row r="4" spans="1:3" x14ac:dyDescent="0.25">
      <c r="A4" s="72" t="s">
        <v>146</v>
      </c>
      <c r="B4" s="76">
        <v>25219022</v>
      </c>
      <c r="C4" s="76">
        <v>20851820</v>
      </c>
    </row>
    <row r="5" spans="1:3" x14ac:dyDescent="0.25">
      <c r="A5" s="72" t="s">
        <v>147</v>
      </c>
      <c r="B5" s="76">
        <v>19604191</v>
      </c>
      <c r="C5" s="76">
        <v>18976457</v>
      </c>
    </row>
    <row r="6" spans="1:3" x14ac:dyDescent="0.25">
      <c r="A6" s="72" t="s">
        <v>148</v>
      </c>
      <c r="B6" s="76">
        <v>18821872</v>
      </c>
      <c r="C6" s="76">
        <v>15982378</v>
      </c>
    </row>
    <row r="7" spans="1:3" x14ac:dyDescent="0.25">
      <c r="A7" s="72" t="s">
        <v>149</v>
      </c>
      <c r="B7" s="76">
        <v>12964937</v>
      </c>
      <c r="C7" s="76">
        <v>12419293</v>
      </c>
    </row>
    <row r="8" spans="1:3" x14ac:dyDescent="0.25">
      <c r="A8" s="72" t="s">
        <v>150</v>
      </c>
      <c r="B8" s="76">
        <v>12640733</v>
      </c>
      <c r="C8" s="76">
        <v>12281054</v>
      </c>
    </row>
    <row r="9" spans="1:3" x14ac:dyDescent="0.25">
      <c r="A9" s="72" t="s">
        <v>151</v>
      </c>
      <c r="B9" s="76">
        <v>11563700</v>
      </c>
      <c r="C9" s="76">
        <v>11353140</v>
      </c>
    </row>
    <row r="10" spans="1:3" x14ac:dyDescent="0.25">
      <c r="A10" s="72" t="s">
        <v>153</v>
      </c>
      <c r="B10" s="76">
        <v>10011703</v>
      </c>
      <c r="C10" s="76">
        <v>9938444</v>
      </c>
    </row>
    <row r="11" spans="1:3" x14ac:dyDescent="0.25">
      <c r="A11" s="72" t="s">
        <v>152</v>
      </c>
      <c r="B11" s="76">
        <v>9973198</v>
      </c>
      <c r="C11" s="76">
        <v>8186453</v>
      </c>
    </row>
    <row r="12" spans="1:3" x14ac:dyDescent="0.25">
      <c r="A12" s="72" t="s">
        <v>154</v>
      </c>
      <c r="B12" s="76">
        <v>9529159</v>
      </c>
      <c r="C12" s="76">
        <v>8049313</v>
      </c>
    </row>
    <row r="13" spans="1:3" x14ac:dyDescent="0.25">
      <c r="A13" s="72" t="s">
        <v>155</v>
      </c>
      <c r="B13" s="76">
        <v>8740335</v>
      </c>
      <c r="C13" s="76">
        <v>8414350</v>
      </c>
    </row>
    <row r="14" spans="1:3" x14ac:dyDescent="0.25">
      <c r="A14" s="72" t="s">
        <v>156</v>
      </c>
      <c r="B14" s="76">
        <v>7971872</v>
      </c>
      <c r="C14" s="76">
        <v>7078515</v>
      </c>
    </row>
    <row r="15" spans="1:3" x14ac:dyDescent="0.25">
      <c r="A15" s="72" t="s">
        <v>158</v>
      </c>
      <c r="B15" s="76">
        <v>6758575</v>
      </c>
      <c r="C15" s="76">
        <v>5894121</v>
      </c>
    </row>
    <row r="16" spans="1:3" x14ac:dyDescent="0.25">
      <c r="A16" s="72" t="s">
        <v>157</v>
      </c>
      <c r="B16" s="76">
        <v>6749756</v>
      </c>
      <c r="C16" s="76">
        <v>5130632</v>
      </c>
    </row>
    <row r="17" spans="1:3" x14ac:dyDescent="0.25">
      <c r="A17" s="72" t="s">
        <v>159</v>
      </c>
      <c r="B17" s="76">
        <v>6620750</v>
      </c>
      <c r="C17" s="76">
        <v>6349097</v>
      </c>
    </row>
    <row r="18" spans="1:3" x14ac:dyDescent="0.25">
      <c r="A18" s="72" t="s">
        <v>160</v>
      </c>
      <c r="B18" s="76">
        <v>6461179</v>
      </c>
      <c r="C18" s="76">
        <v>6080485</v>
      </c>
    </row>
    <row r="19" spans="1:3" x14ac:dyDescent="0.25">
      <c r="A19" s="72" t="s">
        <v>161</v>
      </c>
      <c r="B19" s="76">
        <v>6363696</v>
      </c>
      <c r="C19" s="76">
        <v>5689283</v>
      </c>
    </row>
    <row r="20" spans="1:3" x14ac:dyDescent="0.25">
      <c r="A20" s="72" t="s">
        <v>162</v>
      </c>
      <c r="B20" s="76">
        <v>6031013</v>
      </c>
      <c r="C20" s="76">
        <v>5595211</v>
      </c>
    </row>
    <row r="21" spans="1:3" x14ac:dyDescent="0.25">
      <c r="A21" s="72" t="s">
        <v>163</v>
      </c>
      <c r="B21" s="76">
        <v>5744248</v>
      </c>
      <c r="C21" s="76">
        <v>5296486</v>
      </c>
    </row>
    <row r="22" spans="1:3" x14ac:dyDescent="0.25">
      <c r="A22" s="72" t="s">
        <v>164</v>
      </c>
      <c r="B22" s="76">
        <v>5687115</v>
      </c>
      <c r="C22" s="76">
        <v>5363675</v>
      </c>
    </row>
    <row r="23" spans="1:3" x14ac:dyDescent="0.25">
      <c r="A23" s="72" t="s">
        <v>165</v>
      </c>
      <c r="B23" s="76">
        <v>5304739</v>
      </c>
      <c r="C23" s="76">
        <v>4919479</v>
      </c>
    </row>
    <row r="24" spans="1:3" x14ac:dyDescent="0.25">
      <c r="A24" s="72" t="s">
        <v>166</v>
      </c>
      <c r="B24" s="76">
        <v>5105052</v>
      </c>
      <c r="C24" s="76">
        <v>4301261</v>
      </c>
    </row>
    <row r="25" spans="1:3" x14ac:dyDescent="0.25">
      <c r="A25" s="72" t="s">
        <v>167</v>
      </c>
      <c r="B25" s="76">
        <v>4737744</v>
      </c>
      <c r="C25" s="76">
        <v>4447100</v>
      </c>
    </row>
    <row r="26" spans="1:3" x14ac:dyDescent="0.25">
      <c r="A26" s="72" t="s">
        <v>168</v>
      </c>
      <c r="B26" s="76">
        <v>4622288</v>
      </c>
      <c r="C26" s="76">
        <v>4012012</v>
      </c>
    </row>
    <row r="27" spans="1:3" x14ac:dyDescent="0.25">
      <c r="A27" s="72" t="s">
        <v>169</v>
      </c>
      <c r="B27" s="76">
        <v>4494643</v>
      </c>
      <c r="C27" s="76">
        <v>4468976</v>
      </c>
    </row>
    <row r="28" spans="1:3" x14ac:dyDescent="0.25">
      <c r="A28" s="72" t="s">
        <v>170</v>
      </c>
      <c r="B28" s="76">
        <v>4344316</v>
      </c>
      <c r="C28" s="76">
        <v>4041769</v>
      </c>
    </row>
    <row r="29" spans="1:3" x14ac:dyDescent="0.25">
      <c r="A29" s="72" t="s">
        <v>171</v>
      </c>
      <c r="B29" s="76">
        <v>3870570</v>
      </c>
      <c r="C29" s="76">
        <v>3421399</v>
      </c>
    </row>
    <row r="30" spans="1:3" x14ac:dyDescent="0.25">
      <c r="A30" s="72" t="s">
        <v>172</v>
      </c>
      <c r="B30" s="76">
        <v>3713318</v>
      </c>
      <c r="C30" s="76">
        <v>3450654</v>
      </c>
    </row>
    <row r="31" spans="1:3" x14ac:dyDescent="0.25">
      <c r="A31" s="72" t="s">
        <v>173</v>
      </c>
      <c r="B31" s="76">
        <v>3530808</v>
      </c>
      <c r="C31" s="76">
        <v>3405565</v>
      </c>
    </row>
    <row r="32" spans="1:3" x14ac:dyDescent="0.25">
      <c r="A32" s="72" t="s">
        <v>174</v>
      </c>
      <c r="B32" s="76">
        <v>3016909</v>
      </c>
      <c r="C32" s="76">
        <v>2926324</v>
      </c>
    </row>
    <row r="33" spans="1:3" x14ac:dyDescent="0.25">
      <c r="A33" s="72" t="s">
        <v>175</v>
      </c>
      <c r="B33" s="76">
        <v>2963922</v>
      </c>
      <c r="C33" s="76">
        <v>2844658</v>
      </c>
    </row>
    <row r="34" spans="1:3" x14ac:dyDescent="0.25">
      <c r="A34" s="72" t="s">
        <v>176</v>
      </c>
      <c r="B34" s="76">
        <v>2913457</v>
      </c>
      <c r="C34" s="76">
        <v>2673400</v>
      </c>
    </row>
    <row r="35" spans="1:3" x14ac:dyDescent="0.25">
      <c r="A35" s="72" t="s">
        <v>178</v>
      </c>
      <c r="B35" s="76">
        <v>2845835</v>
      </c>
      <c r="C35" s="76">
        <v>2688418</v>
      </c>
    </row>
    <row r="36" spans="1:3" x14ac:dyDescent="0.25">
      <c r="A36" s="72" t="s">
        <v>177</v>
      </c>
      <c r="B36" s="76">
        <v>2833184</v>
      </c>
      <c r="C36" s="76">
        <v>2233169</v>
      </c>
    </row>
    <row r="37" spans="1:3" x14ac:dyDescent="0.25">
      <c r="A37" s="72" t="s">
        <v>179</v>
      </c>
      <c r="B37" s="76">
        <v>2714732</v>
      </c>
      <c r="C37" s="76">
        <v>1998257</v>
      </c>
    </row>
    <row r="38" spans="1:3" x14ac:dyDescent="0.25">
      <c r="A38" s="72" t="s">
        <v>180</v>
      </c>
      <c r="B38" s="76">
        <v>2030852</v>
      </c>
      <c r="C38" s="76">
        <v>1819046</v>
      </c>
    </row>
    <row r="39" spans="1:3" x14ac:dyDescent="0.25">
      <c r="A39" s="72" t="s">
        <v>181</v>
      </c>
      <c r="B39" s="76">
        <v>1821047</v>
      </c>
      <c r="C39" s="76">
        <v>1808344</v>
      </c>
    </row>
    <row r="40" spans="1:3" x14ac:dyDescent="0.25">
      <c r="A40" s="72" t="s">
        <v>182</v>
      </c>
      <c r="B40" s="76">
        <v>1806103</v>
      </c>
      <c r="C40" s="76">
        <v>1711263</v>
      </c>
    </row>
    <row r="41" spans="1:3" x14ac:dyDescent="0.25">
      <c r="A41" s="72" t="s">
        <v>183</v>
      </c>
      <c r="B41" s="76">
        <v>1573784</v>
      </c>
      <c r="C41" s="76">
        <v>1293953</v>
      </c>
    </row>
    <row r="42" spans="1:3" x14ac:dyDescent="0.25">
      <c r="A42" s="72" t="s">
        <v>185</v>
      </c>
      <c r="B42" s="76">
        <v>1334440</v>
      </c>
      <c r="C42" s="76">
        <v>1274923</v>
      </c>
    </row>
    <row r="43" spans="1:3" x14ac:dyDescent="0.25">
      <c r="A43" s="72" t="s">
        <v>184</v>
      </c>
      <c r="B43" s="76">
        <v>1323122</v>
      </c>
      <c r="C43" s="76">
        <v>1235786</v>
      </c>
    </row>
    <row r="44" spans="1:3" x14ac:dyDescent="0.25">
      <c r="A44" s="72" t="s">
        <v>186</v>
      </c>
      <c r="B44" s="76">
        <v>1304471</v>
      </c>
      <c r="C44" s="76">
        <v>1211537</v>
      </c>
    </row>
    <row r="45" spans="1:3" x14ac:dyDescent="0.25">
      <c r="A45" s="72" t="s">
        <v>187</v>
      </c>
      <c r="B45" s="76">
        <v>1053753</v>
      </c>
      <c r="C45" s="76">
        <v>1048319</v>
      </c>
    </row>
    <row r="46" spans="1:3" x14ac:dyDescent="0.25">
      <c r="A46" s="72" t="s">
        <v>188</v>
      </c>
      <c r="B46" s="76">
        <v>983078</v>
      </c>
      <c r="C46" s="76">
        <v>902195</v>
      </c>
    </row>
    <row r="47" spans="1:3" x14ac:dyDescent="0.25">
      <c r="A47" s="72" t="s">
        <v>189</v>
      </c>
      <c r="B47" s="76">
        <v>896407</v>
      </c>
      <c r="C47" s="76">
        <v>783600</v>
      </c>
    </row>
    <row r="48" spans="1:3" x14ac:dyDescent="0.25">
      <c r="A48" s="72" t="s">
        <v>190</v>
      </c>
      <c r="B48" s="76">
        <v>818777</v>
      </c>
      <c r="C48" s="76">
        <v>754844</v>
      </c>
    </row>
    <row r="49" spans="1:3" x14ac:dyDescent="0.25">
      <c r="A49" s="72" t="s">
        <v>191</v>
      </c>
      <c r="B49" s="76">
        <v>706422</v>
      </c>
      <c r="C49" s="76">
        <v>626932</v>
      </c>
    </row>
    <row r="50" spans="1:3" x14ac:dyDescent="0.25">
      <c r="A50" s="72" t="s">
        <v>192</v>
      </c>
      <c r="B50" s="76">
        <v>647361</v>
      </c>
      <c r="C50" s="76">
        <v>642200</v>
      </c>
    </row>
    <row r="51" spans="1:3" x14ac:dyDescent="0.25">
      <c r="A51" s="72" t="s">
        <v>193</v>
      </c>
      <c r="B51" s="76">
        <v>623198</v>
      </c>
      <c r="C51" s="76">
        <v>608827</v>
      </c>
    </row>
    <row r="52" spans="1:3" x14ac:dyDescent="0.25">
      <c r="A52" s="72" t="s">
        <v>194</v>
      </c>
      <c r="B52" s="76">
        <v>602724</v>
      </c>
      <c r="C52" s="76">
        <v>572059</v>
      </c>
    </row>
    <row r="53" spans="1:3" x14ac:dyDescent="0.25">
      <c r="A53" s="72" t="s">
        <v>195</v>
      </c>
      <c r="B53" s="76">
        <v>549880</v>
      </c>
      <c r="C53" s="76">
        <v>493782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0"/>
  </sheetPr>
  <dimension ref="A1:AE22"/>
  <sheetViews>
    <sheetView zoomScale="160" zoomScaleNormal="175" workbookViewId="0">
      <selection activeCell="I13" sqref="I13"/>
    </sheetView>
  </sheetViews>
  <sheetFormatPr defaultColWidth="8.85546875" defaultRowHeight="12.75" x14ac:dyDescent="0.2"/>
  <cols>
    <col min="1" max="1" width="16.28515625" style="3" bestFit="1" customWidth="1"/>
    <col min="2" max="2" width="14.42578125" style="3" bestFit="1" customWidth="1"/>
    <col min="3" max="3" width="11.7109375" style="3" customWidth="1"/>
    <col min="4" max="4" width="8.42578125" style="3" bestFit="1" customWidth="1"/>
    <col min="5" max="5" width="7.85546875" style="3" bestFit="1" customWidth="1"/>
    <col min="6" max="6" width="8.85546875" style="3"/>
    <col min="7" max="7" width="4.5703125" style="3" customWidth="1"/>
    <col min="8" max="8" width="8.42578125" style="3" bestFit="1" customWidth="1"/>
    <col min="9" max="9" width="9.7109375" style="3" bestFit="1" customWidth="1"/>
    <col min="10" max="23" width="9.7109375" style="3" customWidth="1"/>
    <col min="24" max="24" width="8.42578125" style="3" customWidth="1"/>
    <col min="25" max="25" width="3.140625" style="3" customWidth="1"/>
    <col min="26" max="26" width="19.85546875" style="3" bestFit="1" customWidth="1"/>
    <col min="27" max="27" width="9.85546875" style="3" customWidth="1"/>
    <col min="28" max="28" width="8.5703125" style="3" customWidth="1"/>
    <col min="29" max="29" width="8.85546875" style="3"/>
    <col min="30" max="30" width="4.85546875" style="3" hidden="1" customWidth="1"/>
    <col min="31" max="31" width="4.7109375" style="3" hidden="1" customWidth="1"/>
    <col min="32" max="16384" width="8.85546875" style="3"/>
  </cols>
  <sheetData>
    <row r="1" spans="1:31" x14ac:dyDescent="0.2">
      <c r="A1" s="7" t="s">
        <v>9</v>
      </c>
      <c r="D1" s="7" t="s">
        <v>10</v>
      </c>
      <c r="H1" s="7" t="s">
        <v>10</v>
      </c>
      <c r="I1" s="7" t="s">
        <v>129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Z1" s="7" t="s">
        <v>11</v>
      </c>
    </row>
    <row r="2" spans="1:31" x14ac:dyDescent="0.2">
      <c r="A2" s="1" t="s">
        <v>12</v>
      </c>
      <c r="B2" s="3" t="str">
        <f t="shared" ref="B2:B20" si="0">PROPER(TRIM(A2))</f>
        <v>Baxter, Donna</v>
      </c>
      <c r="D2" s="3" t="s">
        <v>13</v>
      </c>
      <c r="E2" s="3" t="str">
        <f t="shared" ref="E2:E22" si="1">UPPER(D2)</f>
        <v>5Y6D919</v>
      </c>
      <c r="H2" s="3" t="s">
        <v>16</v>
      </c>
      <c r="I2" s="3" t="str">
        <f>UPPER(LEFT(REPLACE(H2,3,2,RIGHT(H2,2)),6))</f>
        <v>2W4514</v>
      </c>
      <c r="Z2" s="8" t="s">
        <v>14</v>
      </c>
      <c r="AA2" s="8"/>
      <c r="AB2" s="8"/>
      <c r="AD2" s="3" t="str">
        <f>MID(D8,3,4)</f>
        <v>0y19</v>
      </c>
      <c r="AE2" s="3" t="str">
        <f>LEFT(D8,4)</f>
        <v>8k0y</v>
      </c>
    </row>
    <row r="3" spans="1:31" x14ac:dyDescent="0.2">
      <c r="A3" s="1" t="s">
        <v>15</v>
      </c>
      <c r="B3" s="3" t="str">
        <f t="shared" si="0"/>
        <v>Catalano, Robert</v>
      </c>
      <c r="D3" s="3" t="s">
        <v>16</v>
      </c>
      <c r="E3" s="3" t="str">
        <f t="shared" si="1"/>
        <v>2W7S145</v>
      </c>
      <c r="H3" s="3" t="s">
        <v>28</v>
      </c>
      <c r="I3" s="3" t="str">
        <f t="shared" ref="I3:I22" si="2">UPPER(LEFT(REPLACE(H3,3,2,RIGHT(H3,2)),6))</f>
        <v>3A4444</v>
      </c>
      <c r="Z3" s="8" t="s">
        <v>17</v>
      </c>
      <c r="AA3" s="8"/>
      <c r="AB3" s="8"/>
    </row>
    <row r="4" spans="1:31" x14ac:dyDescent="0.2">
      <c r="A4" s="1" t="s">
        <v>18</v>
      </c>
      <c r="B4" s="3" t="str">
        <f t="shared" si="0"/>
        <v>Baker, Mark</v>
      </c>
      <c r="D4" s="3" t="s">
        <v>19</v>
      </c>
      <c r="E4" s="3" t="str">
        <f t="shared" si="1"/>
        <v>4I2W316</v>
      </c>
      <c r="H4" s="3" t="s">
        <v>52</v>
      </c>
      <c r="I4" s="3" t="str">
        <f t="shared" si="2"/>
        <v>3B4544</v>
      </c>
      <c r="Z4" s="8" t="s">
        <v>20</v>
      </c>
      <c r="AA4" s="8"/>
      <c r="AB4" s="8"/>
    </row>
    <row r="5" spans="1:31" x14ac:dyDescent="0.2">
      <c r="A5" s="1" t="s">
        <v>21</v>
      </c>
      <c r="B5" s="3" t="str">
        <f t="shared" si="0"/>
        <v>O'Brien, Sheila</v>
      </c>
      <c r="D5" s="3" t="s">
        <v>22</v>
      </c>
      <c r="E5" s="3" t="str">
        <f t="shared" si="1"/>
        <v>3W5Y443</v>
      </c>
      <c r="H5" s="3" t="s">
        <v>37</v>
      </c>
      <c r="I5" s="3" t="str">
        <f t="shared" si="2"/>
        <v>3G0270</v>
      </c>
      <c r="Z5" s="8" t="s">
        <v>23</v>
      </c>
      <c r="AA5" s="8"/>
      <c r="AB5" s="8"/>
    </row>
    <row r="6" spans="1:31" x14ac:dyDescent="0.2">
      <c r="A6" s="1" t="s">
        <v>24</v>
      </c>
      <c r="B6" s="3" t="str">
        <f t="shared" si="0"/>
        <v>Fier, Marilyn</v>
      </c>
      <c r="D6" s="3" t="s">
        <v>25</v>
      </c>
      <c r="E6" s="3" t="str">
        <f t="shared" si="1"/>
        <v>5J6R662</v>
      </c>
      <c r="H6" s="3" t="s">
        <v>42</v>
      </c>
      <c r="I6" s="3" t="str">
        <f t="shared" si="2"/>
        <v>3G3023</v>
      </c>
      <c r="Z6" s="8" t="s">
        <v>26</v>
      </c>
      <c r="AA6" s="8"/>
      <c r="AB6" s="8"/>
    </row>
    <row r="7" spans="1:31" x14ac:dyDescent="0.2">
      <c r="A7" s="1" t="s">
        <v>27</v>
      </c>
      <c r="B7" s="3" t="str">
        <f t="shared" si="0"/>
        <v>Morris, Mark</v>
      </c>
      <c r="D7" s="3" t="s">
        <v>28</v>
      </c>
      <c r="E7" s="3" t="str">
        <f t="shared" si="1"/>
        <v>3A5Y444</v>
      </c>
      <c r="H7" s="3" t="s">
        <v>56</v>
      </c>
      <c r="I7" s="3" t="str">
        <f t="shared" si="2"/>
        <v>3J4644</v>
      </c>
      <c r="Z7" s="8" t="s">
        <v>29</v>
      </c>
      <c r="AA7" s="8"/>
      <c r="AB7" s="8"/>
    </row>
    <row r="8" spans="1:31" x14ac:dyDescent="0.2">
      <c r="A8" s="1" t="s">
        <v>30</v>
      </c>
      <c r="B8" s="3" t="str">
        <f t="shared" si="0"/>
        <v>Hendricks, Eric</v>
      </c>
      <c r="D8" s="3" t="s">
        <v>31</v>
      </c>
      <c r="E8" s="3" t="str">
        <f t="shared" si="1"/>
        <v>8K0Y194</v>
      </c>
      <c r="H8" s="3" t="s">
        <v>60</v>
      </c>
      <c r="I8" s="3" t="str">
        <f t="shared" si="2"/>
        <v>3U4744</v>
      </c>
      <c r="Z8" s="8" t="s">
        <v>32</v>
      </c>
      <c r="AA8" s="8"/>
      <c r="AB8" s="8"/>
    </row>
    <row r="9" spans="1:31" x14ac:dyDescent="0.2">
      <c r="A9" s="1" t="s">
        <v>33</v>
      </c>
      <c r="B9" s="3" t="str">
        <f t="shared" si="0"/>
        <v>Long, Ryan</v>
      </c>
      <c r="D9" s="3" t="s">
        <v>34</v>
      </c>
      <c r="E9" s="3" t="str">
        <f t="shared" si="1"/>
        <v>9C0K904</v>
      </c>
      <c r="H9" s="3" t="s">
        <v>40</v>
      </c>
      <c r="I9" s="3" t="str">
        <f t="shared" si="2"/>
        <v>3V4014</v>
      </c>
      <c r="Z9" s="8" t="s">
        <v>35</v>
      </c>
      <c r="AA9" s="8"/>
      <c r="AB9" s="8"/>
    </row>
    <row r="10" spans="1:31" x14ac:dyDescent="0.2">
      <c r="A10" s="1" t="s">
        <v>36</v>
      </c>
      <c r="B10" s="3" t="str">
        <f t="shared" si="0"/>
        <v>Fitzgerald, Jackie</v>
      </c>
      <c r="D10" s="3" t="s">
        <v>37</v>
      </c>
      <c r="E10" s="3" t="str">
        <f t="shared" si="1"/>
        <v>3G6G702</v>
      </c>
      <c r="H10" s="3" t="s">
        <v>22</v>
      </c>
      <c r="I10" s="3" t="str">
        <f t="shared" si="2"/>
        <v>3W4344</v>
      </c>
      <c r="Z10" s="8" t="s">
        <v>38</v>
      </c>
      <c r="AA10" s="8"/>
      <c r="AB10" s="8"/>
    </row>
    <row r="11" spans="1:31" x14ac:dyDescent="0.2">
      <c r="A11" s="1" t="s">
        <v>39</v>
      </c>
      <c r="B11" s="3" t="str">
        <f t="shared" si="0"/>
        <v>Tidwell, Liesl</v>
      </c>
      <c r="D11" s="3" t="s">
        <v>40</v>
      </c>
      <c r="E11" s="3" t="str">
        <f t="shared" si="1"/>
        <v>3V6F140</v>
      </c>
      <c r="H11" s="3" t="s">
        <v>62</v>
      </c>
      <c r="I11" s="3" t="str">
        <f t="shared" si="2"/>
        <v>3X4844</v>
      </c>
      <c r="Z11" s="8" t="s">
        <v>23</v>
      </c>
      <c r="AA11" s="8"/>
      <c r="AB11" s="8"/>
    </row>
    <row r="12" spans="1:31" x14ac:dyDescent="0.2">
      <c r="A12" s="1" t="s">
        <v>41</v>
      </c>
      <c r="B12" s="3" t="str">
        <f t="shared" si="0"/>
        <v>Eaton, Jeffrey</v>
      </c>
      <c r="D12" s="3" t="s">
        <v>42</v>
      </c>
      <c r="E12" s="3" t="str">
        <f t="shared" si="1"/>
        <v>3G7R230</v>
      </c>
      <c r="H12" s="3" t="s">
        <v>19</v>
      </c>
      <c r="I12" s="3" t="str">
        <f t="shared" si="2"/>
        <v>4I1631</v>
      </c>
      <c r="Z12" s="8" t="s">
        <v>43</v>
      </c>
      <c r="AA12" s="8"/>
      <c r="AB12" s="8"/>
    </row>
    <row r="13" spans="1:31" x14ac:dyDescent="0.2">
      <c r="A13" s="1" t="s">
        <v>44</v>
      </c>
      <c r="B13" s="3" t="str">
        <f t="shared" si="0"/>
        <v>Chambers, Karen</v>
      </c>
      <c r="D13" s="3" t="s">
        <v>45</v>
      </c>
      <c r="E13" s="3" t="str">
        <f t="shared" si="1"/>
        <v>6V4M198</v>
      </c>
      <c r="H13" s="3" t="s">
        <v>50</v>
      </c>
      <c r="I13" s="3" t="str">
        <f t="shared" si="2"/>
        <v>5C6366</v>
      </c>
      <c r="Z13" s="8" t="s">
        <v>46</v>
      </c>
      <c r="AA13" s="8"/>
      <c r="AB13" s="8"/>
    </row>
    <row r="14" spans="1:31" x14ac:dyDescent="0.2">
      <c r="A14" s="1" t="s">
        <v>47</v>
      </c>
      <c r="B14" s="3" t="str">
        <f t="shared" si="0"/>
        <v>Perez, Barney</v>
      </c>
      <c r="D14" s="3" t="s">
        <v>48</v>
      </c>
      <c r="E14" s="3" t="str">
        <f t="shared" si="1"/>
        <v>9F9H302</v>
      </c>
      <c r="H14" s="3" t="s">
        <v>54</v>
      </c>
      <c r="I14" s="3" t="str">
        <f t="shared" si="2"/>
        <v>5I6466</v>
      </c>
      <c r="AB14" s="8"/>
    </row>
    <row r="15" spans="1:31" x14ac:dyDescent="0.2">
      <c r="A15" s="1" t="s">
        <v>49</v>
      </c>
      <c r="B15" s="3" t="str">
        <f t="shared" si="0"/>
        <v>Watanuki, Cathy</v>
      </c>
      <c r="D15" s="3" t="s">
        <v>50</v>
      </c>
      <c r="E15" s="3" t="str">
        <f t="shared" si="1"/>
        <v>5C6R663</v>
      </c>
      <c r="H15" s="3" t="s">
        <v>25</v>
      </c>
      <c r="I15" s="3" t="str">
        <f t="shared" si="2"/>
        <v>5J6266</v>
      </c>
      <c r="AB15" s="8"/>
    </row>
    <row r="16" spans="1:31" x14ac:dyDescent="0.2">
      <c r="A16" s="1" t="s">
        <v>51</v>
      </c>
      <c r="B16" s="3" t="str">
        <f t="shared" si="0"/>
        <v>Priem, George</v>
      </c>
      <c r="D16" s="3" t="s">
        <v>52</v>
      </c>
      <c r="E16" s="3" t="str">
        <f t="shared" si="1"/>
        <v>3B5Y445</v>
      </c>
      <c r="H16" s="3" t="s">
        <v>58</v>
      </c>
      <c r="I16" s="3" t="str">
        <f t="shared" si="2"/>
        <v>5T6566</v>
      </c>
      <c r="AB16" s="8"/>
    </row>
    <row r="17" spans="1:28" x14ac:dyDescent="0.2">
      <c r="A17" s="1" t="s">
        <v>53</v>
      </c>
      <c r="B17" s="3" t="str">
        <f t="shared" si="0"/>
        <v>Wagner, Max</v>
      </c>
      <c r="D17" s="3" t="s">
        <v>54</v>
      </c>
      <c r="E17" s="3" t="str">
        <f t="shared" si="1"/>
        <v>5I6R664</v>
      </c>
      <c r="H17" s="3" t="s">
        <v>13</v>
      </c>
      <c r="I17" s="3" t="str">
        <f t="shared" si="2"/>
        <v>5Y1991</v>
      </c>
      <c r="AB17" s="8"/>
    </row>
    <row r="18" spans="1:28" x14ac:dyDescent="0.2">
      <c r="A18" s="1" t="s">
        <v>55</v>
      </c>
      <c r="B18" s="3" t="str">
        <f t="shared" si="0"/>
        <v>Konopka, Robert</v>
      </c>
      <c r="D18" s="3" t="s">
        <v>56</v>
      </c>
      <c r="E18" s="3" t="str">
        <f t="shared" si="1"/>
        <v>3J5Y446</v>
      </c>
      <c r="H18" s="3" t="s">
        <v>61</v>
      </c>
      <c r="I18" s="3" t="str">
        <f t="shared" si="2"/>
        <v>5Y6666</v>
      </c>
      <c r="AB18" s="8"/>
    </row>
    <row r="19" spans="1:28" x14ac:dyDescent="0.2">
      <c r="A19" s="1" t="s">
        <v>57</v>
      </c>
      <c r="B19" s="3" t="str">
        <f t="shared" si="0"/>
        <v>Glass, Philip</v>
      </c>
      <c r="D19" s="3" t="s">
        <v>58</v>
      </c>
      <c r="E19" s="3" t="str">
        <f t="shared" si="1"/>
        <v>5T6R665</v>
      </c>
      <c r="H19" s="3" t="s">
        <v>45</v>
      </c>
      <c r="I19" s="3" t="str">
        <f t="shared" si="2"/>
        <v>6V9819</v>
      </c>
      <c r="AB19" s="8"/>
    </row>
    <row r="20" spans="1:28" x14ac:dyDescent="0.2">
      <c r="A20" s="1" t="s">
        <v>59</v>
      </c>
      <c r="B20" s="3" t="str">
        <f t="shared" si="0"/>
        <v>Harvey, Harlon</v>
      </c>
      <c r="D20" s="3" t="s">
        <v>60</v>
      </c>
      <c r="E20" s="3" t="str">
        <f t="shared" si="1"/>
        <v>3U5Y447</v>
      </c>
      <c r="H20" s="3" t="s">
        <v>31</v>
      </c>
      <c r="I20" s="3" t="str">
        <f t="shared" si="2"/>
        <v>8K9419</v>
      </c>
      <c r="AB20" s="8"/>
    </row>
    <row r="21" spans="1:28" x14ac:dyDescent="0.2">
      <c r="D21" s="3" t="s">
        <v>61</v>
      </c>
      <c r="E21" s="3" t="str">
        <f t="shared" si="1"/>
        <v>5Y6R666</v>
      </c>
      <c r="H21" s="3" t="s">
        <v>34</v>
      </c>
      <c r="I21" s="3" t="str">
        <f t="shared" si="2"/>
        <v>9C0490</v>
      </c>
      <c r="AB21" s="8"/>
    </row>
    <row r="22" spans="1:28" x14ac:dyDescent="0.2">
      <c r="D22" s="3" t="s">
        <v>62</v>
      </c>
      <c r="E22" s="3" t="str">
        <f t="shared" si="1"/>
        <v>3X5Y448</v>
      </c>
      <c r="H22" s="3" t="s">
        <v>48</v>
      </c>
      <c r="I22" s="3" t="str">
        <f t="shared" si="2"/>
        <v>9F0230</v>
      </c>
      <c r="AB22" s="8"/>
    </row>
  </sheetData>
  <sortState ref="H2:I22">
    <sortCondition ref="H4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4"/>
    <pageSetUpPr fitToPage="1"/>
  </sheetPr>
  <dimension ref="A1:N60"/>
  <sheetViews>
    <sheetView workbookViewId="0">
      <selection activeCell="I13" sqref="I13"/>
    </sheetView>
  </sheetViews>
  <sheetFormatPr defaultColWidth="9.140625" defaultRowHeight="12.75" x14ac:dyDescent="0.2"/>
  <cols>
    <col min="1" max="1" width="22.140625" style="2" bestFit="1" customWidth="1"/>
    <col min="2" max="2" width="10.28515625" style="2" bestFit="1" customWidth="1"/>
    <col min="3" max="3" width="4" style="2" bestFit="1" customWidth="1"/>
    <col min="4" max="4" width="10.5703125" style="2" bestFit="1" customWidth="1"/>
    <col min="5" max="5" width="10.28515625" style="2" bestFit="1" customWidth="1"/>
    <col min="6" max="6" width="17.42578125" style="2" bestFit="1" customWidth="1"/>
    <col min="7" max="7" width="9" style="2" customWidth="1"/>
    <col min="8" max="8" width="6" style="2" bestFit="1" customWidth="1"/>
    <col min="9" max="9" width="9.5703125" style="30" customWidth="1"/>
    <col min="10" max="10" width="13.42578125" style="2" bestFit="1" customWidth="1"/>
    <col min="11" max="11" width="7.7109375" style="9" bestFit="1" customWidth="1"/>
    <col min="12" max="12" width="15.28515625" style="2" bestFit="1" customWidth="1"/>
    <col min="13" max="13" width="6.140625" style="2" bestFit="1" customWidth="1"/>
    <col min="14" max="14" width="6.42578125" style="2" bestFit="1" customWidth="1"/>
    <col min="15" max="15" width="4.42578125" style="2" customWidth="1"/>
    <col min="16" max="16384" width="9.140625" style="2"/>
  </cols>
  <sheetData>
    <row r="1" spans="1:14" x14ac:dyDescent="0.2">
      <c r="A1" s="2" t="s">
        <v>63</v>
      </c>
      <c r="B1" s="9">
        <v>140</v>
      </c>
      <c r="G1" s="6"/>
      <c r="H1" s="9" t="s">
        <v>64</v>
      </c>
      <c r="I1" s="10" t="s">
        <v>65</v>
      </c>
      <c r="J1" s="9" t="s">
        <v>66</v>
      </c>
      <c r="L1" s="2" t="s">
        <v>67</v>
      </c>
    </row>
    <row r="2" spans="1:14" x14ac:dyDescent="0.2">
      <c r="B2" s="9"/>
      <c r="G2" s="11"/>
      <c r="H2" s="9">
        <v>1</v>
      </c>
      <c r="I2" s="12">
        <f t="shared" ref="I2:I16" si="0">($E$5*H2%)+$E$5</f>
        <v>0.26441800000000004</v>
      </c>
      <c r="J2" s="13">
        <f t="shared" ref="J2:J16" si="1">I2+$E$6</f>
        <v>2.6180000000000092E-3</v>
      </c>
      <c r="L2" s="9" t="s">
        <v>68</v>
      </c>
      <c r="M2" s="9" t="s">
        <v>69</v>
      </c>
    </row>
    <row r="3" spans="1:14" x14ac:dyDescent="0.2">
      <c r="A3" s="2" t="s">
        <v>70</v>
      </c>
      <c r="B3" s="14">
        <v>66</v>
      </c>
      <c r="D3" s="2" t="s">
        <v>71</v>
      </c>
      <c r="E3" s="9" t="s">
        <v>72</v>
      </c>
      <c r="F3" s="9"/>
      <c r="G3" s="9" t="s">
        <v>73</v>
      </c>
      <c r="H3" s="9">
        <v>2</v>
      </c>
      <c r="I3" s="12">
        <f t="shared" si="0"/>
        <v>0.26703600000000005</v>
      </c>
      <c r="J3" s="13">
        <f t="shared" si="1"/>
        <v>5.2360000000000184E-3</v>
      </c>
      <c r="K3" s="9" t="s">
        <v>74</v>
      </c>
      <c r="L3" s="9">
        <v>200</v>
      </c>
      <c r="M3" s="14">
        <f>L3/2.54</f>
        <v>78.740157480314963</v>
      </c>
      <c r="N3" s="9" t="s">
        <v>75</v>
      </c>
    </row>
    <row r="4" spans="1:14" x14ac:dyDescent="0.2">
      <c r="A4" s="2" t="s">
        <v>76</v>
      </c>
      <c r="B4" s="78">
        <v>0.34</v>
      </c>
      <c r="G4" s="15"/>
      <c r="H4" s="9">
        <v>3</v>
      </c>
      <c r="I4" s="12">
        <f t="shared" si="0"/>
        <v>0.26965400000000006</v>
      </c>
      <c r="J4" s="13">
        <f t="shared" si="1"/>
        <v>7.8540000000000276E-3</v>
      </c>
      <c r="L4" s="9"/>
      <c r="M4" s="9"/>
      <c r="N4" s="9"/>
    </row>
    <row r="5" spans="1:14" x14ac:dyDescent="0.2">
      <c r="A5" s="2" t="s">
        <v>77</v>
      </c>
      <c r="B5" s="16"/>
      <c r="E5" s="13">
        <f>(B1*B4/12000)*B3</f>
        <v>0.26180000000000003</v>
      </c>
      <c r="F5" s="2" t="s">
        <v>78</v>
      </c>
      <c r="G5" s="17">
        <f>B7*E5+B3</f>
        <v>14805.000000000002</v>
      </c>
      <c r="H5" s="9">
        <v>4</v>
      </c>
      <c r="I5" s="12">
        <f t="shared" si="0"/>
        <v>0.27227200000000001</v>
      </c>
      <c r="J5" s="13">
        <f t="shared" si="1"/>
        <v>1.0471999999999981E-2</v>
      </c>
      <c r="L5" s="9" t="s">
        <v>69</v>
      </c>
      <c r="M5" s="9" t="s">
        <v>68</v>
      </c>
      <c r="N5" s="9"/>
    </row>
    <row r="6" spans="1:14" x14ac:dyDescent="0.2">
      <c r="B6" s="9"/>
      <c r="D6" s="2" t="s">
        <v>79</v>
      </c>
      <c r="E6" s="18">
        <f>E7-E5</f>
        <v>-0.26180000000000003</v>
      </c>
      <c r="F6" s="19" t="s">
        <v>80</v>
      </c>
      <c r="H6" s="9">
        <v>5</v>
      </c>
      <c r="I6" s="12">
        <f t="shared" si="0"/>
        <v>0.27489000000000002</v>
      </c>
      <c r="J6" s="13">
        <f t="shared" si="1"/>
        <v>1.3089999999999991E-2</v>
      </c>
      <c r="K6" s="9" t="s">
        <v>75</v>
      </c>
      <c r="L6" s="9">
        <v>0.185</v>
      </c>
      <c r="M6" s="14">
        <f>L6*2.54</f>
        <v>0.46989999999999998</v>
      </c>
      <c r="N6" s="9" t="s">
        <v>74</v>
      </c>
    </row>
    <row r="7" spans="1:14" x14ac:dyDescent="0.2">
      <c r="A7" s="2" t="s">
        <v>81</v>
      </c>
      <c r="B7" s="20">
        <f>(43350/B1)*12000/B3</f>
        <v>56298.7012987013</v>
      </c>
      <c r="D7" s="2" t="s">
        <v>82</v>
      </c>
      <c r="E7" s="12"/>
      <c r="F7" s="21" t="s">
        <v>83</v>
      </c>
      <c r="G7" s="17">
        <f>E7*B7</f>
        <v>0</v>
      </c>
      <c r="H7" s="9">
        <v>6</v>
      </c>
      <c r="I7" s="12">
        <f t="shared" si="0"/>
        <v>0.27750800000000003</v>
      </c>
      <c r="J7" s="13">
        <f t="shared" si="1"/>
        <v>1.5708E-2</v>
      </c>
    </row>
    <row r="8" spans="1:14" x14ac:dyDescent="0.2">
      <c r="A8" s="2" t="s">
        <v>84</v>
      </c>
      <c r="B8" s="20">
        <v>17</v>
      </c>
      <c r="D8" s="9" t="s">
        <v>85</v>
      </c>
      <c r="E8" s="2" t="s">
        <v>86</v>
      </c>
      <c r="F8" s="22">
        <v>74426</v>
      </c>
      <c r="H8" s="9">
        <v>7</v>
      </c>
      <c r="I8" s="12">
        <f t="shared" si="0"/>
        <v>0.28012600000000004</v>
      </c>
      <c r="J8" s="13">
        <f t="shared" si="1"/>
        <v>1.8326000000000009E-2</v>
      </c>
      <c r="L8" s="2" t="s">
        <v>87</v>
      </c>
    </row>
    <row r="9" spans="1:14" x14ac:dyDescent="0.2">
      <c r="B9" s="9"/>
      <c r="D9" s="9" t="s">
        <v>88</v>
      </c>
      <c r="E9" s="2" t="s">
        <v>89</v>
      </c>
      <c r="F9" s="23">
        <f>F8/B7</f>
        <v>1.3219843137254901</v>
      </c>
      <c r="H9" s="9">
        <v>8</v>
      </c>
      <c r="I9" s="12">
        <f t="shared" si="0"/>
        <v>0.28274400000000005</v>
      </c>
      <c r="J9" s="13">
        <f t="shared" si="1"/>
        <v>2.0944000000000018E-2</v>
      </c>
      <c r="K9" s="9" t="s">
        <v>90</v>
      </c>
      <c r="L9" s="18">
        <f>E5</f>
        <v>0.26180000000000003</v>
      </c>
      <c r="M9" s="2" t="s">
        <v>91</v>
      </c>
    </row>
    <row r="10" spans="1:14" x14ac:dyDescent="0.2">
      <c r="A10" s="2" t="s">
        <v>92</v>
      </c>
      <c r="B10" s="24">
        <f>B7/B8</f>
        <v>3311.6883116883118</v>
      </c>
      <c r="C10" s="20"/>
      <c r="D10" s="20" t="s">
        <v>93</v>
      </c>
      <c r="E10" s="2" t="s">
        <v>89</v>
      </c>
      <c r="F10" s="25">
        <f>CEILING(F9,1)</f>
        <v>2</v>
      </c>
      <c r="H10" s="9">
        <v>9</v>
      </c>
      <c r="I10" s="12">
        <f t="shared" si="0"/>
        <v>0.28536200000000006</v>
      </c>
      <c r="J10" s="13">
        <f t="shared" si="1"/>
        <v>2.3562000000000027E-2</v>
      </c>
      <c r="K10" s="9" t="s">
        <v>94</v>
      </c>
      <c r="L10" s="26">
        <f>F8</f>
        <v>74426</v>
      </c>
      <c r="M10" s="2" t="s">
        <v>95</v>
      </c>
    </row>
    <row r="11" spans="1:14" x14ac:dyDescent="0.2">
      <c r="A11" s="2" t="s">
        <v>84</v>
      </c>
      <c r="B11" s="20">
        <v>18</v>
      </c>
      <c r="C11" s="15"/>
      <c r="D11" s="27" t="s">
        <v>96</v>
      </c>
      <c r="F11" s="26">
        <f>F10*B7</f>
        <v>112597.4025974026</v>
      </c>
      <c r="G11" s="26"/>
      <c r="H11" s="9">
        <v>10</v>
      </c>
      <c r="I11" s="12">
        <f t="shared" si="0"/>
        <v>0.28798000000000001</v>
      </c>
      <c r="J11" s="13">
        <f t="shared" si="1"/>
        <v>2.6179999999999981E-2</v>
      </c>
      <c r="K11" s="9" t="s">
        <v>97</v>
      </c>
      <c r="L11" s="6">
        <f>L9*L10</f>
        <v>19484.726800000004</v>
      </c>
      <c r="M11" s="2" t="s">
        <v>98</v>
      </c>
    </row>
    <row r="12" spans="1:14" x14ac:dyDescent="0.2">
      <c r="B12" s="9"/>
      <c r="C12" s="22"/>
      <c r="D12" s="27" t="s">
        <v>99</v>
      </c>
      <c r="E12" s="15" t="s">
        <v>100</v>
      </c>
      <c r="H12" s="9">
        <v>11</v>
      </c>
      <c r="I12" s="12">
        <f t="shared" si="0"/>
        <v>0.29059800000000002</v>
      </c>
      <c r="J12" s="13">
        <f t="shared" si="1"/>
        <v>2.879799999999999E-2</v>
      </c>
      <c r="K12" s="9" t="s">
        <v>97</v>
      </c>
      <c r="L12" s="6">
        <f>E7*L10</f>
        <v>0</v>
      </c>
      <c r="M12" s="2" t="s">
        <v>101</v>
      </c>
    </row>
    <row r="13" spans="1:14" x14ac:dyDescent="0.2">
      <c r="A13" s="2" t="s">
        <v>92</v>
      </c>
      <c r="B13" s="24">
        <f>B7/B11</f>
        <v>3127.7056277056276</v>
      </c>
      <c r="D13" s="28">
        <f>($B$7*$B$3)/12000*$B$1</f>
        <v>43350</v>
      </c>
      <c r="E13" s="28">
        <f>D13+(B8*60)</f>
        <v>44370</v>
      </c>
      <c r="H13" s="9">
        <v>12</v>
      </c>
      <c r="I13" s="12">
        <f t="shared" si="0"/>
        <v>0.29321600000000003</v>
      </c>
      <c r="J13" s="13">
        <f t="shared" si="1"/>
        <v>3.1415999999999999E-2</v>
      </c>
    </row>
    <row r="14" spans="1:14" x14ac:dyDescent="0.2">
      <c r="A14" s="2" t="s">
        <v>102</v>
      </c>
      <c r="B14" s="5"/>
      <c r="H14" s="9">
        <v>13</v>
      </c>
      <c r="I14" s="12">
        <f t="shared" si="0"/>
        <v>0.29583400000000004</v>
      </c>
      <c r="J14" s="13">
        <f t="shared" si="1"/>
        <v>3.4034000000000009E-2</v>
      </c>
    </row>
    <row r="15" spans="1:14" x14ac:dyDescent="0.2">
      <c r="A15" s="29" t="s">
        <v>103</v>
      </c>
      <c r="D15" s="29" t="s">
        <v>104</v>
      </c>
      <c r="H15" s="9">
        <v>14</v>
      </c>
      <c r="I15" s="12">
        <f t="shared" si="0"/>
        <v>0.29845200000000005</v>
      </c>
      <c r="J15" s="13">
        <f t="shared" si="1"/>
        <v>3.6652000000000018E-2</v>
      </c>
    </row>
    <row r="16" spans="1:14" x14ac:dyDescent="0.2">
      <c r="A16" s="2" t="s">
        <v>105</v>
      </c>
      <c r="B16" s="9">
        <v>140</v>
      </c>
      <c r="D16" s="2" t="s">
        <v>105</v>
      </c>
      <c r="E16" s="9">
        <v>140</v>
      </c>
      <c r="H16" s="9">
        <v>15</v>
      </c>
      <c r="I16" s="12">
        <f t="shared" si="0"/>
        <v>0.30107000000000006</v>
      </c>
      <c r="J16" s="13">
        <f t="shared" si="1"/>
        <v>3.9270000000000027E-2</v>
      </c>
    </row>
    <row r="17" spans="1:13" ht="13.5" thickBot="1" x14ac:dyDescent="0.25">
      <c r="A17" s="2" t="s">
        <v>106</v>
      </c>
      <c r="B17" s="9">
        <v>72</v>
      </c>
      <c r="D17" s="2" t="s">
        <v>106</v>
      </c>
      <c r="E17" s="9">
        <v>66</v>
      </c>
    </row>
    <row r="18" spans="1:13" x14ac:dyDescent="0.2">
      <c r="A18" s="2" t="s">
        <v>86</v>
      </c>
      <c r="B18" s="20">
        <v>12144</v>
      </c>
      <c r="D18" s="2" t="s">
        <v>86</v>
      </c>
      <c r="E18" s="20">
        <v>43056</v>
      </c>
      <c r="J18" s="31"/>
      <c r="K18" s="32"/>
      <c r="L18" s="33" t="s">
        <v>107</v>
      </c>
      <c r="M18" s="34"/>
    </row>
    <row r="19" spans="1:13" x14ac:dyDescent="0.2">
      <c r="A19" s="2" t="s">
        <v>108</v>
      </c>
      <c r="B19" s="24">
        <f>(B17*B18/12000)*B16</f>
        <v>10200.960000000001</v>
      </c>
      <c r="C19" s="2" t="s">
        <v>109</v>
      </c>
      <c r="D19" s="2" t="s">
        <v>108</v>
      </c>
      <c r="E19" s="24">
        <f>(E17*E18/12000)*E16</f>
        <v>33153.119999999995</v>
      </c>
      <c r="F19" s="2" t="s">
        <v>109</v>
      </c>
      <c r="G19" s="26">
        <f>B19+E19</f>
        <v>43354.079999999994</v>
      </c>
      <c r="H19" s="9" t="s">
        <v>110</v>
      </c>
      <c r="J19" s="35" t="s">
        <v>111</v>
      </c>
      <c r="L19" s="36">
        <f>D13/B7</f>
        <v>0.77</v>
      </c>
      <c r="M19" s="37" t="s">
        <v>109</v>
      </c>
    </row>
    <row r="20" spans="1:13" x14ac:dyDescent="0.2">
      <c r="B20" s="24"/>
      <c r="J20" s="35" t="s">
        <v>112</v>
      </c>
      <c r="L20" s="36">
        <f>L19*1000</f>
        <v>770</v>
      </c>
      <c r="M20" s="37" t="s">
        <v>109</v>
      </c>
    </row>
    <row r="21" spans="1:13" x14ac:dyDescent="0.2">
      <c r="A21" s="29" t="s">
        <v>113</v>
      </c>
      <c r="D21" s="29" t="s">
        <v>114</v>
      </c>
      <c r="J21" s="35"/>
      <c r="L21" s="15"/>
      <c r="M21" s="37"/>
    </row>
    <row r="22" spans="1:13" x14ac:dyDescent="0.2">
      <c r="A22" s="2" t="s">
        <v>105</v>
      </c>
      <c r="B22" s="9">
        <v>190</v>
      </c>
      <c r="D22" s="2" t="s">
        <v>105</v>
      </c>
      <c r="E22" s="9">
        <v>190</v>
      </c>
      <c r="J22" s="35" t="s">
        <v>115</v>
      </c>
      <c r="L22" s="22">
        <v>17</v>
      </c>
      <c r="M22" s="37" t="s">
        <v>116</v>
      </c>
    </row>
    <row r="23" spans="1:13" x14ac:dyDescent="0.2">
      <c r="A23" s="2" t="s">
        <v>106</v>
      </c>
      <c r="B23" s="9">
        <v>26.25</v>
      </c>
      <c r="D23" s="2" t="s">
        <v>106</v>
      </c>
      <c r="E23" s="9">
        <v>24.5</v>
      </c>
      <c r="J23" s="38" t="s">
        <v>117</v>
      </c>
      <c r="L23" s="39">
        <f>B7/L22</f>
        <v>3311.6883116883118</v>
      </c>
      <c r="M23" s="37" t="s">
        <v>95</v>
      </c>
    </row>
    <row r="24" spans="1:13" ht="13.5" thickBot="1" x14ac:dyDescent="0.25">
      <c r="A24" s="2" t="s">
        <v>86</v>
      </c>
      <c r="B24" s="20">
        <v>8000</v>
      </c>
      <c r="D24" s="2" t="s">
        <v>86</v>
      </c>
      <c r="E24" s="20">
        <v>3000</v>
      </c>
      <c r="J24" s="40" t="s">
        <v>118</v>
      </c>
      <c r="K24" s="41"/>
      <c r="L24" s="42">
        <f>L23*L19</f>
        <v>2550</v>
      </c>
      <c r="M24" s="43" t="s">
        <v>109</v>
      </c>
    </row>
    <row r="25" spans="1:13" x14ac:dyDescent="0.2">
      <c r="A25" s="2" t="s">
        <v>108</v>
      </c>
      <c r="B25" s="24">
        <f>(B23*B24/12000)*B22</f>
        <v>3325</v>
      </c>
      <c r="C25" s="2" t="s">
        <v>109</v>
      </c>
      <c r="D25" s="2" t="s">
        <v>108</v>
      </c>
      <c r="E25" s="24">
        <f>(E23*E24/12000)*E22</f>
        <v>1163.75</v>
      </c>
      <c r="F25" s="2" t="s">
        <v>109</v>
      </c>
      <c r="G25" s="26">
        <f>B25+E25</f>
        <v>4488.75</v>
      </c>
      <c r="H25" s="9" t="s">
        <v>119</v>
      </c>
      <c r="J25" s="9"/>
    </row>
    <row r="26" spans="1:13" x14ac:dyDescent="0.2">
      <c r="F26" s="29" t="s">
        <v>120</v>
      </c>
      <c r="G26" s="44">
        <f>SUM(G19:G25)</f>
        <v>47842.829999999994</v>
      </c>
    </row>
    <row r="27" spans="1:13" x14ac:dyDescent="0.2">
      <c r="A27" s="29" t="s">
        <v>121</v>
      </c>
      <c r="D27" s="29" t="s">
        <v>122</v>
      </c>
      <c r="J27" s="45" t="s">
        <v>6</v>
      </c>
      <c r="K27" s="44">
        <f>G26+G37</f>
        <v>57936.16333333333</v>
      </c>
      <c r="L27" s="44">
        <f>MAX(L11,K27)</f>
        <v>57936.16333333333</v>
      </c>
    </row>
    <row r="28" spans="1:13" x14ac:dyDescent="0.2">
      <c r="A28" s="2" t="s">
        <v>105</v>
      </c>
      <c r="B28" s="9">
        <v>160</v>
      </c>
      <c r="D28" s="2" t="s">
        <v>105</v>
      </c>
      <c r="E28" s="9">
        <v>160</v>
      </c>
    </row>
    <row r="29" spans="1:13" x14ac:dyDescent="0.2">
      <c r="A29" s="2" t="s">
        <v>106</v>
      </c>
      <c r="B29" s="9">
        <v>21.25</v>
      </c>
      <c r="D29" s="2" t="s">
        <v>106</v>
      </c>
      <c r="E29" s="9">
        <v>27.75</v>
      </c>
    </row>
    <row r="30" spans="1:13" x14ac:dyDescent="0.2">
      <c r="A30" s="2" t="s">
        <v>86</v>
      </c>
      <c r="B30" s="20">
        <v>4000</v>
      </c>
      <c r="D30" s="2" t="s">
        <v>86</v>
      </c>
      <c r="E30" s="20">
        <v>14000</v>
      </c>
    </row>
    <row r="31" spans="1:13" x14ac:dyDescent="0.2">
      <c r="A31" s="2" t="s">
        <v>108</v>
      </c>
      <c r="B31" s="24">
        <f>(B29*B30/12000)*B28</f>
        <v>1133.3333333333333</v>
      </c>
      <c r="C31" s="2" t="s">
        <v>109</v>
      </c>
      <c r="D31" s="2" t="s">
        <v>108</v>
      </c>
      <c r="E31" s="24">
        <f>(E29*E30/12000)*E28</f>
        <v>5180</v>
      </c>
      <c r="F31" s="2" t="s">
        <v>109</v>
      </c>
      <c r="G31" s="26">
        <f>B31+E31</f>
        <v>6313.333333333333</v>
      </c>
      <c r="H31" s="9" t="s">
        <v>123</v>
      </c>
      <c r="K31" s="2"/>
    </row>
    <row r="32" spans="1:13" x14ac:dyDescent="0.2">
      <c r="A32" s="29" t="s">
        <v>124</v>
      </c>
      <c r="D32" s="29" t="s">
        <v>125</v>
      </c>
    </row>
    <row r="33" spans="1:8" x14ac:dyDescent="0.2">
      <c r="A33" s="2" t="s">
        <v>105</v>
      </c>
      <c r="B33" s="9">
        <v>160</v>
      </c>
      <c r="D33" s="2" t="s">
        <v>105</v>
      </c>
      <c r="E33" s="9">
        <v>160</v>
      </c>
    </row>
    <row r="34" spans="1:8" x14ac:dyDescent="0.2">
      <c r="A34" s="2" t="s">
        <v>106</v>
      </c>
      <c r="B34" s="9">
        <v>26.25</v>
      </c>
      <c r="D34" s="2" t="s">
        <v>106</v>
      </c>
      <c r="E34" s="9">
        <v>24.5</v>
      </c>
    </row>
    <row r="35" spans="1:8" x14ac:dyDescent="0.2">
      <c r="A35" s="2" t="s">
        <v>86</v>
      </c>
      <c r="B35" s="20">
        <v>8000</v>
      </c>
      <c r="D35" s="2" t="s">
        <v>86</v>
      </c>
      <c r="E35" s="20">
        <v>3000</v>
      </c>
    </row>
    <row r="36" spans="1:8" x14ac:dyDescent="0.2">
      <c r="A36" s="2" t="s">
        <v>108</v>
      </c>
      <c r="B36" s="24">
        <f>(B34*B35/12000)*B33</f>
        <v>2800</v>
      </c>
      <c r="C36" s="2" t="s">
        <v>109</v>
      </c>
      <c r="D36" s="2" t="s">
        <v>108</v>
      </c>
      <c r="E36" s="24">
        <f>(E34*E35/12000)*E33</f>
        <v>980</v>
      </c>
      <c r="F36" s="2" t="s">
        <v>109</v>
      </c>
      <c r="G36" s="26">
        <f>B36+E36</f>
        <v>3780</v>
      </c>
      <c r="H36" s="9" t="s">
        <v>126</v>
      </c>
    </row>
    <row r="37" spans="1:8" x14ac:dyDescent="0.2">
      <c r="F37" s="29" t="s">
        <v>120</v>
      </c>
      <c r="G37" s="44">
        <f>SUM(G31:G36)</f>
        <v>10093.333333333332</v>
      </c>
    </row>
    <row r="40" spans="1:8" x14ac:dyDescent="0.2">
      <c r="D40" s="46" t="s">
        <v>127</v>
      </c>
      <c r="E40" s="4">
        <v>5</v>
      </c>
      <c r="F40" s="47">
        <f>IF($B$61&lt;=120,$B$61*19350,"Too Many!")</f>
        <v>0</v>
      </c>
    </row>
    <row r="41" spans="1:8" x14ac:dyDescent="0.2">
      <c r="D41" s="46"/>
      <c r="E41" s="4">
        <v>834</v>
      </c>
      <c r="F41" s="47">
        <f>IF($B$62&lt;=6150,($B$62*90)+((E41/10)*200), "Too Many!")</f>
        <v>16680</v>
      </c>
    </row>
    <row r="42" spans="1:8" ht="13.5" thickBot="1" x14ac:dyDescent="0.25">
      <c r="D42" s="46"/>
      <c r="E42" s="79">
        <v>1</v>
      </c>
      <c r="F42" s="48">
        <f>65000+6600</f>
        <v>71600</v>
      </c>
    </row>
    <row r="43" spans="1:8" ht="13.5" thickBot="1" x14ac:dyDescent="0.25">
      <c r="D43" s="46"/>
      <c r="E43" s="80">
        <f>IF(AND(E40&lt;=24,E45&gt;615),"Too Big",IF(AND(E40&lt;=24,E45&gt;473),4,IF(AND(E40&lt;=24,E45&gt;343),3,IF(AND(E40&lt;=24,E45&gt;213),2,IF(AND(E40&lt;=24,E45&gt;83),1,0)))))</f>
        <v>1</v>
      </c>
      <c r="F43" s="47">
        <f>SUM(E40*19900)</f>
        <v>99500</v>
      </c>
    </row>
    <row r="44" spans="1:8" x14ac:dyDescent="0.2">
      <c r="D44" s="46"/>
      <c r="E44" s="4">
        <f>IF(AND(E40&gt;120),"Too Big",IF(AND(E40&gt;96),4,IF(AND(E40&gt;72),3,IF(AND(E40&gt;48),2,IF(AND(E40&gt;24),1,0)))))</f>
        <v>0</v>
      </c>
      <c r="F44" s="47">
        <f>SUM((E44)*48400)</f>
        <v>0</v>
      </c>
    </row>
    <row r="45" spans="1:8" x14ac:dyDescent="0.2">
      <c r="D45" s="46" t="s">
        <v>128</v>
      </c>
      <c r="E45" s="4">
        <f>ROUNDUP(E41/10,0)</f>
        <v>84</v>
      </c>
      <c r="F45" s="47">
        <f>(E45-10)*800</f>
        <v>59200</v>
      </c>
    </row>
    <row r="46" spans="1:8" x14ac:dyDescent="0.2">
      <c r="D46" s="46"/>
      <c r="E46" s="4"/>
      <c r="F46" s="49"/>
    </row>
    <row r="47" spans="1:8" x14ac:dyDescent="0.2">
      <c r="D47" s="46"/>
      <c r="E47" s="4"/>
      <c r="F47" s="47"/>
    </row>
    <row r="48" spans="1:8" x14ac:dyDescent="0.2">
      <c r="D48" s="46"/>
      <c r="E48" s="4"/>
      <c r="F48" s="47"/>
    </row>
    <row r="49" spans="4:6" x14ac:dyDescent="0.2">
      <c r="D49" s="46"/>
      <c r="E49" s="4"/>
      <c r="F49" s="50"/>
    </row>
    <row r="50" spans="4:6" x14ac:dyDescent="0.2">
      <c r="D50" s="46"/>
      <c r="E50" s="4"/>
      <c r="F50" s="51"/>
    </row>
    <row r="51" spans="4:6" x14ac:dyDescent="0.2">
      <c r="D51" s="46"/>
      <c r="E51" s="4"/>
      <c r="F51" s="51"/>
    </row>
    <row r="52" spans="4:6" x14ac:dyDescent="0.2">
      <c r="D52" s="46"/>
      <c r="E52" s="4"/>
      <c r="F52" s="51"/>
    </row>
    <row r="53" spans="4:6" x14ac:dyDescent="0.2">
      <c r="D53" s="46"/>
      <c r="E53" s="4"/>
      <c r="F53" s="51"/>
    </row>
    <row r="54" spans="4:6" x14ac:dyDescent="0.2">
      <c r="D54" s="46"/>
      <c r="E54" s="4"/>
      <c r="F54" s="52"/>
    </row>
    <row r="55" spans="4:6" x14ac:dyDescent="0.2">
      <c r="D55" s="46"/>
      <c r="E55" s="4"/>
      <c r="F55" s="47"/>
    </row>
    <row r="56" spans="4:6" x14ac:dyDescent="0.2">
      <c r="D56" s="46"/>
      <c r="E56" s="4"/>
      <c r="F56" s="50"/>
    </row>
    <row r="57" spans="4:6" x14ac:dyDescent="0.2">
      <c r="D57" s="46"/>
      <c r="E57" s="4"/>
      <c r="F57" s="4"/>
    </row>
    <row r="58" spans="4:6" x14ac:dyDescent="0.2">
      <c r="D58" s="46"/>
      <c r="E58" s="4"/>
      <c r="F58" s="53"/>
    </row>
    <row r="59" spans="4:6" x14ac:dyDescent="0.2">
      <c r="D59" s="46"/>
      <c r="E59" s="4"/>
      <c r="F59" s="53"/>
    </row>
    <row r="60" spans="4:6" x14ac:dyDescent="0.2">
      <c r="D60" s="46"/>
      <c r="E60" s="4"/>
      <c r="F60" s="53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indexed="11"/>
  </sheetPr>
  <dimension ref="A1:L40"/>
  <sheetViews>
    <sheetView zoomScale="115" zoomScaleNormal="115" workbookViewId="0">
      <selection activeCell="I13" sqref="I13"/>
    </sheetView>
  </sheetViews>
  <sheetFormatPr defaultColWidth="9.140625" defaultRowHeight="12.75" x14ac:dyDescent="0.2"/>
  <cols>
    <col min="1" max="1" width="19.5703125" style="3" bestFit="1" customWidth="1"/>
    <col min="2" max="2" width="8.85546875" style="3" customWidth="1"/>
    <col min="3" max="5" width="9" style="3" bestFit="1" customWidth="1"/>
    <col min="6" max="6" width="8.5703125" style="3" bestFit="1" customWidth="1"/>
    <col min="7" max="7" width="9.28515625" style="3" customWidth="1"/>
    <col min="8" max="8" width="10.42578125" style="3" bestFit="1" customWidth="1"/>
    <col min="9" max="9" width="8.85546875" style="3" bestFit="1" customWidth="1"/>
    <col min="10" max="10" width="9.140625" style="3"/>
    <col min="11" max="11" width="12.7109375" style="3" bestFit="1" customWidth="1"/>
    <col min="12" max="16384" width="9.140625" style="3"/>
  </cols>
  <sheetData>
    <row r="1" spans="1:12" ht="64.5" customHeight="1" x14ac:dyDescent="0.4">
      <c r="A1" s="69"/>
      <c r="B1" s="85" t="s">
        <v>143</v>
      </c>
      <c r="C1" s="86"/>
      <c r="D1" s="86"/>
      <c r="E1" s="86"/>
      <c r="F1" s="86"/>
      <c r="G1" s="86"/>
      <c r="H1" s="86"/>
      <c r="I1" s="87"/>
      <c r="J1" s="54"/>
      <c r="K1" s="67"/>
      <c r="L1" s="54"/>
    </row>
    <row r="2" spans="1:12" x14ac:dyDescent="0.2">
      <c r="A2" s="88" t="s">
        <v>198</v>
      </c>
      <c r="B2" s="88"/>
      <c r="C2" s="88"/>
      <c r="D2" s="88"/>
      <c r="E2" s="88"/>
      <c r="F2" s="88"/>
      <c r="G2" s="88"/>
      <c r="H2" s="88"/>
      <c r="I2" s="88"/>
      <c r="J2" s="54"/>
      <c r="K2" s="15"/>
      <c r="L2" s="54"/>
    </row>
    <row r="3" spans="1:12" x14ac:dyDescent="0.2">
      <c r="A3" s="68"/>
      <c r="B3" s="45" t="s">
        <v>0</v>
      </c>
      <c r="C3" s="45" t="s">
        <v>1</v>
      </c>
      <c r="D3" s="45" t="s">
        <v>2</v>
      </c>
      <c r="E3" s="45" t="s">
        <v>3</v>
      </c>
      <c r="F3" s="45" t="s">
        <v>4</v>
      </c>
      <c r="G3" s="45" t="s">
        <v>5</v>
      </c>
      <c r="H3" s="45" t="s">
        <v>142</v>
      </c>
      <c r="I3" s="45" t="s">
        <v>141</v>
      </c>
      <c r="J3" s="54"/>
      <c r="K3" s="67"/>
      <c r="L3" s="54"/>
    </row>
    <row r="4" spans="1:12" x14ac:dyDescent="0.2">
      <c r="A4" s="62" t="s">
        <v>7</v>
      </c>
      <c r="B4" s="66">
        <v>123</v>
      </c>
      <c r="C4" s="66">
        <v>146</v>
      </c>
      <c r="D4" s="66">
        <v>189</v>
      </c>
      <c r="E4" s="66">
        <v>241</v>
      </c>
      <c r="F4" s="66">
        <v>322</v>
      </c>
      <c r="G4" s="66">
        <v>448</v>
      </c>
      <c r="H4" s="66">
        <f t="shared" ref="H4" ca="1" si="0">RANDBETWEEN(120,450)</f>
        <v>317</v>
      </c>
      <c r="I4" s="66">
        <f>AVERAGE(B4:G4)</f>
        <v>244.83333333333334</v>
      </c>
      <c r="J4" s="54"/>
      <c r="K4" s="54"/>
      <c r="L4" s="54"/>
    </row>
    <row r="5" spans="1:12" x14ac:dyDescent="0.2">
      <c r="A5" s="62" t="s">
        <v>8</v>
      </c>
      <c r="B5" s="63">
        <v>100</v>
      </c>
      <c r="C5" s="63">
        <v>131</v>
      </c>
      <c r="D5" s="63">
        <v>122</v>
      </c>
      <c r="E5" s="63">
        <v>231</v>
      </c>
      <c r="F5" s="63">
        <v>266</v>
      </c>
      <c r="G5" s="63">
        <v>376</v>
      </c>
      <c r="H5" s="63">
        <f>SUM(B5:G5)</f>
        <v>1226</v>
      </c>
      <c r="I5" s="63">
        <f>AVERAGE(B5:G5)</f>
        <v>204.33333333333334</v>
      </c>
      <c r="J5" s="54"/>
      <c r="K5" s="65"/>
      <c r="L5" s="54"/>
    </row>
    <row r="6" spans="1:12" x14ac:dyDescent="0.2">
      <c r="A6" s="62" t="s">
        <v>140</v>
      </c>
      <c r="B6" s="63">
        <f t="shared" ref="B6:G6" si="1">B4-B5</f>
        <v>23</v>
      </c>
      <c r="C6" s="63">
        <f t="shared" si="1"/>
        <v>15</v>
      </c>
      <c r="D6" s="63">
        <f t="shared" si="1"/>
        <v>67</v>
      </c>
      <c r="E6" s="63">
        <f t="shared" si="1"/>
        <v>10</v>
      </c>
      <c r="F6" s="63">
        <f t="shared" si="1"/>
        <v>56</v>
      </c>
      <c r="G6" s="63">
        <f t="shared" si="1"/>
        <v>72</v>
      </c>
      <c r="H6" s="63">
        <f>SUM(B6:G6)</f>
        <v>243</v>
      </c>
      <c r="I6" s="2">
        <f>AVERAGE(B6:G6)</f>
        <v>40.5</v>
      </c>
      <c r="J6" s="54"/>
      <c r="K6" s="64"/>
      <c r="L6" s="54"/>
    </row>
    <row r="7" spans="1:12" x14ac:dyDescent="0.2">
      <c r="A7" s="62" t="s">
        <v>139</v>
      </c>
      <c r="B7" s="63">
        <f>B6</f>
        <v>23</v>
      </c>
      <c r="C7" s="63">
        <f>C6+B7</f>
        <v>38</v>
      </c>
      <c r="D7" s="63">
        <f>D6+C7</f>
        <v>105</v>
      </c>
      <c r="E7" s="63">
        <f>E6+D7</f>
        <v>115</v>
      </c>
      <c r="F7" s="63">
        <f>F6+E7</f>
        <v>171</v>
      </c>
      <c r="G7" s="63">
        <f>G6+F7</f>
        <v>243</v>
      </c>
      <c r="H7" s="63"/>
      <c r="I7" s="63"/>
      <c r="J7" s="54"/>
      <c r="L7" s="54"/>
    </row>
    <row r="8" spans="1:12" ht="20.25" customHeight="1" x14ac:dyDescent="0.2">
      <c r="A8" s="62" t="s">
        <v>138</v>
      </c>
      <c r="B8" s="61"/>
      <c r="C8" s="61"/>
      <c r="D8" s="61"/>
      <c r="E8" s="61"/>
      <c r="F8" s="61"/>
      <c r="G8" s="61"/>
      <c r="H8" s="2"/>
      <c r="I8" s="2"/>
      <c r="J8" s="54"/>
      <c r="K8" s="54"/>
      <c r="L8" s="54"/>
    </row>
    <row r="9" spans="1:12" x14ac:dyDescent="0.2">
      <c r="A9" s="56" t="s">
        <v>137</v>
      </c>
      <c r="B9" s="54"/>
      <c r="C9" s="60">
        <f t="shared" ref="C9:G11" si="2">(C4-B4)/B4</f>
        <v>0.18699186991869918</v>
      </c>
      <c r="D9" s="60">
        <f t="shared" si="2"/>
        <v>0.29452054794520549</v>
      </c>
      <c r="E9" s="60">
        <f t="shared" si="2"/>
        <v>0.27513227513227512</v>
      </c>
      <c r="F9" s="60">
        <f t="shared" si="2"/>
        <v>0.33609958506224069</v>
      </c>
      <c r="G9" s="60">
        <f t="shared" si="2"/>
        <v>0.39130434782608697</v>
      </c>
      <c r="H9" s="60">
        <f>(G4-B4)/B4</f>
        <v>2.6422764227642275</v>
      </c>
      <c r="I9" s="59">
        <f>(G4/B4)^(1/5)-1</f>
        <v>0.29501434901232648</v>
      </c>
      <c r="J9" s="54"/>
      <c r="K9" s="54"/>
      <c r="L9" s="54"/>
    </row>
    <row r="10" spans="1:12" x14ac:dyDescent="0.2">
      <c r="A10" s="56" t="s">
        <v>136</v>
      </c>
      <c r="B10" s="54"/>
      <c r="C10" s="60">
        <f t="shared" si="2"/>
        <v>0.31</v>
      </c>
      <c r="D10" s="60">
        <f t="shared" si="2"/>
        <v>-6.8702290076335881E-2</v>
      </c>
      <c r="E10" s="60">
        <f t="shared" si="2"/>
        <v>0.89344262295081966</v>
      </c>
      <c r="F10" s="60">
        <f t="shared" si="2"/>
        <v>0.15151515151515152</v>
      </c>
      <c r="G10" s="60">
        <f t="shared" si="2"/>
        <v>0.41353383458646614</v>
      </c>
      <c r="H10" s="60">
        <f>(G5-B5)/B5</f>
        <v>2.76</v>
      </c>
      <c r="I10" s="59">
        <f>(G5/B5)^(1/5)-1</f>
        <v>0.30327951479492032</v>
      </c>
      <c r="J10" s="54"/>
      <c r="K10" s="54"/>
      <c r="L10" s="54"/>
    </row>
    <row r="11" spans="1:12" x14ac:dyDescent="0.2">
      <c r="A11" s="56" t="s">
        <v>135</v>
      </c>
      <c r="B11" s="54"/>
      <c r="C11" s="60">
        <f t="shared" si="2"/>
        <v>-0.34782608695652173</v>
      </c>
      <c r="D11" s="60">
        <f t="shared" si="2"/>
        <v>3.4666666666666668</v>
      </c>
      <c r="E11" s="60">
        <f t="shared" si="2"/>
        <v>-0.85074626865671643</v>
      </c>
      <c r="F11" s="60">
        <f t="shared" si="2"/>
        <v>4.5999999999999996</v>
      </c>
      <c r="G11" s="60">
        <f t="shared" si="2"/>
        <v>0.2857142857142857</v>
      </c>
      <c r="H11" s="60">
        <f>(G6-B6)/B6</f>
        <v>2.1304347826086958</v>
      </c>
      <c r="I11" s="59">
        <f>(G6/B6)^(1/5)-1</f>
        <v>0.25637976199016554</v>
      </c>
      <c r="J11" s="54"/>
      <c r="K11" s="54"/>
      <c r="L11" s="54"/>
    </row>
    <row r="12" spans="1:12" x14ac:dyDescent="0.2"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spans="1:12" x14ac:dyDescent="0.2">
      <c r="A13" s="56" t="s">
        <v>134</v>
      </c>
      <c r="B13" s="55">
        <f t="shared" ref="B13:H13" si="3">B4/B5</f>
        <v>1.23</v>
      </c>
      <c r="C13" s="55">
        <f t="shared" si="3"/>
        <v>1.1145038167938932</v>
      </c>
      <c r="D13" s="55">
        <f t="shared" si="3"/>
        <v>1.5491803278688525</v>
      </c>
      <c r="E13" s="55">
        <f t="shared" si="3"/>
        <v>1.0432900432900434</v>
      </c>
      <c r="F13" s="55">
        <f t="shared" si="3"/>
        <v>1.2105263157894737</v>
      </c>
      <c r="G13" s="55">
        <f t="shared" si="3"/>
        <v>1.1914893617021276</v>
      </c>
      <c r="H13" s="55">
        <f t="shared" ca="1" si="3"/>
        <v>0.25856443719412725</v>
      </c>
      <c r="I13" s="54"/>
      <c r="J13" s="54"/>
      <c r="K13" s="54"/>
      <c r="L13" s="54"/>
    </row>
    <row r="14" spans="1:12" x14ac:dyDescent="0.2">
      <c r="A14" s="56" t="s">
        <v>133</v>
      </c>
      <c r="B14" s="55">
        <f t="shared" ref="B14:H14" si="4">B4/B6</f>
        <v>5.3478260869565215</v>
      </c>
      <c r="C14" s="55">
        <f t="shared" si="4"/>
        <v>9.7333333333333325</v>
      </c>
      <c r="D14" s="55">
        <f t="shared" si="4"/>
        <v>2.8208955223880596</v>
      </c>
      <c r="E14" s="55">
        <f t="shared" si="4"/>
        <v>24.1</v>
      </c>
      <c r="F14" s="55">
        <f t="shared" si="4"/>
        <v>5.75</v>
      </c>
      <c r="G14" s="55">
        <f t="shared" si="4"/>
        <v>6.2222222222222223</v>
      </c>
      <c r="H14" s="55">
        <f t="shared" ca="1" si="4"/>
        <v>1.3045267489711934</v>
      </c>
      <c r="I14" s="54"/>
      <c r="J14" s="54"/>
      <c r="K14" s="54"/>
      <c r="L14" s="54"/>
    </row>
    <row r="15" spans="1:12" x14ac:dyDescent="0.2">
      <c r="A15" s="56" t="s">
        <v>132</v>
      </c>
      <c r="B15" s="55">
        <f t="shared" ref="B15:H15" si="5">B5/B6</f>
        <v>4.3478260869565215</v>
      </c>
      <c r="C15" s="55">
        <f t="shared" si="5"/>
        <v>8.7333333333333325</v>
      </c>
      <c r="D15" s="55">
        <f t="shared" si="5"/>
        <v>1.8208955223880596</v>
      </c>
      <c r="E15" s="55">
        <f t="shared" si="5"/>
        <v>23.1</v>
      </c>
      <c r="F15" s="55">
        <f t="shared" si="5"/>
        <v>4.75</v>
      </c>
      <c r="G15" s="55">
        <f t="shared" si="5"/>
        <v>5.2222222222222223</v>
      </c>
      <c r="H15" s="55">
        <f t="shared" si="5"/>
        <v>5.0452674897119341</v>
      </c>
      <c r="I15" s="54"/>
      <c r="J15" s="54"/>
      <c r="K15" s="54"/>
      <c r="L15" s="54"/>
    </row>
    <row r="16" spans="1:12" x14ac:dyDescent="0.2">
      <c r="A16" s="56"/>
      <c r="B16" s="55"/>
      <c r="C16" s="55"/>
      <c r="D16" s="55"/>
      <c r="E16" s="55"/>
      <c r="F16" s="55"/>
      <c r="G16" s="55"/>
      <c r="H16" s="55"/>
      <c r="I16" s="54"/>
      <c r="J16" s="54"/>
      <c r="K16" s="54"/>
      <c r="L16" s="54"/>
    </row>
    <row r="17" spans="1:12" x14ac:dyDescent="0.2">
      <c r="A17" s="56"/>
      <c r="B17" s="55"/>
      <c r="C17" s="55"/>
      <c r="D17" s="55"/>
      <c r="E17" s="55"/>
      <c r="F17" s="55"/>
      <c r="G17" s="55"/>
      <c r="H17" s="55"/>
      <c r="I17" s="54"/>
      <c r="J17" s="54"/>
      <c r="K17" s="54"/>
      <c r="L17" s="54"/>
    </row>
    <row r="18" spans="1:12" x14ac:dyDescent="0.2">
      <c r="B18" s="55"/>
      <c r="C18" s="55"/>
      <c r="D18" s="55"/>
      <c r="E18" s="55"/>
      <c r="F18" s="55"/>
      <c r="G18" s="55"/>
      <c r="H18" s="55"/>
      <c r="I18" s="54"/>
      <c r="J18" s="54"/>
      <c r="K18" s="54"/>
      <c r="L18" s="54"/>
    </row>
    <row r="19" spans="1:12" x14ac:dyDescent="0.2">
      <c r="B19" s="55"/>
      <c r="C19" s="55"/>
      <c r="D19" s="55"/>
      <c r="E19" s="55"/>
      <c r="F19" s="55"/>
      <c r="G19" s="55"/>
      <c r="H19" s="55"/>
      <c r="I19" s="54"/>
      <c r="J19" s="54"/>
      <c r="K19" s="54"/>
      <c r="L19" s="54"/>
    </row>
    <row r="20" spans="1:12" x14ac:dyDescent="0.2">
      <c r="A20" s="56"/>
      <c r="B20" s="55"/>
      <c r="C20" s="55"/>
      <c r="D20" s="55"/>
      <c r="E20" s="55"/>
      <c r="F20" s="55"/>
      <c r="G20" s="55"/>
      <c r="H20" s="55"/>
      <c r="I20" s="54"/>
      <c r="J20" s="54"/>
      <c r="K20" s="54"/>
      <c r="L20" s="54"/>
    </row>
    <row r="21" spans="1:12" x14ac:dyDescent="0.2">
      <c r="A21" s="56"/>
      <c r="B21" s="55"/>
      <c r="C21" s="55"/>
      <c r="D21" s="55"/>
      <c r="E21" s="55"/>
      <c r="F21" s="55"/>
      <c r="G21" s="55"/>
      <c r="H21" s="55"/>
      <c r="I21" s="54"/>
      <c r="J21" s="54"/>
      <c r="K21" s="54"/>
      <c r="L21" s="54"/>
    </row>
    <row r="22" spans="1:12" ht="18" x14ac:dyDescent="0.25">
      <c r="A22" s="58"/>
      <c r="B22" s="55"/>
      <c r="C22" s="55"/>
      <c r="D22" s="55"/>
      <c r="E22" s="55"/>
      <c r="F22" s="55"/>
      <c r="G22" s="55"/>
      <c r="H22" s="55"/>
      <c r="I22" s="54"/>
      <c r="J22" s="54"/>
      <c r="K22" s="54"/>
      <c r="L22" s="54"/>
    </row>
    <row r="23" spans="1:12" ht="18.75" x14ac:dyDescent="0.3">
      <c r="A23" s="57"/>
      <c r="B23" s="55"/>
      <c r="C23" s="55"/>
      <c r="D23" s="55"/>
      <c r="E23" s="55"/>
      <c r="F23" s="55"/>
      <c r="G23" s="55"/>
      <c r="H23" s="55"/>
      <c r="I23" s="54"/>
      <c r="J23" s="54"/>
      <c r="K23" s="54"/>
      <c r="L23" s="54"/>
    </row>
    <row r="24" spans="1:12" x14ac:dyDescent="0.2">
      <c r="A24" s="56"/>
      <c r="B24" s="55"/>
      <c r="C24" s="55"/>
      <c r="D24" s="55"/>
      <c r="E24" s="55"/>
      <c r="F24" s="55"/>
      <c r="G24" s="55"/>
      <c r="H24" s="55"/>
      <c r="I24" s="54"/>
      <c r="J24" s="54"/>
      <c r="K24" s="54"/>
      <c r="L24" s="54"/>
    </row>
    <row r="25" spans="1:12" x14ac:dyDescent="0.2">
      <c r="A25" s="56"/>
      <c r="B25" s="55"/>
      <c r="C25" s="55"/>
      <c r="D25" s="55"/>
      <c r="E25" s="55"/>
      <c r="F25" s="55"/>
      <c r="G25" s="55"/>
      <c r="H25" s="55"/>
      <c r="I25" s="54"/>
      <c r="J25" s="54"/>
      <c r="K25" s="54"/>
      <c r="L25" s="54"/>
    </row>
    <row r="26" spans="1:12" x14ac:dyDescent="0.2">
      <c r="A26" s="56"/>
      <c r="B26" s="55"/>
      <c r="C26" s="55"/>
      <c r="D26" s="55"/>
      <c r="E26" s="55"/>
      <c r="F26" s="55"/>
      <c r="G26" s="55"/>
      <c r="H26" s="55"/>
      <c r="I26" s="54"/>
      <c r="J26" s="54"/>
      <c r="K26" s="54"/>
      <c r="L26" s="54"/>
    </row>
    <row r="27" spans="1:12" x14ac:dyDescent="0.2">
      <c r="A27" s="56"/>
      <c r="B27" s="55"/>
      <c r="C27" s="55"/>
      <c r="D27" s="55"/>
      <c r="E27" s="55"/>
      <c r="F27" s="55"/>
      <c r="G27" s="55"/>
      <c r="H27" s="55"/>
      <c r="I27" s="54"/>
      <c r="J27" s="54"/>
      <c r="K27" s="54"/>
      <c r="L27" s="54"/>
    </row>
    <row r="28" spans="1:12" x14ac:dyDescent="0.2">
      <c r="A28" s="56"/>
      <c r="B28" s="55"/>
      <c r="C28" s="55"/>
      <c r="D28" s="55"/>
      <c r="E28" s="55"/>
      <c r="F28" s="55"/>
      <c r="G28" s="55"/>
      <c r="H28" s="55"/>
      <c r="I28" s="54"/>
      <c r="J28" s="54"/>
      <c r="K28" s="54"/>
      <c r="L28" s="54"/>
    </row>
    <row r="29" spans="1:12" x14ac:dyDescent="0.2">
      <c r="A29" s="56"/>
      <c r="B29" s="55"/>
      <c r="C29" s="55"/>
      <c r="D29" s="55"/>
      <c r="E29" s="55"/>
      <c r="F29" s="55"/>
      <c r="G29" s="55"/>
      <c r="H29" s="55"/>
      <c r="I29" s="54"/>
      <c r="J29" s="54"/>
      <c r="K29" s="54"/>
      <c r="L29" s="54"/>
    </row>
    <row r="30" spans="1:12" x14ac:dyDescent="0.2">
      <c r="A30" s="56"/>
      <c r="B30" s="55"/>
      <c r="C30" s="55"/>
      <c r="D30" s="55"/>
      <c r="E30" s="55"/>
      <c r="F30" s="55"/>
      <c r="G30" s="55"/>
      <c r="H30" s="55"/>
      <c r="I30" s="54"/>
      <c r="J30" s="54"/>
      <c r="K30" s="54"/>
      <c r="L30" s="54"/>
    </row>
    <row r="31" spans="1:12" x14ac:dyDescent="0.2">
      <c r="A31" s="56"/>
      <c r="B31" s="55"/>
      <c r="C31" s="55"/>
      <c r="D31" s="55"/>
      <c r="E31" s="55"/>
      <c r="F31" s="55"/>
      <c r="G31" s="55"/>
      <c r="H31" s="55"/>
      <c r="I31" s="54"/>
      <c r="J31" s="54"/>
      <c r="K31" s="54"/>
      <c r="L31" s="54"/>
    </row>
    <row r="32" spans="1:12" x14ac:dyDescent="0.2">
      <c r="A32" s="56"/>
      <c r="B32" s="55"/>
      <c r="C32" s="55"/>
      <c r="D32" s="55"/>
      <c r="E32" s="55"/>
      <c r="F32" s="55"/>
      <c r="G32" s="55"/>
      <c r="H32" s="55"/>
      <c r="I32" s="54"/>
      <c r="J32" s="54"/>
      <c r="K32" s="54"/>
      <c r="L32" s="54"/>
    </row>
    <row r="33" spans="1:12" x14ac:dyDescent="0.2">
      <c r="A33" s="56"/>
      <c r="B33" s="55"/>
      <c r="C33" s="55"/>
      <c r="D33" s="55"/>
      <c r="E33" s="55"/>
      <c r="F33" s="55"/>
      <c r="G33" s="55"/>
      <c r="H33" s="55"/>
      <c r="I33" s="54"/>
      <c r="J33" s="54"/>
      <c r="K33" s="54"/>
      <c r="L33" s="54"/>
    </row>
    <row r="34" spans="1:12" x14ac:dyDescent="0.2">
      <c r="A34" s="56"/>
      <c r="B34" s="55"/>
      <c r="C34" s="55"/>
      <c r="D34" s="55"/>
      <c r="E34" s="55"/>
      <c r="F34" s="55"/>
      <c r="G34" s="55"/>
      <c r="H34" s="55"/>
      <c r="I34" s="54"/>
      <c r="J34" s="54"/>
      <c r="K34" s="54"/>
      <c r="L34" s="54"/>
    </row>
    <row r="39" spans="1:12" x14ac:dyDescent="0.2">
      <c r="A39" s="3" t="s">
        <v>131</v>
      </c>
    </row>
    <row r="40" spans="1:12" x14ac:dyDescent="0.2">
      <c r="A40" s="3" t="s">
        <v>130</v>
      </c>
    </row>
  </sheetData>
  <mergeCells count="2">
    <mergeCell ref="B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defaultRowHeight="15" x14ac:dyDescent="0.25"/>
  <sheetData>
    <row r="1" spans="1:4" x14ac:dyDescent="0.25">
      <c r="A1" s="81" t="s">
        <v>201</v>
      </c>
      <c r="B1" s="84">
        <v>11</v>
      </c>
      <c r="C1" s="82">
        <v>40181</v>
      </c>
      <c r="D1" s="83">
        <v>0.75642618302125209</v>
      </c>
    </row>
    <row r="2" spans="1:4" x14ac:dyDescent="0.25">
      <c r="A2" s="81" t="s">
        <v>203</v>
      </c>
      <c r="B2" s="84">
        <v>3</v>
      </c>
      <c r="C2" s="82">
        <v>40182</v>
      </c>
      <c r="D2" s="83">
        <v>0.43564424319417111</v>
      </c>
    </row>
    <row r="3" spans="1:4" x14ac:dyDescent="0.25">
      <c r="A3" s="81" t="s">
        <v>201</v>
      </c>
      <c r="B3" s="84">
        <v>3</v>
      </c>
      <c r="C3" s="82">
        <v>40182</v>
      </c>
      <c r="D3" s="83">
        <v>0.60330553660734654</v>
      </c>
    </row>
    <row r="4" spans="1:4" x14ac:dyDescent="0.25">
      <c r="A4" s="81" t="s">
        <v>199</v>
      </c>
      <c r="B4" s="84">
        <v>11</v>
      </c>
      <c r="C4" s="82">
        <v>40183</v>
      </c>
      <c r="D4" s="83">
        <v>0.6402884983519167</v>
      </c>
    </row>
    <row r="5" spans="1:4" x14ac:dyDescent="0.25">
      <c r="A5" s="81" t="s">
        <v>203</v>
      </c>
      <c r="B5" s="84">
        <v>4</v>
      </c>
      <c r="C5" s="82">
        <v>40186</v>
      </c>
      <c r="D5" s="83">
        <v>0.78554180352712899</v>
      </c>
    </row>
    <row r="6" spans="1:4" x14ac:dyDescent="0.25">
      <c r="A6" s="81" t="s">
        <v>199</v>
      </c>
      <c r="B6" s="84">
        <v>6</v>
      </c>
      <c r="C6" s="82">
        <v>40190</v>
      </c>
      <c r="D6" s="83">
        <v>0.50731218276189338</v>
      </c>
    </row>
    <row r="7" spans="1:4" x14ac:dyDescent="0.25">
      <c r="A7" s="81" t="s">
        <v>200</v>
      </c>
      <c r="B7" s="84">
        <v>6</v>
      </c>
      <c r="C7" s="82">
        <v>40190</v>
      </c>
      <c r="D7" s="83">
        <v>0.52774058700144144</v>
      </c>
    </row>
    <row r="8" spans="1:4" x14ac:dyDescent="0.25">
      <c r="A8" s="81" t="s">
        <v>202</v>
      </c>
      <c r="B8" s="84">
        <v>15</v>
      </c>
      <c r="C8" s="82">
        <v>40190</v>
      </c>
      <c r="D8" s="83">
        <v>0.5719187837535552</v>
      </c>
    </row>
    <row r="9" spans="1:4" x14ac:dyDescent="0.25">
      <c r="A9" s="81" t="s">
        <v>201</v>
      </c>
      <c r="B9" s="84">
        <v>13</v>
      </c>
      <c r="C9" s="82">
        <v>40195</v>
      </c>
      <c r="D9" s="83">
        <v>0.55121192770434391</v>
      </c>
    </row>
    <row r="10" spans="1:4" x14ac:dyDescent="0.25">
      <c r="A10" s="81" t="s">
        <v>201</v>
      </c>
      <c r="B10" s="84">
        <v>13</v>
      </c>
      <c r="C10" s="82">
        <v>40200</v>
      </c>
      <c r="D10" s="83">
        <v>0.65363870581211359</v>
      </c>
    </row>
    <row r="11" spans="1:4" x14ac:dyDescent="0.25">
      <c r="A11" s="81" t="s">
        <v>203</v>
      </c>
      <c r="B11" s="84">
        <v>5</v>
      </c>
      <c r="C11" s="82">
        <v>40202</v>
      </c>
      <c r="D11" s="83">
        <v>0.63909336268640493</v>
      </c>
    </row>
    <row r="12" spans="1:4" x14ac:dyDescent="0.25">
      <c r="A12" s="81" t="s">
        <v>205</v>
      </c>
      <c r="B12" s="84">
        <v>12</v>
      </c>
      <c r="C12" s="82">
        <v>40204</v>
      </c>
      <c r="D12" s="83">
        <v>0.69850018985122608</v>
      </c>
    </row>
    <row r="13" spans="1:4" x14ac:dyDescent="0.25">
      <c r="A13" s="81" t="s">
        <v>204</v>
      </c>
      <c r="B13" s="84">
        <v>12</v>
      </c>
      <c r="C13" s="82">
        <v>40207</v>
      </c>
      <c r="D13" s="83">
        <v>0.38592031406066479</v>
      </c>
    </row>
    <row r="14" spans="1:4" x14ac:dyDescent="0.25">
      <c r="A14" s="81" t="s">
        <v>200</v>
      </c>
      <c r="B14" s="84">
        <v>6</v>
      </c>
      <c r="C14" s="82">
        <v>40210</v>
      </c>
      <c r="D14" s="83">
        <v>0.47587717486154207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</vt:lpstr>
      <vt:lpstr>MixedNames</vt:lpstr>
      <vt:lpstr>Formulas</vt:lpstr>
      <vt:lpstr>Profits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PROBOOK 450</cp:lastModifiedBy>
  <dcterms:created xsi:type="dcterms:W3CDTF">2010-04-19T16:22:22Z</dcterms:created>
  <dcterms:modified xsi:type="dcterms:W3CDTF">2023-12-20T15:09:25Z</dcterms:modified>
</cp:coreProperties>
</file>